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biotic\JitaoZou\RNAseq_cold\2021-22\Manuscript\Submission\Supplementary\"/>
    </mc:Choice>
  </mc:AlternateContent>
  <bookViews>
    <workbookView xWindow="0" yWindow="0" windowWidth="28725" windowHeight="13965" tabRatio="868"/>
  </bookViews>
  <sheets>
    <sheet name="Lists" sheetId="13" r:id="rId1"/>
    <sheet name="geneTraitCor_R" sheetId="7" r:id="rId2"/>
    <sheet name="GO_P0101∩C11∩K00 " sheetId="2" r:id="rId3"/>
    <sheet name="GO_P0202∩C22∩K00 " sheetId="3" r:id="rId4"/>
    <sheet name="GO_P1010∩C22∩K00 " sheetId="4" r:id="rId5"/>
    <sheet name="GO_P2020∩C11∩K00 " sheetId="5" r:id="rId6"/>
    <sheet name="WHGs_edges" sheetId="9" r:id="rId7"/>
    <sheet name="WHGs_nodes" sheetId="11" r:id="rId8"/>
    <sheet name="SHGs_edges" sheetId="10" r:id="rId9"/>
    <sheet name="SHGs_nodes" sheetId="12" r:id="rId10"/>
  </sheets>
  <definedNames>
    <definedName name="a" localSheetId="8">#REF!</definedName>
    <definedName name="a" localSheetId="9">#REF!</definedName>
    <definedName name="a">#REF!</definedName>
    <definedName name="A_TAIR" localSheetId="0">#REF!</definedName>
    <definedName name="A_TAIR" localSheetId="8">#REF!</definedName>
    <definedName name="A_TAIR" localSheetId="9">#REF!</definedName>
    <definedName name="A_TAIR">#REF!</definedName>
    <definedName name="A_TAIR_2" localSheetId="0">#REF!</definedName>
    <definedName name="A_TAIR_2" localSheetId="8">#REF!</definedName>
    <definedName name="A_TAIR_2" localSheetId="9">#REF!</definedName>
    <definedName name="A_TAIR_2">#REF!</definedName>
    <definedName name="abc" localSheetId="0">#REF!</definedName>
    <definedName name="abc" localSheetId="8">#REF!</definedName>
    <definedName name="abc" localSheetId="9">#REF!</definedName>
    <definedName name="abc">#REF!</definedName>
    <definedName name="abc_table" localSheetId="0">#REF!</definedName>
    <definedName name="abc_table" localSheetId="8">#REF!</definedName>
    <definedName name="abc_table" localSheetId="9">#REF!</definedName>
    <definedName name="abc_table">#REF!</definedName>
    <definedName name="abc_table2" localSheetId="0">#REF!</definedName>
    <definedName name="abc_table2" localSheetId="8">#REF!</definedName>
    <definedName name="abc_table2" localSheetId="9">#REF!</definedName>
    <definedName name="abc_table2">#REF!</definedName>
    <definedName name="ARA" localSheetId="0">#REF!</definedName>
    <definedName name="ARA" localSheetId="8">#REF!</definedName>
    <definedName name="ARA" localSheetId="9">#REF!</definedName>
    <definedName name="ARA">#REF!</definedName>
    <definedName name="B_TAIR" localSheetId="0">#REF!</definedName>
    <definedName name="B_TAIR" localSheetId="8">#REF!</definedName>
    <definedName name="B_TAIR" localSheetId="9">#REF!</definedName>
    <definedName name="B_TAIR">#REF!</definedName>
    <definedName name="B_TAIR_2" localSheetId="0">#REF!</definedName>
    <definedName name="B_TAIR_2" localSheetId="8">#REF!</definedName>
    <definedName name="B_TAIR_2" localSheetId="9">#REF!</definedName>
    <definedName name="B_TAIR_2">#REF!</definedName>
    <definedName name="BP" localSheetId="0">#REF!</definedName>
    <definedName name="BP" localSheetId="8">#REF!</definedName>
    <definedName name="BP" localSheetId="9">#REF!</definedName>
    <definedName name="BP">#REF!</definedName>
    <definedName name="D_TAIR" localSheetId="0">#REF!</definedName>
    <definedName name="D_TAIR" localSheetId="8">#REF!</definedName>
    <definedName name="D_TAIR" localSheetId="9">#REF!</definedName>
    <definedName name="D_TAIR">#REF!</definedName>
    <definedName name="D_TAIR_2" localSheetId="0">#REF!</definedName>
    <definedName name="D_TAIR_2" localSheetId="8">#REF!</definedName>
    <definedName name="D_TAIR_2" localSheetId="9">#REF!</definedName>
    <definedName name="D_TAIR_2">#REF!</definedName>
    <definedName name="list" localSheetId="0">#REF!</definedName>
    <definedName name="list" localSheetId="8">#REF!</definedName>
    <definedName name="list" localSheetId="9">#REF!</definedName>
    <definedName name="list">#REF!</definedName>
    <definedName name="list_B_A" localSheetId="0">#REF!</definedName>
    <definedName name="list_B_A" localSheetId="8">#REF!</definedName>
    <definedName name="list_B_A" localSheetId="9">#REF!</definedName>
    <definedName name="list_B_A">#REF!</definedName>
    <definedName name="list_D_A" localSheetId="0">#REF!</definedName>
    <definedName name="list_D_A" localSheetId="8">#REF!</definedName>
    <definedName name="list_D_A" localSheetId="9">#REF!</definedName>
    <definedName name="list_D_A">#REF!</definedName>
    <definedName name="list1" localSheetId="0">#REF!</definedName>
    <definedName name="list1" localSheetId="8">#REF!</definedName>
    <definedName name="list1" localSheetId="9">#REF!</definedName>
    <definedName name="list1">#REF!</definedName>
    <definedName name="list11" localSheetId="0">#REF!</definedName>
    <definedName name="list11" localSheetId="8">#REF!</definedName>
    <definedName name="list11" localSheetId="9">#REF!</definedName>
    <definedName name="list11">#REF!</definedName>
    <definedName name="list111" localSheetId="0">#REF!</definedName>
    <definedName name="list111" localSheetId="8">#REF!</definedName>
    <definedName name="list111" localSheetId="9">#REF!</definedName>
    <definedName name="list111">#REF!</definedName>
    <definedName name="list2" localSheetId="0">#REF!</definedName>
    <definedName name="list2" localSheetId="8">#REF!</definedName>
    <definedName name="list2" localSheetId="9">#REF!</definedName>
    <definedName name="list2">#REF!</definedName>
    <definedName name="list22" localSheetId="0">#REF!</definedName>
    <definedName name="list22" localSheetId="8">#REF!</definedName>
    <definedName name="list22" localSheetId="9">#REF!</definedName>
    <definedName name="list22">#REF!</definedName>
    <definedName name="list3" localSheetId="0">#REF!</definedName>
    <definedName name="list3" localSheetId="8">#REF!</definedName>
    <definedName name="list3" localSheetId="9">#REF!</definedName>
    <definedName name="list3">#REF!</definedName>
    <definedName name="list33" localSheetId="0">#REF!</definedName>
    <definedName name="list33" localSheetId="8">#REF!</definedName>
    <definedName name="list33" localSheetId="9">#REF!</definedName>
    <definedName name="list33">#REF!</definedName>
    <definedName name="list4" localSheetId="0">#REF!</definedName>
    <definedName name="list4" localSheetId="8">#REF!</definedName>
    <definedName name="list4" localSheetId="9">#REF!</definedName>
    <definedName name="list4">#REF!</definedName>
    <definedName name="list5" localSheetId="0">#REF!</definedName>
    <definedName name="list5" localSheetId="8">#REF!</definedName>
    <definedName name="list5" localSheetId="9">#REF!</definedName>
    <definedName name="list5">#REF!</definedName>
    <definedName name="list6" localSheetId="0">#REF!</definedName>
    <definedName name="list6" localSheetId="8">#REF!</definedName>
    <definedName name="list6" localSheetId="9">#REF!</definedName>
    <definedName name="list6">#REF!</definedName>
    <definedName name="list7" localSheetId="0">#REF!</definedName>
    <definedName name="list7" localSheetId="8">#REF!</definedName>
    <definedName name="list7" localSheetId="9">#REF!</definedName>
    <definedName name="list7">#REF!</definedName>
    <definedName name="list8" localSheetId="0">#REF!</definedName>
    <definedName name="list8" localSheetId="8">#REF!</definedName>
    <definedName name="list8" localSheetId="9">#REF!</definedName>
    <definedName name="list8">#REF!</definedName>
    <definedName name="list9" localSheetId="0">#REF!</definedName>
    <definedName name="list9" localSheetId="8">#REF!</definedName>
    <definedName name="list9" localSheetId="9">#REF!</definedName>
    <definedName name="list9">#REF!</definedName>
    <definedName name="NewList" localSheetId="0">#REF!</definedName>
    <definedName name="NewList" localSheetId="8">#REF!</definedName>
    <definedName name="NewList" localSheetId="9">#REF!</definedName>
    <definedName name="NewList">#REF!</definedName>
    <definedName name="PPDB" localSheetId="0">#REF!</definedName>
    <definedName name="PPDB" localSheetId="8">#REF!</definedName>
    <definedName name="PPDB" localSheetId="9">#REF!</definedName>
    <definedName name="PPDB">#REF!</definedName>
    <definedName name="TAB" localSheetId="0">#REF!</definedName>
    <definedName name="TAB" localSheetId="8">#REF!</definedName>
    <definedName name="TAB" localSheetId="9">#REF!</definedName>
    <definedName name="TAB">#REF!</definedName>
    <definedName name="Tair" localSheetId="0">#REF!</definedName>
    <definedName name="Tair" localSheetId="8">#REF!</definedName>
    <definedName name="Tair" localSheetId="9">#REF!</definedName>
    <definedName name="Tair">#REF!</definedName>
    <definedName name="TAIR10" localSheetId="0">#REF!</definedName>
    <definedName name="TAIR10" localSheetId="8">#REF!</definedName>
    <definedName name="TAIR10" localSheetId="9">#REF!</definedName>
    <definedName name="TAIR10">#REF!</definedName>
    <definedName name="wheat" localSheetId="0">#REF!</definedName>
    <definedName name="wheat" localSheetId="8">#REF!</definedName>
    <definedName name="wheat" localSheetId="9">#REF!</definedName>
    <definedName name="whea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1" l="1"/>
  <c r="F4" i="11" s="1"/>
  <c r="D3" i="11" l="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F3" i="12" l="1"/>
  <c r="F4" i="12" s="1"/>
  <c r="E643" i="9" l="1"/>
  <c r="D3" i="12"/>
  <c r="D4" i="12"/>
  <c r="D5" i="12"/>
  <c r="D6" i="12"/>
  <c r="D7" i="12"/>
  <c r="D8" i="12"/>
  <c r="D11" i="12"/>
  <c r="D13" i="12"/>
  <c r="D9" i="12"/>
  <c r="D10" i="12"/>
  <c r="D12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" i="12"/>
  <c r="D2" i="11"/>
  <c r="G3" i="11" s="1"/>
  <c r="G4" i="11" s="1"/>
  <c r="G3" i="12" l="1"/>
  <c r="G4" i="12" s="1"/>
  <c r="F5" i="13"/>
  <c r="F4" i="13"/>
  <c r="A56" i="2" l="1"/>
  <c r="A34" i="2"/>
  <c r="H14" i="2"/>
  <c r="H46" i="2"/>
  <c r="H47" i="2"/>
  <c r="H48" i="2"/>
  <c r="H15" i="2"/>
  <c r="H16" i="2"/>
  <c r="H33" i="2"/>
  <c r="H39" i="2"/>
  <c r="H34" i="2"/>
  <c r="H17" i="2"/>
  <c r="H35" i="2"/>
  <c r="H36" i="2"/>
  <c r="H18" i="2"/>
  <c r="H21" i="2"/>
  <c r="H32" i="2"/>
  <c r="H49" i="2"/>
  <c r="H50" i="2"/>
  <c r="H51" i="2"/>
  <c r="H40" i="2"/>
  <c r="H19" i="2"/>
  <c r="H54" i="2"/>
  <c r="H55" i="2"/>
  <c r="H52" i="2"/>
  <c r="H20" i="2"/>
  <c r="H23" i="2"/>
  <c r="H24" i="2"/>
  <c r="H56" i="2"/>
  <c r="H25" i="2"/>
  <c r="H37" i="2"/>
  <c r="H41" i="2"/>
  <c r="H57" i="2"/>
  <c r="H62" i="2"/>
  <c r="H63" i="2"/>
  <c r="H64" i="2"/>
  <c r="H11" i="2"/>
  <c r="H12" i="2"/>
  <c r="H22" i="2"/>
  <c r="H26" i="2"/>
  <c r="H42" i="2"/>
  <c r="H43" i="2"/>
  <c r="H44" i="2"/>
  <c r="H65" i="2"/>
  <c r="H66" i="2"/>
  <c r="H67" i="2"/>
  <c r="H68" i="2"/>
  <c r="H53" i="2"/>
  <c r="H38" i="2"/>
  <c r="H58" i="2"/>
  <c r="H59" i="2"/>
  <c r="H69" i="2"/>
  <c r="H70" i="2"/>
  <c r="H71" i="2"/>
  <c r="H72" i="2"/>
  <c r="H27" i="2"/>
  <c r="H28" i="2"/>
  <c r="H45" i="2"/>
  <c r="H60" i="2"/>
  <c r="H73" i="2"/>
  <c r="H74" i="2"/>
  <c r="H29" i="2"/>
  <c r="H30" i="2"/>
  <c r="H31" i="2"/>
  <c r="H61" i="2"/>
  <c r="H13" i="2"/>
  <c r="H129" i="4"/>
  <c r="H130" i="4"/>
  <c r="H144" i="4"/>
  <c r="H145" i="4"/>
  <c r="H131" i="4"/>
  <c r="H146" i="4"/>
  <c r="H147" i="4"/>
  <c r="H148" i="4"/>
  <c r="H149" i="4"/>
  <c r="H116" i="4"/>
  <c r="H132" i="4"/>
  <c r="H108" i="4"/>
  <c r="H109" i="4"/>
  <c r="H150" i="4"/>
  <c r="H117" i="4"/>
  <c r="H49" i="4"/>
  <c r="H57" i="4"/>
  <c r="H118" i="4"/>
  <c r="H58" i="4"/>
  <c r="H71" i="4"/>
  <c r="H72" i="4"/>
  <c r="H53" i="4"/>
  <c r="H73" i="4"/>
  <c r="H74" i="4"/>
  <c r="H75" i="4"/>
  <c r="H20" i="4"/>
  <c r="H21" i="4"/>
  <c r="H121" i="4"/>
  <c r="H54" i="4"/>
  <c r="H55" i="4"/>
  <c r="H76" i="4"/>
  <c r="H77" i="4"/>
  <c r="H78" i="4"/>
  <c r="H79" i="4"/>
  <c r="H80" i="4"/>
  <c r="H81" i="4"/>
  <c r="H11" i="4"/>
  <c r="H82" i="4"/>
  <c r="H83" i="4"/>
  <c r="H122" i="4"/>
  <c r="H123" i="4"/>
  <c r="H22" i="4"/>
  <c r="H23" i="4"/>
  <c r="H133" i="4"/>
  <c r="H24" i="4"/>
  <c r="H124" i="4"/>
  <c r="H134" i="4"/>
  <c r="H125" i="4"/>
  <c r="H135" i="4"/>
  <c r="H136" i="4"/>
  <c r="H67" i="4"/>
  <c r="H68" i="4"/>
  <c r="H25" i="4"/>
  <c r="H26" i="4"/>
  <c r="H27" i="4"/>
  <c r="H84" i="4"/>
  <c r="H85" i="4"/>
  <c r="H137" i="4"/>
  <c r="H28" i="4"/>
  <c r="H29" i="4"/>
  <c r="H86" i="4"/>
  <c r="H30" i="4"/>
  <c r="H31" i="4"/>
  <c r="H59" i="4"/>
  <c r="H32" i="4"/>
  <c r="H138" i="4"/>
  <c r="H139" i="4"/>
  <c r="H33" i="4"/>
  <c r="H87" i="4"/>
  <c r="H69" i="4"/>
  <c r="H88" i="4"/>
  <c r="H34" i="4"/>
  <c r="H35" i="4"/>
  <c r="H36" i="4"/>
  <c r="H37" i="4"/>
  <c r="H101" i="4"/>
  <c r="H42" i="4"/>
  <c r="H140" i="4"/>
  <c r="H120" i="4"/>
  <c r="H119" i="4"/>
  <c r="H38" i="4"/>
  <c r="H39" i="4"/>
  <c r="H89" i="4"/>
  <c r="H90" i="4"/>
  <c r="H91" i="4"/>
  <c r="H92" i="4"/>
  <c r="H40" i="4"/>
  <c r="H60" i="4"/>
  <c r="H97" i="4"/>
  <c r="H126" i="4"/>
  <c r="H70" i="4"/>
  <c r="H141" i="4"/>
  <c r="H142" i="4"/>
  <c r="H50" i="4"/>
  <c r="H15" i="4"/>
  <c r="H16" i="4"/>
  <c r="H113" i="4"/>
  <c r="H61" i="4"/>
  <c r="H62" i="4"/>
  <c r="H98" i="4"/>
  <c r="H99" i="4"/>
  <c r="H143" i="4"/>
  <c r="H18" i="4"/>
  <c r="H93" i="4"/>
  <c r="H51" i="4"/>
  <c r="H52" i="4"/>
  <c r="H100" i="4"/>
  <c r="H44" i="4"/>
  <c r="H43" i="4"/>
  <c r="H19" i="4"/>
  <c r="H63" i="4"/>
  <c r="H94" i="4"/>
  <c r="H127" i="4"/>
  <c r="H56" i="4"/>
  <c r="H47" i="4"/>
  <c r="H95" i="4"/>
  <c r="H96" i="4"/>
  <c r="H102" i="4"/>
  <c r="H110" i="4"/>
  <c r="H111" i="4"/>
  <c r="H12" i="4"/>
  <c r="H13" i="4"/>
  <c r="H14" i="4"/>
  <c r="H114" i="4"/>
  <c r="H17" i="4"/>
  <c r="H48" i="4"/>
  <c r="H45" i="4"/>
  <c r="H46" i="4"/>
  <c r="H41" i="4"/>
  <c r="H115" i="4"/>
  <c r="H64" i="4"/>
  <c r="H65" i="4"/>
  <c r="H105" i="4"/>
  <c r="H106" i="4"/>
  <c r="H107" i="4"/>
  <c r="H112" i="4"/>
  <c r="H66" i="4"/>
  <c r="H103" i="4"/>
  <c r="H104" i="4"/>
  <c r="H128" i="4"/>
  <c r="A11" i="5" l="1"/>
  <c r="A12" i="5"/>
  <c r="A13" i="5"/>
  <c r="A14" i="5"/>
  <c r="A15" i="5"/>
  <c r="A16" i="5"/>
  <c r="A17" i="5"/>
  <c r="A18" i="5"/>
  <c r="A128" i="4"/>
  <c r="A129" i="4"/>
  <c r="A130" i="4"/>
  <c r="A144" i="4"/>
  <c r="A145" i="4"/>
  <c r="A131" i="4"/>
  <c r="A146" i="4"/>
  <c r="A147" i="4"/>
  <c r="A148" i="4"/>
  <c r="A149" i="4"/>
  <c r="A116" i="4"/>
  <c r="A132" i="4"/>
  <c r="A108" i="4"/>
  <c r="A109" i="4"/>
  <c r="A150" i="4"/>
  <c r="A117" i="4"/>
  <c r="A49" i="4"/>
  <c r="A57" i="4"/>
  <c r="A118" i="4"/>
  <c r="A58" i="4"/>
  <c r="A71" i="4"/>
  <c r="A72" i="4"/>
  <c r="A53" i="4"/>
  <c r="A73" i="4"/>
  <c r="A74" i="4"/>
  <c r="A75" i="4"/>
  <c r="A20" i="4"/>
  <c r="A21" i="4"/>
  <c r="A121" i="4"/>
  <c r="A54" i="4"/>
  <c r="A55" i="4"/>
  <c r="A76" i="4"/>
  <c r="A77" i="4"/>
  <c r="A78" i="4"/>
  <c r="A79" i="4"/>
  <c r="A80" i="4"/>
  <c r="A81" i="4"/>
  <c r="A11" i="4"/>
  <c r="A82" i="4"/>
  <c r="A83" i="4"/>
  <c r="A122" i="4"/>
  <c r="A123" i="4"/>
  <c r="A22" i="4"/>
  <c r="A23" i="4"/>
  <c r="A133" i="4"/>
  <c r="A24" i="4"/>
  <c r="A124" i="4"/>
  <c r="A134" i="4"/>
  <c r="A125" i="4"/>
  <c r="A135" i="4"/>
  <c r="A136" i="4"/>
  <c r="A67" i="4"/>
  <c r="A68" i="4"/>
  <c r="A25" i="4"/>
  <c r="A26" i="4"/>
  <c r="A27" i="4"/>
  <c r="A84" i="4"/>
  <c r="A85" i="4"/>
  <c r="A137" i="4"/>
  <c r="A28" i="4"/>
  <c r="A29" i="4"/>
  <c r="A86" i="4"/>
  <c r="A30" i="4"/>
  <c r="A31" i="4"/>
  <c r="A59" i="4"/>
  <c r="A32" i="4"/>
  <c r="A138" i="4"/>
  <c r="A139" i="4"/>
  <c r="A33" i="4"/>
  <c r="A87" i="4"/>
  <c r="A69" i="4"/>
  <c r="A88" i="4"/>
  <c r="A34" i="4"/>
  <c r="A35" i="4"/>
  <c r="A36" i="4"/>
  <c r="A37" i="4"/>
  <c r="A101" i="4"/>
  <c r="A42" i="4"/>
  <c r="A140" i="4"/>
  <c r="A120" i="4"/>
  <c r="A119" i="4"/>
  <c r="A38" i="4"/>
  <c r="A39" i="4"/>
  <c r="A89" i="4"/>
  <c r="A90" i="4"/>
  <c r="A91" i="4"/>
  <c r="A92" i="4"/>
  <c r="A40" i="4"/>
  <c r="A60" i="4"/>
  <c r="A97" i="4"/>
  <c r="A126" i="4"/>
  <c r="A70" i="4"/>
  <c r="A141" i="4"/>
  <c r="A142" i="4"/>
  <c r="A50" i="4"/>
  <c r="A15" i="4"/>
  <c r="A16" i="4"/>
  <c r="A113" i="4"/>
  <c r="A61" i="4"/>
  <c r="A62" i="4"/>
  <c r="A98" i="4"/>
  <c r="A99" i="4"/>
  <c r="A143" i="4"/>
  <c r="A18" i="4"/>
  <c r="A93" i="4"/>
  <c r="A51" i="4"/>
  <c r="A52" i="4"/>
  <c r="A100" i="4"/>
  <c r="A44" i="4"/>
  <c r="A43" i="4"/>
  <c r="A19" i="4"/>
  <c r="A63" i="4"/>
  <c r="A94" i="4"/>
  <c r="A127" i="4"/>
  <c r="A56" i="4"/>
  <c r="A47" i="4"/>
  <c r="A95" i="4"/>
  <c r="A96" i="4"/>
  <c r="A102" i="4"/>
  <c r="A110" i="4"/>
  <c r="A111" i="4"/>
  <c r="A12" i="4"/>
  <c r="A13" i="4"/>
  <c r="A14" i="4"/>
  <c r="A114" i="4"/>
  <c r="A17" i="4"/>
  <c r="A48" i="4"/>
  <c r="A45" i="4"/>
  <c r="A46" i="4"/>
  <c r="A41" i="4"/>
  <c r="A115" i="4"/>
  <c r="A64" i="4"/>
  <c r="A65" i="4"/>
  <c r="A105" i="4"/>
  <c r="A106" i="4"/>
  <c r="A107" i="4"/>
  <c r="A112" i="4"/>
  <c r="A66" i="4"/>
  <c r="A103" i="4"/>
  <c r="A104" i="4"/>
  <c r="A16" i="3"/>
  <c r="A17" i="3"/>
  <c r="A18" i="3"/>
  <c r="A11" i="3"/>
  <c r="A19" i="3"/>
  <c r="A12" i="3"/>
  <c r="A20" i="3"/>
  <c r="A21" i="3"/>
  <c r="A13" i="3"/>
  <c r="A14" i="3"/>
  <c r="A15" i="3"/>
  <c r="A22" i="3"/>
  <c r="A23" i="3"/>
  <c r="A24" i="3"/>
  <c r="A13" i="2"/>
  <c r="A14" i="2"/>
  <c r="A46" i="2"/>
  <c r="A47" i="2"/>
  <c r="A48" i="2"/>
  <c r="A15" i="2"/>
  <c r="A16" i="2"/>
  <c r="A33" i="2"/>
  <c r="A39" i="2"/>
  <c r="A17" i="2"/>
  <c r="A35" i="2"/>
  <c r="A36" i="2"/>
  <c r="A18" i="2"/>
  <c r="A21" i="2"/>
  <c r="A32" i="2"/>
  <c r="A49" i="2"/>
  <c r="A50" i="2"/>
  <c r="A51" i="2"/>
  <c r="A40" i="2"/>
  <c r="A19" i="2"/>
  <c r="A54" i="2"/>
  <c r="A55" i="2"/>
  <c r="A52" i="2"/>
  <c r="A20" i="2"/>
  <c r="A23" i="2"/>
  <c r="A24" i="2"/>
  <c r="A25" i="2"/>
  <c r="A37" i="2"/>
  <c r="A41" i="2"/>
  <c r="A57" i="2"/>
  <c r="A62" i="2"/>
  <c r="A63" i="2"/>
  <c r="A64" i="2"/>
  <c r="A11" i="2"/>
  <c r="A12" i="2"/>
  <c r="A22" i="2"/>
  <c r="A26" i="2"/>
  <c r="A42" i="2"/>
  <c r="A43" i="2"/>
  <c r="A44" i="2"/>
  <c r="A65" i="2"/>
  <c r="A66" i="2"/>
  <c r="A67" i="2"/>
  <c r="A68" i="2"/>
  <c r="A53" i="2"/>
  <c r="A38" i="2"/>
  <c r="A58" i="2"/>
  <c r="A59" i="2"/>
  <c r="A69" i="2"/>
  <c r="A70" i="2"/>
  <c r="A71" i="2"/>
  <c r="A72" i="2"/>
  <c r="A27" i="2"/>
  <c r="A28" i="2"/>
  <c r="A45" i="2"/>
  <c r="A60" i="2"/>
  <c r="A73" i="2"/>
  <c r="A74" i="2"/>
  <c r="A29" i="2"/>
  <c r="A30" i="2"/>
  <c r="A31" i="2"/>
  <c r="A61" i="2"/>
</calcChain>
</file>

<file path=xl/sharedStrings.xml><?xml version="1.0" encoding="utf-8"?>
<sst xmlns="http://schemas.openxmlformats.org/spreadsheetml/2006/main" count="3648" uniqueCount="1017">
  <si>
    <t>TraesCS2A03G0362900</t>
  </si>
  <si>
    <t>TraesCS7D03G0003200</t>
  </si>
  <si>
    <t>TraesCS7B03G0031800</t>
  </si>
  <si>
    <t>TraesCS1D03G0805300</t>
  </si>
  <si>
    <t>TraesCS1A03G0836400</t>
  </si>
  <si>
    <t>TraesCS2B03G0260600</t>
  </si>
  <si>
    <t>TraesCS6B03G0405500</t>
  </si>
  <si>
    <t>TraesCS5D03G0104900</t>
  </si>
  <si>
    <t>TraesCS2A03G0643000</t>
  </si>
  <si>
    <t>TraesCS3B03G0035200</t>
  </si>
  <si>
    <t>TraesCS2D03G1305500</t>
  </si>
  <si>
    <t>TraesCS7D03G0250300</t>
  </si>
  <si>
    <t>TraesCS5A03G0568100</t>
  </si>
  <si>
    <t>TraesCS5D03G0534100</t>
  </si>
  <si>
    <t>TraesCS2A03G1132800</t>
  </si>
  <si>
    <t>TraesCS1A03G0114500</t>
  </si>
  <si>
    <t>TraesCS1A03G0186700</t>
  </si>
  <si>
    <t>TraesCS1A03G0205600</t>
  </si>
  <si>
    <t>TraesCS1D03G0036500</t>
  </si>
  <si>
    <t>TraesCS2A03G0062000</t>
  </si>
  <si>
    <t>TraesCS2A03G1015600</t>
  </si>
  <si>
    <t>TraesCS2A03G1151600</t>
  </si>
  <si>
    <t>TraesCS2B03G0727900</t>
  </si>
  <si>
    <t>TraesCS2B03G1411500</t>
  </si>
  <si>
    <t>TraesCS2D03G0033000</t>
  </si>
  <si>
    <t>TraesCS2D03G0044500</t>
  </si>
  <si>
    <t>TraesCS2D03G0045100</t>
  </si>
  <si>
    <t>TraesCS2D03G0241000</t>
  </si>
  <si>
    <t>TraesCS2D03G0605600</t>
  </si>
  <si>
    <t>TraesCS2D03G0725900</t>
  </si>
  <si>
    <t>TraesCS2D03G0955800</t>
  </si>
  <si>
    <t>TraesCS2D03G1013200</t>
  </si>
  <si>
    <t>TraesCS2D03G1100000</t>
  </si>
  <si>
    <t>TraesCS3A03G0079600</t>
  </si>
  <si>
    <t>TraesCS3A03G0331600</t>
  </si>
  <si>
    <t>TraesCS3A03G1159700</t>
  </si>
  <si>
    <t>TraesCS3B03G0309700</t>
  </si>
  <si>
    <t>TraesCS3D03G0118500</t>
  </si>
  <si>
    <t>TraesCS3D03G0884400</t>
  </si>
  <si>
    <t>TraesCS3D03G0935000</t>
  </si>
  <si>
    <t>TraesCS4B03G0673800</t>
  </si>
  <si>
    <t>TraesCS4B03G0768300</t>
  </si>
  <si>
    <t>TraesCS4B03G0923500</t>
  </si>
  <si>
    <t>TraesCS4B03G0970200</t>
  </si>
  <si>
    <t>TraesCS4B03G0972000</t>
  </si>
  <si>
    <t>TraesCS4D03G0674800</t>
  </si>
  <si>
    <t>TraesCS5A03G1040500</t>
  </si>
  <si>
    <t>TraesCS5A03G1142000</t>
  </si>
  <si>
    <t>TraesCS5B03G0492200</t>
  </si>
  <si>
    <t>TraesCS5B03G0598900</t>
  </si>
  <si>
    <t>TraesCS5B03G0715800</t>
  </si>
  <si>
    <t>TraesCS5B03G1345500</t>
  </si>
  <si>
    <t>TraesCS5D03G0047300</t>
  </si>
  <si>
    <t>TraesCS5D03G0455000</t>
  </si>
  <si>
    <t>TraesCS5D03G1127500</t>
  </si>
  <si>
    <t>TraesCS6B03G0007800</t>
  </si>
  <si>
    <t>TraesCS6D03G0102300</t>
  </si>
  <si>
    <t>TraesCS6D03G0135100</t>
  </si>
  <si>
    <t>TraesCS6D03G0269100</t>
  </si>
  <si>
    <t>TraesCS6D03G0269200</t>
  </si>
  <si>
    <t>TraesCS7A03G0272100</t>
  </si>
  <si>
    <t>TraesCS7B03G0110500</t>
  </si>
  <si>
    <t>TraesCS7D03G1105900</t>
  </si>
  <si>
    <t>TraesCSU03G0238600</t>
  </si>
  <si>
    <t>TraesCS3D03G0865700</t>
  </si>
  <si>
    <t>TraesCS4D03G0748700</t>
  </si>
  <si>
    <t>TraesCS7A03G0517200</t>
  </si>
  <si>
    <t>TraesCS7B03G0198800</t>
  </si>
  <si>
    <t>TraesCS3A03G1036100</t>
  </si>
  <si>
    <t>TraesCS3D03G0964600</t>
  </si>
  <si>
    <t>TraesCS1D03G0066300</t>
  </si>
  <si>
    <t>TraesCS7D03G0446000</t>
  </si>
  <si>
    <t>TraesCS6D03G0772500</t>
  </si>
  <si>
    <t>TraesCS1A03G0908000</t>
  </si>
  <si>
    <t>TraesCS1B03G0752200</t>
  </si>
  <si>
    <t>TraesCS1B03G0841700</t>
  </si>
  <si>
    <t>TraesCS1B03G1066700</t>
  </si>
  <si>
    <t>TraesCS1B03G1168700</t>
  </si>
  <si>
    <t>TraesCS1D03G0421900</t>
  </si>
  <si>
    <t>TraesCS2A03G0069900</t>
  </si>
  <si>
    <t>TraesCS2A03G0367000</t>
  </si>
  <si>
    <t>TraesCS2A03G0593000</t>
  </si>
  <si>
    <t>TraesCS2A03G0862400</t>
  </si>
  <si>
    <t>TraesCS2A03G0994800</t>
  </si>
  <si>
    <t>TraesCS2A03G1086200</t>
  </si>
  <si>
    <t>TraesCS2B03G0102400</t>
  </si>
  <si>
    <t>TraesCS2B03G0488200</t>
  </si>
  <si>
    <t>TraesCS2B03G0580500</t>
  </si>
  <si>
    <t>TraesCS2D03G0347900</t>
  </si>
  <si>
    <t>TraesCS2D03G0389100</t>
  </si>
  <si>
    <t>TraesCS2D03G0746300</t>
  </si>
  <si>
    <t>TraesCS2D03G0826700</t>
  </si>
  <si>
    <t>TraesCS2D03G1058400</t>
  </si>
  <si>
    <t>TraesCS2D03G1214900</t>
  </si>
  <si>
    <t>TraesCS3A03G0832100</t>
  </si>
  <si>
    <t>TraesCS3B03G1352700</t>
  </si>
  <si>
    <t>TraesCS3D03G0047400</t>
  </si>
  <si>
    <t>TraesCS4A03G0856100</t>
  </si>
  <si>
    <t>TraesCS4A03G0858900</t>
  </si>
  <si>
    <t>TraesCS4B03G0828000</t>
  </si>
  <si>
    <t>TraesCS4B03G0940000</t>
  </si>
  <si>
    <t>TraesCS4D03G0229100</t>
  </si>
  <si>
    <t>TraesCS4D03G0668900</t>
  </si>
  <si>
    <t>TraesCS4D03G0738600</t>
  </si>
  <si>
    <t>TraesCS5A03G0028100</t>
  </si>
  <si>
    <t>TraesCS5A03G0532400</t>
  </si>
  <si>
    <t>TraesCS5A03G0564900</t>
  </si>
  <si>
    <t>TraesCS5A03G0796200</t>
  </si>
  <si>
    <t>TraesCS5A03G0796300</t>
  </si>
  <si>
    <t>TraesCS5A03G1073800</t>
  </si>
  <si>
    <t>TraesCS5A03G1113800</t>
  </si>
  <si>
    <t>TraesCS5A03G1156200</t>
  </si>
  <si>
    <t>TraesCS5B03G0571900</t>
  </si>
  <si>
    <t>TraesCS5B03G0828400</t>
  </si>
  <si>
    <t>TraesCS5B03G0828500</t>
  </si>
  <si>
    <t>TraesCS5D03G0225200</t>
  </si>
  <si>
    <t>TraesCS5D03G0752600</t>
  </si>
  <si>
    <t>TraesCS5D03G1149600</t>
  </si>
  <si>
    <t>TraesCS5D03G1149800</t>
  </si>
  <si>
    <t>TraesCS6B03G0877600</t>
  </si>
  <si>
    <t>TraesCS6D03G0772300</t>
  </si>
  <si>
    <t>TraesCS7A03G0380300</t>
  </si>
  <si>
    <t>TraesCS7A03G1216800</t>
  </si>
  <si>
    <t>TraesCS7B03G0888400</t>
  </si>
  <si>
    <t>TraesCS7D03G0087400</t>
  </si>
  <si>
    <t>TraesCS7D03G0109900</t>
  </si>
  <si>
    <t>TraesCS7D03G0803900</t>
  </si>
  <si>
    <t>TraesCS5A03G0609000</t>
  </si>
  <si>
    <t>TraesCS5D03G0251400</t>
  </si>
  <si>
    <t>TraesCS7D03G0081000</t>
  </si>
  <si>
    <t>TraesCS1B03G0711800</t>
  </si>
  <si>
    <t>TraesCS2D03G0983200</t>
  </si>
  <si>
    <t>TraesCS3B03G1158700</t>
  </si>
  <si>
    <t>TraesCS5B03G0835100</t>
  </si>
  <si>
    <t>TraesCS7A03G0020800</t>
  </si>
  <si>
    <t>TraesCS7A03G0523600</t>
  </si>
  <si>
    <t>P0101++C11++K00</t>
  </si>
  <si>
    <t>P0202++C22++K00</t>
  </si>
  <si>
    <t>P1010++C22++K00</t>
  </si>
  <si>
    <t>P2020++C11++K00</t>
  </si>
  <si>
    <t>TraesCS7D03G0109900;TraesCS7D03G0087400</t>
  </si>
  <si>
    <t>2 (0.38%)</t>
  </si>
  <si>
    <t>post-embryonic development</t>
  </si>
  <si>
    <t>1 (1.41%)</t>
  </si>
  <si>
    <t>glucosidase activity</t>
  </si>
  <si>
    <t>1 (1.37%)</t>
  </si>
  <si>
    <t>cellular polysaccharide catabolic process</t>
  </si>
  <si>
    <t>1 (1.33%)</t>
  </si>
  <si>
    <t>glucan catabolic process</t>
  </si>
  <si>
    <t>1 (1.56%)</t>
  </si>
  <si>
    <t>acyl-CoA metabolic process</t>
  </si>
  <si>
    <t>thioester metabolic process</t>
  </si>
  <si>
    <t>2 (0.43%)</t>
  </si>
  <si>
    <t>developmental process involved in reproduction</t>
  </si>
  <si>
    <t>TraesCS6D03G0772500;TraesCS6D03G0772300</t>
  </si>
  <si>
    <t>2 (0.39%)</t>
  </si>
  <si>
    <t>response to inorganic substance</t>
  </si>
  <si>
    <t>1 (1.82%)</t>
  </si>
  <si>
    <t>cellulose catabolic process</t>
  </si>
  <si>
    <t>beta-glucan catabolic process</t>
  </si>
  <si>
    <t>1 (2.08%)</t>
  </si>
  <si>
    <t>purine nucleoside bisphosphate biosynthetic process</t>
  </si>
  <si>
    <t>ribonucleoside bisphosphate biosynthetic process</t>
  </si>
  <si>
    <t>nucleoside bisphosphate biosynthetic process</t>
  </si>
  <si>
    <t>1 (2.17%)</t>
  </si>
  <si>
    <t>acetyl-CoA metabolic process</t>
  </si>
  <si>
    <t>2 (0.49%)</t>
  </si>
  <si>
    <t>reproductive structure development</t>
  </si>
  <si>
    <t>reproductive system development</t>
  </si>
  <si>
    <t>1 (1.96%)</t>
  </si>
  <si>
    <t>carbon-sulfur lyase activity</t>
  </si>
  <si>
    <t>TraesCS7A03G0517200;TraesCS6D03G0772500;TraesCS6D03G0772300;TraesCS1D03G0421900</t>
  </si>
  <si>
    <t>4 (0.23%)</t>
  </si>
  <si>
    <t>response to chemical</t>
  </si>
  <si>
    <t>1 (3.23%)</t>
  </si>
  <si>
    <t>oxidoreductase activity, acting on the aldehyde or oxo group of donors, disulfide as acceptor</t>
  </si>
  <si>
    <t>1 (3.85%)</t>
  </si>
  <si>
    <t>acetyl-CoA biosynthetic process</t>
  </si>
  <si>
    <t>1 (3.03%)</t>
  </si>
  <si>
    <t>acyl-CoA biosynthetic process</t>
  </si>
  <si>
    <t>thioester biosynthetic process</t>
  </si>
  <si>
    <t>2 (0.64%)</t>
  </si>
  <si>
    <t>response to temperature stimulus</t>
  </si>
  <si>
    <t>2 (0.65%)</t>
  </si>
  <si>
    <t>response to water</t>
  </si>
  <si>
    <t>response to acid chemical</t>
  </si>
  <si>
    <t>1 (2.78%)</t>
  </si>
  <si>
    <t>beta-glucosidase activity</t>
  </si>
  <si>
    <t>TraesCS2D03G0389100;TraesCS5A03G0796200;TraesCS5A03G1113800;TraesCS7D03G0446000;TraesCS5D03G0752600;TraesCS5B03G0828500;TraesCS5A03G0796300;TraesCS5B03G0828400;TraesCS2D03G1214900</t>
  </si>
  <si>
    <t>9 (0.14%)</t>
  </si>
  <si>
    <t>oxidoreductase activity</t>
  </si>
  <si>
    <t>TraesCS1A03G0908000;TraesCS1B03G1066700</t>
  </si>
  <si>
    <t>2 (0.69%)</t>
  </si>
  <si>
    <t>lipid transport</t>
  </si>
  <si>
    <t>2 (0.67%)</t>
  </si>
  <si>
    <t>lipid localization</t>
  </si>
  <si>
    <t>1 (5%)</t>
  </si>
  <si>
    <t>pyruvate dehydrogenase (acetyl-transferring) activity</t>
  </si>
  <si>
    <t>pyruvate dehydrogenase activity</t>
  </si>
  <si>
    <t>acetyl-CoA biosynthetic process from pyruvate</t>
  </si>
  <si>
    <t>2 (0.84%)</t>
  </si>
  <si>
    <t>fruit development</t>
  </si>
  <si>
    <t>2 (0.73%)</t>
  </si>
  <si>
    <t>response to water deprivation</t>
  </si>
  <si>
    <t>1 (5.56%)</t>
  </si>
  <si>
    <t>lactoylglutathione lyase activity</t>
  </si>
  <si>
    <t>1 (5.88%)</t>
  </si>
  <si>
    <t>regulation of root development</t>
  </si>
  <si>
    <t>2 (0.88%)</t>
  </si>
  <si>
    <t>seed development</t>
  </si>
  <si>
    <t>1 (6.67%)</t>
  </si>
  <si>
    <t>plasmodesmata-mediated intercellular transport</t>
  </si>
  <si>
    <t>intercellular transport</t>
  </si>
  <si>
    <t>TraesCS2B03G0488200;TraesCS2A03G0367000</t>
  </si>
  <si>
    <t>2 (0.96%)</t>
  </si>
  <si>
    <t>regulation of cellular component organization</t>
  </si>
  <si>
    <t>4 (0.34%)</t>
  </si>
  <si>
    <t>response to organic substance</t>
  </si>
  <si>
    <t>2 (1.07%)</t>
  </si>
  <si>
    <t>embryo development</t>
  </si>
  <si>
    <t>2 (1.09%)</t>
  </si>
  <si>
    <t>embryo development ending in seed dormancy</t>
  </si>
  <si>
    <t>2 (1.17%)</t>
  </si>
  <si>
    <t>regulation of growth</t>
  </si>
  <si>
    <t>2 (1.24%)</t>
  </si>
  <si>
    <t>response to cold</t>
  </si>
  <si>
    <t>4 (0.39%)</t>
  </si>
  <si>
    <t>response to endogenous stimulus</t>
  </si>
  <si>
    <t>response to hormone</t>
  </si>
  <si>
    <t>4 (0.49%)</t>
  </si>
  <si>
    <t>response to oxygen-containing compound</t>
  </si>
  <si>
    <t>TraesCS5A03G0796200;TraesCS5A03G1113800;TraesCS2A03G0862400;TraesCS5D03G0752600;TraesCS3B03G1352700;TraesCS5B03G0828500;TraesCS5A03G0796300;TraesCS5B03G0828400;TraesCS2D03G1214900</t>
  </si>
  <si>
    <t>9 (0.21%)</t>
  </si>
  <si>
    <t>transition metal ion binding</t>
  </si>
  <si>
    <t>TraesCS2B03G0488200;TraesCS2A03G0367000;TraesCS3B03G1352700</t>
  </si>
  <si>
    <t>3 (0.83%)</t>
  </si>
  <si>
    <t>regulation of developmental process</t>
  </si>
  <si>
    <t>2 (2.15%)</t>
  </si>
  <si>
    <t>regulation of developmental growth</t>
  </si>
  <si>
    <t>TraesCS5A03G0796200;TraesCS5A03G1113800;TraesCS5D03G0752600;TraesCS5B03G0828500;TraesCS5A03G0796300;TraesCS5B03G0828400;TraesCS2D03G1214900</t>
  </si>
  <si>
    <t>7 (0.28%)</t>
  </si>
  <si>
    <t>tetrapyrrole binding</t>
  </si>
  <si>
    <t>7 (0.29%)</t>
  </si>
  <si>
    <t>heme binding</t>
  </si>
  <si>
    <t>2 (3.7%)</t>
  </si>
  <si>
    <t>regulation of anatomical structure morphogenesis</t>
  </si>
  <si>
    <t>7 (0.38%)</t>
  </si>
  <si>
    <t>oxidoreductase activity, acting on paired donors, with incorporation or reduction of molecular oxygen</t>
  </si>
  <si>
    <t>2 (6.9%)</t>
  </si>
  <si>
    <t>cold acclimation</t>
  </si>
  <si>
    <t>7 (0.39%)</t>
  </si>
  <si>
    <t>iron ion binding</t>
  </si>
  <si>
    <t>2 (7.14%)</t>
  </si>
  <si>
    <t>regulation of cell morphogenesis</t>
  </si>
  <si>
    <t>2 (7.41%)</t>
  </si>
  <si>
    <t>regulation of cell growth</t>
  </si>
  <si>
    <t>4 (1%)</t>
  </si>
  <si>
    <t>response to lipid</t>
  </si>
  <si>
    <t>4 (1.41%)</t>
  </si>
  <si>
    <t>response to abscisic acid</t>
  </si>
  <si>
    <t>response to alcohol</t>
  </si>
  <si>
    <t>2 (16.67%)</t>
  </si>
  <si>
    <t>regulation of unidimensional cell growth</t>
  </si>
  <si>
    <t>2 (22.22%)</t>
  </si>
  <si>
    <t>regulation of monopolar cell growth</t>
  </si>
  <si>
    <t>Matched Genes</t>
  </si>
  <si>
    <t>Matched Gene Counts</t>
  </si>
  <si>
    <t>Total Genes</t>
  </si>
  <si>
    <t>Corrected P-Value</t>
  </si>
  <si>
    <t>P-Value</t>
  </si>
  <si>
    <t>Description</t>
  </si>
  <si>
    <t>GO ID</t>
  </si>
  <si>
    <t>Min Path Length From Root:</t>
  </si>
  <si>
    <t>N/A</t>
  </si>
  <si>
    <t>Max Path Length From Leaf:</t>
  </si>
  <si>
    <t>BH FDR p-value adjustment</t>
  </si>
  <si>
    <t>Correction:</t>
  </si>
  <si>
    <t>All</t>
  </si>
  <si>
    <t>Hierarchy:</t>
  </si>
  <si>
    <t>E:\GOAnalyzer\Deployment\data\gofiles\Gene-GO_association.wheat2022</t>
  </si>
  <si>
    <t>Annotation:</t>
  </si>
  <si>
    <t>E:\GOAnalyzer\Deployment\Data\gofiles\go-basic.obo</t>
  </si>
  <si>
    <t>Ontology:</t>
  </si>
  <si>
    <t>Background Gene Count:</t>
  </si>
  <si>
    <t>Gene Count:</t>
  </si>
  <si>
    <t>1 (0.14%)</t>
  </si>
  <si>
    <t>monocarboxylic acid metabolic process</t>
  </si>
  <si>
    <t>1 (0.26%)</t>
  </si>
  <si>
    <t>monocarboxylic acid biosynthetic process</t>
  </si>
  <si>
    <t>fatty acid metabolic process</t>
  </si>
  <si>
    <t>1 (0.2%)</t>
  </si>
  <si>
    <t>channel activity</t>
  </si>
  <si>
    <t>passive transmembrane transporter activity</t>
  </si>
  <si>
    <t>1 (0.19%)</t>
  </si>
  <si>
    <t>lipid binding</t>
  </si>
  <si>
    <t>1 (0.33%)</t>
  </si>
  <si>
    <t>fatty acid biosynthetic process</t>
  </si>
  <si>
    <t>TraesCS7A03G0020800;TraesCS7D03G0081000;TraesCS3B03G1158700;TraesCS5B03G0835100</t>
  </si>
  <si>
    <t>4 (0.02%)</t>
  </si>
  <si>
    <t>membrane</t>
  </si>
  <si>
    <t>1 (0.7%)</t>
  </si>
  <si>
    <t>phospholipid binding</t>
  </si>
  <si>
    <t>1 (2.22%)</t>
  </si>
  <si>
    <t>calcium-dependent phospholipid binding</t>
  </si>
  <si>
    <t>1 (2.86%)</t>
  </si>
  <si>
    <t>beta-fructofuranosidase activity</t>
  </si>
  <si>
    <t>sucrose alpha-glucosidase activity</t>
  </si>
  <si>
    <t>alpha-glucosidase activity</t>
  </si>
  <si>
    <t>tryptophan metabolic process</t>
  </si>
  <si>
    <t>indolalkylamine metabolic process</t>
  </si>
  <si>
    <t>1 (1.45%)</t>
  </si>
  <si>
    <t>carbohydrate derivative transport</t>
  </si>
  <si>
    <t>TraesCS6B03G0007800;TraesCS2B03G1411500</t>
  </si>
  <si>
    <t>polysaccharide binding</t>
  </si>
  <si>
    <t>TraesCS5A03G1040500;TraesCS5D03G0104900;TraesCS6B03G0405500;TraesCS6D03G0269200</t>
  </si>
  <si>
    <t>4 (0.21%)</t>
  </si>
  <si>
    <t>carboxylic acid metabolic process</t>
  </si>
  <si>
    <t>oxoacid metabolic process</t>
  </si>
  <si>
    <t>4 (0.2%)</t>
  </si>
  <si>
    <t>organic acid metabolic process</t>
  </si>
  <si>
    <t>1 (1.75%)</t>
  </si>
  <si>
    <t>purine nucleoside transmembrane transporter activity</t>
  </si>
  <si>
    <t>1 (1.54%)</t>
  </si>
  <si>
    <t>nucleoside transmembrane transporter activity</t>
  </si>
  <si>
    <t>TraesCS6B03G0007800;TraesCS7D03G0250300;TraesCS5D03G0455000;TraesCS2B03G1411500;TraesCS2A03G1132800;TraesCS5B03G0492200;TraesCS2D03G0033000;TraesCS5B03G1345500</t>
  </si>
  <si>
    <t>8 (0.14%)</t>
  </si>
  <si>
    <t>kinase activity</t>
  </si>
  <si>
    <t>TraesCS2D03G0605600;TraesCS2A03G0643000;TraesCS2A03G0362900;TraesCS2B03G0727900</t>
  </si>
  <si>
    <t>4 (0.22%)</t>
  </si>
  <si>
    <t>protein dimerization activity</t>
  </si>
  <si>
    <t>TraesCS2D03G0605600;TraesCS6B03G0007800;TraesCS2A03G0062000;TraesCS2B03G1411500;TraesCS1A03G0186700;TraesCS3D03G0935000;TraesCS5B03G0492200;TraesCS2A03G0362900;TraesCS3D03G0118500;TraesCS4B03G0768300;TraesCS7D03G1105900;TraesCS3B03G0309700;TraesCS1D03G0036500;TraesCS2A03G0643000;TraesCS5D03G0455000;TraesCS2A03G1132800;TraesCS4B03G0673800;TraesCS4B03G0923500;TraesCS2B03G0727900;TraesCS2D03G0033000;TraesCS5B03G1345500;TraesCS1A03G0114500;TraesCS2D03G1305500</t>
  </si>
  <si>
    <t>23 (0.09%)</t>
  </si>
  <si>
    <t>heterocyclic compound binding</t>
  </si>
  <si>
    <t>organic cyclic compound binding</t>
  </si>
  <si>
    <t>1 (2.63%)</t>
  </si>
  <si>
    <t>diterpenoid metabolic process</t>
  </si>
  <si>
    <t>1 (2.33%)</t>
  </si>
  <si>
    <t>galactose metabolic process</t>
  </si>
  <si>
    <t>phosphorylation</t>
  </si>
  <si>
    <t>TraesCS2A03G0643000;TraesCS2A03G0362900;TraesCS4B03G0673800;TraesCS2B03G0727900</t>
  </si>
  <si>
    <t>4 (0.24%)</t>
  </si>
  <si>
    <t>transcription, DNA-templated</t>
  </si>
  <si>
    <t>nucleic acid-templated transcription</t>
  </si>
  <si>
    <t>RNA biosynthetic process</t>
  </si>
  <si>
    <t>TraesCS5D03G0104900;TraesCS6B03G0405500;TraesCS6D03G0269200</t>
  </si>
  <si>
    <t>3 (0.37%)</t>
  </si>
  <si>
    <t>carboxylic acid biosynthetic process</t>
  </si>
  <si>
    <t>3 (0.34%)</t>
  </si>
  <si>
    <t>organic acid biosynthetic process</t>
  </si>
  <si>
    <t>tryptophan synthase activity</t>
  </si>
  <si>
    <t>TraesCS5A03G0568100;TraesCS5D03G0534100</t>
  </si>
  <si>
    <t>2 (0.61%)</t>
  </si>
  <si>
    <t>carbon-carbon lyase activity</t>
  </si>
  <si>
    <t>2 (0.57%)</t>
  </si>
  <si>
    <t>purine-containing compound biosynthetic process</t>
  </si>
  <si>
    <t>1 (4.17%)</t>
  </si>
  <si>
    <t>diterpenoid biosynthetic process</t>
  </si>
  <si>
    <t>TraesCS2D03G0955800;TraesCS6B03G0007800;TraesCS5A03G1040500;TraesCS7D03G0250300;TraesCS2B03G1411500;TraesCS5B03G0492200;TraesCS5D03G0104900;TraesCS2A03G0362900;TraesCS5B03G0598900;TraesCS5A03G0568100;TraesCS5D03G0534100;TraesCS2A03G0643000;TraesCS5D03G0455000;TraesCS2A03G1132800;TraesCS4B03G0673800;TraesCS2B03G0727900;TraesCS2D03G0033000;TraesCS5B03G1345500;TraesCS6B03G0405500;TraesCS6D03G0269200;TraesCS2D03G1305500</t>
  </si>
  <si>
    <t>21 (0.1%)</t>
  </si>
  <si>
    <t>cellular metabolic process</t>
  </si>
  <si>
    <t>TraesCS7D03G0250300;TraesCS7B03G0031800</t>
  </si>
  <si>
    <t>2 (0.76%)</t>
  </si>
  <si>
    <t>shoot system development</t>
  </si>
  <si>
    <t>2 (0.81%)</t>
  </si>
  <si>
    <t>carboxy-lyase activity</t>
  </si>
  <si>
    <t>1 (4.55%)</t>
  </si>
  <si>
    <t>purine-containing compound transmembrane transport</t>
  </si>
  <si>
    <t>1 (6.25%)</t>
  </si>
  <si>
    <t>polyketide metabolic process</t>
  </si>
  <si>
    <t>TraesCS2D03G0605600;TraesCS3B03G0309700;TraesCS2A03G0643000;TraesCS2A03G0362900;TraesCS2B03G0727900</t>
  </si>
  <si>
    <t>5 (0.23%)</t>
  </si>
  <si>
    <t>DNA-binding transcription factor activity</t>
  </si>
  <si>
    <t>TraesCS2D03G0605600;TraesCS3B03G0309700;TraesCS7D03G0250300;TraesCS2A03G0643000;TraesCS7B03G0031800;TraesCS2A03G0362900;TraesCS4B03G0673800;TraesCS3A03G0331600;TraesCS2B03G0727900;TraesCS7A03G0272100;TraesCS2D03G0241000</t>
  </si>
  <si>
    <t>11 (0.15%)</t>
  </si>
  <si>
    <t>regulation of biological process</t>
  </si>
  <si>
    <t>TraesCS5A03G0568100;TraesCS5D03G0534100;TraesCS2A03G0643000;TraesCS2A03G0362900;TraesCS4B03G0673800;TraesCS2B03G0727900</t>
  </si>
  <si>
    <t>6 (0.21%)</t>
  </si>
  <si>
    <t>organic cyclic compound biosynthetic process</t>
  </si>
  <si>
    <t>TraesCS2D03G0955800;TraesCS5A03G0568100;TraesCS5D03G0534100;TraesCS2A03G0643000;TraesCS5D03G0104900;TraesCS2A03G0362900;TraesCS4B03G0673800;TraesCS2B03G0727900;TraesCS6B03G0405500;TraesCS6D03G0269200</t>
  </si>
  <si>
    <t>10 (0.15%)</t>
  </si>
  <si>
    <t>cellular biosynthetic process</t>
  </si>
  <si>
    <t>TraesCS2D03G0955800;TraesCS5A03G0568100;TraesCS5D03G0534100;TraesCS2A03G0643000;TraesCS5D03G0104900;TraesCS2A03G0362900;TraesCS4B03G0673800;TraesCS2B03G0727900;TraesCS2D03G0045100;TraesCS6B03G0405500;TraesCS6D03G0269200</t>
  </si>
  <si>
    <t>biosynthetic process</t>
  </si>
  <si>
    <t>2 (0.91%)</t>
  </si>
  <si>
    <t>sulfur compound biosynthetic process</t>
  </si>
  <si>
    <t>1 (7.14%)</t>
  </si>
  <si>
    <t>polyketide biosynthetic process</t>
  </si>
  <si>
    <t>TraesCS7D03G0250300;TraesCS7B03G0031800;TraesCS3A03G0331600;TraesCS7A03G0272100</t>
  </si>
  <si>
    <t>4 (0.33%)</t>
  </si>
  <si>
    <t>anatomical structure development</t>
  </si>
  <si>
    <t>6 (0.23%)</t>
  </si>
  <si>
    <t>heterocycle biosynthetic process</t>
  </si>
  <si>
    <t>aromatic compound biosynthetic process</t>
  </si>
  <si>
    <t>1 (7.69%)</t>
  </si>
  <si>
    <t>nucleoside transmembrane transport</t>
  </si>
  <si>
    <t>nucleoside transport</t>
  </si>
  <si>
    <t>TraesCS6B03G0007800;TraesCS2B03G1411500;TraesCS2D03G0033000;TraesCS7D03G0003200</t>
  </si>
  <si>
    <t>carbohydrate binding</t>
  </si>
  <si>
    <t>1 (9.09%)</t>
  </si>
  <si>
    <t>inositol 3-alpha-galactosyltransferase activity</t>
  </si>
  <si>
    <t>UDP-galactosyltransferase activity</t>
  </si>
  <si>
    <t>11 (0.16%)</t>
  </si>
  <si>
    <t>organic substance biosynthetic process</t>
  </si>
  <si>
    <t>4 (0.37%)</t>
  </si>
  <si>
    <t>multicellular organism development</t>
  </si>
  <si>
    <t>response to abiotic stimulus</t>
  </si>
  <si>
    <t>TraesCS5A03G0568100;TraesCS5A03G1040500;TraesCS5D03G0534100;TraesCS5D03G0104900;TraesCS2B03G0260600;TraesCS6B03G0405500;TraesCS6D03G0269200</t>
  </si>
  <si>
    <t>7 (0.22%)</t>
  </si>
  <si>
    <t>small molecule metabolic process</t>
  </si>
  <si>
    <t>2 (1.26%)</t>
  </si>
  <si>
    <t>reproductive shoot system development</t>
  </si>
  <si>
    <t>6 (0.27%)</t>
  </si>
  <si>
    <t>nucleobase-containing compound biosynthetic process</t>
  </si>
  <si>
    <t>1 (20%)</t>
  </si>
  <si>
    <t>purine nucleoside transmembrane transport</t>
  </si>
  <si>
    <t>4 (0.46%)</t>
  </si>
  <si>
    <t>positive regulation of biological process</t>
  </si>
  <si>
    <t>2 (1.9%)</t>
  </si>
  <si>
    <t>cellular biogenic amine biosynthetic process</t>
  </si>
  <si>
    <t>amine biosynthetic process</t>
  </si>
  <si>
    <t>2 (2.02%)</t>
  </si>
  <si>
    <t>glycosyl compound metabolic process</t>
  </si>
  <si>
    <t>2 (2.08%)</t>
  </si>
  <si>
    <t>nucleoside metabolic process</t>
  </si>
  <si>
    <t>4 (0.53%)</t>
  </si>
  <si>
    <t>double-stranded DNA binding</t>
  </si>
  <si>
    <t>4 (0.57%)</t>
  </si>
  <si>
    <t>positive regulation of cellular process</t>
  </si>
  <si>
    <t>TraesCS7B03G0110500;TraesCS6D03G0269100;TraesCS5D03G0104900;TraesCS3D03G0118500;TraesCS3D03G0884400;TraesCS4B03G0923500;TraesCS4B03G0768300;TraesCS6B03G0405500;TraesCS6D03G0269200;TraesCS1A03G0114500;TraesCS5B03G0715800;TraesCS2D03G1305500</t>
  </si>
  <si>
    <t>12 (0.18%)</t>
  </si>
  <si>
    <t>TraesCS7D03G0250300;TraesCS2A03G1132800;TraesCS7B03G0031800;TraesCS3A03G0331600;TraesCS7A03G0272100</t>
  </si>
  <si>
    <t>5 (0.42%)</t>
  </si>
  <si>
    <t>reproductive process</t>
  </si>
  <si>
    <t>4 (0.61%)</t>
  </si>
  <si>
    <t>system development</t>
  </si>
  <si>
    <t>5 (0.45%)</t>
  </si>
  <si>
    <t>sequence-specific DNA binding</t>
  </si>
  <si>
    <t>TraesCS5A03G0568100;TraesCS5D03G0534100;TraesCS5D03G0104900;TraesCS6B03G0405500;TraesCS6D03G0269200</t>
  </si>
  <si>
    <t>small molecule biosynthetic process</t>
  </si>
  <si>
    <t>4 (0.65%)</t>
  </si>
  <si>
    <t>positive regulation of metabolic process</t>
  </si>
  <si>
    <t>4 (0.67%)</t>
  </si>
  <si>
    <t>positive regulation of macromolecule metabolic process</t>
  </si>
  <si>
    <t>4 (0.68%)</t>
  </si>
  <si>
    <t>positive regulation of cellular metabolic process</t>
  </si>
  <si>
    <t>positive regulation of nitrogen compound metabolic process</t>
  </si>
  <si>
    <t>2 (3.64%)</t>
  </si>
  <si>
    <t>polyamine metabolic process</t>
  </si>
  <si>
    <t>TraesCS5A03G0568100;TraesCS5A03G1040500;TraesCS5D03G0534100</t>
  </si>
  <si>
    <t>3 (1.22%)</t>
  </si>
  <si>
    <t>amine metabolic process</t>
  </si>
  <si>
    <t>2 (3.77%)</t>
  </si>
  <si>
    <t>polyamine biosynthetic process</t>
  </si>
  <si>
    <t>4 (0.71%)</t>
  </si>
  <si>
    <t>regulation of transcription by RNA polymerase II</t>
  </si>
  <si>
    <t>4 (0.75%)</t>
  </si>
  <si>
    <t>4 (0.77%)</t>
  </si>
  <si>
    <t>4 (0.84%)</t>
  </si>
  <si>
    <t>positive regulation of biosynthetic process</t>
  </si>
  <si>
    <t>TraesCS2D03G0955800;TraesCS6D03G0135100;TraesCS2A03G1015600;TraesCS6D03G0102300</t>
  </si>
  <si>
    <t>magnesium ion binding</t>
  </si>
  <si>
    <t>positive regulation of cellular biosynthetic process</t>
  </si>
  <si>
    <t>4 (0.85%)</t>
  </si>
  <si>
    <t>positive regulation of nucleobase-containing compound metabolic process</t>
  </si>
  <si>
    <t>2 (5.41%)</t>
  </si>
  <si>
    <t>ribonucleoside metabolic process</t>
  </si>
  <si>
    <t>positive regulation of macromolecule biosynthetic process</t>
  </si>
  <si>
    <t>4 (0.86%)</t>
  </si>
  <si>
    <t>positive regulation of RNA metabolic process</t>
  </si>
  <si>
    <t>2 (5.88%)</t>
  </si>
  <si>
    <t>purine ribonucleoside metabolic process</t>
  </si>
  <si>
    <t>purine nucleoside metabolic process</t>
  </si>
  <si>
    <t>4 (0.93%)</t>
  </si>
  <si>
    <t>positive regulation of transcription, DNA-templated</t>
  </si>
  <si>
    <t>positive regulation of nucleic acid-templated transcription</t>
  </si>
  <si>
    <t>positive regulation of RNA biosynthetic process</t>
  </si>
  <si>
    <t>3 (1.85%)</t>
  </si>
  <si>
    <t>cellular biogenic amine metabolic process</t>
  </si>
  <si>
    <t>cellular amine metabolic process</t>
  </si>
  <si>
    <t>4 (0.98%)</t>
  </si>
  <si>
    <t>regulation of meristem development</t>
  </si>
  <si>
    <t>4 (1.06%)</t>
  </si>
  <si>
    <t>response to radiation</t>
  </si>
  <si>
    <t>2 (8.33%)</t>
  </si>
  <si>
    <t>regulation of development, heterochronic</t>
  </si>
  <si>
    <t>4 (1.09%)</t>
  </si>
  <si>
    <t>sequence-specific double-stranded DNA binding</t>
  </si>
  <si>
    <t>4 (1.1%)</t>
  </si>
  <si>
    <t>response to light stimulus</t>
  </si>
  <si>
    <t>4 (1.12%)</t>
  </si>
  <si>
    <t>transcription cis-regulatory region binding</t>
  </si>
  <si>
    <t>transcription regulatory region nucleic acid binding</t>
  </si>
  <si>
    <t>2 (9.52%)</t>
  </si>
  <si>
    <t>regulation of timing of transition from vegetative to reproductive phase</t>
  </si>
  <si>
    <t>regulation of timing of meristematic phase transition</t>
  </si>
  <si>
    <t>2 (10%)</t>
  </si>
  <si>
    <t>spermidine biosynthetic process</t>
  </si>
  <si>
    <t>spermidine metabolic process</t>
  </si>
  <si>
    <t>TraesCS1A03G0186700;TraesCS5B03G0492200;TraesCS5D03G0104900;TraesCS3D03G0118500;TraesCS4B03G0768300;TraesCS7D03G1105900;TraesCS7B03G0110500;TraesCS6D03G0269100;TraesCS1D03G0036500;TraesCS5D03G0455000;TraesCS3D03G0884400;TraesCS5B03G1345500;TraesCS6D03G0135100;TraesCS6B03G0405500;TraesCS2A03G1015600;TraesCS6D03G0269200;TraesCS1A03G0114500;TraesCS2D03G0955800;TraesCS6B03G0007800;TraesCS2A03G0062000;TraesCS2B03G1411500;TraesCS3D03G0935000;TraesCS6D03G0102300;TraesCS2A03G1132800;TraesCS4B03G0923500;TraesCS2D03G0033000;TraesCS2D03G1305500</t>
  </si>
  <si>
    <t>27 (0.13%)</t>
  </si>
  <si>
    <t>ion binding</t>
  </si>
  <si>
    <t>2 (10.53%)</t>
  </si>
  <si>
    <t>glycosyl compound biosynthetic process</t>
  </si>
  <si>
    <t>2 (11.76%)</t>
  </si>
  <si>
    <t>purine ribonucleoside biosynthetic process</t>
  </si>
  <si>
    <t>ribonucleoside biosynthetic process</t>
  </si>
  <si>
    <t>purine nucleoside biosynthetic process</t>
  </si>
  <si>
    <t>nucleoside biosynthetic process</t>
  </si>
  <si>
    <t>nucleobase-containing small molecule biosynthetic process</t>
  </si>
  <si>
    <t>TraesCS2D03G0955800;TraesCS6B03G0007800;TraesCS2B03G1411500;TraesCS3D03G0935000;TraesCS5D03G0104900;TraesCS3D03G0118500;TraesCS4B03G0768300;TraesCS6D03G0102300;TraesCS7B03G0110500;TraesCS6D03G0269100;TraesCS3D03G0884400;TraesCS6D03G0135100;TraesCS6B03G0405500;TraesCS2A03G1015600;TraesCS6D03G0269200;TraesCS1A03G0114500;TraesCS2D03G1305500</t>
  </si>
  <si>
    <t>17 (0.19%)</t>
  </si>
  <si>
    <t>cation binding</t>
  </si>
  <si>
    <t>metal ion binding</t>
  </si>
  <si>
    <t>2 (14.29%)</t>
  </si>
  <si>
    <t>inflorescence development</t>
  </si>
  <si>
    <t>4 (1.5%)</t>
  </si>
  <si>
    <t>positive regulation of transcription by RNA polymerase II</t>
  </si>
  <si>
    <t>4 (1.69%)</t>
  </si>
  <si>
    <t>RNA polymerase II transcription regulatory region sequence-specific DNA binding</t>
  </si>
  <si>
    <t>2 (20%)</t>
  </si>
  <si>
    <t>spermine metabolic process</t>
  </si>
  <si>
    <t>adenosylmethionine decarboxylase activity</t>
  </si>
  <si>
    <t>spermine biosynthetic process</t>
  </si>
  <si>
    <t>TraesCS2D03G0955800;TraesCS5A03G1040500;TraesCS6D03G0135100;TraesCS2A03G1015600;TraesCS6D03G0102300</t>
  </si>
  <si>
    <t>5 (1.12%)</t>
  </si>
  <si>
    <t>carbon-oxygen lyase activity</t>
  </si>
  <si>
    <t>2 (25%)</t>
  </si>
  <si>
    <t>S-adenosylmethioninamine biosynthetic process</t>
  </si>
  <si>
    <t>S-adenosylmethioninamine metabolic process</t>
  </si>
  <si>
    <t>4 (2.07%)</t>
  </si>
  <si>
    <t>carbon-oxygen lyase activity, acting on phosphates</t>
  </si>
  <si>
    <t>TraesCS6D03G0269100;TraesCS5D03G0104900;TraesCS6B03G0405500;TraesCS6D03G0269200</t>
  </si>
  <si>
    <t>4 (2.09%)</t>
  </si>
  <si>
    <t>dioxygenase activity</t>
  </si>
  <si>
    <t>4 (2.19%)</t>
  </si>
  <si>
    <t>terpene synthase activity</t>
  </si>
  <si>
    <t>TraesCS2D03G0955800;TraesCS5A03G0568100;TraesCS5A03G1040500;TraesCS5D03G0534100;TraesCS6D03G0135100;TraesCS2A03G1015600;TraesCS6D03G0102300</t>
  </si>
  <si>
    <t>7 (0.67%)</t>
  </si>
  <si>
    <t>lyase activity</t>
  </si>
  <si>
    <t>4 (2.26%)</t>
  </si>
  <si>
    <t>oxidoreductase activity, acting on single donors with incorporation of molecular oxygen</t>
  </si>
  <si>
    <t>TraesCS7D03G0250300;TraesCS7B03G0031800;TraesCS3A03G0331600;TraesCS7A03G0272100;TraesCS2D03G0241000</t>
  </si>
  <si>
    <t>5 (1.38%)</t>
  </si>
  <si>
    <t>3 (6.98%)</t>
  </si>
  <si>
    <t>oxylipin metabolic process</t>
  </si>
  <si>
    <t>3 (7.14%)</t>
  </si>
  <si>
    <t>oxylipin biosynthetic process</t>
  </si>
  <si>
    <t>4 (2.82%)</t>
  </si>
  <si>
    <t>4 (2.92%)</t>
  </si>
  <si>
    <t>oxidoreductase activity, acting on single donors with incorporation of molecular oxygen, incorporation of two atoms of oxygen</t>
  </si>
  <si>
    <t>5 (2.21%)</t>
  </si>
  <si>
    <t>regulation of multicellular organismal process</t>
  </si>
  <si>
    <t>5 (2.75%)</t>
  </si>
  <si>
    <t>regulation of reproductive process</t>
  </si>
  <si>
    <t>5 (2.82%)</t>
  </si>
  <si>
    <t>regulation of post-embryonic development</t>
  </si>
  <si>
    <t>regulation of multicellular organismal development</t>
  </si>
  <si>
    <t>4 (10.26%)</t>
  </si>
  <si>
    <t>vegetative to reproductive phase transition of meristem</t>
  </si>
  <si>
    <t>5 (5.1%)</t>
  </si>
  <si>
    <t>regulation of shoot system development</t>
  </si>
  <si>
    <t>5 (5.32%)</t>
  </si>
  <si>
    <t>regulation of flower development</t>
  </si>
  <si>
    <t>4 (17.39%)</t>
  </si>
  <si>
    <t>photoperiodism</t>
  </si>
  <si>
    <t>4 (21.05%)</t>
  </si>
  <si>
    <t>photoperiodism, flowering</t>
  </si>
  <si>
    <t>4 (66.67%)</t>
  </si>
  <si>
    <t>phosphatidylethanolamine binding</t>
  </si>
  <si>
    <t>1 (0.11%)</t>
  </si>
  <si>
    <t>electron transfer activity</t>
  </si>
  <si>
    <t>1 (0.17%)</t>
  </si>
  <si>
    <t>homeostatic process</t>
  </si>
  <si>
    <t>regulation of biological quality</t>
  </si>
  <si>
    <t>1 (0.21%)</t>
  </si>
  <si>
    <t>cellular homeostasis</t>
  </si>
  <si>
    <t>1 (0.3%)</t>
  </si>
  <si>
    <t>oxidoreductase activity, acting on a sulfur group of donors</t>
  </si>
  <si>
    <t>1 (0.32%)</t>
  </si>
  <si>
    <t>cell redox homeostasis</t>
  </si>
  <si>
    <t>1 (0.35%)</t>
  </si>
  <si>
    <t>disulfide oxidoreductase activity</t>
  </si>
  <si>
    <t>protein-disulfide reductase activity</t>
  </si>
  <si>
    <t>Cold</t>
  </si>
  <si>
    <t>Cold_winter_habit</t>
  </si>
  <si>
    <t>Cold_spring_habit</t>
  </si>
  <si>
    <t>DGDG(34:2)</t>
  </si>
  <si>
    <t>DGDG(34:1)</t>
  </si>
  <si>
    <t>DGDG(36:5)</t>
  </si>
  <si>
    <t>DGDG(36:4)</t>
  </si>
  <si>
    <t>DGDG(36:3)</t>
  </si>
  <si>
    <t>DGDG(36:2)</t>
  </si>
  <si>
    <t>DGDG(36:1)</t>
  </si>
  <si>
    <t>DGDG(38:5)</t>
  </si>
  <si>
    <t>DGDG(38:4)</t>
  </si>
  <si>
    <t>MGDG(34:5)</t>
  </si>
  <si>
    <t>MGDG(34:4)</t>
  </si>
  <si>
    <t>MGDG(34:3)</t>
  </si>
  <si>
    <t>MGDG(34:2)</t>
  </si>
  <si>
    <t>MGDG(34:1)</t>
  </si>
  <si>
    <t>MGDG(36:6)</t>
  </si>
  <si>
    <t>MGDG(36:5)</t>
  </si>
  <si>
    <t>MGDG(36:4)</t>
  </si>
  <si>
    <t>MGDG(36:3)</t>
  </si>
  <si>
    <t>MGDG(36:2)</t>
  </si>
  <si>
    <t>MGDG(38:6)</t>
  </si>
  <si>
    <t>MGDG(38:5)</t>
  </si>
  <si>
    <t>Total_MGDG</t>
  </si>
  <si>
    <t>PG(16:1)</t>
  </si>
  <si>
    <t>PG(32:1)</t>
  </si>
  <si>
    <t>PG(34:4)</t>
  </si>
  <si>
    <t>PG(34:3)</t>
  </si>
  <si>
    <t>PG(34:2)</t>
  </si>
  <si>
    <t>PG(34:1)</t>
  </si>
  <si>
    <t>PG(34:0)</t>
  </si>
  <si>
    <t>PG(36:6)</t>
  </si>
  <si>
    <t>PG(36:5)</t>
  </si>
  <si>
    <t>PG(36:4)</t>
  </si>
  <si>
    <t>PG(36:2)</t>
  </si>
  <si>
    <t>PG(36:1)</t>
  </si>
  <si>
    <t>Total_PG_Ealier</t>
  </si>
  <si>
    <t>Total_PG_All</t>
  </si>
  <si>
    <t>LPG(18:3)</t>
  </si>
  <si>
    <t>LPG(18:2)</t>
  </si>
  <si>
    <t>LPC(16:0)</t>
  </si>
  <si>
    <t>LPC(18:3)</t>
  </si>
  <si>
    <t>LPC(18:2)</t>
  </si>
  <si>
    <t>LPC(18:1)</t>
  </si>
  <si>
    <t>LPC(20:1)</t>
  </si>
  <si>
    <t>Total_LysoPC</t>
  </si>
  <si>
    <t>LPE(18:3)</t>
  </si>
  <si>
    <t>Total_LysoPE</t>
  </si>
  <si>
    <t>PC(34:3)</t>
  </si>
  <si>
    <t>PC(34:2)</t>
  </si>
  <si>
    <t>PC(36:6)</t>
  </si>
  <si>
    <t>PC(36:5)</t>
  </si>
  <si>
    <t>PC(36:4)</t>
  </si>
  <si>
    <t>PC(36:3)</t>
  </si>
  <si>
    <t>PC(38:6)</t>
  </si>
  <si>
    <t>PC(38:5)</t>
  </si>
  <si>
    <t>PC(38:4)</t>
  </si>
  <si>
    <t>PC(38:3)</t>
  </si>
  <si>
    <t>PC(38:2)</t>
  </si>
  <si>
    <t>PC(40:5)</t>
  </si>
  <si>
    <t>PC(40:4)</t>
  </si>
  <si>
    <t>PC(40:3)</t>
  </si>
  <si>
    <t>PC(40:2)</t>
  </si>
  <si>
    <t>Total_PC</t>
  </si>
  <si>
    <t>PE(32:3)</t>
  </si>
  <si>
    <t>PE(32:1)</t>
  </si>
  <si>
    <t>PE(32:0)</t>
  </si>
  <si>
    <t>PE(34:4)</t>
  </si>
  <si>
    <t>PE(34:3)</t>
  </si>
  <si>
    <t>PE(34:2)</t>
  </si>
  <si>
    <t>PE(36:6)</t>
  </si>
  <si>
    <t>PE(36:5)</t>
  </si>
  <si>
    <t>PE(36:4)</t>
  </si>
  <si>
    <t>PE(36:3)</t>
  </si>
  <si>
    <t>PE(36:2)</t>
  </si>
  <si>
    <t>PE(36:1)</t>
  </si>
  <si>
    <t>PE(38:6)</t>
  </si>
  <si>
    <t>PE(38:5)</t>
  </si>
  <si>
    <t>PE(38:4)</t>
  </si>
  <si>
    <t>PE(38:3)</t>
  </si>
  <si>
    <t>PE(40:3)</t>
  </si>
  <si>
    <t>PE(40:2)</t>
  </si>
  <si>
    <t>PE(42:4)</t>
  </si>
  <si>
    <t>PE(42:3)</t>
  </si>
  <si>
    <t>PE(42:2)</t>
  </si>
  <si>
    <t>Total_PE</t>
  </si>
  <si>
    <t>PI(32:1)</t>
  </si>
  <si>
    <t>PI(32:0)</t>
  </si>
  <si>
    <t>PI(34:4)</t>
  </si>
  <si>
    <t>PI(34:3)</t>
  </si>
  <si>
    <t>PI(34:1)</t>
  </si>
  <si>
    <t>PI(36:6)</t>
  </si>
  <si>
    <t>PI(36:5)</t>
  </si>
  <si>
    <t>PI(36:4)</t>
  </si>
  <si>
    <t>PI(36:3)</t>
  </si>
  <si>
    <t>PI(36:1)</t>
  </si>
  <si>
    <t>Total_PI</t>
  </si>
  <si>
    <t>PS(34:3)</t>
  </si>
  <si>
    <t>PS(34:2)</t>
  </si>
  <si>
    <t>PS(36:6)</t>
  </si>
  <si>
    <t>PS(36:5)</t>
  </si>
  <si>
    <t>PS(36:4)</t>
  </si>
  <si>
    <t>PS(36:3)</t>
  </si>
  <si>
    <t>PS(38:5)</t>
  </si>
  <si>
    <t>PS(38:2)</t>
  </si>
  <si>
    <t>PS(40:3)</t>
  </si>
  <si>
    <t>PS(42:3)</t>
  </si>
  <si>
    <t>PS(42:2)</t>
  </si>
  <si>
    <t>Total_PS</t>
  </si>
  <si>
    <t>DAG(16:0/16:0)</t>
  </si>
  <si>
    <t>DAG(18:3/16:1)</t>
  </si>
  <si>
    <t>DAG(18:3/16:0)</t>
  </si>
  <si>
    <t>DAG(18:2/16:1)</t>
  </si>
  <si>
    <t>TAG(50:4)_16:1_acyl_containing</t>
  </si>
  <si>
    <t>TAG(50:3)_16:1_acyl_containing</t>
  </si>
  <si>
    <t>TAG(52:7)_16:1_acyl_containing</t>
  </si>
  <si>
    <t>TAG(52:6)_16:1_acyl_containing</t>
  </si>
  <si>
    <t>TAG(52:5)_16:1_acyl_containing</t>
  </si>
  <si>
    <t>TAG(52:4)_16:1_acyl_containing</t>
  </si>
  <si>
    <t>Total_TAG_16:1_acyl_containing</t>
  </si>
  <si>
    <t>TAG(52:8)_18:3_acyl_containing</t>
  </si>
  <si>
    <t>TAG(52:7)_18:3_acyl_containing</t>
  </si>
  <si>
    <t>TAG(52:6)_18:3_acyl_containing</t>
  </si>
  <si>
    <t>TAG(52:5)_18:3_acyl_containing</t>
  </si>
  <si>
    <t>TAG(52:4)_18:3_acyl_containing</t>
  </si>
  <si>
    <t>TAG(54:9)_18:3_acyl_containing</t>
  </si>
  <si>
    <t>TAG(54:8)_18:3_acyl_containing</t>
  </si>
  <si>
    <t>TAG(54:7)_18:3_acyl_containing</t>
  </si>
  <si>
    <t>TAG(54:6)_18:3_acyl_containing</t>
  </si>
  <si>
    <t>Total_TAG_18:3_acyl_containing</t>
  </si>
  <si>
    <t>TAG(52:6)_18:2_acyl_containing</t>
  </si>
  <si>
    <t>TAG(52:5)_18:2_acyl_containing</t>
  </si>
  <si>
    <t>TAG(52:4)_18:2_acyl_containing</t>
  </si>
  <si>
    <t>TAG(52:3)_18:2_acyl_containing</t>
  </si>
  <si>
    <t>Total_TAG_18:2_acyl_containing</t>
  </si>
  <si>
    <t>Total_TAG_signal</t>
  </si>
  <si>
    <t>MGDG(36:1)</t>
  </si>
  <si>
    <t>LPC(18:0)</t>
  </si>
  <si>
    <t>LPE(16:1)</t>
  </si>
  <si>
    <t>PS(36:2)</t>
  </si>
  <si>
    <t>PS(40:1)</t>
  </si>
  <si>
    <t>DAG(18:2/16:3)</t>
  </si>
  <si>
    <t>TAG(48:2)_16:1_acyl_containing</t>
  </si>
  <si>
    <t>LPC(16:1)</t>
  </si>
  <si>
    <t>LPE(18:1)</t>
  </si>
  <si>
    <t>TAG(48:3)_16:1_acyl_containing</t>
  </si>
  <si>
    <t>TAG(48:1)_16:1_acyl_containing</t>
  </si>
  <si>
    <t>TAG(50:2)_16:1_acyl_containing</t>
  </si>
  <si>
    <t>PS(42:1)</t>
  </si>
  <si>
    <t>DAG(18:1/16:3)</t>
  </si>
  <si>
    <t>Degree</t>
  </si>
  <si>
    <t>Gene_ID</t>
  </si>
  <si>
    <t>Gene name</t>
  </si>
  <si>
    <t>Protein kinase, catalytic domain domain containing protein</t>
  </si>
  <si>
    <t>OEP161</t>
  </si>
  <si>
    <t>Hypothetical conserved gene</t>
  </si>
  <si>
    <t>Lipase, GDSL domain containing protein</t>
  </si>
  <si>
    <t>Pectinesterase inhibitor domain containing protein</t>
  </si>
  <si>
    <t>Zinc finger, RING/FYVE/PHD-type domain containing protein</t>
  </si>
  <si>
    <t>OsANN3</t>
  </si>
  <si>
    <t>Alpha/beta hydrolase fold-3 domain containing protein</t>
  </si>
  <si>
    <t>Cytochrome P450 family protein</t>
  </si>
  <si>
    <t>Phosphatidylethanolamine-binding protein PEBP domain containing protein</t>
  </si>
  <si>
    <t>Harpin-induced 1 domain containing protein</t>
  </si>
  <si>
    <t>COR413-TM1</t>
  </si>
  <si>
    <t>OsGSTU16</t>
  </si>
  <si>
    <t>Similar to Glutathione S-transferase GST 41 (EC 2.5.1.18)</t>
  </si>
  <si>
    <t>OsPKS14</t>
  </si>
  <si>
    <t>OsPIP2</t>
  </si>
  <si>
    <t>wsi76</t>
  </si>
  <si>
    <t>WSI76 protein induced by water stress</t>
  </si>
  <si>
    <t>MADS18</t>
  </si>
  <si>
    <t>GL7</t>
  </si>
  <si>
    <t>TON1 RECRUIT MOTIF (TRM)-containing protein, Regulation of grain size and shap</t>
  </si>
  <si>
    <t>Protein of unknown function DUF1218 family protein</t>
  </si>
  <si>
    <t>DEP</t>
  </si>
  <si>
    <t>2OG-Fe(II) oxygenase domain containing protein</t>
  </si>
  <si>
    <t>OsATL13</t>
  </si>
  <si>
    <t>Amino acid transporter, transmembrane domain containing protein</t>
  </si>
  <si>
    <t>Basic helix-loop-helix dimerisation region bHLH domain containing protein</t>
  </si>
  <si>
    <t>OsERF#034</t>
  </si>
  <si>
    <t>ERF039</t>
  </si>
  <si>
    <t>OsPUP13</t>
  </si>
  <si>
    <t>Domain of unknown function DUF250 domain containing protein</t>
  </si>
  <si>
    <t>CHL</t>
  </si>
  <si>
    <t>prx64</t>
  </si>
  <si>
    <t>Similar to Peroxidase (EC 1.11.1.7)</t>
  </si>
  <si>
    <t>DHFR</t>
  </si>
  <si>
    <t>Similar to gibberellin receptor GID1L2</t>
  </si>
  <si>
    <t>OsFTL1</t>
  </si>
  <si>
    <t>Similar to ZCN14 protein</t>
  </si>
  <si>
    <t>OsGELP26</t>
  </si>
  <si>
    <t>BGLU42</t>
  </si>
  <si>
    <t>OsSPL2</t>
  </si>
  <si>
    <t>Similar to SBP-domain protein 4</t>
  </si>
  <si>
    <t>OsWRKY107</t>
  </si>
  <si>
    <t>GER8</t>
  </si>
  <si>
    <t>Similar to Germin-like protein 1-3</t>
  </si>
  <si>
    <t>OsATL15</t>
  </si>
  <si>
    <t>DEFL8</t>
  </si>
  <si>
    <t>MYB20</t>
  </si>
  <si>
    <t>SAMDC1</t>
  </si>
  <si>
    <t>OsWAK16</t>
  </si>
  <si>
    <t>HD3A</t>
  </si>
  <si>
    <t>Florigen, Heading dat</t>
  </si>
  <si>
    <t>LYP6</t>
  </si>
  <si>
    <t>Lysin motif-containing protein, Pattern recognition receptor, Peptidoglycan and chitin perception in innate immunit</t>
  </si>
  <si>
    <t>OsEnS-122</t>
  </si>
  <si>
    <t>TB2/DP1 and HVA22 related protein family protein</t>
  </si>
  <si>
    <t>OsLEA33</t>
  </si>
  <si>
    <t>Seed maturation protein domain containing protein</t>
  </si>
  <si>
    <t>OsbHLH158</t>
  </si>
  <si>
    <t>Similar to Pyruvate dehydrogenase E1 alpha subunit (EC 1.2.4.1)</t>
  </si>
  <si>
    <t>&gt;1.8</t>
  </si>
  <si>
    <t>&lt;-1.8</t>
  </si>
  <si>
    <t>delta LT50</t>
  </si>
  <si>
    <t>fromNode</t>
  </si>
  <si>
    <t>toNode</t>
  </si>
  <si>
    <t>weight</t>
  </si>
  <si>
    <t>nodeName</t>
  </si>
  <si>
    <t>Internal_Degree</t>
  </si>
  <si>
    <t>Alt_nodeName</t>
  </si>
  <si>
    <t>LOC123080620</t>
  </si>
  <si>
    <t xml:space="preserve">geraniol 8-hydroxylase-like </t>
  </si>
  <si>
    <t xml:space="preserve">annexin D4-like </t>
  </si>
  <si>
    <t xml:space="preserve">protein RICE FLOWERING LOCUS T 1-like </t>
  </si>
  <si>
    <t xml:space="preserve">wall-associated receptor kinase 2-like </t>
  </si>
  <si>
    <t xml:space="preserve">non-specific lipid-transfer protein 2-like </t>
  </si>
  <si>
    <t>LOC123180622</t>
  </si>
  <si>
    <t>LOC123094021</t>
  </si>
  <si>
    <t>LOC123097683</t>
  </si>
  <si>
    <t xml:space="preserve">L-type lectin-domain containing receptor kinase IX.1-like </t>
  </si>
  <si>
    <t>LOC123181190</t>
  </si>
  <si>
    <t xml:space="preserve">low-temperature-induced 65 kDa protein-like isoform X1 </t>
  </si>
  <si>
    <t xml:space="preserve">G-type lectin S-receptor-like serine/threonine-protein kinase B120 </t>
  </si>
  <si>
    <t xml:space="preserve">bisdemethoxycurcumin synthase-like </t>
  </si>
  <si>
    <t xml:space="preserve">putative disease resistance protein RGA1 </t>
  </si>
  <si>
    <t>LOC123184339</t>
  </si>
  <si>
    <t xml:space="preserve">MADS-box transcription factor 18-like isoform X2 </t>
  </si>
  <si>
    <t xml:space="preserve">putative anthocyanidin reductase </t>
  </si>
  <si>
    <t xml:space="preserve">high mobility group nucleosome-binding domain-containing protein 5-like </t>
  </si>
  <si>
    <t xml:space="preserve">MADS-box transcription factor 15 isoform X1 </t>
  </si>
  <si>
    <t xml:space="preserve">amino acid transporter AVT1I-like </t>
  </si>
  <si>
    <t>LOC123185659</t>
  </si>
  <si>
    <t xml:space="preserve">acyclic sesquiterpene synthase-like isoform X2 </t>
  </si>
  <si>
    <t xml:space="preserve">chloroplastic lipocalin-like </t>
  </si>
  <si>
    <t>LOC123186223</t>
  </si>
  <si>
    <t xml:space="preserve">uncharacterized protein LOC123186258 </t>
  </si>
  <si>
    <t>LOC123040109</t>
  </si>
  <si>
    <t xml:space="preserve">flowering-promoting factor 1-like protein 5 </t>
  </si>
  <si>
    <t>LOC123041161</t>
  </si>
  <si>
    <t xml:space="preserve">probable kinase CHARK </t>
  </si>
  <si>
    <t>LOC123048195</t>
  </si>
  <si>
    <t xml:space="preserve">probable WRKY transcription factor 72 </t>
  </si>
  <si>
    <t>LOC123048737</t>
  </si>
  <si>
    <t>LOC123052005</t>
  </si>
  <si>
    <t xml:space="preserve">MADS-box transcription factor 15-like </t>
  </si>
  <si>
    <t>LOC123049441</t>
  </si>
  <si>
    <t xml:space="preserve">uncharacterized protein LOC123049441 </t>
  </si>
  <si>
    <t>LOC123049588</t>
  </si>
  <si>
    <t xml:space="preserve">acyclic sesquiterpene synthase isoform X1 </t>
  </si>
  <si>
    <t>TaKSL5</t>
  </si>
  <si>
    <t xml:space="preserve">uncharacterized protein LOC123050236 </t>
  </si>
  <si>
    <t>LOC123050553</t>
  </si>
  <si>
    <t xml:space="preserve">phytosulfokine receptor 1-like </t>
  </si>
  <si>
    <t xml:space="preserve">probable apyrase 3 </t>
  </si>
  <si>
    <t>LOC123059100</t>
  </si>
  <si>
    <t xml:space="preserve">cysteine-rich receptor-like protein kinase 10 isoform X1 </t>
  </si>
  <si>
    <t>LOC123059434</t>
  </si>
  <si>
    <t xml:space="preserve">uncharacterized protein LOC123059434 </t>
  </si>
  <si>
    <t xml:space="preserve">DIMBOA UDP-glucosyltransferase BX8-like </t>
  </si>
  <si>
    <t xml:space="preserve">vacuolar-processing enzyme-like </t>
  </si>
  <si>
    <t xml:space="preserve">noroxomaritidine synthase 2-like </t>
  </si>
  <si>
    <t xml:space="preserve">protein MOTHER of FT and TFL1 homolog 2-like </t>
  </si>
  <si>
    <t xml:space="preserve">uncharacterized protein LOC123066234 </t>
  </si>
  <si>
    <t xml:space="preserve">gibberellin 20 oxidase 2-like </t>
  </si>
  <si>
    <t>GA20ox-D2</t>
  </si>
  <si>
    <t xml:space="preserve">filaggrin-2-like </t>
  </si>
  <si>
    <t>LOC123075337</t>
  </si>
  <si>
    <t xml:space="preserve">leucine-rich repeat receptor-like protein kinase PEPR1 </t>
  </si>
  <si>
    <t>LOC606392</t>
  </si>
  <si>
    <t xml:space="preserve">phytosulfokine receptor 2 </t>
  </si>
  <si>
    <t xml:space="preserve">phytosulfokine receptor 2-like </t>
  </si>
  <si>
    <t xml:space="preserve">late embryogenesis abundant protein 6-like </t>
  </si>
  <si>
    <t xml:space="preserve">sucrose:sucrose 1-fructosyltransferase </t>
  </si>
  <si>
    <t xml:space="preserve">cytochrome P450 716A1-like isoform X2 </t>
  </si>
  <si>
    <t>LOC123093546</t>
  </si>
  <si>
    <t xml:space="preserve">uncharacterized protein LOC123093546 isoform X1 </t>
  </si>
  <si>
    <t>LOC123089582</t>
  </si>
  <si>
    <t xml:space="preserve">12-oxophytodienoate reductase 1-like </t>
  </si>
  <si>
    <t>LOC123089634</t>
  </si>
  <si>
    <t xml:space="preserve">acid phosphatase 1-like </t>
  </si>
  <si>
    <t>LOC123089732</t>
  </si>
  <si>
    <t>LOC123098555</t>
  </si>
  <si>
    <t xml:space="preserve">embryonic protein DC-8-like isoform X1 </t>
  </si>
  <si>
    <t>LOC123101984</t>
  </si>
  <si>
    <t xml:space="preserve">glutaredoxin-C15-like </t>
  </si>
  <si>
    <t xml:space="preserve">ABC transporter G family member 41-like </t>
  </si>
  <si>
    <t xml:space="preserve">S-adenosylmethionine decarboxylase proenzyme-like isoform X1 </t>
  </si>
  <si>
    <t xml:space="preserve">2-hydroxyisoflavanone dehydratase-like </t>
  </si>
  <si>
    <t xml:space="preserve">probable sarcosine oxidase </t>
  </si>
  <si>
    <t xml:space="preserve">probable aquaporin PIP2-7 </t>
  </si>
  <si>
    <t xml:space="preserve">putative linoleate 9S-lipoxygenase 3 </t>
  </si>
  <si>
    <t>LOC123108113</t>
  </si>
  <si>
    <t xml:space="preserve">probable lactoylglutathione lyase, chloroplastic </t>
  </si>
  <si>
    <t>LOC123105724</t>
  </si>
  <si>
    <t>LOC123112031</t>
  </si>
  <si>
    <t>LOC123112133</t>
  </si>
  <si>
    <t>LOC123112502</t>
  </si>
  <si>
    <t>LOC123116687</t>
  </si>
  <si>
    <t>LOC123117847</t>
  </si>
  <si>
    <t>LOC123119139</t>
  </si>
  <si>
    <t xml:space="preserve">uncharacterized protein LOC123119139 </t>
  </si>
  <si>
    <t>LOC123119305</t>
  </si>
  <si>
    <t xml:space="preserve">lipoxygenase 2.2, chloroplastic-like </t>
  </si>
  <si>
    <t xml:space="preserve">uncharacterized protein LOC123124437 </t>
  </si>
  <si>
    <t>LOC123124713</t>
  </si>
  <si>
    <t xml:space="preserve">S-adenosylmethionine decarboxylase proenzyme-like </t>
  </si>
  <si>
    <t>LOC123126093</t>
  </si>
  <si>
    <t>LOC123123737</t>
  </si>
  <si>
    <t>LOC123126137</t>
  </si>
  <si>
    <t xml:space="preserve">S-(+)-linalool synthase, chloroplastic-like </t>
  </si>
  <si>
    <t xml:space="preserve">S-(+)-linalool synthase, chloroplastic-like isoform X1 </t>
  </si>
  <si>
    <t>LOC123137977</t>
  </si>
  <si>
    <t xml:space="preserve">galactan beta-1,4-galactosyltransferase GALS1-like </t>
  </si>
  <si>
    <t>LOC123145840</t>
  </si>
  <si>
    <t xml:space="preserve">dehydrin DHN4-like </t>
  </si>
  <si>
    <t>DHN3</t>
  </si>
  <si>
    <t>WIVRV</t>
  </si>
  <si>
    <t>LOC123152142</t>
  </si>
  <si>
    <t xml:space="preserve">uncharacterized protein LOC123152691 </t>
  </si>
  <si>
    <t xml:space="preserve">protein HEADING DATE 3A </t>
  </si>
  <si>
    <t xml:space="preserve">flavonol synthase/flavanone 3-hydroxylase-like </t>
  </si>
  <si>
    <t>LOC123162191</t>
  </si>
  <si>
    <t xml:space="preserve">uncharacterized protein LOC123162191 </t>
  </si>
  <si>
    <t>LOC542941</t>
  </si>
  <si>
    <t>Hfr-1</t>
  </si>
  <si>
    <t xml:space="preserve">3-ketoacyl-CoA synthase 5-like </t>
  </si>
  <si>
    <t>LOC123166160</t>
  </si>
  <si>
    <t>LOC123168984</t>
  </si>
  <si>
    <t xml:space="preserve">uncharacterized protein LOC123168984 </t>
  </si>
  <si>
    <t>LOC123167622</t>
  </si>
  <si>
    <t>LOC123166574</t>
  </si>
  <si>
    <t xml:space="preserve">uncharacterized protein LOC123175974 </t>
  </si>
  <si>
    <t>entire net</t>
  </si>
  <si>
    <t>subnet</t>
  </si>
  <si>
    <t>average degree</t>
  </si>
  <si>
    <t>Strength</t>
  </si>
  <si>
    <t>FT3-A1</t>
  </si>
  <si>
    <t>FT3-D1</t>
  </si>
  <si>
    <t>MFT-3B-1</t>
  </si>
  <si>
    <t>Defensin-like protein 1</t>
  </si>
  <si>
    <t>AAA-ATPase At5g57480</t>
  </si>
  <si>
    <t>Basic-leucine zipper (BZIP) transcription factor family protein</t>
  </si>
  <si>
    <t xml:space="preserve">Beta-glucosidase 42 </t>
  </si>
  <si>
    <t>Cold acclimation protein COR413-TM1, Cold-regulated 413 inner membrane protein 1, chloroplastic</t>
  </si>
  <si>
    <t>Outer envelope pore protein 16-1, chloroplastic</t>
  </si>
  <si>
    <t xml:space="preserve">Ethylene-responsive transcription factor ERF039 </t>
  </si>
  <si>
    <t xml:space="preserve">Non-specific serine/threonine protein kinase </t>
  </si>
  <si>
    <t>Non-specific serine/threonine protein kinase</t>
  </si>
  <si>
    <t>Transcription factor MYB20</t>
  </si>
  <si>
    <t>DEFE pattern</t>
  </si>
  <si>
    <t xml:space="preserve">P0101∩C11∩K00 </t>
  </si>
  <si>
    <t xml:space="preserve">P1010∩C22∩K00 </t>
  </si>
  <si>
    <t>P1010∩C22∩K01</t>
  </si>
  <si>
    <t>P1010∩C22∩K02</t>
  </si>
  <si>
    <t>P1010∩C22∩K03</t>
  </si>
  <si>
    <t>P1010∩C22∩K04</t>
  </si>
  <si>
    <t>P1010∩C22∩K05</t>
  </si>
  <si>
    <t>P1010∩C22∩K06</t>
  </si>
  <si>
    <t>P1010∩C22∩K07</t>
  </si>
  <si>
    <t>P1010∩C22∩K08</t>
  </si>
  <si>
    <t>P1010∩C22∩K09</t>
  </si>
  <si>
    <t>P1010∩C22∩K10</t>
  </si>
  <si>
    <t>P1010∩C22∩K11</t>
  </si>
  <si>
    <t>P1010∩C22∩K12</t>
  </si>
  <si>
    <t>P1010∩C22∩K13</t>
  </si>
  <si>
    <t>P1010∩C22∩K14</t>
  </si>
  <si>
    <t>P1010∩C22∩K15</t>
  </si>
  <si>
    <t>P1010∩C22∩K16</t>
  </si>
  <si>
    <t>P1010∩C22∩K17</t>
  </si>
  <si>
    <t>P1010∩C22∩K18</t>
  </si>
  <si>
    <t>P1010∩C22∩K19</t>
  </si>
  <si>
    <t>P1010∩C22∩K20</t>
  </si>
  <si>
    <t>P1010∩C22∩K21</t>
  </si>
  <si>
    <t>P1010∩C22∩K22</t>
  </si>
  <si>
    <t>P1010∩C22∩K23</t>
  </si>
  <si>
    <t>P1010∩C22∩K24</t>
  </si>
  <si>
    <t>P1010∩C22∩K25</t>
  </si>
  <si>
    <t>P1010∩C22∩K26</t>
  </si>
  <si>
    <t>P1010∩C22∩K27</t>
  </si>
  <si>
    <t>P1010∩C22∩K28</t>
  </si>
  <si>
    <t>P1010∩C22∩K29</t>
  </si>
  <si>
    <t>P1010∩C22∩K30</t>
  </si>
  <si>
    <t>P1010∩C22∩K31</t>
  </si>
  <si>
    <t>P1010∩C22∩K32</t>
  </si>
  <si>
    <t>P1010∩C22∩K33</t>
  </si>
  <si>
    <t>P1010∩C22∩K34</t>
  </si>
  <si>
    <t>P1010∩C22∩K35</t>
  </si>
  <si>
    <t>P1010∩C22∩K36</t>
  </si>
  <si>
    <t>P1010∩C22∩K37</t>
  </si>
  <si>
    <t>P1010∩C22∩K38</t>
  </si>
  <si>
    <t>P1010∩C22∩K39</t>
  </si>
  <si>
    <t>P1010∩C22∩K40</t>
  </si>
  <si>
    <t>P1010∩C22∩K41</t>
  </si>
  <si>
    <t>P1010∩C22∩K42</t>
  </si>
  <si>
    <t>P1010∩C22∩K43</t>
  </si>
  <si>
    <t>P1010∩C22∩K44</t>
  </si>
  <si>
    <t>P1010∩C22∩K45</t>
  </si>
  <si>
    <t>P1010∩C22∩K46</t>
  </si>
  <si>
    <t>P1010∩C22∩K47</t>
  </si>
  <si>
    <t>P1010∩C22∩K48</t>
  </si>
  <si>
    <t>P1010∩C22∩K49</t>
  </si>
  <si>
    <t>P1010∩C22∩K50</t>
  </si>
  <si>
    <t>P1010∩C22∩K51</t>
  </si>
  <si>
    <t>P1010∩C22∩K52</t>
  </si>
  <si>
    <t>P1010∩C22∩K53</t>
  </si>
  <si>
    <t>P1010∩C22∩K54</t>
  </si>
  <si>
    <t>P1010∩C22∩K55</t>
  </si>
  <si>
    <t>P1010∩C22∩K56</t>
  </si>
  <si>
    <t>P1010∩C22∩K57</t>
  </si>
  <si>
    <t>P1010∩C22∩K58</t>
  </si>
  <si>
    <t>P1010∩C22∩K59</t>
  </si>
  <si>
    <t>P1010∩C22∩K60</t>
  </si>
  <si>
    <t>P1010∩C22∩K61</t>
  </si>
  <si>
    <t>P1010∩C22∩K62</t>
  </si>
  <si>
    <t>P1010∩C22∩K63</t>
  </si>
  <si>
    <t xml:space="preserve">P0202∩C22∩K00 </t>
  </si>
  <si>
    <t xml:space="preserve">P2020∩C11∩K00 </t>
  </si>
  <si>
    <t>Association Strength</t>
  </si>
  <si>
    <t>Positive</t>
  </si>
  <si>
    <t>Negative</t>
  </si>
  <si>
    <r>
      <t>Supplementary File S3</t>
    </r>
    <r>
      <rPr>
        <sz val="16"/>
        <color theme="1"/>
        <rFont val="Times New Roman"/>
        <family val="1"/>
      </rPr>
      <t xml:space="preserve"> | Details of the group of 63 WHGs, 64 SHGs and others two groups presented in Figure 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</si>
</sst>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49">
    <xf numFmtId="0" fontId="0" fillId="0" borderId="0" xfId="0"/>
    <xf numFmtId="0" fontId="0" fillId="0" borderId="2" xfId="0" applyBorder="1"/>
    <xf numFmtId="0" fontId="0" fillId="2" borderId="2" xfId="0" applyFill="1" applyBorder="1"/>
    <xf numFmtId="11" fontId="0" fillId="0" borderId="0" xfId="0" applyNumberFormat="1"/>
    <xf numFmtId="0" fontId="0" fillId="2" borderId="0" xfId="0" applyFill="1"/>
    <xf numFmtId="0" fontId="0" fillId="3" borderId="0" xfId="0" applyFill="1"/>
    <xf numFmtId="11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1" fillId="0" borderId="0" xfId="1"/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165" fontId="0" fillId="3" borderId="0" xfId="0" applyNumberFormat="1" applyFill="1"/>
    <xf numFmtId="165" fontId="2" fillId="0" borderId="0" xfId="0" applyNumberFormat="1" applyFont="1" applyFill="1"/>
    <xf numFmtId="165" fontId="0" fillId="2" borderId="0" xfId="0" applyNumberFormat="1" applyFill="1"/>
    <xf numFmtId="0" fontId="0" fillId="16" borderId="0" xfId="0" applyFill="1"/>
    <xf numFmtId="0" fontId="0" fillId="17" borderId="0" xfId="0" applyFill="1"/>
    <xf numFmtId="165" fontId="3" fillId="0" borderId="0" xfId="0" applyNumberFormat="1" applyFont="1" applyFill="1"/>
    <xf numFmtId="2" fontId="0" fillId="0" borderId="0" xfId="0" applyNumberFormat="1"/>
    <xf numFmtId="2" fontId="0" fillId="7" borderId="0" xfId="0" applyNumberFormat="1" applyFill="1"/>
    <xf numFmtId="1" fontId="0" fillId="7" borderId="0" xfId="0" applyNumberFormat="1" applyFill="1"/>
    <xf numFmtId="165" fontId="5" fillId="0" borderId="0" xfId="0" applyNumberFormat="1" applyFont="1" applyFill="1"/>
    <xf numFmtId="0" fontId="0" fillId="18" borderId="0" xfId="0" applyFill="1"/>
    <xf numFmtId="0" fontId="0" fillId="0" borderId="0" xfId="0" applyAlignment="1">
      <alignment horizontal="right"/>
    </xf>
    <xf numFmtId="0" fontId="0" fillId="0" borderId="0" xfId="0" applyBorder="1" applyAlignment="1">
      <alignment vertical="center" wrapText="1"/>
    </xf>
    <xf numFmtId="0" fontId="0" fillId="0" borderId="0" xfId="0" applyFill="1" applyAlignment="1"/>
    <xf numFmtId="0" fontId="0" fillId="15" borderId="0" xfId="0" applyFill="1" applyAlignment="1"/>
    <xf numFmtId="0" fontId="0" fillId="13" borderId="0" xfId="0" applyFill="1" applyAlignment="1"/>
    <xf numFmtId="0" fontId="0" fillId="0" borderId="0" xfId="0" applyBorder="1" applyAlignment="1">
      <alignment wrapText="1"/>
    </xf>
    <xf numFmtId="0" fontId="6" fillId="0" borderId="0" xfId="0" applyFont="1"/>
    <xf numFmtId="0" fontId="8" fillId="0" borderId="0" xfId="0" applyFont="1"/>
    <xf numFmtId="0" fontId="1" fillId="3" borderId="0" xfId="1" applyFill="1"/>
    <xf numFmtId="2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abSelected="1" workbookViewId="0">
      <pane xSplit="1" ySplit="5" topLeftCell="B6" activePane="bottomRight" state="frozen"/>
      <selection pane="topRight" activeCell="D1" sqref="D1"/>
      <selection pane="bottomLeft" activeCell="A2" sqref="A2"/>
      <selection pane="bottomRight" activeCell="L14" sqref="L14"/>
    </sheetView>
  </sheetViews>
  <sheetFormatPr defaultRowHeight="15" x14ac:dyDescent="0.25"/>
  <cols>
    <col min="1" max="1" width="20.85546875" customWidth="1"/>
    <col min="2" max="2" width="12" customWidth="1"/>
    <col min="3" max="3" width="59.85546875" customWidth="1"/>
    <col min="4" max="4" width="18.28515625" customWidth="1"/>
    <col min="5" max="5" width="8.85546875" customWidth="1"/>
    <col min="6" max="6" width="7.42578125" customWidth="1"/>
  </cols>
  <sheetData>
    <row r="1" spans="1:6" s="43" customFormat="1" ht="21" x14ac:dyDescent="0.35">
      <c r="A1" s="42" t="s">
        <v>1016</v>
      </c>
    </row>
    <row r="2" spans="1:6" ht="15.75" thickBot="1" x14ac:dyDescent="0.3"/>
    <row r="3" spans="1:6" ht="15" customHeight="1" x14ac:dyDescent="0.25">
      <c r="A3" s="47" t="s">
        <v>735</v>
      </c>
      <c r="B3" s="37"/>
      <c r="C3" s="39"/>
      <c r="D3" s="39"/>
      <c r="E3" s="45" t="s">
        <v>799</v>
      </c>
      <c r="F3" s="46"/>
    </row>
    <row r="4" spans="1:6" ht="15.75" customHeight="1" x14ac:dyDescent="0.25">
      <c r="A4" s="48"/>
      <c r="B4" s="41"/>
      <c r="C4" s="40"/>
      <c r="D4" s="40"/>
      <c r="E4" s="32" t="s">
        <v>797</v>
      </c>
      <c r="F4" s="33">
        <f>COUNTIF(E$6:E$68,$E4)</f>
        <v>37</v>
      </c>
    </row>
    <row r="5" spans="1:6" s="21" customFormat="1" x14ac:dyDescent="0.25">
      <c r="A5" s="48"/>
      <c r="B5" s="20" t="s">
        <v>736</v>
      </c>
      <c r="C5" t="s">
        <v>270</v>
      </c>
      <c r="D5" t="s">
        <v>945</v>
      </c>
      <c r="E5" s="32" t="s">
        <v>798</v>
      </c>
      <c r="F5" s="33">
        <f>COUNTIF(E$6:E$68,$E5)</f>
        <v>13</v>
      </c>
    </row>
    <row r="6" spans="1:6" x14ac:dyDescent="0.25">
      <c r="A6" t="s">
        <v>73</v>
      </c>
      <c r="C6" t="s">
        <v>811</v>
      </c>
      <c r="D6" t="s">
        <v>946</v>
      </c>
      <c r="E6" s="31">
        <v>10.799322139935697</v>
      </c>
      <c r="F6" s="31"/>
    </row>
    <row r="7" spans="1:6" x14ac:dyDescent="0.25">
      <c r="A7" t="s">
        <v>74</v>
      </c>
      <c r="B7" t="s">
        <v>749</v>
      </c>
      <c r="C7" t="s">
        <v>750</v>
      </c>
      <c r="D7" t="s">
        <v>946</v>
      </c>
      <c r="E7" s="31">
        <v>-3.866285385537072</v>
      </c>
      <c r="F7" s="31"/>
    </row>
    <row r="8" spans="1:6" x14ac:dyDescent="0.25">
      <c r="A8" t="s">
        <v>75</v>
      </c>
      <c r="C8" t="s">
        <v>746</v>
      </c>
      <c r="D8" t="s">
        <v>946</v>
      </c>
      <c r="E8" s="31">
        <v>127.10229643349714</v>
      </c>
    </row>
    <row r="9" spans="1:6" x14ac:dyDescent="0.25">
      <c r="A9" t="s">
        <v>76</v>
      </c>
      <c r="C9" t="s">
        <v>811</v>
      </c>
      <c r="D9" t="s">
        <v>946</v>
      </c>
      <c r="E9" s="31">
        <v>2.5481658563301597</v>
      </c>
    </row>
    <row r="10" spans="1:6" x14ac:dyDescent="0.25">
      <c r="A10" t="s">
        <v>77</v>
      </c>
      <c r="B10" t="s">
        <v>748</v>
      </c>
      <c r="C10" t="s">
        <v>939</v>
      </c>
      <c r="D10" t="s">
        <v>946</v>
      </c>
      <c r="E10" s="31">
        <v>7.4380774587347158</v>
      </c>
    </row>
    <row r="11" spans="1:6" x14ac:dyDescent="0.25">
      <c r="A11" t="s">
        <v>70</v>
      </c>
      <c r="B11" t="s">
        <v>738</v>
      </c>
      <c r="C11" t="s">
        <v>940</v>
      </c>
      <c r="D11" t="s">
        <v>946</v>
      </c>
      <c r="E11" s="31">
        <v>31.627500091217403</v>
      </c>
    </row>
    <row r="12" spans="1:6" x14ac:dyDescent="0.25">
      <c r="A12" t="s">
        <v>78</v>
      </c>
      <c r="C12" t="s">
        <v>817</v>
      </c>
      <c r="D12" t="s">
        <v>946</v>
      </c>
      <c r="E12" s="31">
        <v>14.039179006661866</v>
      </c>
    </row>
    <row r="13" spans="1:6" x14ac:dyDescent="0.25">
      <c r="A13" t="s">
        <v>79</v>
      </c>
      <c r="C13" t="s">
        <v>741</v>
      </c>
      <c r="D13" t="s">
        <v>946</v>
      </c>
      <c r="E13" s="31">
        <v>0.18437507845040457</v>
      </c>
    </row>
    <row r="14" spans="1:6" x14ac:dyDescent="0.25">
      <c r="A14" t="s">
        <v>80</v>
      </c>
      <c r="B14" t="s">
        <v>756</v>
      </c>
      <c r="C14" t="s">
        <v>757</v>
      </c>
      <c r="D14" t="s">
        <v>946</v>
      </c>
      <c r="E14" s="31">
        <v>-3.3191168897642065</v>
      </c>
    </row>
    <row r="15" spans="1:6" x14ac:dyDescent="0.25">
      <c r="A15" t="s">
        <v>81</v>
      </c>
      <c r="C15" t="s">
        <v>824</v>
      </c>
      <c r="D15" t="s">
        <v>946</v>
      </c>
      <c r="E15" s="31">
        <v>1.2648137856125867</v>
      </c>
    </row>
    <row r="16" spans="1:6" x14ac:dyDescent="0.25">
      <c r="A16" t="s">
        <v>82</v>
      </c>
      <c r="C16" t="s">
        <v>742</v>
      </c>
      <c r="D16" t="s">
        <v>946</v>
      </c>
      <c r="E16" s="31">
        <v>0.39323847349136276</v>
      </c>
    </row>
    <row r="17" spans="1:5" x14ac:dyDescent="0.25">
      <c r="A17" t="s">
        <v>83</v>
      </c>
      <c r="B17" t="s">
        <v>765</v>
      </c>
      <c r="C17" t="s">
        <v>941</v>
      </c>
      <c r="D17" t="s">
        <v>946</v>
      </c>
      <c r="E17" s="31">
        <v>1.0084509441975253</v>
      </c>
    </row>
    <row r="18" spans="1:5" x14ac:dyDescent="0.25">
      <c r="A18" t="s">
        <v>84</v>
      </c>
      <c r="D18" t="s">
        <v>946</v>
      </c>
      <c r="E18" s="31">
        <v>191.7533331519499</v>
      </c>
    </row>
    <row r="19" spans="1:5" x14ac:dyDescent="0.25">
      <c r="A19" t="s">
        <v>85</v>
      </c>
      <c r="C19" t="s">
        <v>741</v>
      </c>
      <c r="D19" t="s">
        <v>946</v>
      </c>
      <c r="E19" s="31">
        <v>10.270068630865463</v>
      </c>
    </row>
    <row r="20" spans="1:5" x14ac:dyDescent="0.25">
      <c r="A20" t="s">
        <v>86</v>
      </c>
      <c r="B20" t="s">
        <v>756</v>
      </c>
      <c r="C20" t="s">
        <v>757</v>
      </c>
      <c r="D20" t="s">
        <v>946</v>
      </c>
      <c r="E20" s="31">
        <v>-6.0759732741504386</v>
      </c>
    </row>
    <row r="21" spans="1:5" x14ac:dyDescent="0.25">
      <c r="A21" t="s">
        <v>87</v>
      </c>
      <c r="C21" t="s">
        <v>758</v>
      </c>
      <c r="D21" t="s">
        <v>946</v>
      </c>
      <c r="E21" s="31">
        <v>-23.84992164199177</v>
      </c>
    </row>
    <row r="22" spans="1:5" x14ac:dyDescent="0.25">
      <c r="A22" t="s">
        <v>88</v>
      </c>
      <c r="C22" t="s">
        <v>739</v>
      </c>
      <c r="D22" t="s">
        <v>946</v>
      </c>
      <c r="E22" s="31">
        <v>-2.0429989292063375</v>
      </c>
    </row>
    <row r="23" spans="1:5" x14ac:dyDescent="0.25">
      <c r="A23" t="s">
        <v>89</v>
      </c>
      <c r="B23" t="s">
        <v>771</v>
      </c>
      <c r="C23" t="s">
        <v>823</v>
      </c>
      <c r="D23" t="s">
        <v>946</v>
      </c>
      <c r="E23" s="31">
        <v>-7.1365905585597753</v>
      </c>
    </row>
    <row r="24" spans="1:5" x14ac:dyDescent="0.25">
      <c r="A24" t="s">
        <v>90</v>
      </c>
      <c r="B24" t="s">
        <v>761</v>
      </c>
      <c r="C24" t="s">
        <v>826</v>
      </c>
      <c r="D24" t="s">
        <v>946</v>
      </c>
      <c r="E24" s="31">
        <v>-0.23318314401213325</v>
      </c>
    </row>
    <row r="25" spans="1:5" x14ac:dyDescent="0.25">
      <c r="A25" t="s">
        <v>91</v>
      </c>
      <c r="C25" t="s">
        <v>772</v>
      </c>
      <c r="D25" t="s">
        <v>946</v>
      </c>
      <c r="E25" s="31">
        <v>4.834400380465997</v>
      </c>
    </row>
    <row r="26" spans="1:5" x14ac:dyDescent="0.25">
      <c r="A26" t="s">
        <v>92</v>
      </c>
      <c r="B26" t="s">
        <v>768</v>
      </c>
      <c r="C26" t="s">
        <v>829</v>
      </c>
      <c r="D26" t="s">
        <v>946</v>
      </c>
      <c r="E26" s="31">
        <v>23.446151337755289</v>
      </c>
    </row>
    <row r="27" spans="1:5" x14ac:dyDescent="0.25">
      <c r="A27" t="s">
        <v>93</v>
      </c>
      <c r="C27" t="s">
        <v>807</v>
      </c>
      <c r="D27" t="s">
        <v>946</v>
      </c>
      <c r="E27" s="31">
        <v>1.5257478672916456</v>
      </c>
    </row>
    <row r="28" spans="1:5" x14ac:dyDescent="0.25">
      <c r="A28" t="s">
        <v>94</v>
      </c>
      <c r="B28" t="s">
        <v>775</v>
      </c>
      <c r="C28" t="s">
        <v>740</v>
      </c>
      <c r="D28" t="s">
        <v>946</v>
      </c>
      <c r="E28" s="31">
        <v>6.7419707577123695</v>
      </c>
    </row>
    <row r="29" spans="1:5" x14ac:dyDescent="0.25">
      <c r="A29" t="s">
        <v>68</v>
      </c>
      <c r="C29" t="s">
        <v>942</v>
      </c>
      <c r="D29" t="s">
        <v>946</v>
      </c>
      <c r="E29" s="31">
        <v>-117.23617990338542</v>
      </c>
    </row>
    <row r="30" spans="1:5" x14ac:dyDescent="0.25">
      <c r="A30" t="s">
        <v>95</v>
      </c>
      <c r="B30" t="s">
        <v>780</v>
      </c>
      <c r="C30" t="s">
        <v>781</v>
      </c>
      <c r="D30" t="s">
        <v>946</v>
      </c>
      <c r="E30" s="31">
        <v>-10.248196074304907</v>
      </c>
    </row>
    <row r="31" spans="1:5" x14ac:dyDescent="0.25">
      <c r="A31" t="s">
        <v>96</v>
      </c>
      <c r="D31" t="s">
        <v>946</v>
      </c>
      <c r="E31" s="31">
        <v>-0.7657450025887691</v>
      </c>
    </row>
    <row r="32" spans="1:5" x14ac:dyDescent="0.25">
      <c r="A32" t="s">
        <v>64</v>
      </c>
      <c r="B32" t="s">
        <v>776</v>
      </c>
      <c r="C32" t="s">
        <v>938</v>
      </c>
      <c r="D32" t="s">
        <v>946</v>
      </c>
      <c r="E32" s="31">
        <v>1.7417080307303614</v>
      </c>
    </row>
    <row r="33" spans="1:5" x14ac:dyDescent="0.25">
      <c r="A33" t="s">
        <v>69</v>
      </c>
      <c r="C33" t="s">
        <v>943</v>
      </c>
      <c r="D33" t="s">
        <v>946</v>
      </c>
      <c r="E33" s="31">
        <v>-17.374753002905049</v>
      </c>
    </row>
    <row r="34" spans="1:5" x14ac:dyDescent="0.25">
      <c r="A34" t="s">
        <v>97</v>
      </c>
      <c r="C34" t="s">
        <v>863</v>
      </c>
      <c r="D34" t="s">
        <v>946</v>
      </c>
      <c r="E34" s="31">
        <v>413.15745534274691</v>
      </c>
    </row>
    <row r="35" spans="1:5" x14ac:dyDescent="0.25">
      <c r="A35" t="s">
        <v>98</v>
      </c>
      <c r="C35" t="s">
        <v>865</v>
      </c>
      <c r="D35" t="s">
        <v>946</v>
      </c>
      <c r="E35" s="31">
        <v>63.029900275137578</v>
      </c>
    </row>
    <row r="36" spans="1:5" x14ac:dyDescent="0.25">
      <c r="A36" t="s">
        <v>99</v>
      </c>
      <c r="C36" t="s">
        <v>871</v>
      </c>
      <c r="D36" t="s">
        <v>946</v>
      </c>
      <c r="E36" s="31">
        <v>1741.8834512919111</v>
      </c>
    </row>
    <row r="37" spans="1:5" x14ac:dyDescent="0.25">
      <c r="A37" t="s">
        <v>100</v>
      </c>
      <c r="C37" t="s">
        <v>875</v>
      </c>
      <c r="D37" t="s">
        <v>946</v>
      </c>
      <c r="E37" s="31">
        <v>38.278815333118075</v>
      </c>
    </row>
    <row r="38" spans="1:5" x14ac:dyDescent="0.25">
      <c r="A38" t="s">
        <v>101</v>
      </c>
      <c r="C38" t="s">
        <v>937</v>
      </c>
      <c r="D38" t="s">
        <v>946</v>
      </c>
      <c r="E38" s="31">
        <v>26.445998123063045</v>
      </c>
    </row>
    <row r="39" spans="1:5" x14ac:dyDescent="0.25">
      <c r="A39" t="s">
        <v>102</v>
      </c>
      <c r="C39" t="s">
        <v>878</v>
      </c>
      <c r="D39" t="s">
        <v>946</v>
      </c>
      <c r="E39" s="31">
        <v>116.69997755599202</v>
      </c>
    </row>
    <row r="40" spans="1:5" x14ac:dyDescent="0.25">
      <c r="A40" t="s">
        <v>103</v>
      </c>
      <c r="D40" t="s">
        <v>946</v>
      </c>
      <c r="E40" s="31">
        <v>1789.242207016667</v>
      </c>
    </row>
    <row r="41" spans="1:5" x14ac:dyDescent="0.25">
      <c r="A41" t="s">
        <v>65</v>
      </c>
      <c r="B41" t="s">
        <v>783</v>
      </c>
      <c r="C41" t="s">
        <v>935</v>
      </c>
      <c r="D41" t="s">
        <v>946</v>
      </c>
      <c r="E41" s="31">
        <v>20.750872915335428</v>
      </c>
    </row>
    <row r="42" spans="1:5" x14ac:dyDescent="0.25">
      <c r="A42" t="s">
        <v>104</v>
      </c>
      <c r="D42" t="s">
        <v>946</v>
      </c>
      <c r="E42" s="31">
        <v>6.8181191028592636</v>
      </c>
    </row>
    <row r="43" spans="1:5" x14ac:dyDescent="0.25">
      <c r="A43" t="s">
        <v>105</v>
      </c>
      <c r="B43" t="s">
        <v>784</v>
      </c>
      <c r="C43" t="s">
        <v>944</v>
      </c>
      <c r="D43" t="s">
        <v>946</v>
      </c>
      <c r="E43" s="31">
        <v>24.617096399506043</v>
      </c>
    </row>
    <row r="44" spans="1:5" x14ac:dyDescent="0.25">
      <c r="A44" t="s">
        <v>106</v>
      </c>
      <c r="D44" t="s">
        <v>946</v>
      </c>
      <c r="E44" s="31">
        <v>-0.43534678840175189</v>
      </c>
    </row>
    <row r="45" spans="1:5" x14ac:dyDescent="0.25">
      <c r="A45" t="s">
        <v>107</v>
      </c>
      <c r="C45" t="s">
        <v>856</v>
      </c>
      <c r="D45" t="s">
        <v>946</v>
      </c>
      <c r="E45" s="31">
        <v>6.1361029992600216</v>
      </c>
    </row>
    <row r="46" spans="1:5" x14ac:dyDescent="0.25">
      <c r="A46" t="s">
        <v>108</v>
      </c>
      <c r="C46" t="s">
        <v>856</v>
      </c>
      <c r="D46" t="s">
        <v>946</v>
      </c>
      <c r="E46" s="31">
        <v>19.713549464442725</v>
      </c>
    </row>
    <row r="47" spans="1:5" x14ac:dyDescent="0.25">
      <c r="A47" t="s">
        <v>109</v>
      </c>
      <c r="C47" t="s">
        <v>888</v>
      </c>
      <c r="D47" t="s">
        <v>946</v>
      </c>
      <c r="E47" s="31">
        <v>39.099905336757431</v>
      </c>
    </row>
    <row r="48" spans="1:5" x14ac:dyDescent="0.25">
      <c r="A48" t="s">
        <v>110</v>
      </c>
      <c r="C48" t="s">
        <v>745</v>
      </c>
      <c r="D48" t="s">
        <v>946</v>
      </c>
      <c r="E48" s="31">
        <v>37.363762296979814</v>
      </c>
    </row>
    <row r="49" spans="1:5" x14ac:dyDescent="0.25">
      <c r="A49" t="s">
        <v>111</v>
      </c>
      <c r="D49" t="s">
        <v>946</v>
      </c>
      <c r="E49" s="31">
        <v>4331.567168169373</v>
      </c>
    </row>
    <row r="50" spans="1:5" x14ac:dyDescent="0.25">
      <c r="A50" t="s">
        <v>112</v>
      </c>
      <c r="C50" t="s">
        <v>936</v>
      </c>
      <c r="D50" t="s">
        <v>946</v>
      </c>
      <c r="E50" s="31">
        <v>6.5879273661018232</v>
      </c>
    </row>
    <row r="51" spans="1:5" x14ac:dyDescent="0.25">
      <c r="A51" t="s">
        <v>113</v>
      </c>
      <c r="C51" t="s">
        <v>856</v>
      </c>
      <c r="D51" t="s">
        <v>946</v>
      </c>
      <c r="E51" s="31">
        <v>9.5050325715453141</v>
      </c>
    </row>
    <row r="52" spans="1:5" x14ac:dyDescent="0.25">
      <c r="A52" t="s">
        <v>114</v>
      </c>
      <c r="C52" t="s">
        <v>856</v>
      </c>
      <c r="D52" t="s">
        <v>946</v>
      </c>
      <c r="E52" s="31">
        <v>-23.003045756320951</v>
      </c>
    </row>
    <row r="53" spans="1:5" x14ac:dyDescent="0.25">
      <c r="A53" t="s">
        <v>115</v>
      </c>
      <c r="C53" t="s">
        <v>899</v>
      </c>
      <c r="D53" t="s">
        <v>946</v>
      </c>
      <c r="E53" s="31">
        <v>-149.20943650766989</v>
      </c>
    </row>
    <row r="54" spans="1:5" x14ac:dyDescent="0.25">
      <c r="A54" t="s">
        <v>116</v>
      </c>
      <c r="C54" t="s">
        <v>856</v>
      </c>
      <c r="D54" t="s">
        <v>946</v>
      </c>
      <c r="E54" s="31">
        <v>-4.5453792751487931</v>
      </c>
    </row>
    <row r="55" spans="1:5" x14ac:dyDescent="0.25">
      <c r="A55" t="s">
        <v>117</v>
      </c>
      <c r="C55" t="s">
        <v>866</v>
      </c>
      <c r="D55" t="s">
        <v>946</v>
      </c>
      <c r="E55" s="31">
        <v>8.9697462788972224</v>
      </c>
    </row>
    <row r="56" spans="1:5" x14ac:dyDescent="0.25">
      <c r="A56" t="s">
        <v>118</v>
      </c>
      <c r="C56" t="s">
        <v>848</v>
      </c>
      <c r="D56" t="s">
        <v>946</v>
      </c>
      <c r="E56" s="31">
        <v>-153.87822499506626</v>
      </c>
    </row>
    <row r="57" spans="1:5" x14ac:dyDescent="0.25">
      <c r="A57" t="s">
        <v>119</v>
      </c>
      <c r="C57" t="s">
        <v>908</v>
      </c>
      <c r="D57" t="s">
        <v>946</v>
      </c>
      <c r="E57" s="31">
        <v>1.9890022080745995</v>
      </c>
    </row>
    <row r="58" spans="1:5" x14ac:dyDescent="0.25">
      <c r="A58" t="s">
        <v>120</v>
      </c>
      <c r="C58" t="s">
        <v>861</v>
      </c>
      <c r="D58" t="s">
        <v>946</v>
      </c>
      <c r="E58" s="31">
        <v>14.277961501909374</v>
      </c>
    </row>
    <row r="59" spans="1:5" x14ac:dyDescent="0.25">
      <c r="A59" t="s">
        <v>72</v>
      </c>
      <c r="B59" t="s">
        <v>911</v>
      </c>
      <c r="C59" t="s">
        <v>910</v>
      </c>
      <c r="D59" t="s">
        <v>946</v>
      </c>
      <c r="E59" s="31">
        <v>-0.67873198687899983</v>
      </c>
    </row>
    <row r="60" spans="1:5" x14ac:dyDescent="0.25">
      <c r="A60" t="s">
        <v>121</v>
      </c>
      <c r="C60" t="s">
        <v>849</v>
      </c>
      <c r="D60" t="s">
        <v>946</v>
      </c>
      <c r="E60" s="31">
        <v>159.02607189300971</v>
      </c>
    </row>
    <row r="61" spans="1:5" x14ac:dyDescent="0.25">
      <c r="A61" t="s">
        <v>66</v>
      </c>
      <c r="B61" t="s">
        <v>791</v>
      </c>
      <c r="C61" t="s">
        <v>792</v>
      </c>
      <c r="D61" t="s">
        <v>946</v>
      </c>
      <c r="E61" s="31">
        <v>5.8524272309692167</v>
      </c>
    </row>
    <row r="62" spans="1:5" x14ac:dyDescent="0.25">
      <c r="A62" t="s">
        <v>122</v>
      </c>
      <c r="B62" t="s">
        <v>795</v>
      </c>
      <c r="C62" t="s">
        <v>763</v>
      </c>
      <c r="D62" t="s">
        <v>946</v>
      </c>
      <c r="E62" s="31">
        <v>2.185916015810534</v>
      </c>
    </row>
    <row r="63" spans="1:5" x14ac:dyDescent="0.25">
      <c r="A63" t="s">
        <v>67</v>
      </c>
      <c r="B63" t="s">
        <v>789</v>
      </c>
      <c r="C63" t="s">
        <v>790</v>
      </c>
      <c r="D63" t="s">
        <v>946</v>
      </c>
      <c r="E63" s="31">
        <v>1.187750692468482</v>
      </c>
    </row>
    <row r="64" spans="1:5" x14ac:dyDescent="0.25">
      <c r="A64" t="s">
        <v>123</v>
      </c>
      <c r="C64" t="s">
        <v>918</v>
      </c>
      <c r="D64" t="s">
        <v>946</v>
      </c>
      <c r="E64" s="31">
        <v>0.79318075337184091</v>
      </c>
    </row>
    <row r="65" spans="1:5" x14ac:dyDescent="0.25">
      <c r="A65" t="s">
        <v>124</v>
      </c>
      <c r="C65" t="s">
        <v>867</v>
      </c>
      <c r="D65" t="s">
        <v>946</v>
      </c>
      <c r="E65" s="31">
        <v>8.4780326142215863</v>
      </c>
    </row>
    <row r="66" spans="1:5" x14ac:dyDescent="0.25">
      <c r="A66" t="s">
        <v>125</v>
      </c>
      <c r="C66" t="s">
        <v>924</v>
      </c>
      <c r="D66" t="s">
        <v>946</v>
      </c>
      <c r="E66" s="31">
        <v>-0.43097743674083056</v>
      </c>
    </row>
    <row r="67" spans="1:5" x14ac:dyDescent="0.25">
      <c r="A67" t="s">
        <v>71</v>
      </c>
      <c r="C67" t="s">
        <v>796</v>
      </c>
      <c r="D67" t="s">
        <v>946</v>
      </c>
      <c r="E67" s="31">
        <v>1.9490555711741715</v>
      </c>
    </row>
    <row r="68" spans="1:5" x14ac:dyDescent="0.25">
      <c r="A68" t="s">
        <v>126</v>
      </c>
      <c r="B68" t="s">
        <v>793</v>
      </c>
      <c r="C68" t="s">
        <v>794</v>
      </c>
      <c r="D68" t="s">
        <v>946</v>
      </c>
      <c r="E68" s="31">
        <v>18.163565427661982</v>
      </c>
    </row>
    <row r="69" spans="1:5" x14ac:dyDescent="0.25">
      <c r="A69" s="2"/>
      <c r="B69" s="4"/>
      <c r="C69" s="4"/>
      <c r="D69" s="4"/>
      <c r="E69" s="4"/>
    </row>
    <row r="70" spans="1:5" x14ac:dyDescent="0.25">
      <c r="A70" s="1" t="s">
        <v>15</v>
      </c>
      <c r="C70" t="s">
        <v>807</v>
      </c>
      <c r="D70" t="s">
        <v>947</v>
      </c>
      <c r="E70" s="31">
        <v>-7.1832396986219404E-2</v>
      </c>
    </row>
    <row r="71" spans="1:5" x14ac:dyDescent="0.25">
      <c r="A71" s="1" t="s">
        <v>16</v>
      </c>
      <c r="D71" t="s">
        <v>948</v>
      </c>
      <c r="E71" s="31">
        <v>-0.15466074556734849</v>
      </c>
    </row>
    <row r="72" spans="1:5" x14ac:dyDescent="0.25">
      <c r="A72" s="1" t="s">
        <v>17</v>
      </c>
      <c r="D72" t="s">
        <v>949</v>
      </c>
      <c r="E72" s="31">
        <v>-1.7999067533168725E-2</v>
      </c>
    </row>
    <row r="73" spans="1:5" x14ac:dyDescent="0.25">
      <c r="A73" s="1" t="s">
        <v>4</v>
      </c>
      <c r="B73" t="s">
        <v>932</v>
      </c>
      <c r="C73" t="s">
        <v>809</v>
      </c>
      <c r="D73" t="s">
        <v>950</v>
      </c>
      <c r="E73" s="31">
        <v>-5.9182139434823609E-2</v>
      </c>
    </row>
    <row r="74" spans="1:5" x14ac:dyDescent="0.25">
      <c r="A74" s="1" t="s">
        <v>18</v>
      </c>
      <c r="D74" t="s">
        <v>951</v>
      </c>
      <c r="E74" s="31">
        <v>-0.20583913819604363</v>
      </c>
    </row>
    <row r="75" spans="1:5" x14ac:dyDescent="0.25">
      <c r="A75" s="1" t="s">
        <v>3</v>
      </c>
      <c r="B75" t="s">
        <v>933</v>
      </c>
      <c r="C75" t="s">
        <v>809</v>
      </c>
      <c r="D75" t="s">
        <v>952</v>
      </c>
      <c r="E75" s="31">
        <v>7.6017045194715846E-3</v>
      </c>
    </row>
    <row r="76" spans="1:5" x14ac:dyDescent="0.25">
      <c r="A76" s="1" t="s">
        <v>19</v>
      </c>
      <c r="C76" t="s">
        <v>820</v>
      </c>
      <c r="D76" t="s">
        <v>953</v>
      </c>
      <c r="E76" s="31">
        <v>-0.19356986198271178</v>
      </c>
    </row>
    <row r="77" spans="1:5" x14ac:dyDescent="0.25">
      <c r="A77" s="1" t="s">
        <v>0</v>
      </c>
      <c r="B77" t="s">
        <v>755</v>
      </c>
      <c r="C77" t="s">
        <v>822</v>
      </c>
      <c r="D77" t="s">
        <v>954</v>
      </c>
      <c r="E77" s="31">
        <v>-2.305331360649537E-2</v>
      </c>
    </row>
    <row r="78" spans="1:5" x14ac:dyDescent="0.25">
      <c r="A78" s="1" t="s">
        <v>8</v>
      </c>
      <c r="B78" t="s">
        <v>759</v>
      </c>
      <c r="C78" t="s">
        <v>825</v>
      </c>
      <c r="D78" t="s">
        <v>955</v>
      </c>
      <c r="E78" s="31">
        <v>-4.9604833927670063E-3</v>
      </c>
    </row>
    <row r="79" spans="1:5" x14ac:dyDescent="0.25">
      <c r="A79" s="1" t="s">
        <v>20</v>
      </c>
      <c r="C79" t="s">
        <v>828</v>
      </c>
      <c r="D79" t="s">
        <v>956</v>
      </c>
      <c r="E79" s="31">
        <v>-0.10712939833785057</v>
      </c>
    </row>
    <row r="80" spans="1:5" x14ac:dyDescent="0.25">
      <c r="A80" s="1" t="s">
        <v>14</v>
      </c>
      <c r="C80" t="s">
        <v>818</v>
      </c>
      <c r="D80" t="s">
        <v>957</v>
      </c>
      <c r="E80" s="31">
        <v>-0.16474676995330556</v>
      </c>
    </row>
    <row r="81" spans="1:5" x14ac:dyDescent="0.25">
      <c r="A81" s="1" t="s">
        <v>21</v>
      </c>
      <c r="C81" t="s">
        <v>831</v>
      </c>
      <c r="D81" t="s">
        <v>958</v>
      </c>
      <c r="E81" s="31">
        <v>-0.11585587306750252</v>
      </c>
    </row>
    <row r="82" spans="1:5" x14ac:dyDescent="0.25">
      <c r="A82" s="1" t="s">
        <v>5</v>
      </c>
      <c r="B82" t="s">
        <v>753</v>
      </c>
      <c r="C82" t="s">
        <v>754</v>
      </c>
      <c r="D82" t="s">
        <v>959</v>
      </c>
      <c r="E82" s="31">
        <v>2.081252405422826E-3</v>
      </c>
    </row>
    <row r="83" spans="1:5" x14ac:dyDescent="0.25">
      <c r="A83" s="1" t="s">
        <v>22</v>
      </c>
      <c r="D83" t="s">
        <v>960</v>
      </c>
      <c r="E83" s="31">
        <v>-8.1936213573403915E-3</v>
      </c>
    </row>
    <row r="84" spans="1:5" x14ac:dyDescent="0.25">
      <c r="A84" s="1" t="s">
        <v>23</v>
      </c>
      <c r="C84" t="s">
        <v>810</v>
      </c>
      <c r="D84" t="s">
        <v>961</v>
      </c>
      <c r="E84" s="31">
        <v>-0.13893829699891228</v>
      </c>
    </row>
    <row r="85" spans="1:5" x14ac:dyDescent="0.25">
      <c r="A85" s="1" t="s">
        <v>24</v>
      </c>
      <c r="C85" t="s">
        <v>815</v>
      </c>
      <c r="D85" t="s">
        <v>962</v>
      </c>
      <c r="E85" s="31">
        <v>-8.7340871553072075E-2</v>
      </c>
    </row>
    <row r="86" spans="1:5" x14ac:dyDescent="0.25">
      <c r="A86" s="1" t="s">
        <v>25</v>
      </c>
      <c r="C86" t="s">
        <v>744</v>
      </c>
      <c r="D86" t="s">
        <v>963</v>
      </c>
      <c r="E86" s="31">
        <v>-1.1458800939157885E-2</v>
      </c>
    </row>
    <row r="87" spans="1:5" x14ac:dyDescent="0.25">
      <c r="A87" s="1" t="s">
        <v>26</v>
      </c>
      <c r="B87" t="s">
        <v>751</v>
      </c>
      <c r="C87" t="s">
        <v>819</v>
      </c>
      <c r="D87" t="s">
        <v>964</v>
      </c>
      <c r="E87" s="31">
        <v>7.9651596654301774E-4</v>
      </c>
    </row>
    <row r="88" spans="1:5" x14ac:dyDescent="0.25">
      <c r="A88" s="1" t="s">
        <v>27</v>
      </c>
      <c r="C88" t="s">
        <v>833</v>
      </c>
      <c r="D88" t="s">
        <v>965</v>
      </c>
      <c r="E88" s="31">
        <v>-0.1214547718921397</v>
      </c>
    </row>
    <row r="89" spans="1:5" x14ac:dyDescent="0.25">
      <c r="A89" s="1" t="s">
        <v>28</v>
      </c>
      <c r="B89" t="s">
        <v>759</v>
      </c>
      <c r="C89" t="s">
        <v>840</v>
      </c>
      <c r="D89" t="s">
        <v>966</v>
      </c>
      <c r="E89" s="31">
        <v>1.8233377852785039E-3</v>
      </c>
    </row>
    <row r="90" spans="1:5" x14ac:dyDescent="0.25">
      <c r="A90" s="1" t="s">
        <v>29</v>
      </c>
      <c r="C90" t="s">
        <v>842</v>
      </c>
      <c r="D90" t="s">
        <v>967</v>
      </c>
      <c r="E90" s="31">
        <v>-0.11670358048889573</v>
      </c>
    </row>
    <row r="91" spans="1:5" x14ac:dyDescent="0.25">
      <c r="A91" s="1" t="s">
        <v>30</v>
      </c>
      <c r="B91" t="s">
        <v>845</v>
      </c>
      <c r="C91" t="s">
        <v>844</v>
      </c>
      <c r="D91" t="s">
        <v>968</v>
      </c>
      <c r="E91" s="31">
        <v>8.4967276336228581E-2</v>
      </c>
    </row>
    <row r="92" spans="1:5" x14ac:dyDescent="0.25">
      <c r="A92" s="1" t="s">
        <v>31</v>
      </c>
      <c r="B92" t="s">
        <v>766</v>
      </c>
      <c r="C92" t="s">
        <v>767</v>
      </c>
      <c r="D92" t="s">
        <v>969</v>
      </c>
      <c r="E92" s="31">
        <v>-1.1446701306407986E-2</v>
      </c>
    </row>
    <row r="93" spans="1:5" x14ac:dyDescent="0.25">
      <c r="A93" s="1" t="s">
        <v>32</v>
      </c>
      <c r="C93" t="s">
        <v>846</v>
      </c>
      <c r="D93" t="s">
        <v>970</v>
      </c>
      <c r="E93" s="31">
        <v>-0.14874522980233712</v>
      </c>
    </row>
    <row r="94" spans="1:5" x14ac:dyDescent="0.25">
      <c r="A94" s="1" t="s">
        <v>10</v>
      </c>
      <c r="B94" t="s">
        <v>769</v>
      </c>
      <c r="C94" t="s">
        <v>770</v>
      </c>
      <c r="D94" t="s">
        <v>971</v>
      </c>
      <c r="E94" s="31">
        <v>-1.7561343465315404E-2</v>
      </c>
    </row>
    <row r="95" spans="1:5" x14ac:dyDescent="0.25">
      <c r="A95" s="1" t="s">
        <v>33</v>
      </c>
      <c r="D95" t="s">
        <v>972</v>
      </c>
      <c r="E95" s="31">
        <v>-0.17446163104340898</v>
      </c>
    </row>
    <row r="96" spans="1:5" x14ac:dyDescent="0.25">
      <c r="A96" s="1" t="s">
        <v>34</v>
      </c>
      <c r="B96" t="s">
        <v>773</v>
      </c>
      <c r="C96" t="s">
        <v>774</v>
      </c>
      <c r="D96" t="s">
        <v>973</v>
      </c>
      <c r="E96" s="31">
        <v>-2.5409435391719866E-2</v>
      </c>
    </row>
    <row r="97" spans="1:5" x14ac:dyDescent="0.25">
      <c r="A97" s="1" t="s">
        <v>35</v>
      </c>
      <c r="C97" t="s">
        <v>853</v>
      </c>
      <c r="D97" t="s">
        <v>974</v>
      </c>
      <c r="E97" s="31">
        <v>-0.15665524270761466</v>
      </c>
    </row>
    <row r="98" spans="1:5" x14ac:dyDescent="0.25">
      <c r="A98" s="1" t="s">
        <v>9</v>
      </c>
      <c r="B98" t="s">
        <v>934</v>
      </c>
      <c r="C98" t="s">
        <v>857</v>
      </c>
      <c r="D98" t="s">
        <v>975</v>
      </c>
      <c r="E98" s="31">
        <v>-1.6782415848846571E-2</v>
      </c>
    </row>
    <row r="99" spans="1:5" x14ac:dyDescent="0.25">
      <c r="A99" s="1" t="s">
        <v>36</v>
      </c>
      <c r="B99" t="s">
        <v>779</v>
      </c>
      <c r="C99" t="s">
        <v>837</v>
      </c>
      <c r="D99" t="s">
        <v>976</v>
      </c>
      <c r="E99" s="31">
        <v>-0.13658998643719572</v>
      </c>
    </row>
    <row r="100" spans="1:5" x14ac:dyDescent="0.25">
      <c r="A100" s="1" t="s">
        <v>37</v>
      </c>
      <c r="D100" t="s">
        <v>977</v>
      </c>
      <c r="E100" s="31">
        <v>-4.4536173374191419E-2</v>
      </c>
    </row>
    <row r="101" spans="1:5" x14ac:dyDescent="0.25">
      <c r="A101" s="1" t="s">
        <v>38</v>
      </c>
      <c r="B101" t="s">
        <v>860</v>
      </c>
      <c r="C101" t="s">
        <v>859</v>
      </c>
      <c r="D101" t="s">
        <v>978</v>
      </c>
      <c r="E101" s="31">
        <v>0.11896918167903296</v>
      </c>
    </row>
    <row r="102" spans="1:5" x14ac:dyDescent="0.25">
      <c r="A102" s="1" t="s">
        <v>39</v>
      </c>
      <c r="B102" t="s">
        <v>777</v>
      </c>
      <c r="C102" t="s">
        <v>778</v>
      </c>
      <c r="D102" t="s">
        <v>979</v>
      </c>
      <c r="E102" s="31">
        <v>-0.10431769289847717</v>
      </c>
    </row>
    <row r="103" spans="1:5" x14ac:dyDescent="0.25">
      <c r="A103" s="1" t="s">
        <v>40</v>
      </c>
      <c r="D103" t="s">
        <v>980</v>
      </c>
      <c r="E103" s="31">
        <v>-5.1818918426083434E-3</v>
      </c>
    </row>
    <row r="104" spans="1:5" x14ac:dyDescent="0.25">
      <c r="A104" s="1" t="s">
        <v>41</v>
      </c>
      <c r="C104" t="s">
        <v>869</v>
      </c>
      <c r="D104" t="s">
        <v>981</v>
      </c>
      <c r="E104" s="31">
        <v>-1.2914577933365173E-2</v>
      </c>
    </row>
    <row r="105" spans="1:5" x14ac:dyDescent="0.25">
      <c r="A105" s="1" t="s">
        <v>42</v>
      </c>
      <c r="C105" t="s">
        <v>873</v>
      </c>
      <c r="D105" t="s">
        <v>982</v>
      </c>
      <c r="E105" s="31">
        <v>-3.8776410404446876E-2</v>
      </c>
    </row>
    <row r="106" spans="1:5" x14ac:dyDescent="0.25">
      <c r="A106" s="1" t="s">
        <v>43</v>
      </c>
      <c r="C106" t="s">
        <v>809</v>
      </c>
      <c r="D106" t="s">
        <v>983</v>
      </c>
      <c r="E106" s="31">
        <v>1.1278798652075914E-3</v>
      </c>
    </row>
    <row r="107" spans="1:5" x14ac:dyDescent="0.25">
      <c r="A107" s="1" t="s">
        <v>44</v>
      </c>
      <c r="C107" t="s">
        <v>809</v>
      </c>
      <c r="D107" t="s">
        <v>984</v>
      </c>
      <c r="E107" s="31">
        <v>1.5943955125369345E-3</v>
      </c>
    </row>
    <row r="108" spans="1:5" x14ac:dyDescent="0.25">
      <c r="A108" s="1" t="s">
        <v>45</v>
      </c>
      <c r="B108" t="s">
        <v>782</v>
      </c>
      <c r="C108" t="s">
        <v>762</v>
      </c>
      <c r="D108" t="s">
        <v>985</v>
      </c>
      <c r="E108" s="31">
        <v>1.8022684235299465E-2</v>
      </c>
    </row>
    <row r="109" spans="1:5" x14ac:dyDescent="0.25">
      <c r="A109" s="1" t="s">
        <v>12</v>
      </c>
      <c r="B109" t="s">
        <v>785</v>
      </c>
      <c r="C109" t="s">
        <v>882</v>
      </c>
      <c r="D109" t="s">
        <v>986</v>
      </c>
      <c r="E109" s="31">
        <v>9.0051212974686226E-2</v>
      </c>
    </row>
    <row r="110" spans="1:5" x14ac:dyDescent="0.25">
      <c r="A110" s="1" t="s">
        <v>46</v>
      </c>
      <c r="D110" t="s">
        <v>987</v>
      </c>
      <c r="E110" s="31">
        <v>-3.3671755088211533E-2</v>
      </c>
    </row>
    <row r="111" spans="1:5" x14ac:dyDescent="0.25">
      <c r="A111" s="1" t="s">
        <v>47</v>
      </c>
      <c r="C111" t="s">
        <v>854</v>
      </c>
      <c r="D111" t="s">
        <v>988</v>
      </c>
      <c r="E111" s="31">
        <v>-0.16583467377277739</v>
      </c>
    </row>
    <row r="112" spans="1:5" x14ac:dyDescent="0.25">
      <c r="A112" s="1" t="s">
        <v>48</v>
      </c>
      <c r="C112" t="s">
        <v>835</v>
      </c>
      <c r="D112" t="s">
        <v>989</v>
      </c>
      <c r="E112" s="31">
        <v>-0.16584743088766724</v>
      </c>
    </row>
    <row r="113" spans="1:5" x14ac:dyDescent="0.25">
      <c r="A113" s="1" t="s">
        <v>49</v>
      </c>
      <c r="C113" t="s">
        <v>855</v>
      </c>
      <c r="D113" t="s">
        <v>990</v>
      </c>
      <c r="E113" s="31">
        <v>-0.10306116889832916</v>
      </c>
    </row>
    <row r="114" spans="1:5" x14ac:dyDescent="0.25">
      <c r="A114" s="1" t="s">
        <v>50</v>
      </c>
      <c r="C114" t="s">
        <v>884</v>
      </c>
      <c r="D114" t="s">
        <v>991</v>
      </c>
      <c r="E114" s="31">
        <v>-0.13572226947689178</v>
      </c>
    </row>
    <row r="115" spans="1:5" x14ac:dyDescent="0.25">
      <c r="A115" s="1" t="s">
        <v>51</v>
      </c>
      <c r="C115" t="s">
        <v>851</v>
      </c>
      <c r="D115" t="s">
        <v>992</v>
      </c>
      <c r="E115" s="31">
        <v>-0.2052462873356132</v>
      </c>
    </row>
    <row r="116" spans="1:5" x14ac:dyDescent="0.25">
      <c r="A116" s="1" t="s">
        <v>52</v>
      </c>
      <c r="C116" t="s">
        <v>896</v>
      </c>
      <c r="D116" t="s">
        <v>993</v>
      </c>
      <c r="E116" s="31">
        <v>-0.14308038286317409</v>
      </c>
    </row>
    <row r="117" spans="1:5" x14ac:dyDescent="0.25">
      <c r="A117" s="1" t="s">
        <v>7</v>
      </c>
      <c r="C117" t="s">
        <v>898</v>
      </c>
      <c r="D117" t="s">
        <v>994</v>
      </c>
      <c r="E117" s="31">
        <v>-2.0712349526577547E-2</v>
      </c>
    </row>
    <row r="118" spans="1:5" x14ac:dyDescent="0.25">
      <c r="A118" s="1" t="s">
        <v>53</v>
      </c>
      <c r="C118" t="s">
        <v>835</v>
      </c>
      <c r="D118" t="s">
        <v>995</v>
      </c>
      <c r="E118" s="31">
        <v>-5.32447563692569E-2</v>
      </c>
    </row>
    <row r="119" spans="1:5" x14ac:dyDescent="0.25">
      <c r="A119" s="1" t="s">
        <v>13</v>
      </c>
      <c r="B119" t="s">
        <v>785</v>
      </c>
      <c r="C119" t="s">
        <v>901</v>
      </c>
      <c r="D119" t="s">
        <v>996</v>
      </c>
      <c r="E119" s="31">
        <v>-6.8486396577889505E-2</v>
      </c>
    </row>
    <row r="120" spans="1:5" x14ac:dyDescent="0.25">
      <c r="A120" s="1" t="s">
        <v>54</v>
      </c>
      <c r="C120" t="s">
        <v>747</v>
      </c>
      <c r="D120" t="s">
        <v>997</v>
      </c>
      <c r="E120" s="31">
        <v>-0.10346966617531314</v>
      </c>
    </row>
    <row r="121" spans="1:5" x14ac:dyDescent="0.25">
      <c r="A121" s="1" t="s">
        <v>55</v>
      </c>
      <c r="B121" t="s">
        <v>786</v>
      </c>
      <c r="C121" t="s">
        <v>737</v>
      </c>
      <c r="D121" t="s">
        <v>998</v>
      </c>
      <c r="E121" s="31">
        <v>-0.12504904646724102</v>
      </c>
    </row>
    <row r="122" spans="1:5" x14ac:dyDescent="0.25">
      <c r="A122" s="1" t="s">
        <v>6</v>
      </c>
      <c r="C122" t="s">
        <v>886</v>
      </c>
      <c r="D122" t="s">
        <v>999</v>
      </c>
      <c r="E122" s="31">
        <v>1.5266049670074888E-2</v>
      </c>
    </row>
    <row r="123" spans="1:5" x14ac:dyDescent="0.25">
      <c r="A123" s="1" t="s">
        <v>56</v>
      </c>
      <c r="C123" t="s">
        <v>906</v>
      </c>
      <c r="D123" t="s">
        <v>1000</v>
      </c>
      <c r="E123" s="31">
        <v>0.10345036819137923</v>
      </c>
    </row>
    <row r="124" spans="1:5" x14ac:dyDescent="0.25">
      <c r="A124" s="1" t="s">
        <v>57</v>
      </c>
      <c r="C124" t="s">
        <v>905</v>
      </c>
      <c r="D124" t="s">
        <v>1001</v>
      </c>
      <c r="E124" s="31">
        <v>-0.2021323383123462</v>
      </c>
    </row>
    <row r="125" spans="1:5" x14ac:dyDescent="0.25">
      <c r="A125" s="1" t="s">
        <v>58</v>
      </c>
      <c r="D125" t="s">
        <v>1002</v>
      </c>
      <c r="E125" s="31">
        <v>4.1568998485559672E-3</v>
      </c>
    </row>
    <row r="126" spans="1:5" x14ac:dyDescent="0.25">
      <c r="A126" s="1" t="s">
        <v>59</v>
      </c>
      <c r="D126" t="s">
        <v>1003</v>
      </c>
      <c r="E126" s="31">
        <v>3.9660023315802026E-2</v>
      </c>
    </row>
    <row r="127" spans="1:5" x14ac:dyDescent="0.25">
      <c r="A127" s="1" t="s">
        <v>60</v>
      </c>
      <c r="B127" t="s">
        <v>787</v>
      </c>
      <c r="C127" t="s">
        <v>788</v>
      </c>
      <c r="D127" t="s">
        <v>1004</v>
      </c>
      <c r="E127" s="31">
        <v>2.9868995606814192E-3</v>
      </c>
    </row>
    <row r="128" spans="1:5" x14ac:dyDescent="0.25">
      <c r="A128" s="1" t="s">
        <v>2</v>
      </c>
      <c r="B128" t="s">
        <v>787</v>
      </c>
      <c r="C128" t="s">
        <v>915</v>
      </c>
      <c r="D128" t="s">
        <v>1005</v>
      </c>
      <c r="E128" s="31">
        <v>6.1385707589662816E-4</v>
      </c>
    </row>
    <row r="129" spans="1:5" x14ac:dyDescent="0.25">
      <c r="A129" s="1" t="s">
        <v>61</v>
      </c>
      <c r="C129" t="s">
        <v>916</v>
      </c>
      <c r="D129" t="s">
        <v>1006</v>
      </c>
      <c r="E129" s="31">
        <v>-0.12847944233038916</v>
      </c>
    </row>
    <row r="130" spans="1:5" x14ac:dyDescent="0.25">
      <c r="A130" s="1" t="s">
        <v>1</v>
      </c>
      <c r="B130" t="s">
        <v>920</v>
      </c>
      <c r="C130" t="s">
        <v>760</v>
      </c>
      <c r="D130" t="s">
        <v>1007</v>
      </c>
      <c r="E130" s="31">
        <v>-0.10372423718071858</v>
      </c>
    </row>
    <row r="131" spans="1:5" x14ac:dyDescent="0.25">
      <c r="A131" s="1" t="s">
        <v>11</v>
      </c>
      <c r="B131" t="s">
        <v>787</v>
      </c>
      <c r="C131" t="s">
        <v>915</v>
      </c>
      <c r="D131" t="s">
        <v>1008</v>
      </c>
      <c r="E131" s="31">
        <v>1.3160996590735005E-3</v>
      </c>
    </row>
    <row r="132" spans="1:5" x14ac:dyDescent="0.25">
      <c r="A132" s="1" t="s">
        <v>62</v>
      </c>
      <c r="C132" t="s">
        <v>881</v>
      </c>
      <c r="D132" t="s">
        <v>1009</v>
      </c>
      <c r="E132" s="31">
        <v>-0.1443183442472383</v>
      </c>
    </row>
    <row r="133" spans="1:5" x14ac:dyDescent="0.25">
      <c r="A133" s="1" t="s">
        <v>63</v>
      </c>
      <c r="C133" t="s">
        <v>927</v>
      </c>
      <c r="D133" t="s">
        <v>1010</v>
      </c>
      <c r="E133" s="31">
        <v>-3.3026699024448297E-2</v>
      </c>
    </row>
    <row r="134" spans="1:5" x14ac:dyDescent="0.25">
      <c r="A134" s="2"/>
      <c r="B134" s="4"/>
      <c r="C134" s="4"/>
      <c r="D134" s="4"/>
      <c r="E134" s="4"/>
    </row>
    <row r="135" spans="1:5" x14ac:dyDescent="0.25">
      <c r="A135" s="1" t="s">
        <v>130</v>
      </c>
      <c r="B135" t="s">
        <v>743</v>
      </c>
      <c r="C135" t="s">
        <v>808</v>
      </c>
      <c r="D135" t="s">
        <v>1011</v>
      </c>
      <c r="E135" s="31">
        <v>8.9695538649294415E-2</v>
      </c>
    </row>
    <row r="136" spans="1:5" x14ac:dyDescent="0.25">
      <c r="A136" s="1" t="s">
        <v>131</v>
      </c>
      <c r="D136" t="s">
        <v>1011</v>
      </c>
      <c r="E136" s="31">
        <v>1.836554368307378E-2</v>
      </c>
    </row>
    <row r="137" spans="1:5" x14ac:dyDescent="0.25">
      <c r="A137" s="1" t="s">
        <v>132</v>
      </c>
      <c r="C137" t="s">
        <v>858</v>
      </c>
      <c r="D137" t="s">
        <v>1011</v>
      </c>
      <c r="E137" s="31">
        <v>2.3345142464781254E-3</v>
      </c>
    </row>
    <row r="138" spans="1:5" x14ac:dyDescent="0.25">
      <c r="A138" s="1" t="s">
        <v>133</v>
      </c>
      <c r="B138" t="s">
        <v>752</v>
      </c>
      <c r="C138" t="s">
        <v>885</v>
      </c>
      <c r="D138" t="s">
        <v>1011</v>
      </c>
      <c r="E138" s="31">
        <v>6.9653171964683652E-2</v>
      </c>
    </row>
    <row r="139" spans="1:5" x14ac:dyDescent="0.25">
      <c r="A139" s="1" t="s">
        <v>134</v>
      </c>
      <c r="B139" t="s">
        <v>912</v>
      </c>
      <c r="C139" t="s">
        <v>868</v>
      </c>
      <c r="D139" t="s">
        <v>1011</v>
      </c>
      <c r="E139" s="31">
        <v>-0.11777323194026898</v>
      </c>
    </row>
    <row r="140" spans="1:5" x14ac:dyDescent="0.25">
      <c r="A140" s="1" t="s">
        <v>135</v>
      </c>
      <c r="C140" t="s">
        <v>914</v>
      </c>
      <c r="D140" t="s">
        <v>1011</v>
      </c>
      <c r="E140" s="31">
        <v>-4.6721009458410248E-2</v>
      </c>
    </row>
    <row r="141" spans="1:5" x14ac:dyDescent="0.25">
      <c r="A141" s="1" t="s">
        <v>129</v>
      </c>
      <c r="C141" t="s">
        <v>921</v>
      </c>
      <c r="D141" t="s">
        <v>1011</v>
      </c>
      <c r="E141" s="31">
        <v>-0.16328070757520263</v>
      </c>
    </row>
    <row r="142" spans="1:5" x14ac:dyDescent="0.25">
      <c r="A142" s="2"/>
      <c r="B142" s="4"/>
      <c r="C142" s="4"/>
      <c r="D142" s="4"/>
      <c r="E142" s="4"/>
    </row>
    <row r="143" spans="1:5" x14ac:dyDescent="0.25">
      <c r="A143" s="1" t="s">
        <v>127</v>
      </c>
      <c r="C143" t="s">
        <v>883</v>
      </c>
      <c r="D143" t="s">
        <v>1012</v>
      </c>
      <c r="E143" s="31">
        <v>-20.297194624508158</v>
      </c>
    </row>
    <row r="144" spans="1:5" x14ac:dyDescent="0.25">
      <c r="A144" s="1" t="s">
        <v>128</v>
      </c>
      <c r="C144" t="s">
        <v>880</v>
      </c>
      <c r="D144" t="s">
        <v>1012</v>
      </c>
      <c r="E144" s="31">
        <v>10.254168548602859</v>
      </c>
    </row>
  </sheetData>
  <mergeCells count="2">
    <mergeCell ref="E3:F3"/>
    <mergeCell ref="A3:A5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24" sqref="N24"/>
    </sheetView>
  </sheetViews>
  <sheetFormatPr defaultRowHeight="15" x14ac:dyDescent="0.25"/>
  <cols>
    <col min="1" max="1" width="23.7109375" customWidth="1"/>
    <col min="2" max="2" width="23.28515625" customWidth="1"/>
    <col min="5" max="5" width="16.28515625" customWidth="1"/>
  </cols>
  <sheetData>
    <row r="1" spans="1:7" x14ac:dyDescent="0.25">
      <c r="A1" t="s">
        <v>803</v>
      </c>
      <c r="B1" t="s">
        <v>805</v>
      </c>
      <c r="C1" s="36" t="s">
        <v>734</v>
      </c>
      <c r="D1" t="s">
        <v>804</v>
      </c>
      <c r="E1" s="38" t="s">
        <v>1013</v>
      </c>
    </row>
    <row r="2" spans="1:7" x14ac:dyDescent="0.25">
      <c r="A2" t="s">
        <v>36</v>
      </c>
      <c r="B2" t="s">
        <v>779</v>
      </c>
      <c r="C2">
        <v>467</v>
      </c>
      <c r="D2">
        <f>COUNTIF(SHGs_edges!A:B,A2)</f>
        <v>13</v>
      </c>
      <c r="F2" t="s">
        <v>928</v>
      </c>
      <c r="G2" t="s">
        <v>929</v>
      </c>
    </row>
    <row r="3" spans="1:7" x14ac:dyDescent="0.25">
      <c r="A3" t="s">
        <v>52</v>
      </c>
      <c r="B3" t="s">
        <v>895</v>
      </c>
      <c r="C3">
        <v>468</v>
      </c>
      <c r="D3">
        <f>COUNTIF(SHGs_edges!A:B,A3)</f>
        <v>13</v>
      </c>
      <c r="E3" t="s">
        <v>930</v>
      </c>
      <c r="F3" s="31">
        <f>SUM(C2:C53)/27</f>
        <v>312.7037037037037</v>
      </c>
      <c r="G3" s="31">
        <f>SUM(D2:D53)/27</f>
        <v>3.3333333333333335</v>
      </c>
    </row>
    <row r="4" spans="1:7" ht="15" customHeight="1" x14ac:dyDescent="0.25">
      <c r="A4" t="s">
        <v>14</v>
      </c>
      <c r="B4" t="s">
        <v>830</v>
      </c>
      <c r="C4">
        <v>337</v>
      </c>
      <c r="D4">
        <f>COUNTIF(SHGs_edges!A:B,A4)</f>
        <v>11</v>
      </c>
      <c r="E4" t="s">
        <v>931</v>
      </c>
      <c r="F4" s="22">
        <f>F3/12900</f>
        <v>2.4240597186333621E-2</v>
      </c>
      <c r="G4" s="22">
        <f>G3/27</f>
        <v>0.1234567901234568</v>
      </c>
    </row>
    <row r="5" spans="1:7" x14ac:dyDescent="0.25">
      <c r="A5" t="s">
        <v>22</v>
      </c>
      <c r="B5" t="s">
        <v>22</v>
      </c>
      <c r="C5">
        <v>369</v>
      </c>
      <c r="D5">
        <f>COUNTIF(SHGs_edges!A:B,A5)</f>
        <v>6</v>
      </c>
    </row>
    <row r="6" spans="1:7" x14ac:dyDescent="0.25">
      <c r="A6" t="s">
        <v>50</v>
      </c>
      <c r="B6" t="s">
        <v>892</v>
      </c>
      <c r="C6">
        <v>384</v>
      </c>
      <c r="D6">
        <f>COUNTIF(SHGs_edges!A:B,A6)</f>
        <v>6</v>
      </c>
    </row>
    <row r="7" spans="1:7" x14ac:dyDescent="0.25">
      <c r="A7" t="s">
        <v>42</v>
      </c>
      <c r="B7" t="s">
        <v>872</v>
      </c>
      <c r="C7">
        <v>384</v>
      </c>
      <c r="D7">
        <f>COUNTIF(SHGs_edges!A:B,A7)</f>
        <v>5</v>
      </c>
    </row>
    <row r="8" spans="1:7" x14ac:dyDescent="0.25">
      <c r="A8" t="s">
        <v>34</v>
      </c>
      <c r="B8" t="s">
        <v>773</v>
      </c>
      <c r="C8">
        <v>368</v>
      </c>
      <c r="D8">
        <f>COUNTIF(SHGs_edges!A:B,A8)</f>
        <v>4</v>
      </c>
    </row>
    <row r="9" spans="1:7" x14ac:dyDescent="0.25">
      <c r="A9" t="s">
        <v>15</v>
      </c>
      <c r="B9" t="s">
        <v>806</v>
      </c>
      <c r="C9">
        <v>411</v>
      </c>
      <c r="D9">
        <f>COUNTIF(SHGs_edges!A:B,A9)</f>
        <v>3</v>
      </c>
    </row>
    <row r="10" spans="1:7" x14ac:dyDescent="0.25">
      <c r="A10" t="s">
        <v>24</v>
      </c>
      <c r="B10" t="s">
        <v>836</v>
      </c>
      <c r="C10">
        <v>412</v>
      </c>
      <c r="D10">
        <f>COUNTIF(SHGs_edges!A:B,A10)</f>
        <v>3</v>
      </c>
    </row>
    <row r="11" spans="1:7" x14ac:dyDescent="0.25">
      <c r="A11" t="s">
        <v>26</v>
      </c>
      <c r="B11" t="s">
        <v>751</v>
      </c>
      <c r="C11">
        <v>348</v>
      </c>
      <c r="D11">
        <f>COUNTIF(SHGs_edges!A:B,A11)</f>
        <v>3</v>
      </c>
    </row>
    <row r="12" spans="1:7" x14ac:dyDescent="0.25">
      <c r="A12" t="s">
        <v>35</v>
      </c>
      <c r="B12" t="s">
        <v>852</v>
      </c>
      <c r="C12">
        <v>424</v>
      </c>
      <c r="D12">
        <f>COUNTIF(SHGs_edges!A:B,A12)</f>
        <v>3</v>
      </c>
    </row>
    <row r="13" spans="1:7" x14ac:dyDescent="0.25">
      <c r="A13" t="s">
        <v>39</v>
      </c>
      <c r="B13" t="s">
        <v>777</v>
      </c>
      <c r="C13">
        <v>369</v>
      </c>
      <c r="D13">
        <f>COUNTIF(SHGs_edges!A:B,A13)</f>
        <v>3</v>
      </c>
    </row>
    <row r="14" spans="1:7" x14ac:dyDescent="0.25">
      <c r="A14" t="s">
        <v>31</v>
      </c>
      <c r="B14" t="s">
        <v>766</v>
      </c>
      <c r="C14">
        <v>342</v>
      </c>
      <c r="D14">
        <f>COUNTIF(SHGs_edges!A:B,A14)</f>
        <v>2</v>
      </c>
    </row>
    <row r="15" spans="1:7" x14ac:dyDescent="0.25">
      <c r="A15" t="s">
        <v>1</v>
      </c>
      <c r="B15" t="s">
        <v>919</v>
      </c>
      <c r="C15">
        <v>335</v>
      </c>
      <c r="D15">
        <f>COUNTIF(SHGs_edges!A:B,A15)</f>
        <v>2</v>
      </c>
    </row>
    <row r="16" spans="1:7" x14ac:dyDescent="0.25">
      <c r="A16" t="s">
        <v>17</v>
      </c>
      <c r="B16" t="s">
        <v>17</v>
      </c>
      <c r="C16">
        <v>135</v>
      </c>
      <c r="D16">
        <f>COUNTIF(SHGs_edges!A:B,A16)</f>
        <v>1</v>
      </c>
    </row>
    <row r="17" spans="1:4" x14ac:dyDescent="0.25">
      <c r="A17" t="s">
        <v>27</v>
      </c>
      <c r="B17" t="s">
        <v>838</v>
      </c>
      <c r="C17">
        <v>410</v>
      </c>
      <c r="D17">
        <f>COUNTIF(SHGs_edges!A:B,A17)</f>
        <v>1</v>
      </c>
    </row>
    <row r="18" spans="1:4" x14ac:dyDescent="0.25">
      <c r="A18" t="s">
        <v>29</v>
      </c>
      <c r="B18" t="s">
        <v>841</v>
      </c>
      <c r="C18">
        <v>270</v>
      </c>
      <c r="D18">
        <f>COUNTIF(SHGs_edges!A:B,A18)</f>
        <v>1</v>
      </c>
    </row>
    <row r="19" spans="1:4" x14ac:dyDescent="0.25">
      <c r="A19" t="s">
        <v>37</v>
      </c>
      <c r="B19" t="s">
        <v>37</v>
      </c>
      <c r="C19">
        <v>160</v>
      </c>
      <c r="D19">
        <f>COUNTIF(SHGs_edges!A:B,A19)</f>
        <v>1</v>
      </c>
    </row>
    <row r="20" spans="1:4" x14ac:dyDescent="0.25">
      <c r="A20" t="s">
        <v>40</v>
      </c>
      <c r="B20" t="s">
        <v>40</v>
      </c>
      <c r="C20">
        <v>97</v>
      </c>
      <c r="D20">
        <f>COUNTIF(SHGs_edges!A:B,A20)</f>
        <v>1</v>
      </c>
    </row>
    <row r="21" spans="1:4" x14ac:dyDescent="0.25">
      <c r="A21" t="s">
        <v>44</v>
      </c>
      <c r="B21" t="s">
        <v>876</v>
      </c>
      <c r="C21">
        <v>96</v>
      </c>
      <c r="D21">
        <f>COUNTIF(SHGs_edges!A:B,A21)</f>
        <v>1</v>
      </c>
    </row>
    <row r="22" spans="1:4" x14ac:dyDescent="0.25">
      <c r="A22" t="s">
        <v>47</v>
      </c>
      <c r="B22" t="s">
        <v>889</v>
      </c>
      <c r="C22">
        <v>258</v>
      </c>
      <c r="D22">
        <f>COUNTIF(SHGs_edges!A:B,A22)</f>
        <v>1</v>
      </c>
    </row>
    <row r="23" spans="1:4" x14ac:dyDescent="0.25">
      <c r="A23" t="s">
        <v>49</v>
      </c>
      <c r="B23" t="s">
        <v>891</v>
      </c>
      <c r="C23">
        <v>311</v>
      </c>
      <c r="D23">
        <f>COUNTIF(SHGs_edges!A:B,A23)</f>
        <v>1</v>
      </c>
    </row>
    <row r="24" spans="1:4" x14ac:dyDescent="0.25">
      <c r="A24" t="s">
        <v>51</v>
      </c>
      <c r="B24" t="s">
        <v>894</v>
      </c>
      <c r="C24">
        <v>309</v>
      </c>
      <c r="D24">
        <f>COUNTIF(SHGs_edges!A:B,A24)</f>
        <v>1</v>
      </c>
    </row>
    <row r="25" spans="1:4" x14ac:dyDescent="0.25">
      <c r="A25" t="s">
        <v>7</v>
      </c>
      <c r="B25" t="s">
        <v>897</v>
      </c>
      <c r="C25">
        <v>76</v>
      </c>
      <c r="D25">
        <f>COUNTIF(SHGs_edges!A:B,A25)</f>
        <v>1</v>
      </c>
    </row>
    <row r="26" spans="1:4" x14ac:dyDescent="0.25">
      <c r="A26" t="s">
        <v>53</v>
      </c>
      <c r="B26" t="s">
        <v>900</v>
      </c>
      <c r="C26">
        <v>170</v>
      </c>
      <c r="D26">
        <f>COUNTIF(SHGs_edges!A:B,A26)</f>
        <v>1</v>
      </c>
    </row>
    <row r="27" spans="1:4" x14ac:dyDescent="0.25">
      <c r="A27" t="s">
        <v>54</v>
      </c>
      <c r="B27" t="s">
        <v>902</v>
      </c>
      <c r="C27">
        <v>382</v>
      </c>
      <c r="D27">
        <f>COUNTIF(SHGs_edges!A:B,A27)</f>
        <v>1</v>
      </c>
    </row>
    <row r="28" spans="1:4" x14ac:dyDescent="0.25">
      <c r="A28" t="s">
        <v>62</v>
      </c>
      <c r="B28" t="s">
        <v>926</v>
      </c>
      <c r="C28">
        <v>351</v>
      </c>
      <c r="D28">
        <f>COUNTIF(SHGs_edges!A:B,A28)</f>
        <v>1</v>
      </c>
    </row>
  </sheetData>
  <sortState ref="A2:P28">
    <sortCondition descending="1" ref="D2:D28"/>
    <sortCondition ref="A2:A28"/>
  </sortState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W151"/>
  <sheetViews>
    <sheetView workbookViewId="0">
      <pane xSplit="2" ySplit="3" topLeftCell="EG139" activePane="bottomRight" state="frozen"/>
      <selection pane="topRight" activeCell="E1" sqref="E1"/>
      <selection pane="bottomLeft" activeCell="A4" sqref="A4"/>
      <selection pane="bottomRight" activeCell="EX1" sqref="EX1:EZ1048576"/>
    </sheetView>
  </sheetViews>
  <sheetFormatPr defaultRowHeight="15" x14ac:dyDescent="0.25"/>
  <cols>
    <col min="1" max="1" width="20.85546875" customWidth="1"/>
    <col min="2" max="2" width="17.140625" customWidth="1"/>
    <col min="4" max="153" width="9.140625" style="19"/>
  </cols>
  <sheetData>
    <row r="3" spans="1:153" x14ac:dyDescent="0.25">
      <c r="C3" s="23" t="s">
        <v>583</v>
      </c>
      <c r="D3" s="24" t="s">
        <v>584</v>
      </c>
      <c r="E3" s="24" t="s">
        <v>585</v>
      </c>
      <c r="F3" s="24" t="s">
        <v>586</v>
      </c>
      <c r="G3" s="24" t="s">
        <v>587</v>
      </c>
      <c r="H3" s="24" t="s">
        <v>588</v>
      </c>
      <c r="I3" s="24" t="s">
        <v>589</v>
      </c>
      <c r="J3" s="24" t="s">
        <v>590</v>
      </c>
      <c r="K3" s="24" t="s">
        <v>591</v>
      </c>
      <c r="L3" s="24" t="s">
        <v>592</v>
      </c>
      <c r="M3" s="24" t="s">
        <v>593</v>
      </c>
      <c r="N3" s="24" t="s">
        <v>594</v>
      </c>
      <c r="O3" s="24" t="s">
        <v>595</v>
      </c>
      <c r="P3" s="24" t="s">
        <v>596</v>
      </c>
      <c r="Q3" s="24" t="s">
        <v>597</v>
      </c>
      <c r="R3" s="24" t="s">
        <v>598</v>
      </c>
      <c r="S3" s="24" t="s">
        <v>599</v>
      </c>
      <c r="T3" s="24" t="s">
        <v>600</v>
      </c>
      <c r="U3" s="24" t="s">
        <v>601</v>
      </c>
      <c r="V3" s="24" t="s">
        <v>602</v>
      </c>
      <c r="W3" s="24" t="s">
        <v>603</v>
      </c>
      <c r="X3" s="24" t="s">
        <v>604</v>
      </c>
      <c r="Y3" s="24" t="s">
        <v>605</v>
      </c>
      <c r="Z3" s="24" t="s">
        <v>606</v>
      </c>
      <c r="AA3" s="24" t="s">
        <v>607</v>
      </c>
      <c r="AB3" s="25" t="s">
        <v>608</v>
      </c>
      <c r="AC3" s="24" t="s">
        <v>609</v>
      </c>
      <c r="AD3" s="25" t="s">
        <v>610</v>
      </c>
      <c r="AE3" s="25" t="s">
        <v>611</v>
      </c>
      <c r="AF3" s="25" t="s">
        <v>612</v>
      </c>
      <c r="AG3" s="25" t="s">
        <v>613</v>
      </c>
      <c r="AH3" s="24" t="s">
        <v>614</v>
      </c>
      <c r="AI3" s="25" t="s">
        <v>615</v>
      </c>
      <c r="AJ3" s="24" t="s">
        <v>616</v>
      </c>
      <c r="AK3" s="24" t="s">
        <v>617</v>
      </c>
      <c r="AL3" s="24" t="s">
        <v>618</v>
      </c>
      <c r="AM3" s="24" t="s">
        <v>619</v>
      </c>
      <c r="AN3" s="24" t="s">
        <v>620</v>
      </c>
      <c r="AO3" s="24" t="s">
        <v>621</v>
      </c>
      <c r="AP3" s="24" t="s">
        <v>622</v>
      </c>
      <c r="AQ3" s="24" t="s">
        <v>623</v>
      </c>
      <c r="AR3" s="24" t="s">
        <v>624</v>
      </c>
      <c r="AS3" s="24" t="s">
        <v>625</v>
      </c>
      <c r="AT3" s="24" t="s">
        <v>626</v>
      </c>
      <c r="AU3" s="24" t="s">
        <v>627</v>
      </c>
      <c r="AV3" s="24" t="s">
        <v>628</v>
      </c>
      <c r="AW3" s="24" t="s">
        <v>629</v>
      </c>
      <c r="AX3" s="24" t="s">
        <v>630</v>
      </c>
      <c r="AY3" s="24" t="s">
        <v>631</v>
      </c>
      <c r="AZ3" s="24" t="s">
        <v>632</v>
      </c>
      <c r="BA3" s="24" t="s">
        <v>633</v>
      </c>
      <c r="BB3" s="24" t="s">
        <v>634</v>
      </c>
      <c r="BC3" s="24" t="s">
        <v>635</v>
      </c>
      <c r="BD3" s="24" t="s">
        <v>636</v>
      </c>
      <c r="BE3" s="24" t="s">
        <v>637</v>
      </c>
      <c r="BF3" s="24" t="s">
        <v>638</v>
      </c>
      <c r="BG3" s="24" t="s">
        <v>639</v>
      </c>
      <c r="BH3" s="24" t="s">
        <v>640</v>
      </c>
      <c r="BI3" s="24" t="s">
        <v>641</v>
      </c>
      <c r="BJ3" s="24" t="s">
        <v>642</v>
      </c>
      <c r="BK3" s="24" t="s">
        <v>643</v>
      </c>
      <c r="BL3" s="24" t="s">
        <v>644</v>
      </c>
      <c r="BM3" s="24" t="s">
        <v>645</v>
      </c>
      <c r="BN3" s="24" t="s">
        <v>646</v>
      </c>
      <c r="BO3" s="24" t="s">
        <v>647</v>
      </c>
      <c r="BP3" s="24" t="s">
        <v>648</v>
      </c>
      <c r="BQ3" s="24" t="s">
        <v>649</v>
      </c>
      <c r="BR3" s="24" t="s">
        <v>650</v>
      </c>
      <c r="BS3" s="24" t="s">
        <v>651</v>
      </c>
      <c r="BT3" s="24" t="s">
        <v>652</v>
      </c>
      <c r="BU3" s="24" t="s">
        <v>653</v>
      </c>
      <c r="BV3" s="24" t="s">
        <v>654</v>
      </c>
      <c r="BW3" s="24" t="s">
        <v>655</v>
      </c>
      <c r="BX3" s="24" t="s">
        <v>656</v>
      </c>
      <c r="BY3" s="24" t="s">
        <v>657</v>
      </c>
      <c r="BZ3" s="24" t="s">
        <v>658</v>
      </c>
      <c r="CA3" s="24" t="s">
        <v>659</v>
      </c>
      <c r="CB3" s="24" t="s">
        <v>660</v>
      </c>
      <c r="CC3" s="24" t="s">
        <v>661</v>
      </c>
      <c r="CD3" s="24" t="s">
        <v>662</v>
      </c>
      <c r="CE3" s="24" t="s">
        <v>663</v>
      </c>
      <c r="CF3" s="24" t="s">
        <v>664</v>
      </c>
      <c r="CG3" s="24" t="s">
        <v>665</v>
      </c>
      <c r="CH3" s="24" t="s">
        <v>666</v>
      </c>
      <c r="CI3" s="24" t="s">
        <v>667</v>
      </c>
      <c r="CJ3" s="24" t="s">
        <v>668</v>
      </c>
      <c r="CK3" s="24" t="s">
        <v>669</v>
      </c>
      <c r="CL3" s="24" t="s">
        <v>670</v>
      </c>
      <c r="CM3" s="24" t="s">
        <v>671</v>
      </c>
      <c r="CN3" s="24" t="s">
        <v>672</v>
      </c>
      <c r="CO3" s="24" t="s">
        <v>673</v>
      </c>
      <c r="CP3" s="24" t="s">
        <v>674</v>
      </c>
      <c r="CQ3" s="24" t="s">
        <v>675</v>
      </c>
      <c r="CR3" s="24" t="s">
        <v>676</v>
      </c>
      <c r="CS3" s="24" t="s">
        <v>677</v>
      </c>
      <c r="CT3" s="24" t="s">
        <v>678</v>
      </c>
      <c r="CU3" s="24" t="s">
        <v>679</v>
      </c>
      <c r="CV3" s="24" t="s">
        <v>680</v>
      </c>
      <c r="CW3" s="24" t="s">
        <v>681</v>
      </c>
      <c r="CX3" s="24" t="s">
        <v>682</v>
      </c>
      <c r="CY3" s="24" t="s">
        <v>683</v>
      </c>
      <c r="CZ3" s="24" t="s">
        <v>684</v>
      </c>
      <c r="DA3" s="24" t="s">
        <v>685</v>
      </c>
      <c r="DB3" s="24" t="s">
        <v>686</v>
      </c>
      <c r="DC3" s="24" t="s">
        <v>687</v>
      </c>
      <c r="DD3" s="24" t="s">
        <v>688</v>
      </c>
      <c r="DE3" s="24" t="s">
        <v>689</v>
      </c>
      <c r="DF3" s="24" t="s">
        <v>690</v>
      </c>
      <c r="DG3" s="24" t="s">
        <v>691</v>
      </c>
      <c r="DH3" s="24" t="s">
        <v>692</v>
      </c>
      <c r="DI3" s="24" t="s">
        <v>693</v>
      </c>
      <c r="DJ3" s="24" t="s">
        <v>694</v>
      </c>
      <c r="DK3" s="24" t="s">
        <v>695</v>
      </c>
      <c r="DL3" s="24" t="s">
        <v>696</v>
      </c>
      <c r="DM3" s="24" t="s">
        <v>697</v>
      </c>
      <c r="DN3" s="24" t="s">
        <v>698</v>
      </c>
      <c r="DO3" s="24" t="s">
        <v>699</v>
      </c>
      <c r="DP3" s="24" t="s">
        <v>700</v>
      </c>
      <c r="DQ3" s="24" t="s">
        <v>701</v>
      </c>
      <c r="DR3" s="24" t="s">
        <v>702</v>
      </c>
      <c r="DS3" s="24" t="s">
        <v>703</v>
      </c>
      <c r="DT3" s="24" t="s">
        <v>704</v>
      </c>
      <c r="DU3" s="24" t="s">
        <v>705</v>
      </c>
      <c r="DV3" s="24" t="s">
        <v>706</v>
      </c>
      <c r="DW3" s="24" t="s">
        <v>707</v>
      </c>
      <c r="DX3" s="24" t="s">
        <v>708</v>
      </c>
      <c r="DY3" s="24" t="s">
        <v>709</v>
      </c>
      <c r="DZ3" s="24" t="s">
        <v>710</v>
      </c>
      <c r="EA3" s="24" t="s">
        <v>711</v>
      </c>
      <c r="EB3" s="24" t="s">
        <v>712</v>
      </c>
      <c r="EC3" s="24" t="s">
        <v>713</v>
      </c>
      <c r="ED3" s="24" t="s">
        <v>714</v>
      </c>
      <c r="EE3" s="24" t="s">
        <v>715</v>
      </c>
      <c r="EF3" s="24" t="s">
        <v>716</v>
      </c>
      <c r="EG3" s="24" t="s">
        <v>717</v>
      </c>
      <c r="EH3" s="24" t="s">
        <v>718</v>
      </c>
      <c r="EI3" s="24" t="s">
        <v>719</v>
      </c>
      <c r="EJ3" s="24" t="s">
        <v>720</v>
      </c>
      <c r="EK3" s="24" t="s">
        <v>721</v>
      </c>
      <c r="EL3" s="24" t="s">
        <v>722</v>
      </c>
      <c r="EM3" s="24" t="s">
        <v>723</v>
      </c>
      <c r="EN3" s="24" t="s">
        <v>724</v>
      </c>
      <c r="EO3" s="24" t="s">
        <v>725</v>
      </c>
      <c r="EP3" s="24" t="s">
        <v>726</v>
      </c>
      <c r="EQ3" s="24" t="s">
        <v>727</v>
      </c>
      <c r="ER3" s="24" t="s">
        <v>728</v>
      </c>
      <c r="ES3" s="24" t="s">
        <v>729</v>
      </c>
      <c r="ET3" s="24" t="s">
        <v>730</v>
      </c>
      <c r="EU3" s="24" t="s">
        <v>731</v>
      </c>
      <c r="EV3" s="24" t="s">
        <v>732</v>
      </c>
      <c r="EW3" s="24" t="s">
        <v>733</v>
      </c>
    </row>
    <row r="4" spans="1:153" x14ac:dyDescent="0.25">
      <c r="A4" t="s">
        <v>73</v>
      </c>
      <c r="B4" t="s">
        <v>136</v>
      </c>
      <c r="C4" s="23">
        <v>0.69784061182134305</v>
      </c>
      <c r="D4" s="24">
        <v>0.968002805727319</v>
      </c>
      <c r="E4" s="24">
        <v>-0.16220587555430699</v>
      </c>
      <c r="F4" s="24">
        <v>-0.83908096749323302</v>
      </c>
      <c r="G4" s="24">
        <v>-0.74775924685543105</v>
      </c>
      <c r="H4" s="24">
        <v>-0.70971875734900203</v>
      </c>
      <c r="I4" s="24">
        <v>-0.64797321442037004</v>
      </c>
      <c r="J4" s="24">
        <v>-0.71897944382002499</v>
      </c>
      <c r="K4" s="24">
        <v>-0.78520162384888303</v>
      </c>
      <c r="L4" s="24">
        <v>-0.73109143179751601</v>
      </c>
      <c r="M4" s="24">
        <v>-0.73919998741117998</v>
      </c>
      <c r="N4" s="24">
        <v>-0.29958921952318601</v>
      </c>
      <c r="O4" s="24">
        <v>-0.73591740270075201</v>
      </c>
      <c r="P4" s="24">
        <v>-0.69831699015863702</v>
      </c>
      <c r="Q4" s="24">
        <v>-0.72375249908424899</v>
      </c>
      <c r="R4" s="24">
        <v>-0.69688115589696897</v>
      </c>
      <c r="S4" s="24">
        <v>-0.68438415841081002</v>
      </c>
      <c r="T4" s="24">
        <v>-0.74145955491807403</v>
      </c>
      <c r="U4" s="24">
        <v>-0.69276633209193905</v>
      </c>
      <c r="V4" s="24">
        <v>-0.68787285733683101</v>
      </c>
      <c r="W4" s="24">
        <v>-0.71321716329546603</v>
      </c>
      <c r="X4" s="24">
        <v>-0.70048469622399301</v>
      </c>
      <c r="Y4" s="24">
        <v>-0.74363170057994099</v>
      </c>
      <c r="Z4" s="24">
        <v>-0.75752715447677799</v>
      </c>
      <c r="AA4" s="24">
        <v>-0.74057162242393204</v>
      </c>
      <c r="AB4" s="24">
        <v>-0.89808758299005698</v>
      </c>
      <c r="AC4" s="24">
        <v>-0.72470563422815104</v>
      </c>
      <c r="AD4" s="34">
        <v>-0.74775026165087699</v>
      </c>
      <c r="AE4" s="24">
        <v>0.88722628352024901</v>
      </c>
      <c r="AF4" s="24">
        <v>0.79220816042083597</v>
      </c>
      <c r="AG4" s="24">
        <v>-0.79892286319557904</v>
      </c>
      <c r="AH4" s="24">
        <v>-0.56327347541456096</v>
      </c>
      <c r="AI4" s="24">
        <v>0.86086248202232396</v>
      </c>
      <c r="AJ4" s="24">
        <v>0.70443369186305005</v>
      </c>
      <c r="AK4" s="24">
        <v>0.65688769181814999</v>
      </c>
      <c r="AL4" s="24">
        <v>0.32799146579459898</v>
      </c>
      <c r="AM4" s="24">
        <v>0.215237819913359</v>
      </c>
      <c r="AN4" s="24">
        <v>-0.65806645940542796</v>
      </c>
      <c r="AO4" s="24">
        <v>-0.87336481378682795</v>
      </c>
      <c r="AP4" s="24">
        <v>0.65424825557844901</v>
      </c>
      <c r="AQ4" s="24">
        <v>0.187532515950705</v>
      </c>
      <c r="AR4" s="24">
        <v>0.34695887873729803</v>
      </c>
      <c r="AS4" s="24">
        <v>0.40452728927416798</v>
      </c>
      <c r="AT4" s="24">
        <v>0.371690314398954</v>
      </c>
      <c r="AU4" s="24">
        <v>0.53543352180055104</v>
      </c>
      <c r="AV4" s="24">
        <v>-0.38921830026466298</v>
      </c>
      <c r="AW4" s="24">
        <v>0.37803689197858698</v>
      </c>
      <c r="AX4" s="24">
        <v>0.625111291481105</v>
      </c>
      <c r="AY4" s="24">
        <v>0.62940288434542702</v>
      </c>
      <c r="AZ4" s="24">
        <v>0.820109207104468</v>
      </c>
      <c r="BA4" s="24">
        <v>-0.27562858293750198</v>
      </c>
      <c r="BB4" s="24">
        <v>0.72399402262812096</v>
      </c>
      <c r="BC4" s="24">
        <v>0.75301744405513305</v>
      </c>
      <c r="BD4" s="24">
        <v>0.72862643586509901</v>
      </c>
      <c r="BE4" s="24">
        <v>0.70106223680490798</v>
      </c>
      <c r="BF4" s="24">
        <v>0.65944557967199502</v>
      </c>
      <c r="BG4" s="24">
        <v>0.76796435593844903</v>
      </c>
      <c r="BH4" s="24">
        <v>0.838502147788598</v>
      </c>
      <c r="BI4" s="24">
        <v>0.85576962778301102</v>
      </c>
      <c r="BJ4" s="24">
        <v>-0.282614361168884</v>
      </c>
      <c r="BK4" s="24">
        <v>0.75739787261343905</v>
      </c>
      <c r="BL4" s="24">
        <v>0.78478313316836801</v>
      </c>
      <c r="BM4" s="24">
        <v>0.68494140152191596</v>
      </c>
      <c r="BN4" s="24">
        <v>0.652929004165966</v>
      </c>
      <c r="BO4" s="24">
        <v>0.80866397019738601</v>
      </c>
      <c r="BP4" s="24">
        <v>0.81425120097167303</v>
      </c>
      <c r="BQ4" s="24">
        <v>2.58670598395245E-2</v>
      </c>
      <c r="BR4" s="24">
        <v>0.13783315375963001</v>
      </c>
      <c r="BS4" s="24">
        <v>0.59810907428725901</v>
      </c>
      <c r="BT4" s="24">
        <v>0.72119616945569498</v>
      </c>
      <c r="BU4" s="24">
        <v>0.69792000087949302</v>
      </c>
      <c r="BV4" s="24">
        <v>0.76209407749415103</v>
      </c>
      <c r="BW4" s="24">
        <v>0.75998509997195796</v>
      </c>
      <c r="BX4" s="24">
        <v>0.74983270642834998</v>
      </c>
      <c r="BY4" s="24">
        <v>0.72534371886762605</v>
      </c>
      <c r="BZ4" s="24">
        <v>0.271987206284938</v>
      </c>
      <c r="CA4" s="24">
        <v>0.30380426021176699</v>
      </c>
      <c r="CB4" s="24">
        <v>0.66642578559625298</v>
      </c>
      <c r="CC4" s="24">
        <v>0.69280292836965296</v>
      </c>
      <c r="CD4" s="24">
        <v>0.79339867247760798</v>
      </c>
      <c r="CE4" s="24">
        <v>0.72865579583528395</v>
      </c>
      <c r="CF4" s="24">
        <v>0.85179752970321199</v>
      </c>
      <c r="CG4" s="24">
        <v>0.84396112439845605</v>
      </c>
      <c r="CH4" s="24">
        <v>0.855408902509455</v>
      </c>
      <c r="CI4" s="24">
        <v>0.80920202798840202</v>
      </c>
      <c r="CJ4" s="24">
        <v>0.58411480247143299</v>
      </c>
      <c r="CK4" s="24">
        <v>0.75222351734646398</v>
      </c>
      <c r="CL4" s="24">
        <v>-0.75280150680554003</v>
      </c>
      <c r="CM4" s="24">
        <v>-0.72055843126248798</v>
      </c>
      <c r="CN4" s="24">
        <v>-0.77985489410946096</v>
      </c>
      <c r="CO4" s="24">
        <v>0.47181262786570899</v>
      </c>
      <c r="CP4" s="24">
        <v>3.1758821287880101E-2</v>
      </c>
      <c r="CQ4" s="24">
        <v>-3.1603414027118797E-2</v>
      </c>
      <c r="CR4" s="24">
        <v>-0.38045050399385799</v>
      </c>
      <c r="CS4" s="24">
        <v>-0.71289133464397503</v>
      </c>
      <c r="CT4" s="24">
        <v>1.7210384776675899E-2</v>
      </c>
      <c r="CU4" s="24">
        <v>6.1866713890949401E-2</v>
      </c>
      <c r="CV4" s="24">
        <v>5.3779642400591798E-2</v>
      </c>
      <c r="CW4" s="24">
        <v>-0.89071691690314203</v>
      </c>
      <c r="CX4" s="24">
        <v>-0.80949767682311602</v>
      </c>
      <c r="CY4" s="24">
        <v>0.85362017676929203</v>
      </c>
      <c r="CZ4" s="24">
        <v>0.54325698920065901</v>
      </c>
      <c r="DA4" s="24">
        <v>-0.85664914054631802</v>
      </c>
      <c r="DB4" s="24">
        <v>-0.71675376053546902</v>
      </c>
      <c r="DC4" s="24">
        <v>-0.75123498541336098</v>
      </c>
      <c r="DD4" s="24">
        <v>-0.75761716448625904</v>
      </c>
      <c r="DE4" s="24">
        <v>-0.524324286048786</v>
      </c>
      <c r="DF4" s="24">
        <v>0.88468961348601305</v>
      </c>
      <c r="DG4" s="24">
        <v>0.79091403840460095</v>
      </c>
      <c r="DH4" s="24">
        <v>-0.77216823663312195</v>
      </c>
      <c r="DI4" s="24">
        <v>0.42663956025336602</v>
      </c>
      <c r="DJ4" s="24">
        <v>-0.26221957235541699</v>
      </c>
      <c r="DK4" s="24">
        <v>0.29437552210013002</v>
      </c>
      <c r="DL4" s="24">
        <v>-0.83929404121128304</v>
      </c>
      <c r="DM4" s="24">
        <v>0.308885445419747</v>
      </c>
      <c r="DN4" s="24">
        <v>-7.1534902687232504E-2</v>
      </c>
      <c r="DO4" s="24">
        <v>0.48671468366889498</v>
      </c>
      <c r="DP4" s="24">
        <v>0.46442781731725102</v>
      </c>
      <c r="DQ4" s="24">
        <v>0.48627642194397003</v>
      </c>
      <c r="DR4" s="24">
        <v>0.471004129729999</v>
      </c>
      <c r="DS4" s="24">
        <v>0.29341296182550503</v>
      </c>
      <c r="DT4" s="24">
        <v>0.52640473983041802</v>
      </c>
      <c r="DU4" s="24">
        <v>0.66641606902155204</v>
      </c>
      <c r="DV4" s="24">
        <v>0.627966722526349</v>
      </c>
      <c r="DW4" s="24">
        <v>0.57385637496477604</v>
      </c>
      <c r="DX4" s="24">
        <v>0.40410681760286898</v>
      </c>
      <c r="DY4" s="24">
        <v>0.75706100594584202</v>
      </c>
      <c r="DZ4" s="24">
        <v>0.76369004523233996</v>
      </c>
      <c r="EA4" s="24">
        <v>0.76331551915981999</v>
      </c>
      <c r="EB4" s="24">
        <v>0.72207516517868897</v>
      </c>
      <c r="EC4" s="24">
        <v>0.72868931560088901</v>
      </c>
      <c r="ED4" s="24">
        <v>0.70379657040230303</v>
      </c>
      <c r="EE4" s="24">
        <v>0.67400378458203503</v>
      </c>
      <c r="EF4" s="24">
        <v>0.80368370153940505</v>
      </c>
      <c r="EG4" s="24">
        <v>0.79976990903815304</v>
      </c>
      <c r="EH4" s="24">
        <v>0.75092545131430599</v>
      </c>
      <c r="EI4" s="24">
        <v>0.73120099846417397</v>
      </c>
      <c r="EJ4" s="24">
        <v>-0.33849608435086198</v>
      </c>
      <c r="EK4" s="24">
        <v>0.196744433721743</v>
      </c>
      <c r="EL4" s="24">
        <v>4.65017714590443E-2</v>
      </c>
      <c r="EM4" s="24">
        <v>-0.725620798298241</v>
      </c>
      <c r="EN4" s="24">
        <v>-0.78016560039388605</v>
      </c>
      <c r="EO4" s="24">
        <v>0.58832701957493405</v>
      </c>
      <c r="EP4" s="24">
        <v>-0.185422129147989</v>
      </c>
      <c r="EQ4" s="24">
        <v>-0.25628985197066501</v>
      </c>
      <c r="ER4" s="24">
        <v>-9.3113784956026693E-2</v>
      </c>
      <c r="ES4" s="24">
        <v>-0.22785797546397901</v>
      </c>
      <c r="ET4" s="24">
        <v>-5.9568348758549099E-2</v>
      </c>
      <c r="EU4" s="24">
        <v>-0.11819962421621399</v>
      </c>
      <c r="EV4" s="24">
        <v>-0.104238298640091</v>
      </c>
      <c r="EW4" s="24">
        <v>0.62769577583966096</v>
      </c>
    </row>
    <row r="5" spans="1:153" x14ac:dyDescent="0.25">
      <c r="A5" t="s">
        <v>74</v>
      </c>
      <c r="B5" t="s">
        <v>136</v>
      </c>
      <c r="C5" s="23">
        <v>0.56102424318281396</v>
      </c>
      <c r="D5" s="24">
        <v>0.90694099390580996</v>
      </c>
      <c r="E5" s="24">
        <v>-0.259125998258803</v>
      </c>
      <c r="F5" s="24">
        <v>-0.689512996425928</v>
      </c>
      <c r="G5" s="24">
        <v>-0.59241729424804601</v>
      </c>
      <c r="H5" s="24">
        <v>-0.56121109953582304</v>
      </c>
      <c r="I5" s="24">
        <v>-0.471114740979584</v>
      </c>
      <c r="J5" s="24">
        <v>-0.56865882908707199</v>
      </c>
      <c r="K5" s="24">
        <v>-0.64208514443749298</v>
      </c>
      <c r="L5" s="24">
        <v>-0.60996720963432405</v>
      </c>
      <c r="M5" s="24">
        <v>-0.62816944532024899</v>
      </c>
      <c r="N5" s="24">
        <v>-0.19429990308522199</v>
      </c>
      <c r="O5" s="24">
        <v>-0.57450768566506605</v>
      </c>
      <c r="P5" s="24">
        <v>-0.55390780257067995</v>
      </c>
      <c r="Q5" s="24">
        <v>-0.59173505069945997</v>
      </c>
      <c r="R5" s="24">
        <v>-0.57602483659919901</v>
      </c>
      <c r="S5" s="24">
        <v>-0.59596170821049199</v>
      </c>
      <c r="T5" s="24">
        <v>-0.58233611520710005</v>
      </c>
      <c r="U5" s="24">
        <v>-0.54585272942327101</v>
      </c>
      <c r="V5" s="24">
        <v>-0.54447424274679701</v>
      </c>
      <c r="W5" s="24">
        <v>-0.57774616374251297</v>
      </c>
      <c r="X5" s="24">
        <v>-0.54322165981221204</v>
      </c>
      <c r="Y5" s="24">
        <v>-0.59672452337205695</v>
      </c>
      <c r="Z5" s="24">
        <v>-0.62160160401164299</v>
      </c>
      <c r="AA5" s="24">
        <v>-0.58254048712764805</v>
      </c>
      <c r="AB5" s="24">
        <v>-0.84411278760716701</v>
      </c>
      <c r="AC5" s="24">
        <v>-0.59770052803273399</v>
      </c>
      <c r="AD5" s="24">
        <v>-0.62325677210508601</v>
      </c>
      <c r="AE5" s="24">
        <v>0.89977280158801598</v>
      </c>
      <c r="AF5" s="24">
        <v>0.85081574987311903</v>
      </c>
      <c r="AG5" s="24">
        <v>-0.67119130590617904</v>
      </c>
      <c r="AH5" s="24">
        <v>-0.37884922543478899</v>
      </c>
      <c r="AI5" s="24">
        <v>0.87261048665810803</v>
      </c>
      <c r="AJ5" s="24">
        <v>0.64479760463150104</v>
      </c>
      <c r="AK5" s="24">
        <v>0.68004023378371004</v>
      </c>
      <c r="AL5" s="24">
        <v>0.381987538310335</v>
      </c>
      <c r="AM5" s="24">
        <v>0.30794144221262398</v>
      </c>
      <c r="AN5" s="24">
        <v>-0.488696290278335</v>
      </c>
      <c r="AO5" s="24">
        <v>-0.79762404515685503</v>
      </c>
      <c r="AP5" s="24">
        <v>0.54382936431877105</v>
      </c>
      <c r="AQ5" s="24">
        <v>0.117989231935648</v>
      </c>
      <c r="AR5" s="24">
        <v>0.228233233576489</v>
      </c>
      <c r="AS5" s="24">
        <v>0.252583588105109</v>
      </c>
      <c r="AT5" s="24">
        <v>0.242375383278263</v>
      </c>
      <c r="AU5" s="24">
        <v>0.34404121618330102</v>
      </c>
      <c r="AV5" s="24">
        <v>-0.35319137974630299</v>
      </c>
      <c r="AW5" s="24">
        <v>0.241015083121812</v>
      </c>
      <c r="AX5" s="24">
        <v>0.49493762301928901</v>
      </c>
      <c r="AY5" s="24">
        <v>0.52492796510842898</v>
      </c>
      <c r="AZ5" s="24">
        <v>0.77314988337434998</v>
      </c>
      <c r="BA5" s="24">
        <v>-4.25759482075556E-2</v>
      </c>
      <c r="BB5" s="24">
        <v>0.61281882046229896</v>
      </c>
      <c r="BC5" s="24">
        <v>0.66830428452817503</v>
      </c>
      <c r="BD5" s="24">
        <v>0.80151272804876905</v>
      </c>
      <c r="BE5" s="24">
        <v>0.65096984750972897</v>
      </c>
      <c r="BF5" s="24">
        <v>0.56197291916761105</v>
      </c>
      <c r="BG5" s="24">
        <v>0.69102156648633195</v>
      </c>
      <c r="BH5" s="24">
        <v>0.74624012791900396</v>
      </c>
      <c r="BI5" s="24">
        <v>0.86975753974103398</v>
      </c>
      <c r="BJ5" s="24">
        <v>-0.12936238598015501</v>
      </c>
      <c r="BK5" s="24">
        <v>0.61046475190526805</v>
      </c>
      <c r="BL5" s="24">
        <v>0.67835185404610299</v>
      </c>
      <c r="BM5" s="24">
        <v>0.54567556677182005</v>
      </c>
      <c r="BN5" s="24">
        <v>0.53989438960091896</v>
      </c>
      <c r="BO5" s="24">
        <v>0.76605358373661603</v>
      </c>
      <c r="BP5" s="24">
        <v>0.76221017732694596</v>
      </c>
      <c r="BQ5" s="24">
        <v>9.0941212629797596E-3</v>
      </c>
      <c r="BR5" s="24">
        <v>8.1307673528982702E-2</v>
      </c>
      <c r="BS5" s="24">
        <v>0.497444593398504</v>
      </c>
      <c r="BT5" s="24">
        <v>0.60388571722840301</v>
      </c>
      <c r="BU5" s="24">
        <v>0.61057800210225899</v>
      </c>
      <c r="BV5" s="24">
        <v>0.65089667821994401</v>
      </c>
      <c r="BW5" s="24">
        <v>0.666551247533689</v>
      </c>
      <c r="BX5" s="24">
        <v>0.77103085085210399</v>
      </c>
      <c r="BY5" s="24">
        <v>0.59519853185302396</v>
      </c>
      <c r="BZ5" s="24">
        <v>0.30704257026947301</v>
      </c>
      <c r="CA5" s="24">
        <v>0.24894128805690799</v>
      </c>
      <c r="CB5" s="24">
        <v>0.57011910521954201</v>
      </c>
      <c r="CC5" s="24">
        <v>0.57836961904171702</v>
      </c>
      <c r="CD5" s="24">
        <v>0.701874542942861</v>
      </c>
      <c r="CE5" s="24">
        <v>0.61196830223837795</v>
      </c>
      <c r="CF5" s="24">
        <v>0.75029017102724105</v>
      </c>
      <c r="CG5" s="24">
        <v>0.77106737948105997</v>
      </c>
      <c r="CH5" s="24">
        <v>0.71826509884136303</v>
      </c>
      <c r="CI5" s="24">
        <v>0.66057035533574204</v>
      </c>
      <c r="CJ5" s="24">
        <v>0.45499178322954098</v>
      </c>
      <c r="CK5" s="24">
        <v>0.65761873205515398</v>
      </c>
      <c r="CL5" s="24">
        <v>-0.56942790181714498</v>
      </c>
      <c r="CM5" s="24">
        <v>-0.64418483054214803</v>
      </c>
      <c r="CN5" s="24">
        <v>-0.65096378118155096</v>
      </c>
      <c r="CO5" s="24">
        <v>0.36936517586240902</v>
      </c>
      <c r="CP5" s="24">
        <v>-0.127639555008529</v>
      </c>
      <c r="CQ5" s="24">
        <v>-7.9612669323925897E-2</v>
      </c>
      <c r="CR5" s="24">
        <v>-0.35561304466022298</v>
      </c>
      <c r="CS5" s="24">
        <v>-0.64891142985585304</v>
      </c>
      <c r="CT5" s="24">
        <v>-7.9232295125740398E-2</v>
      </c>
      <c r="CU5" s="24">
        <v>2.6530768708859599E-2</v>
      </c>
      <c r="CV5" s="24">
        <v>5.4251489403910801E-2</v>
      </c>
      <c r="CW5" s="24">
        <v>-0.841812178913945</v>
      </c>
      <c r="CX5" s="24">
        <v>-0.61381207476236899</v>
      </c>
      <c r="CY5" s="24">
        <v>0.72817310610390795</v>
      </c>
      <c r="CZ5" s="24">
        <v>0.43703094208818799</v>
      </c>
      <c r="DA5" s="24">
        <v>-0.74220858782104404</v>
      </c>
      <c r="DB5" s="24">
        <v>-0.59162092241456199</v>
      </c>
      <c r="DC5" s="24">
        <v>-0.78987577460328096</v>
      </c>
      <c r="DD5" s="24">
        <v>-0.66858210643187699</v>
      </c>
      <c r="DE5" s="24">
        <v>-0.52711655896423903</v>
      </c>
      <c r="DF5" s="24">
        <v>0.73582588330050103</v>
      </c>
      <c r="DG5" s="24">
        <v>0.64430984633862298</v>
      </c>
      <c r="DH5" s="24">
        <v>-0.667183837503042</v>
      </c>
      <c r="DI5" s="24">
        <v>0.35508507513338</v>
      </c>
      <c r="DJ5" s="24">
        <v>-9.6728444955869297E-2</v>
      </c>
      <c r="DK5" s="24">
        <v>0.24507917537014501</v>
      </c>
      <c r="DL5" s="24">
        <v>-0.73936821457945201</v>
      </c>
      <c r="DM5" s="24">
        <v>9.7377477347788496E-2</v>
      </c>
      <c r="DN5" s="24">
        <v>-0.27480625425340499</v>
      </c>
      <c r="DO5" s="24">
        <v>0.309881447438899</v>
      </c>
      <c r="DP5" s="24">
        <v>0.28657388319721</v>
      </c>
      <c r="DQ5" s="24">
        <v>0.30642647410777202</v>
      </c>
      <c r="DR5" s="24">
        <v>0.2624903764391</v>
      </c>
      <c r="DS5" s="24">
        <v>9.4723611960099499E-2</v>
      </c>
      <c r="DT5" s="24">
        <v>0.41269206517601897</v>
      </c>
      <c r="DU5" s="24">
        <v>0.50892244418288102</v>
      </c>
      <c r="DV5" s="24">
        <v>0.44809505655911402</v>
      </c>
      <c r="DW5" s="24">
        <v>0.37739224424673901</v>
      </c>
      <c r="DX5" s="24">
        <v>0.18081060313023001</v>
      </c>
      <c r="DY5" s="24">
        <v>0.62709440645395598</v>
      </c>
      <c r="DZ5" s="24">
        <v>0.62685260053723602</v>
      </c>
      <c r="EA5" s="24">
        <v>0.61983753541577502</v>
      </c>
      <c r="EB5" s="24">
        <v>0.56010720691796001</v>
      </c>
      <c r="EC5" s="24">
        <v>0.57981560755002304</v>
      </c>
      <c r="ED5" s="24">
        <v>0.542302627544339</v>
      </c>
      <c r="EE5" s="24">
        <v>0.50210432585532006</v>
      </c>
      <c r="EF5" s="24">
        <v>0.67652136683914199</v>
      </c>
      <c r="EG5" s="24">
        <v>0.66104946795086394</v>
      </c>
      <c r="EH5" s="24">
        <v>0.60224565700173505</v>
      </c>
      <c r="EI5" s="24">
        <v>0.58199252858616202</v>
      </c>
      <c r="EJ5" s="24">
        <v>-0.28032715406351999</v>
      </c>
      <c r="EK5" s="24">
        <v>0.22069531469640599</v>
      </c>
      <c r="EL5" s="24">
        <v>-0.10535593471524</v>
      </c>
      <c r="EM5" s="24">
        <v>-0.62082914013712598</v>
      </c>
      <c r="EN5" s="24">
        <v>-0.69679209382256102</v>
      </c>
      <c r="EO5" s="24">
        <v>0.80394967820777397</v>
      </c>
      <c r="EP5" s="24">
        <v>-0.27581562759493999</v>
      </c>
      <c r="EQ5" s="24">
        <v>-0.223051110993571</v>
      </c>
      <c r="ER5" s="24">
        <v>-6.5694145159873304E-2</v>
      </c>
      <c r="ES5" s="24">
        <v>-0.32819710109329098</v>
      </c>
      <c r="ET5" s="24">
        <v>-0.14650879091872401</v>
      </c>
      <c r="EU5" s="24">
        <v>-0.24872714043178401</v>
      </c>
      <c r="EV5" s="24">
        <v>-0.25046539928734901</v>
      </c>
      <c r="EW5" s="24">
        <v>0.84259943094245604</v>
      </c>
    </row>
    <row r="6" spans="1:153" x14ac:dyDescent="0.25">
      <c r="A6" t="s">
        <v>75</v>
      </c>
      <c r="B6" t="s">
        <v>136</v>
      </c>
      <c r="C6" s="23">
        <v>0.40357018605171902</v>
      </c>
      <c r="D6" s="24">
        <v>0.69641196258251103</v>
      </c>
      <c r="E6" s="24">
        <v>-0.23040925147477601</v>
      </c>
      <c r="F6" s="24">
        <v>-0.509777622718535</v>
      </c>
      <c r="G6" s="24">
        <v>-0.37618604350829798</v>
      </c>
      <c r="H6" s="24">
        <v>-0.40199441167977301</v>
      </c>
      <c r="I6" s="24">
        <v>-0.30369970814247099</v>
      </c>
      <c r="J6" s="24">
        <v>-0.422184954760006</v>
      </c>
      <c r="K6" s="24">
        <v>-0.46550106416060799</v>
      </c>
      <c r="L6" s="24">
        <v>-0.38714438403492302</v>
      </c>
      <c r="M6" s="24">
        <v>-0.49661997703639699</v>
      </c>
      <c r="N6" s="24">
        <v>-5.6475049388937201E-2</v>
      </c>
      <c r="O6" s="24">
        <v>-0.396045617802052</v>
      </c>
      <c r="P6" s="24">
        <v>-0.39581641859620997</v>
      </c>
      <c r="Q6" s="24">
        <v>-0.43259925478494898</v>
      </c>
      <c r="R6" s="24">
        <v>-0.429937930638846</v>
      </c>
      <c r="S6" s="24">
        <v>-0.36607358423474801</v>
      </c>
      <c r="T6" s="24">
        <v>-0.426360329110748</v>
      </c>
      <c r="U6" s="24">
        <v>-0.37173860533688502</v>
      </c>
      <c r="V6" s="24">
        <v>-0.37691223756141501</v>
      </c>
      <c r="W6" s="24">
        <v>-0.39978177347929</v>
      </c>
      <c r="X6" s="24">
        <v>-0.32807371484036901</v>
      </c>
      <c r="Y6" s="24">
        <v>-0.42581601991297202</v>
      </c>
      <c r="Z6" s="24">
        <v>-0.43546201414232</v>
      </c>
      <c r="AA6" s="24">
        <v>-0.42237416751981999</v>
      </c>
      <c r="AB6" s="24">
        <v>-0.72826984615264101</v>
      </c>
      <c r="AC6" s="24">
        <v>-0.43165375966955499</v>
      </c>
      <c r="AD6" s="24">
        <v>-0.48074819310142197</v>
      </c>
      <c r="AE6" s="24">
        <v>0.84474243130950699</v>
      </c>
      <c r="AF6" s="24">
        <v>0.82793509554173195</v>
      </c>
      <c r="AG6" s="24">
        <v>-0.49674309111555098</v>
      </c>
      <c r="AH6" s="24">
        <v>-0.13136703088922599</v>
      </c>
      <c r="AI6" s="24">
        <v>0.82983201889562697</v>
      </c>
      <c r="AJ6" s="24">
        <v>0.53746303369927795</v>
      </c>
      <c r="AK6" s="24">
        <v>0.63027973706762697</v>
      </c>
      <c r="AL6" s="24">
        <v>0.40764662207892299</v>
      </c>
      <c r="AM6" s="24">
        <v>0.36856110821888799</v>
      </c>
      <c r="AN6" s="24">
        <v>-0.31775605391287198</v>
      </c>
      <c r="AO6" s="24">
        <v>-0.66955657893629195</v>
      </c>
      <c r="AP6" s="24">
        <v>0.36084059636097199</v>
      </c>
      <c r="AQ6" s="24">
        <v>-5.3169577120233801E-3</v>
      </c>
      <c r="AR6" s="24">
        <v>0.133001266113317</v>
      </c>
      <c r="AS6" s="24">
        <v>8.2315470440293706E-2</v>
      </c>
      <c r="AT6" s="24">
        <v>7.0072520863291896E-2</v>
      </c>
      <c r="AU6" s="24">
        <v>0.165174827339481</v>
      </c>
      <c r="AV6" s="24">
        <v>-0.256806844880478</v>
      </c>
      <c r="AW6" s="24">
        <v>8.9740360408977302E-2</v>
      </c>
      <c r="AX6" s="24">
        <v>0.33314223684278699</v>
      </c>
      <c r="AY6" s="24">
        <v>0.37994836742733201</v>
      </c>
      <c r="AZ6" s="24">
        <v>0.65295620126395904</v>
      </c>
      <c r="BA6" s="24">
        <v>0.134457511771754</v>
      </c>
      <c r="BB6" s="24">
        <v>0.45696905337542099</v>
      </c>
      <c r="BC6" s="24">
        <v>0.51853830592456496</v>
      </c>
      <c r="BD6" s="24">
        <v>0.771990350823062</v>
      </c>
      <c r="BE6" s="24">
        <v>0.59614641281662795</v>
      </c>
      <c r="BF6" s="24">
        <v>0.45268939893723797</v>
      </c>
      <c r="BG6" s="24">
        <v>0.53958641289253295</v>
      </c>
      <c r="BH6" s="24">
        <v>0.581162218396157</v>
      </c>
      <c r="BI6" s="24">
        <v>0.84281136579999305</v>
      </c>
      <c r="BJ6" s="24">
        <v>1.6871796529191699E-2</v>
      </c>
      <c r="BK6" s="24">
        <v>0.40001885615140798</v>
      </c>
      <c r="BL6" s="24">
        <v>0.48471994386754103</v>
      </c>
      <c r="BM6" s="24">
        <v>0.343365574430188</v>
      </c>
      <c r="BN6" s="24">
        <v>0.32146215483026502</v>
      </c>
      <c r="BO6" s="24">
        <v>0.64546040592335197</v>
      </c>
      <c r="BP6" s="24">
        <v>0.65241934328977003</v>
      </c>
      <c r="BQ6" s="24">
        <v>5.8249948411947597E-2</v>
      </c>
      <c r="BR6" s="24">
        <v>3.5585339639924198E-2</v>
      </c>
      <c r="BS6" s="24">
        <v>0.37097463802694802</v>
      </c>
      <c r="BT6" s="24">
        <v>0.44056000238535198</v>
      </c>
      <c r="BU6" s="24">
        <v>0.45969439411763502</v>
      </c>
      <c r="BV6" s="24">
        <v>0.49270146134014903</v>
      </c>
      <c r="BW6" s="24">
        <v>0.51321419975059501</v>
      </c>
      <c r="BX6" s="24">
        <v>0.65591572335822401</v>
      </c>
      <c r="BY6" s="24">
        <v>0.45323265364843801</v>
      </c>
      <c r="BZ6" s="24">
        <v>0.23910127084664601</v>
      </c>
      <c r="CA6" s="24">
        <v>0.15711526845871099</v>
      </c>
      <c r="CB6" s="24">
        <v>0.43540101203022102</v>
      </c>
      <c r="CC6" s="24">
        <v>0.400522529626824</v>
      </c>
      <c r="CD6" s="24">
        <v>0.54124833380992399</v>
      </c>
      <c r="CE6" s="24">
        <v>0.45696708969704403</v>
      </c>
      <c r="CF6" s="24">
        <v>0.57456131586388404</v>
      </c>
      <c r="CG6" s="24">
        <v>0.60706495691677498</v>
      </c>
      <c r="CH6" s="24">
        <v>0.471664046328514</v>
      </c>
      <c r="CI6" s="24">
        <v>0.409352895829796</v>
      </c>
      <c r="CJ6" s="24">
        <v>0.19629920574748799</v>
      </c>
      <c r="CK6" s="24">
        <v>0.49784624939503402</v>
      </c>
      <c r="CL6" s="24">
        <v>-0.36699076404220199</v>
      </c>
      <c r="CM6" s="24">
        <v>-0.56804519393745201</v>
      </c>
      <c r="CN6" s="24">
        <v>-0.46365324199461899</v>
      </c>
      <c r="CO6" s="24">
        <v>0.23654762582833899</v>
      </c>
      <c r="CP6" s="24">
        <v>-0.12788483777306101</v>
      </c>
      <c r="CQ6" s="24">
        <v>-0.100420464646261</v>
      </c>
      <c r="CR6" s="24">
        <v>-0.29624808315837098</v>
      </c>
      <c r="CS6" s="24">
        <v>-0.51243102627470305</v>
      </c>
      <c r="CT6" s="24">
        <v>-7.1154178187863307E-2</v>
      </c>
      <c r="CU6" s="24">
        <v>8.1431939037336906E-2</v>
      </c>
      <c r="CV6" s="24">
        <v>2.1282596625005201E-2</v>
      </c>
      <c r="CW6" s="24">
        <v>-0.69517002041685205</v>
      </c>
      <c r="CX6" s="24">
        <v>-0.39524817785305399</v>
      </c>
      <c r="CY6" s="24">
        <v>0.53968650847717303</v>
      </c>
      <c r="CZ6" s="24">
        <v>0.28127173969361902</v>
      </c>
      <c r="DA6" s="24">
        <v>-0.58219460125239697</v>
      </c>
      <c r="DB6" s="24">
        <v>-0.40781241940148799</v>
      </c>
      <c r="DC6" s="24">
        <v>-0.71750015299543601</v>
      </c>
      <c r="DD6" s="24">
        <v>-0.58663626068941099</v>
      </c>
      <c r="DE6" s="24">
        <v>-0.51493541760292305</v>
      </c>
      <c r="DF6" s="24">
        <v>0.52478611690018595</v>
      </c>
      <c r="DG6" s="24">
        <v>0.39373208162728202</v>
      </c>
      <c r="DH6" s="24">
        <v>-0.57437681007959895</v>
      </c>
      <c r="DI6" s="24">
        <v>0.29999154313111798</v>
      </c>
      <c r="DJ6" s="24">
        <v>4.1191757971223202E-2</v>
      </c>
      <c r="DK6" s="24">
        <v>0.13296088623954899</v>
      </c>
      <c r="DL6" s="24">
        <v>-0.55157238634549799</v>
      </c>
      <c r="DM6" s="24">
        <v>-3.4349395304515397E-2</v>
      </c>
      <c r="DN6" s="24">
        <v>-0.33949512011615401</v>
      </c>
      <c r="DO6" s="24">
        <v>0.16072149121819801</v>
      </c>
      <c r="DP6" s="24">
        <v>0.134853992075949</v>
      </c>
      <c r="DQ6" s="24">
        <v>0.14484814861339801</v>
      </c>
      <c r="DR6" s="24">
        <v>9.9006655929798001E-2</v>
      </c>
      <c r="DS6" s="24">
        <v>-5.1419161327343104E-3</v>
      </c>
      <c r="DT6" s="24">
        <v>0.33186374541834801</v>
      </c>
      <c r="DU6" s="24">
        <v>0.36540465816192103</v>
      </c>
      <c r="DV6" s="24">
        <v>0.28355578396376702</v>
      </c>
      <c r="DW6" s="24">
        <v>0.19672285731794401</v>
      </c>
      <c r="DX6" s="24">
        <v>2.8016243507361601E-3</v>
      </c>
      <c r="DY6" s="24">
        <v>0.48879344638753602</v>
      </c>
      <c r="DZ6" s="24">
        <v>0.47125306489213797</v>
      </c>
      <c r="EA6" s="24">
        <v>0.45445084550113701</v>
      </c>
      <c r="EB6" s="24">
        <v>0.38828050618832999</v>
      </c>
      <c r="EC6" s="24">
        <v>0.42325749146714597</v>
      </c>
      <c r="ED6" s="24">
        <v>0.38374207121889098</v>
      </c>
      <c r="EE6" s="24">
        <v>0.33451132391150601</v>
      </c>
      <c r="EF6" s="24">
        <v>0.52095213203985602</v>
      </c>
      <c r="EG6" s="24">
        <v>0.50110990462486105</v>
      </c>
      <c r="EH6" s="24">
        <v>0.44035231554210702</v>
      </c>
      <c r="EI6" s="24">
        <v>0.42468074066570499</v>
      </c>
      <c r="EJ6" s="24">
        <v>-0.18846930085361399</v>
      </c>
      <c r="EK6" s="24">
        <v>0.29258656137341699</v>
      </c>
      <c r="EL6" s="24">
        <v>-0.25650194662152997</v>
      </c>
      <c r="EM6" s="24">
        <v>-0.48904807384916599</v>
      </c>
      <c r="EN6" s="24">
        <v>-0.59441755178549505</v>
      </c>
      <c r="EO6" s="24">
        <v>0.91607772840677404</v>
      </c>
      <c r="EP6" s="24">
        <v>-0.19354731605051401</v>
      </c>
      <c r="EQ6" s="24">
        <v>-0.16833259158151101</v>
      </c>
      <c r="ER6" s="24">
        <v>-4.74422335509979E-2</v>
      </c>
      <c r="ES6" s="24">
        <v>-0.24975995819786001</v>
      </c>
      <c r="ET6" s="24">
        <v>-8.5249913677040906E-2</v>
      </c>
      <c r="EU6" s="24">
        <v>-0.212281304704556</v>
      </c>
      <c r="EV6" s="24">
        <v>-0.377494000880923</v>
      </c>
      <c r="EW6" s="24">
        <v>0.96118089705696497</v>
      </c>
    </row>
    <row r="7" spans="1:153" x14ac:dyDescent="0.25">
      <c r="A7" t="s">
        <v>76</v>
      </c>
      <c r="B7" t="s">
        <v>136</v>
      </c>
      <c r="C7" s="23">
        <v>0.468394343838269</v>
      </c>
      <c r="D7" s="30">
        <v>0.70473028060974796</v>
      </c>
      <c r="E7" s="24">
        <v>-0.163875079605903</v>
      </c>
      <c r="F7" s="24">
        <v>-0.57791825815805797</v>
      </c>
      <c r="G7" s="24">
        <v>-0.42886387390052999</v>
      </c>
      <c r="H7" s="24">
        <v>-0.47648181190157302</v>
      </c>
      <c r="I7" s="24">
        <v>-0.38483244658427601</v>
      </c>
      <c r="J7" s="24">
        <v>-0.500746670689874</v>
      </c>
      <c r="K7" s="24">
        <v>-0.53725825060412502</v>
      </c>
      <c r="L7" s="24">
        <v>-0.431092724663792</v>
      </c>
      <c r="M7" s="24">
        <v>-0.56895154811742599</v>
      </c>
      <c r="N7" s="24">
        <v>-0.102280342608959</v>
      </c>
      <c r="O7" s="24">
        <v>-0.46916818473660299</v>
      </c>
      <c r="P7" s="24">
        <v>-0.465709673555327</v>
      </c>
      <c r="Q7" s="24">
        <v>-0.49812890484718497</v>
      </c>
      <c r="R7" s="24">
        <v>-0.493554101956592</v>
      </c>
      <c r="S7" s="24">
        <v>-0.39017051421034599</v>
      </c>
      <c r="T7" s="24">
        <v>-0.510243833108735</v>
      </c>
      <c r="U7" s="24">
        <v>-0.43801782693079</v>
      </c>
      <c r="V7" s="24">
        <v>-0.44280054989932799</v>
      </c>
      <c r="W7" s="24">
        <v>-0.45861455432239301</v>
      </c>
      <c r="X7" s="24">
        <v>-0.39023788815128502</v>
      </c>
      <c r="Y7" s="24">
        <v>-0.501463014263688</v>
      </c>
      <c r="Z7" s="24">
        <v>-0.50547024840766996</v>
      </c>
      <c r="AA7" s="24">
        <v>-0.50393657296777505</v>
      </c>
      <c r="AB7" s="24">
        <v>-0.78199282800940895</v>
      </c>
      <c r="AC7" s="24">
        <v>-0.49266627012282999</v>
      </c>
      <c r="AD7" s="24">
        <v>-0.54989547094608304</v>
      </c>
      <c r="AE7" s="24">
        <v>0.88435703445874703</v>
      </c>
      <c r="AF7" s="24">
        <v>0.83814285578647596</v>
      </c>
      <c r="AG7" s="24">
        <v>-0.55674857359142405</v>
      </c>
      <c r="AH7" s="24">
        <v>-0.18321607036703799</v>
      </c>
      <c r="AI7" s="24">
        <v>0.87221337687289302</v>
      </c>
      <c r="AJ7" s="24">
        <v>0.57809429106434296</v>
      </c>
      <c r="AK7" s="24">
        <v>0.63659780204238103</v>
      </c>
      <c r="AL7" s="24">
        <v>0.39087045034078799</v>
      </c>
      <c r="AM7" s="24">
        <v>0.35080069349043402</v>
      </c>
      <c r="AN7" s="24">
        <v>-0.394042615804723</v>
      </c>
      <c r="AO7" s="24">
        <v>-0.728413565879097</v>
      </c>
      <c r="AP7" s="24">
        <v>0.39201480248037701</v>
      </c>
      <c r="AQ7" s="24">
        <v>-9.76347925913967E-3</v>
      </c>
      <c r="AR7" s="24">
        <v>0.18561864898323399</v>
      </c>
      <c r="AS7" s="24">
        <v>0.123427879268553</v>
      </c>
      <c r="AT7" s="24">
        <v>9.4821627741362394E-2</v>
      </c>
      <c r="AU7" s="24">
        <v>0.23670359249918099</v>
      </c>
      <c r="AV7" s="24">
        <v>-0.27465149731844701</v>
      </c>
      <c r="AW7" s="24">
        <v>0.12872335212208499</v>
      </c>
      <c r="AX7" s="24">
        <v>0.38248249423917302</v>
      </c>
      <c r="AY7" s="24">
        <v>0.41931914975014001</v>
      </c>
      <c r="AZ7" s="24">
        <v>0.68554275279320398</v>
      </c>
      <c r="BA7" s="24">
        <v>6.0040666736665298E-2</v>
      </c>
      <c r="BB7" s="24">
        <v>0.50601085079026697</v>
      </c>
      <c r="BC7" s="24">
        <v>0.55871930015526805</v>
      </c>
      <c r="BD7" s="24">
        <v>0.76840992050305301</v>
      </c>
      <c r="BE7" s="24">
        <v>0.65703072679848296</v>
      </c>
      <c r="BF7" s="24">
        <v>0.51165803603927296</v>
      </c>
      <c r="BG7" s="24">
        <v>0.57328019983569001</v>
      </c>
      <c r="BH7" s="24">
        <v>0.62612695542306895</v>
      </c>
      <c r="BI7" s="24">
        <v>0.88084006086452904</v>
      </c>
      <c r="BJ7" s="24">
        <v>-5.6496239180161202E-2</v>
      </c>
      <c r="BK7" s="24">
        <v>0.444980773173977</v>
      </c>
      <c r="BL7" s="24">
        <v>0.51349893188943097</v>
      </c>
      <c r="BM7" s="24">
        <v>0.37982333771253901</v>
      </c>
      <c r="BN7" s="24">
        <v>0.33347026926621498</v>
      </c>
      <c r="BO7" s="24">
        <v>0.676725275745789</v>
      </c>
      <c r="BP7" s="24">
        <v>0.68849748451764003</v>
      </c>
      <c r="BQ7" s="24">
        <v>8.1919435426749204E-2</v>
      </c>
      <c r="BR7" s="24">
        <v>5.5157272747230299E-2</v>
      </c>
      <c r="BS7" s="24">
        <v>0.412522060143654</v>
      </c>
      <c r="BT7" s="24">
        <v>0.48908550180014498</v>
      </c>
      <c r="BU7" s="24">
        <v>0.49771393023285898</v>
      </c>
      <c r="BV7" s="24">
        <v>0.54465111484936901</v>
      </c>
      <c r="BW7" s="24">
        <v>0.55745178655002703</v>
      </c>
      <c r="BX7" s="24">
        <v>0.65456775092434305</v>
      </c>
      <c r="BY7" s="24">
        <v>0.51925827636923605</v>
      </c>
      <c r="BZ7" s="24">
        <v>0.20887762926633999</v>
      </c>
      <c r="CA7" s="24">
        <v>0.16357479472473499</v>
      </c>
      <c r="CB7" s="24">
        <v>0.481085623529805</v>
      </c>
      <c r="CC7" s="24">
        <v>0.43962470763454498</v>
      </c>
      <c r="CD7" s="24">
        <v>0.58073057888707802</v>
      </c>
      <c r="CE7" s="24">
        <v>0.50088634299155399</v>
      </c>
      <c r="CF7" s="24">
        <v>0.61646832454457401</v>
      </c>
      <c r="CG7" s="24">
        <v>0.63773882328799902</v>
      </c>
      <c r="CH7" s="24">
        <v>0.50100584648176505</v>
      </c>
      <c r="CI7" s="24">
        <v>0.43785925046452101</v>
      </c>
      <c r="CJ7" s="24">
        <v>0.19386723586534799</v>
      </c>
      <c r="CK7" s="24">
        <v>0.53872236296259401</v>
      </c>
      <c r="CL7" s="24">
        <v>-0.44534759374577798</v>
      </c>
      <c r="CM7" s="24">
        <v>-0.62291304301314399</v>
      </c>
      <c r="CN7" s="24">
        <v>-0.52354720826640699</v>
      </c>
      <c r="CO7" s="24">
        <v>0.26844835962998698</v>
      </c>
      <c r="CP7" s="24">
        <v>-2.6560716317969899E-2</v>
      </c>
      <c r="CQ7" s="24">
        <v>-8.0172911941509203E-2</v>
      </c>
      <c r="CR7" s="24">
        <v>-0.30607227288545702</v>
      </c>
      <c r="CS7" s="24">
        <v>-0.52710062240532796</v>
      </c>
      <c r="CT7" s="24">
        <v>-1.9676530963296201E-2</v>
      </c>
      <c r="CU7" s="24">
        <v>0.11837123826875399</v>
      </c>
      <c r="CV7" s="24">
        <v>8.0967991574700197E-3</v>
      </c>
      <c r="CW7" s="24">
        <v>-0.72416660599110205</v>
      </c>
      <c r="CX7" s="24">
        <v>-0.46605418326049902</v>
      </c>
      <c r="CY7" s="24">
        <v>0.59993497189448497</v>
      </c>
      <c r="CZ7" s="24">
        <v>0.31638875822854301</v>
      </c>
      <c r="DA7" s="24">
        <v>-0.642671493961958</v>
      </c>
      <c r="DB7" s="24">
        <v>-0.46161830327377001</v>
      </c>
      <c r="DC7" s="24">
        <v>-0.72807191791164005</v>
      </c>
      <c r="DD7" s="24">
        <v>-0.65893040916036005</v>
      </c>
      <c r="DE7" s="24">
        <v>-0.57097492096725</v>
      </c>
      <c r="DF7" s="24">
        <v>0.58765525984508205</v>
      </c>
      <c r="DG7" s="24">
        <v>0.43542716198970799</v>
      </c>
      <c r="DH7" s="24">
        <v>-0.65513589980186804</v>
      </c>
      <c r="DI7" s="24">
        <v>0.35339326953172301</v>
      </c>
      <c r="DJ7" s="24">
        <v>2.3955907890709101E-3</v>
      </c>
      <c r="DK7" s="24">
        <v>0.13748930985721999</v>
      </c>
      <c r="DL7" s="24">
        <v>-0.57974014307416399</v>
      </c>
      <c r="DM7" s="24">
        <v>5.47513340369397E-2</v>
      </c>
      <c r="DN7" s="24">
        <v>-0.24679103243026301</v>
      </c>
      <c r="DO7" s="24">
        <v>0.24097490786376599</v>
      </c>
      <c r="DP7" s="24">
        <v>0.211504117955397</v>
      </c>
      <c r="DQ7" s="24">
        <v>0.21773079606950299</v>
      </c>
      <c r="DR7" s="24">
        <v>0.18371937686829401</v>
      </c>
      <c r="DS7" s="24">
        <v>9.7628533563012501E-2</v>
      </c>
      <c r="DT7" s="24">
        <v>0.40040775505048298</v>
      </c>
      <c r="DU7" s="24">
        <v>0.44509135676376799</v>
      </c>
      <c r="DV7" s="24">
        <v>0.36749647792947698</v>
      </c>
      <c r="DW7" s="24">
        <v>0.27812289751239599</v>
      </c>
      <c r="DX7" s="24">
        <v>9.0699786770373103E-2</v>
      </c>
      <c r="DY7" s="24">
        <v>0.56610337747329298</v>
      </c>
      <c r="DZ7" s="24">
        <v>0.54332932788514898</v>
      </c>
      <c r="EA7" s="24">
        <v>0.52482215806272203</v>
      </c>
      <c r="EB7" s="24">
        <v>0.464147905314717</v>
      </c>
      <c r="EC7" s="24">
        <v>0.49990389700878302</v>
      </c>
      <c r="ED7" s="24">
        <v>0.46257999856489102</v>
      </c>
      <c r="EE7" s="24">
        <v>0.41356615586053203</v>
      </c>
      <c r="EF7" s="24">
        <v>0.58655369107126498</v>
      </c>
      <c r="EG7" s="24">
        <v>0.57146026254876403</v>
      </c>
      <c r="EH7" s="24">
        <v>0.51284204080352702</v>
      </c>
      <c r="EI7" s="24">
        <v>0.500916242320115</v>
      </c>
      <c r="EJ7" s="24">
        <v>-0.22070086626416899</v>
      </c>
      <c r="EK7" s="24">
        <v>0.32554075987854603</v>
      </c>
      <c r="EL7" s="24">
        <v>-0.24884523368877501</v>
      </c>
      <c r="EM7" s="24">
        <v>-0.55024536803681701</v>
      </c>
      <c r="EN7" s="24">
        <v>-0.64495029390110503</v>
      </c>
      <c r="EO7" s="24">
        <v>0.89561380733672902</v>
      </c>
      <c r="EP7" s="24">
        <v>-0.10380352865284399</v>
      </c>
      <c r="EQ7" s="24">
        <v>-0.19496708388310499</v>
      </c>
      <c r="ER7" s="24">
        <v>-6.9620371388328606E-2</v>
      </c>
      <c r="ES7" s="24">
        <v>-0.16146812640636701</v>
      </c>
      <c r="ET7" s="24">
        <v>1.2607355585142199E-2</v>
      </c>
      <c r="EU7" s="24">
        <v>-0.113980710020075</v>
      </c>
      <c r="EV7" s="24">
        <v>-0.36424418686979698</v>
      </c>
      <c r="EW7" s="24">
        <v>0.93780826707351606</v>
      </c>
    </row>
    <row r="8" spans="1:153" x14ac:dyDescent="0.25">
      <c r="A8" t="s">
        <v>77</v>
      </c>
      <c r="B8" t="s">
        <v>136</v>
      </c>
      <c r="C8" s="23">
        <v>0.478846410388098</v>
      </c>
      <c r="D8" s="24">
        <v>0.75288716571571701</v>
      </c>
      <c r="E8" s="24">
        <v>-0.19996295783960899</v>
      </c>
      <c r="F8" s="24">
        <v>-0.60020890964368001</v>
      </c>
      <c r="G8" s="24">
        <v>-0.43932050976417197</v>
      </c>
      <c r="H8" s="24">
        <v>-0.49552088040044301</v>
      </c>
      <c r="I8" s="24">
        <v>-0.40320095329515399</v>
      </c>
      <c r="J8" s="24">
        <v>-0.519935217103348</v>
      </c>
      <c r="K8" s="24">
        <v>-0.54519238382843604</v>
      </c>
      <c r="L8" s="24">
        <v>-0.47495573270514102</v>
      </c>
      <c r="M8" s="24">
        <v>-0.58972862313151198</v>
      </c>
      <c r="N8" s="24">
        <v>-0.12590939442857099</v>
      </c>
      <c r="O8" s="24">
        <v>-0.49488937352891199</v>
      </c>
      <c r="P8" s="24">
        <v>-0.47989211131621601</v>
      </c>
      <c r="Q8" s="24">
        <v>-0.50476453615649897</v>
      </c>
      <c r="R8" s="24">
        <v>-0.48712839027374499</v>
      </c>
      <c r="S8" s="24">
        <v>-0.42271572548906899</v>
      </c>
      <c r="T8" s="24">
        <v>-0.532738876579956</v>
      </c>
      <c r="U8" s="24">
        <v>-0.44917003210746798</v>
      </c>
      <c r="V8" s="24">
        <v>-0.44771402152888701</v>
      </c>
      <c r="W8" s="24">
        <v>-0.46213870771244298</v>
      </c>
      <c r="X8" s="24">
        <v>-0.40097078260591901</v>
      </c>
      <c r="Y8" s="24">
        <v>-0.51041655304697298</v>
      </c>
      <c r="Z8" s="24">
        <v>-0.53336629072335995</v>
      </c>
      <c r="AA8" s="24">
        <v>-0.52444350345211299</v>
      </c>
      <c r="AB8" s="24">
        <v>-0.79418224865446096</v>
      </c>
      <c r="AC8" s="24">
        <v>-0.50391919382586103</v>
      </c>
      <c r="AD8" s="24">
        <v>-0.56328035915995001</v>
      </c>
      <c r="AE8" s="24">
        <v>0.89271257909110902</v>
      </c>
      <c r="AF8" s="24">
        <v>0.85071047124637</v>
      </c>
      <c r="AG8" s="24">
        <v>-0.56514175091040997</v>
      </c>
      <c r="AH8" s="24">
        <v>-0.19304340393817601</v>
      </c>
      <c r="AI8" s="24">
        <v>0.87385032640515703</v>
      </c>
      <c r="AJ8" s="24">
        <v>0.58253905023326602</v>
      </c>
      <c r="AK8" s="24">
        <v>0.66942308472833401</v>
      </c>
      <c r="AL8" s="24">
        <v>0.37892713281409701</v>
      </c>
      <c r="AM8" s="24">
        <v>0.32729261084813299</v>
      </c>
      <c r="AN8" s="24">
        <v>-0.40851554631468401</v>
      </c>
      <c r="AO8" s="24">
        <v>-0.74125990774473605</v>
      </c>
      <c r="AP8" s="24">
        <v>0.39993499783644498</v>
      </c>
      <c r="AQ8" s="24">
        <v>-2.2154137103614399E-2</v>
      </c>
      <c r="AR8" s="24">
        <v>0.17502452417963099</v>
      </c>
      <c r="AS8" s="24">
        <v>0.119379648479454</v>
      </c>
      <c r="AT8" s="24">
        <v>8.3540604803684998E-2</v>
      </c>
      <c r="AU8" s="24">
        <v>0.23835777030364599</v>
      </c>
      <c r="AV8" s="24">
        <v>-0.335578447097719</v>
      </c>
      <c r="AW8" s="24">
        <v>0.11878888435231</v>
      </c>
      <c r="AX8" s="24">
        <v>0.39143908065557798</v>
      </c>
      <c r="AY8" s="24">
        <v>0.42851438011927001</v>
      </c>
      <c r="AZ8" s="24">
        <v>0.69228926799982504</v>
      </c>
      <c r="BA8" s="24">
        <v>6.2904036549277897E-2</v>
      </c>
      <c r="BB8" s="24">
        <v>0.51523660896168</v>
      </c>
      <c r="BC8" s="24">
        <v>0.56949906763409597</v>
      </c>
      <c r="BD8" s="24">
        <v>0.797187550944078</v>
      </c>
      <c r="BE8" s="24">
        <v>0.69773839929860604</v>
      </c>
      <c r="BF8" s="24">
        <v>0.50960824383311698</v>
      </c>
      <c r="BG8" s="24">
        <v>0.58970619373173805</v>
      </c>
      <c r="BH8" s="24">
        <v>0.65383837998149597</v>
      </c>
      <c r="BI8" s="24">
        <v>0.90230132361885695</v>
      </c>
      <c r="BJ8" s="24">
        <v>-5.0225358005361001E-2</v>
      </c>
      <c r="BK8" s="24">
        <v>0.46468878220273102</v>
      </c>
      <c r="BL8" s="24">
        <v>0.536543570150534</v>
      </c>
      <c r="BM8" s="24">
        <v>0.400110385202125</v>
      </c>
      <c r="BN8" s="24">
        <v>0.360222042811011</v>
      </c>
      <c r="BO8" s="24">
        <v>0.69217471183321999</v>
      </c>
      <c r="BP8" s="24">
        <v>0.69188343151121501</v>
      </c>
      <c r="BQ8" s="24">
        <v>4.6458205025295601E-2</v>
      </c>
      <c r="BR8" s="24">
        <v>3.5738113198871199E-2</v>
      </c>
      <c r="BS8" s="24">
        <v>0.41660402928380802</v>
      </c>
      <c r="BT8" s="24">
        <v>0.50330759816807202</v>
      </c>
      <c r="BU8" s="24">
        <v>0.50984451600284497</v>
      </c>
      <c r="BV8" s="24">
        <v>0.55823755907456896</v>
      </c>
      <c r="BW8" s="24">
        <v>0.56867926742919095</v>
      </c>
      <c r="BX8" s="24">
        <v>0.65704586927529995</v>
      </c>
      <c r="BY8" s="24">
        <v>0.53162976873466805</v>
      </c>
      <c r="BZ8" s="24">
        <v>0.188914999134114</v>
      </c>
      <c r="CA8" s="24">
        <v>0.15689271513407399</v>
      </c>
      <c r="CB8" s="24">
        <v>0.48780806217234601</v>
      </c>
      <c r="CC8" s="24">
        <v>0.45716178009316799</v>
      </c>
      <c r="CD8" s="24">
        <v>0.59824938081970502</v>
      </c>
      <c r="CE8" s="24">
        <v>0.52889291687242002</v>
      </c>
      <c r="CF8" s="24">
        <v>0.64001275782232703</v>
      </c>
      <c r="CG8" s="24">
        <v>0.65495526684467598</v>
      </c>
      <c r="CH8" s="24">
        <v>0.53894992109814499</v>
      </c>
      <c r="CI8" s="24">
        <v>0.47507557871872202</v>
      </c>
      <c r="CJ8" s="24">
        <v>0.220596028613394</v>
      </c>
      <c r="CK8" s="24">
        <v>0.55196908197890804</v>
      </c>
      <c r="CL8" s="24">
        <v>-0.48277867907251698</v>
      </c>
      <c r="CM8" s="24">
        <v>-0.65658202382045205</v>
      </c>
      <c r="CN8" s="24">
        <v>-0.53118182994297303</v>
      </c>
      <c r="CO8" s="24">
        <v>0.26661295267094898</v>
      </c>
      <c r="CP8" s="24">
        <v>-4.4457522478581299E-2</v>
      </c>
      <c r="CQ8" s="24">
        <v>-0.11307684280538401</v>
      </c>
      <c r="CR8" s="24">
        <v>-0.35268594017405402</v>
      </c>
      <c r="CS8" s="24">
        <v>-0.56184376460487695</v>
      </c>
      <c r="CT8" s="24">
        <v>-1.9112740635309999E-2</v>
      </c>
      <c r="CU8" s="24">
        <v>9.0997521108365106E-2</v>
      </c>
      <c r="CV8" s="24">
        <v>-1.83659604118704E-2</v>
      </c>
      <c r="CW8" s="24">
        <v>-0.74829761357622404</v>
      </c>
      <c r="CX8" s="24">
        <v>-0.50969251364117296</v>
      </c>
      <c r="CY8" s="24">
        <v>0.61231610452741403</v>
      </c>
      <c r="CZ8" s="24">
        <v>0.32320413315606</v>
      </c>
      <c r="DA8" s="24">
        <v>-0.69644550567096997</v>
      </c>
      <c r="DB8" s="24">
        <v>-0.45928655436670401</v>
      </c>
      <c r="DC8" s="24">
        <v>-0.74722537469221495</v>
      </c>
      <c r="DD8" s="24">
        <v>-0.68953079111127402</v>
      </c>
      <c r="DE8" s="24">
        <v>-0.58275071464415495</v>
      </c>
      <c r="DF8" s="24">
        <v>0.64502009812391203</v>
      </c>
      <c r="DG8" s="24">
        <v>0.50072843214300999</v>
      </c>
      <c r="DH8" s="24">
        <v>-0.68279493579552297</v>
      </c>
      <c r="DI8" s="24">
        <v>0.337853005282165</v>
      </c>
      <c r="DJ8" s="24">
        <v>1.40797063450984E-3</v>
      </c>
      <c r="DK8" s="24">
        <v>0.110000870741235</v>
      </c>
      <c r="DL8" s="24">
        <v>-0.60269953477634197</v>
      </c>
      <c r="DM8" s="24">
        <v>6.6222924670839803E-2</v>
      </c>
      <c r="DN8" s="24">
        <v>-0.21726228925983501</v>
      </c>
      <c r="DO8" s="24">
        <v>0.24679845465594299</v>
      </c>
      <c r="DP8" s="24">
        <v>0.22206705559807699</v>
      </c>
      <c r="DQ8" s="24">
        <v>0.238761966938599</v>
      </c>
      <c r="DR8" s="24">
        <v>0.21988968704089801</v>
      </c>
      <c r="DS8" s="24">
        <v>0.110416693494491</v>
      </c>
      <c r="DT8" s="24">
        <v>0.40294535006097898</v>
      </c>
      <c r="DU8" s="24">
        <v>0.45874584688419001</v>
      </c>
      <c r="DV8" s="24">
        <v>0.37909395574585603</v>
      </c>
      <c r="DW8" s="24">
        <v>0.29158009916207001</v>
      </c>
      <c r="DX8" s="24">
        <v>0.10108775588324399</v>
      </c>
      <c r="DY8" s="24">
        <v>0.57618796616524104</v>
      </c>
      <c r="DZ8" s="24">
        <v>0.55692154492331103</v>
      </c>
      <c r="EA8" s="24">
        <v>0.54105281208511202</v>
      </c>
      <c r="EB8" s="24">
        <v>0.480808074783455</v>
      </c>
      <c r="EC8" s="24">
        <v>0.51266406860613301</v>
      </c>
      <c r="ED8" s="24">
        <v>0.47758187001327501</v>
      </c>
      <c r="EE8" s="24">
        <v>0.42790545291341298</v>
      </c>
      <c r="EF8" s="24">
        <v>0.60503471003959997</v>
      </c>
      <c r="EG8" s="24">
        <v>0.592539753717089</v>
      </c>
      <c r="EH8" s="24">
        <v>0.52980155313019694</v>
      </c>
      <c r="EI8" s="24">
        <v>0.51429782640427102</v>
      </c>
      <c r="EJ8" s="24">
        <v>-0.26843781690634</v>
      </c>
      <c r="EK8" s="24">
        <v>0.293317724388719</v>
      </c>
      <c r="EL8" s="24">
        <v>-0.24646842929822901</v>
      </c>
      <c r="EM8" s="24">
        <v>-0.56186972240488897</v>
      </c>
      <c r="EN8" s="24">
        <v>-0.66293585175927205</v>
      </c>
      <c r="EO8" s="24">
        <v>0.86513097243979697</v>
      </c>
      <c r="EP8" s="24">
        <v>-0.104722864021825</v>
      </c>
      <c r="EQ8" s="24">
        <v>-0.22661080157730701</v>
      </c>
      <c r="ER8" s="24">
        <v>-8.7446841884904605E-2</v>
      </c>
      <c r="ES8" s="24">
        <v>-0.16455841386751499</v>
      </c>
      <c r="ET8" s="24">
        <v>7.0450054371911696E-3</v>
      </c>
      <c r="EU8" s="24">
        <v>-0.110295571228372</v>
      </c>
      <c r="EV8" s="24">
        <v>-0.36963277931199101</v>
      </c>
      <c r="EW8" s="24">
        <v>0.91481767944048298</v>
      </c>
    </row>
    <row r="9" spans="1:153" x14ac:dyDescent="0.25">
      <c r="A9" t="s">
        <v>70</v>
      </c>
      <c r="B9" t="s">
        <v>136</v>
      </c>
      <c r="C9" s="23">
        <v>0.470694730491726</v>
      </c>
      <c r="D9" s="24">
        <v>0.85019121023556798</v>
      </c>
      <c r="E9" s="24">
        <v>-0.306679751524495</v>
      </c>
      <c r="F9" s="24">
        <v>-0.59219661164086401</v>
      </c>
      <c r="G9" s="24">
        <v>-0.46467879364575199</v>
      </c>
      <c r="H9" s="24">
        <v>-0.47603267602278698</v>
      </c>
      <c r="I9" s="24">
        <v>-0.37425648384271698</v>
      </c>
      <c r="J9" s="24">
        <v>-0.48496680715466001</v>
      </c>
      <c r="K9" s="24">
        <v>-0.52766397661868603</v>
      </c>
      <c r="L9" s="24">
        <v>-0.52171787651396295</v>
      </c>
      <c r="M9" s="24">
        <v>-0.56106498791215098</v>
      </c>
      <c r="N9" s="24">
        <v>-0.11523097400114</v>
      </c>
      <c r="O9" s="24">
        <v>-0.48560525206958599</v>
      </c>
      <c r="P9" s="24">
        <v>-0.46261984409481299</v>
      </c>
      <c r="Q9" s="24">
        <v>-0.48968985737725501</v>
      </c>
      <c r="R9" s="24">
        <v>-0.46064346909123199</v>
      </c>
      <c r="S9" s="24">
        <v>-0.50657540777905197</v>
      </c>
      <c r="T9" s="24">
        <v>-0.49560736283858497</v>
      </c>
      <c r="U9" s="24">
        <v>-0.443529149920452</v>
      </c>
      <c r="V9" s="24">
        <v>-0.43615702094404402</v>
      </c>
      <c r="W9" s="24">
        <v>-0.46035318212173798</v>
      </c>
      <c r="X9" s="24">
        <v>-0.41795304437393099</v>
      </c>
      <c r="Y9" s="24">
        <v>-0.48429802323840498</v>
      </c>
      <c r="Z9" s="24">
        <v>-0.53282300457945297</v>
      </c>
      <c r="AA9" s="24">
        <v>-0.49212983405238298</v>
      </c>
      <c r="AB9" s="24">
        <v>-0.77823627162978704</v>
      </c>
      <c r="AC9" s="24">
        <v>-0.50156611415713803</v>
      </c>
      <c r="AD9" s="24">
        <v>-0.53850691354243396</v>
      </c>
      <c r="AE9" s="24">
        <v>0.86716917970429297</v>
      </c>
      <c r="AF9" s="24">
        <v>0.859113329322999</v>
      </c>
      <c r="AG9" s="24">
        <v>-0.56617058279187105</v>
      </c>
      <c r="AH9" s="24">
        <v>-0.241461385536827</v>
      </c>
      <c r="AI9" s="24">
        <v>0.83875595380540602</v>
      </c>
      <c r="AJ9" s="24">
        <v>0.58401958388292396</v>
      </c>
      <c r="AK9" s="24">
        <v>0.71006412617000902</v>
      </c>
      <c r="AL9" s="24">
        <v>0.39627480327161702</v>
      </c>
      <c r="AM9" s="24">
        <v>0.32963455760792798</v>
      </c>
      <c r="AN9" s="24">
        <v>-0.38658384216498598</v>
      </c>
      <c r="AO9" s="24">
        <v>-0.723917508689087</v>
      </c>
      <c r="AP9" s="24">
        <v>0.44738185419030102</v>
      </c>
      <c r="AQ9" s="24">
        <v>4.8920358984543402E-2</v>
      </c>
      <c r="AR9" s="24">
        <v>0.150526682307529</v>
      </c>
      <c r="AS9" s="24">
        <v>0.144730464123041</v>
      </c>
      <c r="AT9" s="24">
        <v>0.13005049336293401</v>
      </c>
      <c r="AU9" s="24">
        <v>0.22591093563385101</v>
      </c>
      <c r="AV9" s="24">
        <v>-0.36712330206305899</v>
      </c>
      <c r="AW9" s="24">
        <v>0.137217740528539</v>
      </c>
      <c r="AX9" s="24">
        <v>0.40810634613234897</v>
      </c>
      <c r="AY9" s="24">
        <v>0.45284293952588101</v>
      </c>
      <c r="AZ9" s="24">
        <v>0.70928054211053704</v>
      </c>
      <c r="BA9" s="24">
        <v>9.5090548449662596E-2</v>
      </c>
      <c r="BB9" s="24">
        <v>0.52596526887717998</v>
      </c>
      <c r="BC9" s="24">
        <v>0.59204848803172705</v>
      </c>
      <c r="BD9" s="24">
        <v>0.838847390685035</v>
      </c>
      <c r="BE9" s="24">
        <v>0.66514142654054298</v>
      </c>
      <c r="BF9" s="24">
        <v>0.48288810015515399</v>
      </c>
      <c r="BG9" s="24">
        <v>0.62460639951935004</v>
      </c>
      <c r="BH9" s="24">
        <v>0.68551482811984599</v>
      </c>
      <c r="BI9" s="24">
        <v>0.87587309396435797</v>
      </c>
      <c r="BJ9" s="24">
        <v>-2.0808116253955299E-2</v>
      </c>
      <c r="BK9" s="24">
        <v>0.50864284526374004</v>
      </c>
      <c r="BL9" s="24">
        <v>0.59753348570843501</v>
      </c>
      <c r="BM9" s="24">
        <v>0.45501206212154</v>
      </c>
      <c r="BN9" s="24">
        <v>0.46130689871530201</v>
      </c>
      <c r="BO9" s="24">
        <v>0.71811914918547703</v>
      </c>
      <c r="BP9" s="24">
        <v>0.69658824891557702</v>
      </c>
      <c r="BQ9" s="24">
        <v>-1.2700802119440399E-2</v>
      </c>
      <c r="BR9" s="24">
        <v>3.3979042124669102E-2</v>
      </c>
      <c r="BS9" s="24">
        <v>0.42696889690946899</v>
      </c>
      <c r="BT9" s="24">
        <v>0.52110696343672003</v>
      </c>
      <c r="BU9" s="24">
        <v>0.53700289889879604</v>
      </c>
      <c r="BV9" s="24">
        <v>0.56856386547884097</v>
      </c>
      <c r="BW9" s="24">
        <v>0.58630163183422501</v>
      </c>
      <c r="BX9" s="24">
        <v>0.71392409155494596</v>
      </c>
      <c r="BY9" s="24">
        <v>0.51551571920493899</v>
      </c>
      <c r="BZ9" s="24">
        <v>0.25873389246457901</v>
      </c>
      <c r="CA9" s="24">
        <v>0.20233766411870099</v>
      </c>
      <c r="CB9" s="24">
        <v>0.49509698576628502</v>
      </c>
      <c r="CC9" s="24">
        <v>0.49800446021667499</v>
      </c>
      <c r="CD9" s="24">
        <v>0.62801936229480504</v>
      </c>
      <c r="CE9" s="24">
        <v>0.55315863809461496</v>
      </c>
      <c r="CF9" s="24">
        <v>0.67574576129255104</v>
      </c>
      <c r="CG9" s="24">
        <v>0.69704132435169996</v>
      </c>
      <c r="CH9" s="24">
        <v>0.62733851852149902</v>
      </c>
      <c r="CI9" s="24">
        <v>0.56608491464689703</v>
      </c>
      <c r="CJ9" s="24">
        <v>0.35205864357009498</v>
      </c>
      <c r="CK9" s="24">
        <v>0.57816773062054205</v>
      </c>
      <c r="CL9" s="24">
        <v>-0.47284837106035899</v>
      </c>
      <c r="CM9" s="24">
        <v>-0.61618365263655095</v>
      </c>
      <c r="CN9" s="24">
        <v>-0.53068900646722394</v>
      </c>
      <c r="CO9" s="24">
        <v>0.293581371523704</v>
      </c>
      <c r="CP9" s="24">
        <v>-0.187685679382989</v>
      </c>
      <c r="CQ9" s="24">
        <v>-0.133104686999305</v>
      </c>
      <c r="CR9" s="24">
        <v>-0.369545014077305</v>
      </c>
      <c r="CS9" s="24">
        <v>-0.595798066100099</v>
      </c>
      <c r="CT9" s="24">
        <v>-7.3192452060284005E-2</v>
      </c>
      <c r="CU9" s="24">
        <v>2.2194191064276499E-3</v>
      </c>
      <c r="CV9" s="24">
        <v>2.42964095530038E-2</v>
      </c>
      <c r="CW9" s="24">
        <v>-0.78159762284455703</v>
      </c>
      <c r="CX9" s="24">
        <v>-0.52284725876001303</v>
      </c>
      <c r="CY9" s="24">
        <v>0.61921035586344098</v>
      </c>
      <c r="CZ9" s="24">
        <v>0.356410274590508</v>
      </c>
      <c r="DA9" s="24">
        <v>-0.708335208681387</v>
      </c>
      <c r="DB9" s="24">
        <v>-0.46307585558034497</v>
      </c>
      <c r="DC9" s="24">
        <v>-0.75216243715628905</v>
      </c>
      <c r="DD9" s="24">
        <v>-0.642309234236358</v>
      </c>
      <c r="DE9" s="24">
        <v>-0.50510721596700503</v>
      </c>
      <c r="DF9" s="24">
        <v>0.67915239605934996</v>
      </c>
      <c r="DG9" s="24">
        <v>0.58012291685804696</v>
      </c>
      <c r="DH9" s="24">
        <v>-0.62184649431537198</v>
      </c>
      <c r="DI9" s="24">
        <v>0.29461491324997702</v>
      </c>
      <c r="DJ9" s="24">
        <v>-1.17525159770933E-2</v>
      </c>
      <c r="DK9" s="24">
        <v>0.15092354938244801</v>
      </c>
      <c r="DL9" s="24">
        <v>-0.65348322952592597</v>
      </c>
      <c r="DM9" s="24">
        <v>1.2681621704786501E-2</v>
      </c>
      <c r="DN9" s="24">
        <v>-0.29854026674103401</v>
      </c>
      <c r="DO9" s="24">
        <v>0.21308577285459299</v>
      </c>
      <c r="DP9" s="24">
        <v>0.198840233285979</v>
      </c>
      <c r="DQ9" s="24">
        <v>0.23055813030835701</v>
      </c>
      <c r="DR9" s="24">
        <v>0.20208774361857201</v>
      </c>
      <c r="DS9" s="24">
        <v>2.50372605397431E-2</v>
      </c>
      <c r="DT9" s="24">
        <v>0.34950897021470501</v>
      </c>
      <c r="DU9" s="24">
        <v>0.42146210876220203</v>
      </c>
      <c r="DV9" s="24">
        <v>0.34655938391652003</v>
      </c>
      <c r="DW9" s="24">
        <v>0.27118693968843199</v>
      </c>
      <c r="DX9" s="24">
        <v>6.9535430955785293E-2</v>
      </c>
      <c r="DY9" s="24">
        <v>0.53953076525047605</v>
      </c>
      <c r="DZ9" s="24">
        <v>0.53696686929675597</v>
      </c>
      <c r="EA9" s="24">
        <v>0.52900712954238704</v>
      </c>
      <c r="EB9" s="24">
        <v>0.46463097360217198</v>
      </c>
      <c r="EC9" s="24">
        <v>0.48664354902493001</v>
      </c>
      <c r="ED9" s="24">
        <v>0.44909160330451298</v>
      </c>
      <c r="EE9" s="24">
        <v>0.40353105687362401</v>
      </c>
      <c r="EF9" s="24">
        <v>0.59507160328458897</v>
      </c>
      <c r="EG9" s="24">
        <v>0.57882638224343397</v>
      </c>
      <c r="EH9" s="24">
        <v>0.51272518170297299</v>
      </c>
      <c r="EI9" s="24">
        <v>0.48931947490178201</v>
      </c>
      <c r="EJ9" s="24">
        <v>-0.27299784577615799</v>
      </c>
      <c r="EK9" s="24">
        <v>0.20921348035460999</v>
      </c>
      <c r="EL9" s="24">
        <v>-0.19323224128220501</v>
      </c>
      <c r="EM9" s="24">
        <v>-0.53608339399141203</v>
      </c>
      <c r="EN9" s="24">
        <v>-0.65451420056973897</v>
      </c>
      <c r="EO9" s="24">
        <v>0.82557398227983203</v>
      </c>
      <c r="EP9" s="24">
        <v>-0.26777791255470201</v>
      </c>
      <c r="EQ9" s="24">
        <v>-0.21779802730717501</v>
      </c>
      <c r="ER9" s="24">
        <v>-5.1622157948144003E-2</v>
      </c>
      <c r="ES9" s="24">
        <v>-0.328100690367086</v>
      </c>
      <c r="ET9" s="24">
        <v>-0.15496146801067201</v>
      </c>
      <c r="EU9" s="24">
        <v>-0.26417568606439301</v>
      </c>
      <c r="EV9" s="24">
        <v>-0.31912711680614297</v>
      </c>
      <c r="EW9" s="24">
        <v>0.88439378133339996</v>
      </c>
    </row>
    <row r="10" spans="1:153" x14ac:dyDescent="0.25">
      <c r="A10" t="s">
        <v>78</v>
      </c>
      <c r="B10" t="s">
        <v>136</v>
      </c>
      <c r="C10" s="23">
        <v>0.49227988328531203</v>
      </c>
      <c r="D10" s="24">
        <v>0.79131177159609101</v>
      </c>
      <c r="E10" s="24">
        <v>-0.222875925333266</v>
      </c>
      <c r="F10" s="24">
        <v>-0.60769528302208797</v>
      </c>
      <c r="G10" s="24">
        <v>-0.48524610359776099</v>
      </c>
      <c r="H10" s="24">
        <v>-0.48996468420392197</v>
      </c>
      <c r="I10" s="24">
        <v>-0.39473477269474899</v>
      </c>
      <c r="J10" s="24">
        <v>-0.50620775935442897</v>
      </c>
      <c r="K10" s="24">
        <v>-0.56407963303325603</v>
      </c>
      <c r="L10" s="24">
        <v>-0.48020875167545501</v>
      </c>
      <c r="M10" s="24">
        <v>-0.571506741861178</v>
      </c>
      <c r="N10" s="24">
        <v>-0.113027322541292</v>
      </c>
      <c r="O10" s="24">
        <v>-0.48998071870784998</v>
      </c>
      <c r="P10" s="24">
        <v>-0.48325638243969299</v>
      </c>
      <c r="Q10" s="24">
        <v>-0.52174986377521204</v>
      </c>
      <c r="R10" s="24">
        <v>-0.51629929454491297</v>
      </c>
      <c r="S10" s="24">
        <v>-0.46354396599754299</v>
      </c>
      <c r="T10" s="24">
        <v>-0.51453485578638603</v>
      </c>
      <c r="U10" s="24">
        <v>-0.465071548881686</v>
      </c>
      <c r="V10" s="24">
        <v>-0.469489933664897</v>
      </c>
      <c r="W10" s="24">
        <v>-0.49475542075718298</v>
      </c>
      <c r="X10" s="24">
        <v>-0.43579039969947903</v>
      </c>
      <c r="Y10" s="24">
        <v>-0.520066166968706</v>
      </c>
      <c r="Z10" s="24">
        <v>-0.52807496074611004</v>
      </c>
      <c r="AA10" s="24">
        <v>-0.51216356584074596</v>
      </c>
      <c r="AB10" s="24">
        <v>-0.80036239273841503</v>
      </c>
      <c r="AC10" s="24">
        <v>-0.520849252440859</v>
      </c>
      <c r="AD10" s="24">
        <v>-0.56290375994112996</v>
      </c>
      <c r="AE10" s="24">
        <v>0.89021134530063095</v>
      </c>
      <c r="AF10" s="24">
        <v>0.85404784006191403</v>
      </c>
      <c r="AG10" s="24">
        <v>-0.59385769446048098</v>
      </c>
      <c r="AH10" s="24">
        <v>-0.24954053343853</v>
      </c>
      <c r="AI10" s="24">
        <v>0.87352325313968504</v>
      </c>
      <c r="AJ10" s="24">
        <v>0.60239634279241705</v>
      </c>
      <c r="AK10" s="24">
        <v>0.659756535613226</v>
      </c>
      <c r="AL10" s="24">
        <v>0.40935238796399998</v>
      </c>
      <c r="AM10" s="24">
        <v>0.352400241530407</v>
      </c>
      <c r="AN10" s="24">
        <v>-0.41032553319201798</v>
      </c>
      <c r="AO10" s="24">
        <v>-0.74678302675710295</v>
      </c>
      <c r="AP10" s="24">
        <v>0.45189332990671299</v>
      </c>
      <c r="AQ10" s="24">
        <v>5.2544133765075697E-2</v>
      </c>
      <c r="AR10" s="24">
        <v>0.19256995197829299</v>
      </c>
      <c r="AS10" s="24">
        <v>0.16947216289793099</v>
      </c>
      <c r="AT10" s="24">
        <v>0.15686711409999801</v>
      </c>
      <c r="AU10" s="24">
        <v>0.26455279981973201</v>
      </c>
      <c r="AV10" s="24">
        <v>-0.28627649605087202</v>
      </c>
      <c r="AW10" s="24">
        <v>0.17024384882282001</v>
      </c>
      <c r="AX10" s="24">
        <v>0.42014548363069598</v>
      </c>
      <c r="AY10" s="24">
        <v>0.45896091595458</v>
      </c>
      <c r="AZ10" s="24">
        <v>0.72470476880665902</v>
      </c>
      <c r="BA10" s="24">
        <v>4.2710521574392597E-2</v>
      </c>
      <c r="BB10" s="24">
        <v>0.54255888914593398</v>
      </c>
      <c r="BC10" s="24">
        <v>0.59970795220155904</v>
      </c>
      <c r="BD10" s="24">
        <v>0.79247033573535297</v>
      </c>
      <c r="BE10" s="24">
        <v>0.63754242104815195</v>
      </c>
      <c r="BF10" s="24">
        <v>0.52360722031095297</v>
      </c>
      <c r="BG10" s="24">
        <v>0.61932150046436896</v>
      </c>
      <c r="BH10" s="24">
        <v>0.66771830394270204</v>
      </c>
      <c r="BI10" s="24">
        <v>0.87793920671484305</v>
      </c>
      <c r="BJ10" s="24">
        <v>-5.8357883763297203E-2</v>
      </c>
      <c r="BK10" s="24">
        <v>0.505638094951122</v>
      </c>
      <c r="BL10" s="24">
        <v>0.57992396876047902</v>
      </c>
      <c r="BM10" s="24">
        <v>0.442712923294799</v>
      </c>
      <c r="BN10" s="24">
        <v>0.41952722738277898</v>
      </c>
      <c r="BO10" s="24">
        <v>0.71414779677708895</v>
      </c>
      <c r="BP10" s="24">
        <v>0.72280491573004202</v>
      </c>
      <c r="BQ10" s="24">
        <v>5.5734847282311199E-2</v>
      </c>
      <c r="BR10" s="24">
        <v>6.6363672939390703E-2</v>
      </c>
      <c r="BS10" s="24">
        <v>0.44409252552092299</v>
      </c>
      <c r="BT10" s="24">
        <v>0.52784819313215903</v>
      </c>
      <c r="BU10" s="24">
        <v>0.53849295354745996</v>
      </c>
      <c r="BV10" s="24">
        <v>0.57962706855018897</v>
      </c>
      <c r="BW10" s="24">
        <v>0.59653523839151801</v>
      </c>
      <c r="BX10" s="24">
        <v>0.71301843689161304</v>
      </c>
      <c r="BY10" s="24">
        <v>0.53746409966355102</v>
      </c>
      <c r="BZ10" s="24">
        <v>0.26758078266273799</v>
      </c>
      <c r="CA10" s="24">
        <v>0.20640496731254299</v>
      </c>
      <c r="CB10" s="24">
        <v>0.51126343064665403</v>
      </c>
      <c r="CC10" s="24">
        <v>0.48997269230412399</v>
      </c>
      <c r="CD10" s="24">
        <v>0.62623369642030202</v>
      </c>
      <c r="CE10" s="24">
        <v>0.53807686035552704</v>
      </c>
      <c r="CF10" s="24">
        <v>0.66685009750272095</v>
      </c>
      <c r="CG10" s="24">
        <v>0.69275269460049804</v>
      </c>
      <c r="CH10" s="24">
        <v>0.58587824729561799</v>
      </c>
      <c r="CI10" s="24">
        <v>0.52458865629940499</v>
      </c>
      <c r="CJ10" s="24">
        <v>0.304068853462449</v>
      </c>
      <c r="CK10" s="24">
        <v>0.58231840833158199</v>
      </c>
      <c r="CL10" s="24">
        <v>-0.466565477350464</v>
      </c>
      <c r="CM10" s="24">
        <v>-0.61557715061791496</v>
      </c>
      <c r="CN10" s="24">
        <v>-0.56154775109696997</v>
      </c>
      <c r="CO10" s="24">
        <v>0.30901237625441502</v>
      </c>
      <c r="CP10" s="24">
        <v>-0.101343732727301</v>
      </c>
      <c r="CQ10" s="24">
        <v>-8.1760648237535496E-2</v>
      </c>
      <c r="CR10" s="24">
        <v>-0.32018255924700401</v>
      </c>
      <c r="CS10" s="24">
        <v>-0.57835684526276498</v>
      </c>
      <c r="CT10" s="24">
        <v>-5.6915381698813598E-2</v>
      </c>
      <c r="CU10" s="24">
        <v>7.5648245989428597E-2</v>
      </c>
      <c r="CV10" s="24">
        <v>4.2773013554784203E-2</v>
      </c>
      <c r="CW10" s="24">
        <v>-0.77028663412627696</v>
      </c>
      <c r="CX10" s="24">
        <v>-0.50392973579287204</v>
      </c>
      <c r="CY10" s="24">
        <v>0.64249746213959602</v>
      </c>
      <c r="CZ10" s="24">
        <v>0.35957109436419499</v>
      </c>
      <c r="DA10" s="24">
        <v>-0.66361127424345501</v>
      </c>
      <c r="DB10" s="24">
        <v>-0.50559063938918303</v>
      </c>
      <c r="DC10" s="24">
        <v>-0.75070944278087004</v>
      </c>
      <c r="DD10" s="24">
        <v>-0.64357429911332797</v>
      </c>
      <c r="DE10" s="24">
        <v>-0.533358889529577</v>
      </c>
      <c r="DF10" s="24">
        <v>0.62822308679292804</v>
      </c>
      <c r="DG10" s="24">
        <v>0.50212372151899998</v>
      </c>
      <c r="DH10" s="24">
        <v>-0.63674787689596402</v>
      </c>
      <c r="DI10" s="24">
        <v>0.34629198798166899</v>
      </c>
      <c r="DJ10" s="24">
        <v>-3.09787309668327E-2</v>
      </c>
      <c r="DK10" s="24">
        <v>0.191595497673517</v>
      </c>
      <c r="DL10" s="24">
        <v>-0.64454084318586202</v>
      </c>
      <c r="DM10" s="24">
        <v>4.0682521886599397E-2</v>
      </c>
      <c r="DN10" s="24">
        <v>-0.30412210057716699</v>
      </c>
      <c r="DO10" s="24">
        <v>0.24507093381576001</v>
      </c>
      <c r="DP10" s="24">
        <v>0.218455905684387</v>
      </c>
      <c r="DQ10" s="24">
        <v>0.229919628775166</v>
      </c>
      <c r="DR10" s="24">
        <v>0.18475331999213701</v>
      </c>
      <c r="DS10" s="24">
        <v>5.8089127897748102E-2</v>
      </c>
      <c r="DT10" s="24">
        <v>0.38859471381973898</v>
      </c>
      <c r="DU10" s="24">
        <v>0.449757918450994</v>
      </c>
      <c r="DV10" s="24">
        <v>0.37692730468783597</v>
      </c>
      <c r="DW10" s="24">
        <v>0.29444859692173198</v>
      </c>
      <c r="DX10" s="24">
        <v>9.73143465089331E-2</v>
      </c>
      <c r="DY10" s="24">
        <v>0.57320493784936699</v>
      </c>
      <c r="DZ10" s="24">
        <v>0.56098829909895398</v>
      </c>
      <c r="EA10" s="24">
        <v>0.547251215649595</v>
      </c>
      <c r="EB10" s="24">
        <v>0.48381655328534801</v>
      </c>
      <c r="EC10" s="24">
        <v>0.51374020191420899</v>
      </c>
      <c r="ED10" s="24">
        <v>0.47455982489195397</v>
      </c>
      <c r="EE10" s="24">
        <v>0.428519398674716</v>
      </c>
      <c r="EF10" s="24">
        <v>0.60948814824618003</v>
      </c>
      <c r="EG10" s="24">
        <v>0.59169414933169495</v>
      </c>
      <c r="EH10" s="24">
        <v>0.53192654060612998</v>
      </c>
      <c r="EI10" s="24">
        <v>0.51533192509651005</v>
      </c>
      <c r="EJ10" s="24">
        <v>-0.22334321840615601</v>
      </c>
      <c r="EK10" s="24">
        <v>0.28135849446026001</v>
      </c>
      <c r="EL10" s="24">
        <v>-0.19450000363529801</v>
      </c>
      <c r="EM10" s="24">
        <v>-0.56252406838407698</v>
      </c>
      <c r="EN10" s="24">
        <v>-0.66736102733518399</v>
      </c>
      <c r="EO10" s="24">
        <v>0.88257110646743098</v>
      </c>
      <c r="EP10" s="24">
        <v>-0.21351301222686001</v>
      </c>
      <c r="EQ10" s="24">
        <v>-0.192199698598464</v>
      </c>
      <c r="ER10" s="24">
        <v>-5.3927210110255898E-2</v>
      </c>
      <c r="ES10" s="24">
        <v>-0.26925942556536497</v>
      </c>
      <c r="ET10" s="24">
        <v>-9.2683927242504599E-2</v>
      </c>
      <c r="EU10" s="24">
        <v>-0.21230700284000101</v>
      </c>
      <c r="EV10" s="24">
        <v>-0.31488007074456997</v>
      </c>
      <c r="EW10" s="24">
        <v>0.92840494463258805</v>
      </c>
    </row>
    <row r="11" spans="1:153" x14ac:dyDescent="0.25">
      <c r="A11" t="s">
        <v>79</v>
      </c>
      <c r="B11" t="s">
        <v>136</v>
      </c>
      <c r="C11" s="23">
        <v>0.51139909094242397</v>
      </c>
      <c r="D11" s="24">
        <v>0.85752729166543895</v>
      </c>
      <c r="E11" s="24">
        <v>-0.267014486027562</v>
      </c>
      <c r="F11" s="24">
        <v>-0.65049359328239598</v>
      </c>
      <c r="G11" s="24">
        <v>-0.51260418057257395</v>
      </c>
      <c r="H11" s="24">
        <v>-0.52376566836461202</v>
      </c>
      <c r="I11" s="24">
        <v>-0.43364731364506598</v>
      </c>
      <c r="J11" s="24">
        <v>-0.54357939536536504</v>
      </c>
      <c r="K11" s="24">
        <v>-0.586941440781378</v>
      </c>
      <c r="L11" s="24">
        <v>-0.55422493084269298</v>
      </c>
      <c r="M11" s="24">
        <v>-0.60460531074799895</v>
      </c>
      <c r="N11" s="24">
        <v>-0.171412194812119</v>
      </c>
      <c r="O11" s="24">
        <v>-0.53555984080969299</v>
      </c>
      <c r="P11" s="24">
        <v>-0.51110458164813199</v>
      </c>
      <c r="Q11" s="24">
        <v>-0.53935258049313894</v>
      </c>
      <c r="R11" s="24">
        <v>-0.518472148240535</v>
      </c>
      <c r="S11" s="24">
        <v>-0.51230007709147896</v>
      </c>
      <c r="T11" s="24">
        <v>-0.55795059544282799</v>
      </c>
      <c r="U11" s="24">
        <v>-0.48869971105856003</v>
      </c>
      <c r="V11" s="24">
        <v>-0.48546071792668799</v>
      </c>
      <c r="W11" s="24">
        <v>-0.510714952248154</v>
      </c>
      <c r="X11" s="24">
        <v>-0.46157520610991998</v>
      </c>
      <c r="Y11" s="24">
        <v>-0.545714546234639</v>
      </c>
      <c r="Z11" s="24">
        <v>-0.57497318872156999</v>
      </c>
      <c r="AA11" s="24">
        <v>-0.55227478175571698</v>
      </c>
      <c r="AB11" s="24">
        <v>-0.817040850870561</v>
      </c>
      <c r="AC11" s="24">
        <v>-0.54254456868944401</v>
      </c>
      <c r="AD11" s="24">
        <v>-0.58858233530266402</v>
      </c>
      <c r="AE11" s="24">
        <v>0.89507939258818803</v>
      </c>
      <c r="AF11" s="24">
        <v>0.85347022965492902</v>
      </c>
      <c r="AG11" s="24">
        <v>-0.61230304610629904</v>
      </c>
      <c r="AH11" s="24">
        <v>-0.27515285220348901</v>
      </c>
      <c r="AI11" s="24">
        <v>0.86812114353561598</v>
      </c>
      <c r="AJ11" s="24">
        <v>0.60377797241386699</v>
      </c>
      <c r="AK11" s="24">
        <v>0.68432593120113305</v>
      </c>
      <c r="AL11" s="24">
        <v>0.374211045998525</v>
      </c>
      <c r="AM11" s="24">
        <v>0.296735929967401</v>
      </c>
      <c r="AN11" s="24">
        <v>-0.44283539321809201</v>
      </c>
      <c r="AO11" s="24">
        <v>-0.76663623693634897</v>
      </c>
      <c r="AP11" s="24">
        <v>0.46396444776321599</v>
      </c>
      <c r="AQ11" s="24">
        <v>2.7936573355988401E-2</v>
      </c>
      <c r="AR11" s="24">
        <v>0.18076051561254</v>
      </c>
      <c r="AS11" s="24">
        <v>0.170179106977348</v>
      </c>
      <c r="AT11" s="24">
        <v>0.145438685924414</v>
      </c>
      <c r="AU11" s="24">
        <v>0.27954910316808301</v>
      </c>
      <c r="AV11" s="24">
        <v>-0.378299133956704</v>
      </c>
      <c r="AW11" s="24">
        <v>0.16122599041903399</v>
      </c>
      <c r="AX11" s="24">
        <v>0.43411960362700203</v>
      </c>
      <c r="AY11" s="24">
        <v>0.46902112058759998</v>
      </c>
      <c r="AZ11" s="24">
        <v>0.72874937019280805</v>
      </c>
      <c r="BA11" s="24">
        <v>1.8503344869539098E-2</v>
      </c>
      <c r="BB11" s="24">
        <v>0.55748439525667504</v>
      </c>
      <c r="BC11" s="24">
        <v>0.61236851923417801</v>
      </c>
      <c r="BD11" s="24">
        <v>0.808262698475949</v>
      </c>
      <c r="BE11" s="24">
        <v>0.68668139646910298</v>
      </c>
      <c r="BF11" s="24">
        <v>0.52245657638820597</v>
      </c>
      <c r="BG11" s="24">
        <v>0.63770056883084902</v>
      </c>
      <c r="BH11" s="24">
        <v>0.70190659901637598</v>
      </c>
      <c r="BI11" s="24">
        <v>0.89672883408205895</v>
      </c>
      <c r="BJ11" s="24">
        <v>-6.0496566421284002E-2</v>
      </c>
      <c r="BK11" s="24">
        <v>0.53802213155701295</v>
      </c>
      <c r="BL11" s="24">
        <v>0.61084309895046396</v>
      </c>
      <c r="BM11" s="24">
        <v>0.47268970184756398</v>
      </c>
      <c r="BN11" s="24">
        <v>0.45238006038783501</v>
      </c>
      <c r="BO11" s="24">
        <v>0.72657669950919601</v>
      </c>
      <c r="BP11" s="24">
        <v>0.72421494389206098</v>
      </c>
      <c r="BQ11" s="24">
        <v>1.5525868472261301E-3</v>
      </c>
      <c r="BR11" s="24">
        <v>3.3952709916558299E-2</v>
      </c>
      <c r="BS11" s="24">
        <v>0.44777533741632602</v>
      </c>
      <c r="BT11" s="24">
        <v>0.549023464511884</v>
      </c>
      <c r="BU11" s="24">
        <v>0.55273522375191497</v>
      </c>
      <c r="BV11" s="24">
        <v>0.59978829901293795</v>
      </c>
      <c r="BW11" s="24">
        <v>0.61163576013526599</v>
      </c>
      <c r="BX11" s="24">
        <v>0.70608914400733502</v>
      </c>
      <c r="BY11" s="24">
        <v>0.55836425422046099</v>
      </c>
      <c r="BZ11" s="24">
        <v>0.227763228390025</v>
      </c>
      <c r="CA11" s="24">
        <v>0.186340758074898</v>
      </c>
      <c r="CB11" s="24">
        <v>0.51970554513602296</v>
      </c>
      <c r="CC11" s="24">
        <v>0.51314823396925402</v>
      </c>
      <c r="CD11" s="24">
        <v>0.64891735539316997</v>
      </c>
      <c r="CE11" s="24">
        <v>0.57762381620306902</v>
      </c>
      <c r="CF11" s="24">
        <v>0.69832391541868499</v>
      </c>
      <c r="CG11" s="24">
        <v>0.71362424854681195</v>
      </c>
      <c r="CH11" s="24">
        <v>0.64044104456883499</v>
      </c>
      <c r="CI11" s="24">
        <v>0.57940870240523701</v>
      </c>
      <c r="CJ11" s="24">
        <v>0.34369882769486798</v>
      </c>
      <c r="CK11" s="24">
        <v>0.59972911633481496</v>
      </c>
      <c r="CL11" s="24">
        <v>-0.53687401316855399</v>
      </c>
      <c r="CM11" s="24">
        <v>-0.67293420547389604</v>
      </c>
      <c r="CN11" s="24">
        <v>-0.58487213846760799</v>
      </c>
      <c r="CO11" s="24">
        <v>0.303261220558387</v>
      </c>
      <c r="CP11" s="24">
        <v>-0.10796370880159099</v>
      </c>
      <c r="CQ11" s="24">
        <v>-0.13041284348127299</v>
      </c>
      <c r="CR11" s="24">
        <v>-0.394835773539921</v>
      </c>
      <c r="CS11" s="24">
        <v>-0.64203197368863396</v>
      </c>
      <c r="CT11" s="24">
        <v>-6.2007365604093097E-2</v>
      </c>
      <c r="CU11" s="24">
        <v>4.3074037769253302E-2</v>
      </c>
      <c r="CV11" s="24">
        <v>-1.04460199790526E-2</v>
      </c>
      <c r="CW11" s="24">
        <v>-0.80217952572734097</v>
      </c>
      <c r="CX11" s="24">
        <v>-0.57991974665759105</v>
      </c>
      <c r="CY11" s="24">
        <v>0.66791276725445103</v>
      </c>
      <c r="CZ11" s="24">
        <v>0.367649938058077</v>
      </c>
      <c r="DA11" s="24">
        <v>-0.7406440857405</v>
      </c>
      <c r="DB11" s="24">
        <v>-0.51471103212745895</v>
      </c>
      <c r="DC11" s="24">
        <v>-0.78353496086289698</v>
      </c>
      <c r="DD11" s="24">
        <v>-0.68760792957972205</v>
      </c>
      <c r="DE11" s="24">
        <v>-0.55913618403492304</v>
      </c>
      <c r="DF11" s="24">
        <v>0.71327645560127395</v>
      </c>
      <c r="DG11" s="24">
        <v>0.601286393559752</v>
      </c>
      <c r="DH11" s="24">
        <v>-0.68346240601230701</v>
      </c>
      <c r="DI11" s="24">
        <v>0.32191076797900597</v>
      </c>
      <c r="DJ11" s="24">
        <v>-4.1421966104875203E-2</v>
      </c>
      <c r="DK11" s="24">
        <v>0.151043975766184</v>
      </c>
      <c r="DL11" s="24">
        <v>-0.68055187309585097</v>
      </c>
      <c r="DM11" s="24">
        <v>7.2234697615573898E-2</v>
      </c>
      <c r="DN11" s="24">
        <v>-0.245286744422053</v>
      </c>
      <c r="DO11" s="24">
        <v>0.26319554780562299</v>
      </c>
      <c r="DP11" s="24">
        <v>0.240797753735981</v>
      </c>
      <c r="DQ11" s="24">
        <v>0.26472783304106301</v>
      </c>
      <c r="DR11" s="24">
        <v>0.24332102687685001</v>
      </c>
      <c r="DS11" s="24">
        <v>9.1508278903785795E-2</v>
      </c>
      <c r="DT11" s="24">
        <v>0.39777072099453697</v>
      </c>
      <c r="DU11" s="24">
        <v>0.47877641714958602</v>
      </c>
      <c r="DV11" s="24">
        <v>0.40466070654549802</v>
      </c>
      <c r="DW11" s="24">
        <v>0.32562839469578198</v>
      </c>
      <c r="DX11" s="24">
        <v>0.128338413203024</v>
      </c>
      <c r="DY11" s="24">
        <v>0.594148926979152</v>
      </c>
      <c r="DZ11" s="24">
        <v>0.58629549352563604</v>
      </c>
      <c r="EA11" s="24">
        <v>0.57631117572917701</v>
      </c>
      <c r="EB11" s="24">
        <v>0.51546773128331003</v>
      </c>
      <c r="EC11" s="24">
        <v>0.53947116255108796</v>
      </c>
      <c r="ED11" s="24">
        <v>0.505353652321758</v>
      </c>
      <c r="EE11" s="24">
        <v>0.459111203355904</v>
      </c>
      <c r="EF11" s="24">
        <v>0.64005220797664297</v>
      </c>
      <c r="EG11" s="24">
        <v>0.62726914203349005</v>
      </c>
      <c r="EH11" s="24">
        <v>0.56310937929439497</v>
      </c>
      <c r="EI11" s="24">
        <v>0.54190853196051703</v>
      </c>
      <c r="EJ11" s="24">
        <v>-0.30239679474605502</v>
      </c>
      <c r="EK11" s="24">
        <v>0.22997531530944201</v>
      </c>
      <c r="EL11" s="24">
        <v>-0.17736245209964099</v>
      </c>
      <c r="EM11" s="24">
        <v>-0.58834188194185999</v>
      </c>
      <c r="EN11" s="24">
        <v>-0.69063980716773499</v>
      </c>
      <c r="EO11" s="24">
        <v>0.82234409331065805</v>
      </c>
      <c r="EP11" s="24">
        <v>-0.19698891018998699</v>
      </c>
      <c r="EQ11" s="24">
        <v>-0.247183345060798</v>
      </c>
      <c r="ER11" s="24">
        <v>-9.89127901740261E-2</v>
      </c>
      <c r="ES11" s="24">
        <v>-0.25226398593034499</v>
      </c>
      <c r="ET11" s="24">
        <v>-8.5833681174238605E-2</v>
      </c>
      <c r="EU11" s="24">
        <v>-0.184999505912467</v>
      </c>
      <c r="EV11" s="24">
        <v>-0.31675403525541102</v>
      </c>
      <c r="EW11" s="24">
        <v>0.87383775875345104</v>
      </c>
    </row>
    <row r="12" spans="1:153" x14ac:dyDescent="0.25">
      <c r="A12" t="s">
        <v>80</v>
      </c>
      <c r="B12" t="s">
        <v>136</v>
      </c>
      <c r="C12" s="23">
        <v>0.51308698374642203</v>
      </c>
      <c r="D12" s="24">
        <v>0.76263701894098901</v>
      </c>
      <c r="E12" s="24">
        <v>-0.17017520257360899</v>
      </c>
      <c r="F12" s="24">
        <v>-0.60545878294330802</v>
      </c>
      <c r="G12" s="24">
        <v>-0.66481566552782101</v>
      </c>
      <c r="H12" s="24">
        <v>-0.50402900719268595</v>
      </c>
      <c r="I12" s="24">
        <v>-0.50043540279781895</v>
      </c>
      <c r="J12" s="24">
        <v>-0.47934338875815502</v>
      </c>
      <c r="K12" s="24">
        <v>-0.56211745508986</v>
      </c>
      <c r="L12" s="24">
        <v>-0.63315855947382005</v>
      </c>
      <c r="M12" s="24">
        <v>-0.43854974407897301</v>
      </c>
      <c r="N12" s="24">
        <v>-0.30130761086654001</v>
      </c>
      <c r="O12" s="24">
        <v>-0.55820753742232998</v>
      </c>
      <c r="P12" s="24">
        <v>-0.50462671460480901</v>
      </c>
      <c r="Q12" s="24">
        <v>-0.51508207531618899</v>
      </c>
      <c r="R12" s="24">
        <v>-0.47787959572099398</v>
      </c>
      <c r="S12" s="24">
        <v>-0.65128008225688205</v>
      </c>
      <c r="T12" s="24">
        <v>-0.49743983987290202</v>
      </c>
      <c r="U12" s="24">
        <v>-0.53759161188906801</v>
      </c>
      <c r="V12" s="24">
        <v>-0.52424177379108206</v>
      </c>
      <c r="W12" s="24">
        <v>-0.55660918446350005</v>
      </c>
      <c r="X12" s="24">
        <v>-0.61965803980981804</v>
      </c>
      <c r="Y12" s="24">
        <v>-0.52663283968158403</v>
      </c>
      <c r="Z12" s="24">
        <v>-0.55337399365008699</v>
      </c>
      <c r="AA12" s="24">
        <v>-0.50835016100222596</v>
      </c>
      <c r="AB12" s="24">
        <v>-0.47385298111278401</v>
      </c>
      <c r="AC12" s="24">
        <v>-0.53090374031943899</v>
      </c>
      <c r="AD12" s="24">
        <v>-0.48315565349206202</v>
      </c>
      <c r="AE12" s="24">
        <v>0.345572804609238</v>
      </c>
      <c r="AF12" s="24">
        <v>0.29019790522910699</v>
      </c>
      <c r="AG12" s="24">
        <v>-0.58256490566892305</v>
      </c>
      <c r="AH12" s="24">
        <v>-0.66827171184463197</v>
      </c>
      <c r="AI12" s="24">
        <v>0.31413004884775803</v>
      </c>
      <c r="AJ12" s="24">
        <v>0.422950591004085</v>
      </c>
      <c r="AK12" s="24">
        <v>0.32150290114151803</v>
      </c>
      <c r="AL12" s="24">
        <v>0.104366724137051</v>
      </c>
      <c r="AM12" s="24">
        <v>-3.7930436849683502E-2</v>
      </c>
      <c r="AN12" s="24">
        <v>-0.51489049831376199</v>
      </c>
      <c r="AO12" s="24">
        <v>-0.49084108273450699</v>
      </c>
      <c r="AP12" s="24">
        <v>0.58865287782676101</v>
      </c>
      <c r="AQ12" s="24">
        <v>0.358607374966671</v>
      </c>
      <c r="AR12" s="24">
        <v>0.28726977958981398</v>
      </c>
      <c r="AS12" s="24">
        <v>0.48571146741412102</v>
      </c>
      <c r="AT12" s="24">
        <v>0.49513721529417698</v>
      </c>
      <c r="AU12" s="24">
        <v>0.51908012852273799</v>
      </c>
      <c r="AV12" s="24">
        <v>-0.28017506315283602</v>
      </c>
      <c r="AW12" s="24">
        <v>0.43790049330962</v>
      </c>
      <c r="AX12" s="24">
        <v>0.523288451254452</v>
      </c>
      <c r="AY12" s="24">
        <v>0.50046833498559595</v>
      </c>
      <c r="AZ12" s="24">
        <v>0.49986671906457403</v>
      </c>
      <c r="BA12" s="24">
        <v>-0.43148565367877001</v>
      </c>
      <c r="BB12" s="24">
        <v>0.534523664161487</v>
      </c>
      <c r="BC12" s="24">
        <v>0.53254046158402102</v>
      </c>
      <c r="BD12" s="24">
        <v>0.29255384073368801</v>
      </c>
      <c r="BE12" s="24">
        <v>0.282998376880637</v>
      </c>
      <c r="BF12" s="24">
        <v>0.401166335682129</v>
      </c>
      <c r="BG12" s="24">
        <v>0.54982621122029895</v>
      </c>
      <c r="BH12" s="24">
        <v>0.58751161440219102</v>
      </c>
      <c r="BI12" s="24">
        <v>0.30188467252825102</v>
      </c>
      <c r="BJ12" s="24">
        <v>-0.30603640799022402</v>
      </c>
      <c r="BK12" s="24">
        <v>0.67725702934433196</v>
      </c>
      <c r="BL12" s="24">
        <v>0.66263794037736301</v>
      </c>
      <c r="BM12" s="24">
        <v>0.649469081635491</v>
      </c>
      <c r="BN12" s="24">
        <v>0.69369562259339601</v>
      </c>
      <c r="BO12" s="24">
        <v>0.4938192884507</v>
      </c>
      <c r="BP12" s="24">
        <v>0.48055073231423601</v>
      </c>
      <c r="BQ12" s="24">
        <v>-9.0425964957635094E-2</v>
      </c>
      <c r="BR12" s="24">
        <v>0.14541677018237301</v>
      </c>
      <c r="BS12" s="24">
        <v>0.45130582061079499</v>
      </c>
      <c r="BT12" s="24">
        <v>0.55215541496262799</v>
      </c>
      <c r="BU12" s="24">
        <v>0.51747545157280395</v>
      </c>
      <c r="BV12" s="24">
        <v>0.54687927237357803</v>
      </c>
      <c r="BW12" s="24">
        <v>0.53891116031564801</v>
      </c>
      <c r="BX12" s="24">
        <v>0.46744236110619702</v>
      </c>
      <c r="BY12" s="24">
        <v>0.49399710660294399</v>
      </c>
      <c r="BZ12" s="24">
        <v>0.25684242348840802</v>
      </c>
      <c r="CA12" s="24">
        <v>0.32012433283434499</v>
      </c>
      <c r="CB12" s="24">
        <v>0.47284996550295999</v>
      </c>
      <c r="CC12" s="24">
        <v>0.58235861623695195</v>
      </c>
      <c r="CD12" s="24">
        <v>0.574290329349738</v>
      </c>
      <c r="CE12" s="24">
        <v>0.55428421074395695</v>
      </c>
      <c r="CF12" s="24">
        <v>0.626963773283707</v>
      </c>
      <c r="CG12" s="24">
        <v>0.60330980727654604</v>
      </c>
      <c r="CH12" s="24">
        <v>0.79936668605706895</v>
      </c>
      <c r="CI12" s="24">
        <v>0.80081142866480703</v>
      </c>
      <c r="CJ12" s="24">
        <v>0.77084659381456899</v>
      </c>
      <c r="CK12" s="24">
        <v>0.55463195211342098</v>
      </c>
      <c r="CL12" s="24">
        <v>-0.60151179244538699</v>
      </c>
      <c r="CM12" s="24">
        <v>-0.352312196764411</v>
      </c>
      <c r="CN12" s="24">
        <v>-0.58518472865144899</v>
      </c>
      <c r="CO12" s="24">
        <v>0.43462557494728798</v>
      </c>
      <c r="CP12" s="24">
        <v>-7.1507055179677995E-2</v>
      </c>
      <c r="CQ12" s="24">
        <v>2.2953828745021099E-2</v>
      </c>
      <c r="CR12" s="24">
        <v>-0.243148651301589</v>
      </c>
      <c r="CS12" s="24">
        <v>-0.52808877941704402</v>
      </c>
      <c r="CT12" s="24">
        <v>-1.43646176987318E-2</v>
      </c>
      <c r="CU12" s="24">
        <v>-0.10737582727825901</v>
      </c>
      <c r="CV12" s="24">
        <v>0.121841894342037</v>
      </c>
      <c r="CW12" s="24">
        <v>-0.56936949551586302</v>
      </c>
      <c r="CX12" s="24">
        <v>-0.68992377883275302</v>
      </c>
      <c r="CY12" s="24">
        <v>0.62214664117923901</v>
      </c>
      <c r="CZ12" s="24">
        <v>0.48712048807124197</v>
      </c>
      <c r="DA12" s="24">
        <v>-0.56555104311467796</v>
      </c>
      <c r="DB12" s="24">
        <v>-0.56842423118914298</v>
      </c>
      <c r="DC12" s="24">
        <v>-0.33639816496425801</v>
      </c>
      <c r="DD12" s="24">
        <v>-0.35556436544799902</v>
      </c>
      <c r="DE12" s="24">
        <v>-8.1331535573887004E-2</v>
      </c>
      <c r="DF12" s="24">
        <v>0.68513882301679496</v>
      </c>
      <c r="DG12" s="24">
        <v>0.74736858012461505</v>
      </c>
      <c r="DH12" s="24">
        <v>-0.36824273008772901</v>
      </c>
      <c r="DI12" s="24">
        <v>0.211592814773883</v>
      </c>
      <c r="DJ12" s="24">
        <v>-0.39999665443710702</v>
      </c>
      <c r="DK12" s="24">
        <v>0.33840970914200302</v>
      </c>
      <c r="DL12" s="24">
        <v>-0.66725765259099001</v>
      </c>
      <c r="DM12" s="24">
        <v>0.32475642922792902</v>
      </c>
      <c r="DN12" s="24">
        <v>4.0521785391217202E-2</v>
      </c>
      <c r="DO12" s="24">
        <v>0.412585370394696</v>
      </c>
      <c r="DP12" s="24">
        <v>0.41853301128757697</v>
      </c>
      <c r="DQ12" s="24">
        <v>0.454186113787928</v>
      </c>
      <c r="DR12" s="24">
        <v>0.45120515080879597</v>
      </c>
      <c r="DS12" s="24">
        <v>0.22080468362518299</v>
      </c>
      <c r="DT12" s="24">
        <v>0.29201066773856998</v>
      </c>
      <c r="DU12" s="24">
        <v>0.460543641235866</v>
      </c>
      <c r="DV12" s="24">
        <v>0.48877340191111202</v>
      </c>
      <c r="DW12" s="24">
        <v>0.51339154164588197</v>
      </c>
      <c r="DX12" s="24">
        <v>0.44760571752903999</v>
      </c>
      <c r="DY12" s="24">
        <v>0.46927872889331201</v>
      </c>
      <c r="DZ12" s="24">
        <v>0.51831275909805696</v>
      </c>
      <c r="EA12" s="24">
        <v>0.54395132356331799</v>
      </c>
      <c r="EB12" s="24">
        <v>0.54132518762549098</v>
      </c>
      <c r="EC12" s="24">
        <v>0.50581264055417996</v>
      </c>
      <c r="ED12" s="24">
        <v>0.50535945689411399</v>
      </c>
      <c r="EE12" s="24">
        <v>0.51660990225183001</v>
      </c>
      <c r="EF12" s="24">
        <v>0.54173165857149697</v>
      </c>
      <c r="EG12" s="24">
        <v>0.54626612308420297</v>
      </c>
      <c r="EH12" s="24">
        <v>0.53347447175488505</v>
      </c>
      <c r="EI12" s="24">
        <v>0.50938114410704205</v>
      </c>
      <c r="EJ12" s="24">
        <v>-0.24311551162091999</v>
      </c>
      <c r="EK12" s="24">
        <v>-0.12596388905904499</v>
      </c>
      <c r="EL12" s="24">
        <v>0.38105207826841297</v>
      </c>
      <c r="EM12" s="24">
        <v>-0.45049745295781002</v>
      </c>
      <c r="EN12" s="24">
        <v>-0.46218378204980398</v>
      </c>
      <c r="EO12" s="24">
        <v>-9.3633332636650496E-2</v>
      </c>
      <c r="EP12" s="24">
        <v>-0.338120054130992</v>
      </c>
      <c r="EQ12" s="24">
        <v>-0.14809067284133701</v>
      </c>
      <c r="ER12" s="24">
        <v>-2.35844321165871E-2</v>
      </c>
      <c r="ES12" s="24">
        <v>-0.33823672300216601</v>
      </c>
      <c r="ET12" s="24">
        <v>-0.27732953982097902</v>
      </c>
      <c r="EU12" s="24">
        <v>-0.22300211404697001</v>
      </c>
      <c r="EV12" s="24">
        <v>0.28517255414728299</v>
      </c>
      <c r="EW12" s="24">
        <v>-6.8762485599631398E-2</v>
      </c>
    </row>
    <row r="13" spans="1:153" x14ac:dyDescent="0.25">
      <c r="A13" t="s">
        <v>81</v>
      </c>
      <c r="B13" t="s">
        <v>136</v>
      </c>
      <c r="C13" s="23">
        <v>0.49108760842339499</v>
      </c>
      <c r="D13" s="24">
        <v>0.80616839026139397</v>
      </c>
      <c r="E13" s="24">
        <v>-0.23910926442352101</v>
      </c>
      <c r="F13" s="24">
        <v>-0.59851578376693504</v>
      </c>
      <c r="G13" s="24">
        <v>-0.66633711319824096</v>
      </c>
      <c r="H13" s="24">
        <v>-0.47911966809687301</v>
      </c>
      <c r="I13" s="24">
        <v>-0.46737216752414701</v>
      </c>
      <c r="J13" s="24">
        <v>-0.45435508242512501</v>
      </c>
      <c r="K13" s="24">
        <v>-0.56623210010956204</v>
      </c>
      <c r="L13" s="24">
        <v>-0.65251984057391199</v>
      </c>
      <c r="M13" s="24">
        <v>-0.42495394110460499</v>
      </c>
      <c r="N13" s="24">
        <v>-0.347656426518128</v>
      </c>
      <c r="O13" s="24">
        <v>-0.53333801793690006</v>
      </c>
      <c r="P13" s="24">
        <v>-0.48067289855794199</v>
      </c>
      <c r="Q13" s="24">
        <v>-0.50341212187697504</v>
      </c>
      <c r="R13" s="24">
        <v>-0.47930773004518001</v>
      </c>
      <c r="S13" s="24">
        <v>-0.69945511466691801</v>
      </c>
      <c r="T13" s="24">
        <v>-0.47658825168187602</v>
      </c>
      <c r="U13" s="24">
        <v>-0.51884005732357197</v>
      </c>
      <c r="V13" s="24">
        <v>-0.50953152985670602</v>
      </c>
      <c r="W13" s="24">
        <v>-0.55293330345874203</v>
      </c>
      <c r="X13" s="24">
        <v>-0.62123158442792903</v>
      </c>
      <c r="Y13" s="24">
        <v>-0.523258192395893</v>
      </c>
      <c r="Z13" s="24">
        <v>-0.550938297770174</v>
      </c>
      <c r="AA13" s="24">
        <v>-0.48800750285536998</v>
      </c>
      <c r="AB13" s="24">
        <v>-0.49355906623414197</v>
      </c>
      <c r="AC13" s="24">
        <v>-0.51801634302363198</v>
      </c>
      <c r="AD13" s="24">
        <v>-0.46739099201671802</v>
      </c>
      <c r="AE13" s="24">
        <v>0.37418473836365201</v>
      </c>
      <c r="AF13" s="24">
        <v>0.30646460104586198</v>
      </c>
      <c r="AG13" s="24">
        <v>-0.58408998613006702</v>
      </c>
      <c r="AH13" s="24">
        <v>-0.67012122227358795</v>
      </c>
      <c r="AI13" s="24">
        <v>0.33892135631345999</v>
      </c>
      <c r="AJ13" s="24">
        <v>0.41137682976511403</v>
      </c>
      <c r="AK13" s="24">
        <v>0.31155079714796002</v>
      </c>
      <c r="AL13" s="24">
        <v>7.9843252744343104E-2</v>
      </c>
      <c r="AM13" s="24">
        <v>-5.9833708827095801E-2</v>
      </c>
      <c r="AN13" s="24">
        <v>-0.48617390518868198</v>
      </c>
      <c r="AO13" s="24">
        <v>-0.50227512969324195</v>
      </c>
      <c r="AP13" s="24">
        <v>0.57641262895864598</v>
      </c>
      <c r="AQ13" s="24">
        <v>0.329419736737536</v>
      </c>
      <c r="AR13" s="24">
        <v>0.238938721988702</v>
      </c>
      <c r="AS13" s="24">
        <v>0.449475171641257</v>
      </c>
      <c r="AT13" s="24">
        <v>0.47707229560247899</v>
      </c>
      <c r="AU13" s="24">
        <v>0.48541258684115202</v>
      </c>
      <c r="AV13" s="24">
        <v>-0.31202063324715401</v>
      </c>
      <c r="AW13" s="24">
        <v>0.40370449214505899</v>
      </c>
      <c r="AX13" s="24">
        <v>0.49494519466049602</v>
      </c>
      <c r="AY13" s="24">
        <v>0.47367242547539301</v>
      </c>
      <c r="AZ13" s="24">
        <v>0.50702459504585795</v>
      </c>
      <c r="BA13" s="24">
        <v>-0.38366170203861999</v>
      </c>
      <c r="BB13" s="24">
        <v>0.51969271858009702</v>
      </c>
      <c r="BC13" s="24">
        <v>0.52524193211229298</v>
      </c>
      <c r="BD13" s="24">
        <v>0.30840305935405499</v>
      </c>
      <c r="BE13" s="24">
        <v>0.27513076221557498</v>
      </c>
      <c r="BF13" s="24">
        <v>0.382233022323684</v>
      </c>
      <c r="BG13" s="24">
        <v>0.54194588308108205</v>
      </c>
      <c r="BH13" s="24">
        <v>0.58258320200015901</v>
      </c>
      <c r="BI13" s="24">
        <v>0.319168946978723</v>
      </c>
      <c r="BJ13" s="24">
        <v>-0.28351786676762503</v>
      </c>
      <c r="BK13" s="24">
        <v>0.66402404672460202</v>
      </c>
      <c r="BL13" s="24">
        <v>0.654870610803854</v>
      </c>
      <c r="BM13" s="24">
        <v>0.62649697978947005</v>
      </c>
      <c r="BN13" s="24">
        <v>0.678314078989672</v>
      </c>
      <c r="BO13" s="24">
        <v>0.49473400017727398</v>
      </c>
      <c r="BP13" s="24">
        <v>0.486863462814565</v>
      </c>
      <c r="BQ13" s="24">
        <v>-0.14527480430119599</v>
      </c>
      <c r="BR13" s="24">
        <v>9.4126196992197403E-2</v>
      </c>
      <c r="BS13" s="24">
        <v>0.421724296634927</v>
      </c>
      <c r="BT13" s="24">
        <v>0.53307442900507995</v>
      </c>
      <c r="BU13" s="24">
        <v>0.50318299161760605</v>
      </c>
      <c r="BV13" s="24">
        <v>0.53396219168069203</v>
      </c>
      <c r="BW13" s="24">
        <v>0.530818739417663</v>
      </c>
      <c r="BX13" s="24">
        <v>0.49845479899018202</v>
      </c>
      <c r="BY13" s="24">
        <v>0.47095652959057599</v>
      </c>
      <c r="BZ13" s="24">
        <v>0.25736915787227099</v>
      </c>
      <c r="CA13" s="24">
        <v>0.282344436422997</v>
      </c>
      <c r="CB13" s="24">
        <v>0.45194284904067</v>
      </c>
      <c r="CC13" s="24">
        <v>0.562597386676016</v>
      </c>
      <c r="CD13" s="24">
        <v>0.56684386846886803</v>
      </c>
      <c r="CE13" s="24">
        <v>0.52562944352832197</v>
      </c>
      <c r="CF13" s="24">
        <v>0.62412753165805801</v>
      </c>
      <c r="CG13" s="24">
        <v>0.60929250839483595</v>
      </c>
      <c r="CH13" s="24">
        <v>0.799730159911892</v>
      </c>
      <c r="CI13" s="24">
        <v>0.79352723204745201</v>
      </c>
      <c r="CJ13" s="24">
        <v>0.76527941170548697</v>
      </c>
      <c r="CK13" s="24">
        <v>0.545141151625954</v>
      </c>
      <c r="CL13" s="24">
        <v>-0.58574706953428202</v>
      </c>
      <c r="CM13" s="24">
        <v>-0.34628227496416902</v>
      </c>
      <c r="CN13" s="24">
        <v>-0.59694011329466801</v>
      </c>
      <c r="CO13" s="24">
        <v>0.40128358059255398</v>
      </c>
      <c r="CP13" s="24">
        <v>-0.138411984676336</v>
      </c>
      <c r="CQ13" s="24">
        <v>-2.7027656667226601E-2</v>
      </c>
      <c r="CR13" s="24">
        <v>-0.28953982843834503</v>
      </c>
      <c r="CS13" s="24">
        <v>-0.57871958918719302</v>
      </c>
      <c r="CT13" s="24">
        <v>-9.8053299746809694E-2</v>
      </c>
      <c r="CU13" s="24">
        <v>-0.163262138829016</v>
      </c>
      <c r="CV13" s="24">
        <v>9.2632238228841104E-2</v>
      </c>
      <c r="CW13" s="24">
        <v>-0.58344590763696602</v>
      </c>
      <c r="CX13" s="24">
        <v>-0.66780519155530604</v>
      </c>
      <c r="CY13" s="24">
        <v>0.64293122824098003</v>
      </c>
      <c r="CZ13" s="24">
        <v>0.45885881047537302</v>
      </c>
      <c r="DA13" s="24">
        <v>-0.56285456177613902</v>
      </c>
      <c r="DB13" s="24">
        <v>-0.58476748948017598</v>
      </c>
      <c r="DC13" s="24">
        <v>-0.399041683130059</v>
      </c>
      <c r="DD13" s="24">
        <v>-0.33937696070183299</v>
      </c>
      <c r="DE13" s="24">
        <v>-0.136885580785539</v>
      </c>
      <c r="DF13" s="24">
        <v>0.69619609474836397</v>
      </c>
      <c r="DG13" s="24">
        <v>0.77863393712962603</v>
      </c>
      <c r="DH13" s="24">
        <v>-0.35969395662584902</v>
      </c>
      <c r="DI13" s="24">
        <v>0.17678343422777401</v>
      </c>
      <c r="DJ13" s="24">
        <v>-0.33826342559739703</v>
      </c>
      <c r="DK13" s="24">
        <v>0.33696497043971602</v>
      </c>
      <c r="DL13" s="24">
        <v>-0.66954659821096296</v>
      </c>
      <c r="DM13" s="24">
        <v>0.25515951044415203</v>
      </c>
      <c r="DN13" s="24">
        <v>-3.8445094109458199E-2</v>
      </c>
      <c r="DO13" s="24">
        <v>0.368008571885867</v>
      </c>
      <c r="DP13" s="24">
        <v>0.36780197658925301</v>
      </c>
      <c r="DQ13" s="24">
        <v>0.39958541801835101</v>
      </c>
      <c r="DR13" s="24">
        <v>0.38761968394309099</v>
      </c>
      <c r="DS13" s="24">
        <v>0.15721007827834599</v>
      </c>
      <c r="DT13" s="24">
        <v>0.25030373759304902</v>
      </c>
      <c r="DU13" s="24">
        <v>0.42920867435210203</v>
      </c>
      <c r="DV13" s="24">
        <v>0.45628391949427699</v>
      </c>
      <c r="DW13" s="24">
        <v>0.47330436967387501</v>
      </c>
      <c r="DX13" s="24">
        <v>0.39339741447149901</v>
      </c>
      <c r="DY13" s="24">
        <v>0.457507321694541</v>
      </c>
      <c r="DZ13" s="24">
        <v>0.50393692171272098</v>
      </c>
      <c r="EA13" s="24">
        <v>0.52716578298146399</v>
      </c>
      <c r="EB13" s="24">
        <v>0.51802983912570599</v>
      </c>
      <c r="EC13" s="24">
        <v>0.486563533407741</v>
      </c>
      <c r="ED13" s="24">
        <v>0.47906424997830699</v>
      </c>
      <c r="EE13" s="24">
        <v>0.48711825625320099</v>
      </c>
      <c r="EF13" s="24">
        <v>0.52857609424765495</v>
      </c>
      <c r="EG13" s="24">
        <v>0.53044250293757</v>
      </c>
      <c r="EH13" s="24">
        <v>0.51276283687633895</v>
      </c>
      <c r="EI13" s="24">
        <v>0.48973592220955797</v>
      </c>
      <c r="EJ13" s="24">
        <v>-0.28573293226985103</v>
      </c>
      <c r="EK13" s="24">
        <v>-0.163422370848718</v>
      </c>
      <c r="EL13" s="24">
        <v>0.32228552839463598</v>
      </c>
      <c r="EM13" s="24">
        <v>-0.44065104803155403</v>
      </c>
      <c r="EN13" s="24">
        <v>-0.47691215990536401</v>
      </c>
      <c r="EO13" s="24">
        <v>-8.4293619149433292E-3</v>
      </c>
      <c r="EP13" s="24">
        <v>-0.37874176164879497</v>
      </c>
      <c r="EQ13" s="24">
        <v>-0.201428589794999</v>
      </c>
      <c r="ER13" s="24">
        <v>-7.3539441589643997E-2</v>
      </c>
      <c r="ES13" s="24">
        <v>-0.38212710982643</v>
      </c>
      <c r="ET13" s="24">
        <v>-0.30639238270486702</v>
      </c>
      <c r="EU13" s="24">
        <v>-0.26602728485626198</v>
      </c>
      <c r="EV13" s="24">
        <v>0.266072551356755</v>
      </c>
      <c r="EW13" s="24">
        <v>1.2217870089145801E-2</v>
      </c>
    </row>
    <row r="14" spans="1:153" x14ac:dyDescent="0.25">
      <c r="A14" t="s">
        <v>82</v>
      </c>
      <c r="B14" t="s">
        <v>136</v>
      </c>
      <c r="C14" s="23">
        <v>0.68318698568515501</v>
      </c>
      <c r="D14" s="24">
        <v>0.92692974671660699</v>
      </c>
      <c r="E14" s="24">
        <v>-0.138053366532261</v>
      </c>
      <c r="F14" s="24">
        <v>-0.81727181251476799</v>
      </c>
      <c r="G14" s="24">
        <v>-0.71623106194408903</v>
      </c>
      <c r="H14" s="24">
        <v>-0.68992059471172495</v>
      </c>
      <c r="I14" s="24">
        <v>-0.62069664599979502</v>
      </c>
      <c r="J14" s="24">
        <v>-0.704705729721538</v>
      </c>
      <c r="K14" s="24">
        <v>-0.76861720782668397</v>
      </c>
      <c r="L14" s="24">
        <v>-0.68393344739426598</v>
      </c>
      <c r="M14" s="24">
        <v>-0.73430923626343003</v>
      </c>
      <c r="N14" s="24">
        <v>-0.24596525953482501</v>
      </c>
      <c r="O14" s="24">
        <v>-0.70697182603980302</v>
      </c>
      <c r="P14" s="24">
        <v>-0.68404324583152398</v>
      </c>
      <c r="Q14" s="24">
        <v>-0.71672700837199399</v>
      </c>
      <c r="R14" s="24">
        <v>-0.70035091775312397</v>
      </c>
      <c r="S14" s="24">
        <v>-0.62350159046020703</v>
      </c>
      <c r="T14" s="24">
        <v>-0.72037530957082896</v>
      </c>
      <c r="U14" s="24">
        <v>-0.67402929757261998</v>
      </c>
      <c r="V14" s="24">
        <v>-0.67462975725299301</v>
      </c>
      <c r="W14" s="24">
        <v>-0.70225284709301905</v>
      </c>
      <c r="X14" s="24">
        <v>-0.66355659273534795</v>
      </c>
      <c r="Y14" s="24">
        <v>-0.72969779320527195</v>
      </c>
      <c r="Z14" s="24">
        <v>-0.72806085949416399</v>
      </c>
      <c r="AA14" s="24">
        <v>-0.72006730300933097</v>
      </c>
      <c r="AB14" s="24">
        <v>-0.91658817079955202</v>
      </c>
      <c r="AC14" s="24">
        <v>-0.71410441669977498</v>
      </c>
      <c r="AD14" s="34">
        <v>-0.744479564189236</v>
      </c>
      <c r="AE14" s="24">
        <v>0.93625537875773901</v>
      </c>
      <c r="AF14" s="24">
        <v>0.84757242255842802</v>
      </c>
      <c r="AG14" s="24">
        <v>-0.784816309032068</v>
      </c>
      <c r="AH14" s="24">
        <v>-0.49467999932627998</v>
      </c>
      <c r="AI14" s="24">
        <v>0.91427739224277305</v>
      </c>
      <c r="AJ14" s="24">
        <v>0.72318165076568797</v>
      </c>
      <c r="AK14" s="24">
        <v>0.67311212768131701</v>
      </c>
      <c r="AL14" s="24">
        <v>0.38596619183535402</v>
      </c>
      <c r="AM14" s="24">
        <v>0.294604334573148</v>
      </c>
      <c r="AN14" s="24">
        <v>-0.63421710480002103</v>
      </c>
      <c r="AO14" s="24">
        <v>-0.88465651504277099</v>
      </c>
      <c r="AP14" s="24">
        <v>0.63673278442492798</v>
      </c>
      <c r="AQ14" s="24">
        <v>0.170086270842948</v>
      </c>
      <c r="AR14" s="24">
        <v>0.34970703766660899</v>
      </c>
      <c r="AS14" s="24">
        <v>0.37541246685466501</v>
      </c>
      <c r="AT14" s="24">
        <v>0.34096316516129199</v>
      </c>
      <c r="AU14" s="24">
        <v>0.49792852390224501</v>
      </c>
      <c r="AV14" s="24">
        <v>-0.337368712607862</v>
      </c>
      <c r="AW14" s="24">
        <v>0.357876216180462</v>
      </c>
      <c r="AX14" s="24">
        <v>0.60680009719777905</v>
      </c>
      <c r="AY14" s="24">
        <v>0.61944211300605001</v>
      </c>
      <c r="AZ14" s="24">
        <v>0.837596094110447</v>
      </c>
      <c r="BA14" s="24">
        <v>-0.22822879236596699</v>
      </c>
      <c r="BB14" s="24">
        <v>0.71795744137388395</v>
      </c>
      <c r="BC14" s="24">
        <v>0.75262922750016403</v>
      </c>
      <c r="BD14" s="24">
        <v>0.76361110339939298</v>
      </c>
      <c r="BE14" s="24">
        <v>0.69386506050107899</v>
      </c>
      <c r="BF14" s="24">
        <v>0.67228096384749902</v>
      </c>
      <c r="BG14" s="24">
        <v>0.76521282479411101</v>
      </c>
      <c r="BH14" s="24">
        <v>0.82136251027705498</v>
      </c>
      <c r="BI14" s="24">
        <v>0.89214832094524099</v>
      </c>
      <c r="BJ14" s="24">
        <v>-0.25208752328123901</v>
      </c>
      <c r="BK14" s="24">
        <v>0.72126974286111101</v>
      </c>
      <c r="BL14" s="24">
        <v>0.76003055007340103</v>
      </c>
      <c r="BM14" s="24">
        <v>0.64846982940982201</v>
      </c>
      <c r="BN14" s="24">
        <v>0.60675838162597595</v>
      </c>
      <c r="BO14" s="24">
        <v>0.82016645838621505</v>
      </c>
      <c r="BP14" s="24">
        <v>0.83444245118927296</v>
      </c>
      <c r="BQ14" s="24">
        <v>8.3185492529534194E-2</v>
      </c>
      <c r="BR14" s="24">
        <v>0.158124336836686</v>
      </c>
      <c r="BS14" s="24">
        <v>0.59627507833951399</v>
      </c>
      <c r="BT14" s="24">
        <v>0.70836370893827505</v>
      </c>
      <c r="BU14" s="24">
        <v>0.69492016632849896</v>
      </c>
      <c r="BV14" s="24">
        <v>0.75336226083726798</v>
      </c>
      <c r="BW14" s="24">
        <v>0.75790004618752305</v>
      </c>
      <c r="BX14" s="24">
        <v>0.78293370242001903</v>
      </c>
      <c r="BY14" s="24">
        <v>0.71526952945870204</v>
      </c>
      <c r="BZ14" s="24">
        <v>0.309679818133614</v>
      </c>
      <c r="CA14" s="24">
        <v>0.30499896652904201</v>
      </c>
      <c r="CB14" s="24">
        <v>0.66790977767370097</v>
      </c>
      <c r="CC14" s="24">
        <v>0.67143409032159396</v>
      </c>
      <c r="CD14" s="24">
        <v>0.78647644949233997</v>
      </c>
      <c r="CE14" s="24">
        <v>0.70999866216996799</v>
      </c>
      <c r="CF14" s="24">
        <v>0.83452477439890504</v>
      </c>
      <c r="CG14" s="24">
        <v>0.840274818245212</v>
      </c>
      <c r="CH14" s="24">
        <v>0.80015831027554896</v>
      </c>
      <c r="CI14" s="24">
        <v>0.75012389522353096</v>
      </c>
      <c r="CJ14" s="24">
        <v>0.52139818759138301</v>
      </c>
      <c r="CK14" s="24">
        <v>0.74653622200212899</v>
      </c>
      <c r="CL14" s="24">
        <v>-0.70816179154222703</v>
      </c>
      <c r="CM14" s="24">
        <v>-0.72814327565927905</v>
      </c>
      <c r="CN14" s="24">
        <v>-0.76718673329365294</v>
      </c>
      <c r="CO14" s="24">
        <v>0.46233998736692999</v>
      </c>
      <c r="CP14" s="24">
        <v>3.6288229573357901E-2</v>
      </c>
      <c r="CQ14" s="24">
        <v>-3.3440730133950901E-3</v>
      </c>
      <c r="CR14" s="24">
        <v>-0.33567778056804898</v>
      </c>
      <c r="CS14" s="24">
        <v>-0.68160979457415005</v>
      </c>
      <c r="CT14" s="24">
        <v>1.1936150186961401E-2</v>
      </c>
      <c r="CU14" s="24">
        <v>0.123057715280092</v>
      </c>
      <c r="CV14" s="24">
        <v>7.1869229399874696E-2</v>
      </c>
      <c r="CW14" s="24">
        <v>-0.89919499505822797</v>
      </c>
      <c r="CX14" s="24">
        <v>-0.75178235422637396</v>
      </c>
      <c r="CY14" s="24">
        <v>0.82986659149404196</v>
      </c>
      <c r="CZ14" s="24">
        <v>0.53061241108852597</v>
      </c>
      <c r="DA14" s="24">
        <v>-0.81596351674755896</v>
      </c>
      <c r="DB14" s="24">
        <v>-0.70398772774192397</v>
      </c>
      <c r="DC14" s="24">
        <v>-0.79040106068366101</v>
      </c>
      <c r="DD14" s="24">
        <v>-0.75829731328824301</v>
      </c>
      <c r="DE14" s="24">
        <v>-0.54592891933591603</v>
      </c>
      <c r="DF14" s="24">
        <v>0.81242516173787604</v>
      </c>
      <c r="DG14" s="24">
        <v>0.69190358957503995</v>
      </c>
      <c r="DH14" s="24">
        <v>-0.77225826662774799</v>
      </c>
      <c r="DI14" s="24">
        <v>0.45511547526580198</v>
      </c>
      <c r="DJ14" s="24">
        <v>-0.23010502311967401</v>
      </c>
      <c r="DK14" s="24">
        <v>0.30232190389860297</v>
      </c>
      <c r="DL14" s="24">
        <v>-0.82433879308017999</v>
      </c>
      <c r="DM14" s="24">
        <v>0.26798110715384799</v>
      </c>
      <c r="DN14" s="24">
        <v>-0.13888338646248199</v>
      </c>
      <c r="DO14" s="24">
        <v>0.46002495438242302</v>
      </c>
      <c r="DP14" s="24">
        <v>0.43124605504854202</v>
      </c>
      <c r="DQ14" s="24">
        <v>0.44338733406227898</v>
      </c>
      <c r="DR14" s="24">
        <v>0.40697637329818298</v>
      </c>
      <c r="DS14" s="24">
        <v>0.25885439467614402</v>
      </c>
      <c r="DT14" s="24">
        <v>0.53947007026733795</v>
      </c>
      <c r="DU14" s="24">
        <v>0.65099704917669099</v>
      </c>
      <c r="DV14" s="24">
        <v>0.59926884054820495</v>
      </c>
      <c r="DW14" s="24">
        <v>0.53383924127563498</v>
      </c>
      <c r="DX14" s="24">
        <v>0.35284787136546802</v>
      </c>
      <c r="DY14" s="24">
        <v>0.75141023359015102</v>
      </c>
      <c r="DZ14" s="24">
        <v>0.75051264622918001</v>
      </c>
      <c r="EA14" s="24">
        <v>0.744602234945553</v>
      </c>
      <c r="EB14" s="24">
        <v>0.69571792934806498</v>
      </c>
      <c r="EC14" s="24">
        <v>0.71199370079350499</v>
      </c>
      <c r="ED14" s="24">
        <v>0.683004612817945</v>
      </c>
      <c r="EE14" s="24">
        <v>0.64745878825498104</v>
      </c>
      <c r="EF14" s="24">
        <v>0.79157641936224599</v>
      </c>
      <c r="EG14" s="24">
        <v>0.78215203428403901</v>
      </c>
      <c r="EH14" s="24">
        <v>0.73202510970462298</v>
      </c>
      <c r="EI14" s="24">
        <v>0.71410205427732798</v>
      </c>
      <c r="EJ14" s="24">
        <v>-0.28016441299883799</v>
      </c>
      <c r="EK14" s="24">
        <v>0.282488404503138</v>
      </c>
      <c r="EL14" s="24">
        <v>5.8118252891475502E-3</v>
      </c>
      <c r="EM14" s="24">
        <v>-0.735170135608743</v>
      </c>
      <c r="EN14" s="24">
        <v>-0.75970235771013095</v>
      </c>
      <c r="EO14" s="24">
        <v>0.72026239671951198</v>
      </c>
      <c r="EP14" s="24">
        <v>-0.18386048075880199</v>
      </c>
      <c r="EQ14" s="24">
        <v>-0.209615233195942</v>
      </c>
      <c r="ER14" s="24">
        <v>-6.5959564147017494E-2</v>
      </c>
      <c r="ES14" s="24">
        <v>-0.227307678486382</v>
      </c>
      <c r="ET14" s="24">
        <v>-5.3260932475319399E-2</v>
      </c>
      <c r="EU14" s="24">
        <v>-0.13351964434566299</v>
      </c>
      <c r="EV14" s="24">
        <v>-0.19209112146301399</v>
      </c>
      <c r="EW14" s="24">
        <v>0.74912593762838198</v>
      </c>
    </row>
    <row r="15" spans="1:153" x14ac:dyDescent="0.25">
      <c r="A15" t="s">
        <v>83</v>
      </c>
      <c r="B15" t="s">
        <v>136</v>
      </c>
      <c r="C15" s="23">
        <v>0.56661769285513297</v>
      </c>
      <c r="D15" s="24">
        <v>0.89859116983494902</v>
      </c>
      <c r="E15" s="24">
        <v>-0.24431741483991701</v>
      </c>
      <c r="F15" s="24">
        <v>-0.72471492841046203</v>
      </c>
      <c r="G15" s="24">
        <v>-0.60170497989434502</v>
      </c>
      <c r="H15" s="24">
        <v>-0.57865343275054304</v>
      </c>
      <c r="I15" s="24">
        <v>-0.50428197528968699</v>
      </c>
      <c r="J15" s="24">
        <v>-0.60524193691113903</v>
      </c>
      <c r="K15" s="24">
        <v>-0.66099222284810599</v>
      </c>
      <c r="L15" s="24">
        <v>-0.61698490991619703</v>
      </c>
      <c r="M15" s="24">
        <v>-0.64302276140645498</v>
      </c>
      <c r="N15" s="24">
        <v>-0.232620164351522</v>
      </c>
      <c r="O15" s="24">
        <v>-0.59864542001202004</v>
      </c>
      <c r="P15" s="24">
        <v>-0.57268599046773605</v>
      </c>
      <c r="Q15" s="24">
        <v>-0.60613883737488805</v>
      </c>
      <c r="R15" s="24">
        <v>-0.59464762769063895</v>
      </c>
      <c r="S15" s="24">
        <v>-0.55097169834344795</v>
      </c>
      <c r="T15" s="24">
        <v>-0.62045230894681902</v>
      </c>
      <c r="U15" s="24">
        <v>-0.55417205741568398</v>
      </c>
      <c r="V15" s="24">
        <v>-0.55568564351987004</v>
      </c>
      <c r="W15" s="24">
        <v>-0.59002146835172997</v>
      </c>
      <c r="X15" s="24">
        <v>-0.53645566764622998</v>
      </c>
      <c r="Y15" s="24">
        <v>-0.620359166648349</v>
      </c>
      <c r="Z15" s="24">
        <v>-0.626465227776421</v>
      </c>
      <c r="AA15" s="24">
        <v>-0.61603824436249199</v>
      </c>
      <c r="AB15" s="24">
        <v>-0.85241871911095202</v>
      </c>
      <c r="AC15" s="24">
        <v>-0.60279768721032201</v>
      </c>
      <c r="AD15" s="24">
        <v>-0.64559355090929205</v>
      </c>
      <c r="AE15" s="24">
        <v>0.90673394610522196</v>
      </c>
      <c r="AF15" s="24">
        <v>0.83590842904575702</v>
      </c>
      <c r="AG15" s="24">
        <v>-0.67819861808904103</v>
      </c>
      <c r="AH15" s="24">
        <v>-0.35484871307370902</v>
      </c>
      <c r="AI15" s="24">
        <v>0.87828697703874803</v>
      </c>
      <c r="AJ15" s="24">
        <v>0.635092293939999</v>
      </c>
      <c r="AK15" s="24">
        <v>0.65075972348738698</v>
      </c>
      <c r="AL15" s="24">
        <v>0.36280592602231698</v>
      </c>
      <c r="AM15" s="24">
        <v>0.26600796941979798</v>
      </c>
      <c r="AN15" s="24">
        <v>-0.51508037813320295</v>
      </c>
      <c r="AO15" s="24">
        <v>-0.80933684476559198</v>
      </c>
      <c r="AP15" s="24">
        <v>0.52368831159215801</v>
      </c>
      <c r="AQ15" s="24">
        <v>5.9749806678234603E-2</v>
      </c>
      <c r="AR15" s="24">
        <v>0.22852386925183399</v>
      </c>
      <c r="AS15" s="24">
        <v>0.24009044504105201</v>
      </c>
      <c r="AT15" s="24">
        <v>0.21318638442664301</v>
      </c>
      <c r="AU15" s="24">
        <v>0.359295629384</v>
      </c>
      <c r="AV15" s="24">
        <v>-0.37742222586783503</v>
      </c>
      <c r="AW15" s="24">
        <v>0.226151766262015</v>
      </c>
      <c r="AX15" s="24">
        <v>0.48692216171769698</v>
      </c>
      <c r="AY15" s="24">
        <v>0.51079925118217395</v>
      </c>
      <c r="AZ15" s="24">
        <v>0.76337456015223104</v>
      </c>
      <c r="BA15" s="24">
        <v>-9.7179996372370903E-2</v>
      </c>
      <c r="BB15" s="24">
        <v>0.61236750515175697</v>
      </c>
      <c r="BC15" s="24">
        <v>0.65512212941628101</v>
      </c>
      <c r="BD15" s="24">
        <v>0.76432095519337695</v>
      </c>
      <c r="BE15" s="24">
        <v>0.66533955495990005</v>
      </c>
      <c r="BF15" s="24">
        <v>0.569298567347441</v>
      </c>
      <c r="BG15" s="24">
        <v>0.67472414527806002</v>
      </c>
      <c r="BH15" s="24">
        <v>0.73173660684268604</v>
      </c>
      <c r="BI15" s="24">
        <v>0.88547366521411097</v>
      </c>
      <c r="BJ15" s="24">
        <v>-0.112118475376407</v>
      </c>
      <c r="BK15" s="24">
        <v>0.60645830763795605</v>
      </c>
      <c r="BL15" s="24">
        <v>0.66341835729618004</v>
      </c>
      <c r="BM15" s="24">
        <v>0.53280321996217805</v>
      </c>
      <c r="BN15" s="24">
        <v>0.49867165623682902</v>
      </c>
      <c r="BO15" s="24">
        <v>0.74620193036267601</v>
      </c>
      <c r="BP15" s="24">
        <v>0.76411792886210095</v>
      </c>
      <c r="BQ15" s="24">
        <v>1.5838620801955E-2</v>
      </c>
      <c r="BR15" s="24">
        <v>5.8050077963753E-2</v>
      </c>
      <c r="BS15" s="24">
        <v>0.490433635678727</v>
      </c>
      <c r="BT15" s="24">
        <v>0.60119498945717098</v>
      </c>
      <c r="BU15" s="24">
        <v>0.59378054186427098</v>
      </c>
      <c r="BV15" s="24">
        <v>0.64992211865976501</v>
      </c>
      <c r="BW15" s="24">
        <v>0.65892422038843201</v>
      </c>
      <c r="BX15" s="24">
        <v>0.72952437971623796</v>
      </c>
      <c r="BY15" s="24">
        <v>0.60897512908308105</v>
      </c>
      <c r="BZ15" s="24">
        <v>0.24812125356342399</v>
      </c>
      <c r="CA15" s="24">
        <v>0.20500595735584701</v>
      </c>
      <c r="CB15" s="24">
        <v>0.56409421766021905</v>
      </c>
      <c r="CC15" s="24">
        <v>0.56024895690071097</v>
      </c>
      <c r="CD15" s="24">
        <v>0.69377818990737505</v>
      </c>
      <c r="CE15" s="24">
        <v>0.62305615094463196</v>
      </c>
      <c r="CF15" s="24">
        <v>0.74364707048853096</v>
      </c>
      <c r="CG15" s="24">
        <v>0.75745839141625504</v>
      </c>
      <c r="CH15" s="24">
        <v>0.70099498718410702</v>
      </c>
      <c r="CI15" s="24">
        <v>0.645292249520386</v>
      </c>
      <c r="CJ15" s="24">
        <v>0.41512827149501802</v>
      </c>
      <c r="CK15" s="24">
        <v>0.64673781875842795</v>
      </c>
      <c r="CL15" s="24">
        <v>-0.61583746771398695</v>
      </c>
      <c r="CM15" s="24">
        <v>-0.71730379573912995</v>
      </c>
      <c r="CN15" s="24">
        <v>-0.66558107389839105</v>
      </c>
      <c r="CO15" s="24">
        <v>0.34500700332177398</v>
      </c>
      <c r="CP15" s="24">
        <v>-6.0993777274746801E-2</v>
      </c>
      <c r="CQ15" s="24">
        <v>-0.105635778360124</v>
      </c>
      <c r="CR15" s="24">
        <v>-0.40427299132087102</v>
      </c>
      <c r="CS15" s="24">
        <v>-0.70678527209547903</v>
      </c>
      <c r="CT15" s="24">
        <v>-7.1905719611639302E-2</v>
      </c>
      <c r="CU15" s="24">
        <v>7.8278501821014104E-2</v>
      </c>
      <c r="CV15" s="24">
        <v>-1.48172074702326E-2</v>
      </c>
      <c r="CW15" s="24">
        <v>-0.843287297297448</v>
      </c>
      <c r="CX15" s="24">
        <v>-0.65853695556857195</v>
      </c>
      <c r="CY15" s="24">
        <v>0.73359130866553601</v>
      </c>
      <c r="CZ15" s="24">
        <v>0.41329051502741498</v>
      </c>
      <c r="DA15" s="24">
        <v>-0.76430765677467305</v>
      </c>
      <c r="DB15" s="24">
        <v>-0.59784546233909797</v>
      </c>
      <c r="DC15" s="24">
        <v>-0.82027651982300998</v>
      </c>
      <c r="DD15" s="24">
        <v>-0.70592355709548105</v>
      </c>
      <c r="DE15" s="24">
        <v>-0.56728533849624097</v>
      </c>
      <c r="DF15" s="24">
        <v>0.747049669520782</v>
      </c>
      <c r="DG15" s="24">
        <v>0.640738348815173</v>
      </c>
      <c r="DH15" s="24">
        <v>-0.71971915026370903</v>
      </c>
      <c r="DI15" s="24">
        <v>0.34941488841051899</v>
      </c>
      <c r="DJ15" s="24">
        <v>-0.112761063959154</v>
      </c>
      <c r="DK15" s="24">
        <v>0.19873223027235201</v>
      </c>
      <c r="DL15" s="24">
        <v>-0.74796963095568603</v>
      </c>
      <c r="DM15" s="24">
        <v>0.13661979144810199</v>
      </c>
      <c r="DN15" s="24">
        <v>-0.22111668186766401</v>
      </c>
      <c r="DO15" s="24">
        <v>0.32381518603592002</v>
      </c>
      <c r="DP15" s="24">
        <v>0.29403244491171998</v>
      </c>
      <c r="DQ15" s="24">
        <v>0.31071017713190602</v>
      </c>
      <c r="DR15" s="24">
        <v>0.28413696390860799</v>
      </c>
      <c r="DS15" s="24">
        <v>0.140065794379516</v>
      </c>
      <c r="DT15" s="24">
        <v>0.44409635635974998</v>
      </c>
      <c r="DU15" s="24">
        <v>0.54034572012770898</v>
      </c>
      <c r="DV15" s="24">
        <v>0.47150262040246299</v>
      </c>
      <c r="DW15" s="24">
        <v>0.39680769259782001</v>
      </c>
      <c r="DX15" s="24">
        <v>0.20452347045854399</v>
      </c>
      <c r="DY15" s="24">
        <v>0.64764975442851702</v>
      </c>
      <c r="DZ15" s="24">
        <v>0.64247922303982896</v>
      </c>
      <c r="EA15" s="24">
        <v>0.63417367918288403</v>
      </c>
      <c r="EB15" s="24">
        <v>0.57715417862916396</v>
      </c>
      <c r="EC15" s="24">
        <v>0.59848636459121296</v>
      </c>
      <c r="ED15" s="24">
        <v>0.56900786679360804</v>
      </c>
      <c r="EE15" s="24">
        <v>0.52593253092001402</v>
      </c>
      <c r="EF15" s="24">
        <v>0.69355522849362405</v>
      </c>
      <c r="EG15" s="24">
        <v>0.68234665700669905</v>
      </c>
      <c r="EH15" s="24">
        <v>0.62295661136223102</v>
      </c>
      <c r="EI15" s="24">
        <v>0.60107718073767402</v>
      </c>
      <c r="EJ15" s="24">
        <v>-0.31194058901838601</v>
      </c>
      <c r="EK15" s="24">
        <v>0.233151550564516</v>
      </c>
      <c r="EL15" s="24">
        <v>-9.1650823940120807E-2</v>
      </c>
      <c r="EM15" s="24">
        <v>-0.65248730660371002</v>
      </c>
      <c r="EN15" s="24">
        <v>-0.71215685387641503</v>
      </c>
      <c r="EO15" s="24">
        <v>0.78826357068939401</v>
      </c>
      <c r="EP15" s="24">
        <v>-0.19550759082458899</v>
      </c>
      <c r="EQ15" s="24">
        <v>-0.25038600431788399</v>
      </c>
      <c r="ER15" s="24">
        <v>-0.126201786358908</v>
      </c>
      <c r="ES15" s="24">
        <v>-0.23906880173759201</v>
      </c>
      <c r="ET15" s="24">
        <v>-8.7633087026127904E-2</v>
      </c>
      <c r="EU15" s="24">
        <v>-0.165109914763341</v>
      </c>
      <c r="EV15" s="24">
        <v>-0.28125559370359798</v>
      </c>
      <c r="EW15" s="24">
        <v>0.82536729800725295</v>
      </c>
    </row>
    <row r="16" spans="1:153" x14ac:dyDescent="0.25">
      <c r="A16" t="s">
        <v>84</v>
      </c>
      <c r="B16" t="s">
        <v>136</v>
      </c>
      <c r="C16" s="23">
        <v>0.39263392752834603</v>
      </c>
      <c r="D16" s="24">
        <v>0.67920890164481096</v>
      </c>
      <c r="E16" s="24">
        <v>-0.22583429414187001</v>
      </c>
      <c r="F16" s="24">
        <v>-0.49426510873274898</v>
      </c>
      <c r="G16" s="24">
        <v>-0.36014556117333502</v>
      </c>
      <c r="H16" s="24">
        <v>-0.39044299112074998</v>
      </c>
      <c r="I16" s="24">
        <v>-0.29097585636439799</v>
      </c>
      <c r="J16" s="24">
        <v>-0.40992557379708899</v>
      </c>
      <c r="K16" s="24">
        <v>-0.451676493511386</v>
      </c>
      <c r="L16" s="24">
        <v>-0.370920216243731</v>
      </c>
      <c r="M16" s="24">
        <v>-0.48670233531116502</v>
      </c>
      <c r="N16" s="24">
        <v>-4.4575154067647803E-2</v>
      </c>
      <c r="O16" s="24">
        <v>-0.38260270841824001</v>
      </c>
      <c r="P16" s="24">
        <v>-0.38401572939893802</v>
      </c>
      <c r="Q16" s="24">
        <v>-0.42053123579294999</v>
      </c>
      <c r="R16" s="24">
        <v>-0.41803788980527801</v>
      </c>
      <c r="S16" s="24">
        <v>-0.35267280366164</v>
      </c>
      <c r="T16" s="24">
        <v>-0.41346123329281798</v>
      </c>
      <c r="U16" s="24">
        <v>-0.359588145362712</v>
      </c>
      <c r="V16" s="24">
        <v>-0.36479312477678899</v>
      </c>
      <c r="W16" s="24">
        <v>-0.38633874021370401</v>
      </c>
      <c r="X16" s="24">
        <v>-0.31413113757458899</v>
      </c>
      <c r="Y16" s="24">
        <v>-0.41245894089010099</v>
      </c>
      <c r="Z16" s="24">
        <v>-0.42271293356965001</v>
      </c>
      <c r="AA16" s="24">
        <v>-0.40948095981940902</v>
      </c>
      <c r="AB16" s="24">
        <v>-0.71774331384094903</v>
      </c>
      <c r="AC16" s="24">
        <v>-0.41984166469600398</v>
      </c>
      <c r="AD16" s="24">
        <v>-0.469230094024782</v>
      </c>
      <c r="AE16" s="24">
        <v>0.83750275558428</v>
      </c>
      <c r="AF16" s="24">
        <v>0.82408333604216899</v>
      </c>
      <c r="AG16" s="24">
        <v>-0.48354285046612699</v>
      </c>
      <c r="AH16" s="24">
        <v>-0.117069854854216</v>
      </c>
      <c r="AI16" s="24">
        <v>0.82367085808804097</v>
      </c>
      <c r="AJ16" s="24">
        <v>0.52978174344337803</v>
      </c>
      <c r="AK16" s="24">
        <v>0.627092914760363</v>
      </c>
      <c r="AL16" s="24">
        <v>0.40867677038558198</v>
      </c>
      <c r="AM16" s="24">
        <v>0.37416006064477297</v>
      </c>
      <c r="AN16" s="24">
        <v>-0.30502816920895298</v>
      </c>
      <c r="AO16" s="24">
        <v>-0.65842166290356896</v>
      </c>
      <c r="AP16" s="24">
        <v>0.34917091698972003</v>
      </c>
      <c r="AQ16" s="24">
        <v>-9.0959523911803303E-3</v>
      </c>
      <c r="AR16" s="24">
        <v>0.12783281162138699</v>
      </c>
      <c r="AS16" s="24">
        <v>7.2624198472183904E-2</v>
      </c>
      <c r="AT16" s="24">
        <v>6.0815063682664802E-2</v>
      </c>
      <c r="AU16" s="24">
        <v>0.153164100707297</v>
      </c>
      <c r="AV16" s="24">
        <v>-0.247814593586098</v>
      </c>
      <c r="AW16" s="24">
        <v>8.1393023530068206E-2</v>
      </c>
      <c r="AX16" s="24">
        <v>0.32288679742422799</v>
      </c>
      <c r="AY16" s="24">
        <v>0.37082757214143802</v>
      </c>
      <c r="AZ16" s="24">
        <v>0.64329891084659896</v>
      </c>
      <c r="BA16" s="24">
        <v>0.148105245744652</v>
      </c>
      <c r="BB16" s="24">
        <v>0.44576067983548401</v>
      </c>
      <c r="BC16" s="24">
        <v>0.50821917629438695</v>
      </c>
      <c r="BD16" s="24">
        <v>0.769606528233717</v>
      </c>
      <c r="BE16" s="24">
        <v>0.59098557844778199</v>
      </c>
      <c r="BF16" s="24">
        <v>0.44440769832955102</v>
      </c>
      <c r="BG16" s="24">
        <v>0.52916626722178595</v>
      </c>
      <c r="BH16" s="24">
        <v>0.56992850789809701</v>
      </c>
      <c r="BI16" s="24">
        <v>0.83696255370804395</v>
      </c>
      <c r="BJ16" s="24">
        <v>2.2817292706306499E-2</v>
      </c>
      <c r="BK16" s="24">
        <v>0.38541297165451699</v>
      </c>
      <c r="BL16" s="24">
        <v>0.47128902797570998</v>
      </c>
      <c r="BM16" s="24">
        <v>0.33019315545032701</v>
      </c>
      <c r="BN16" s="24">
        <v>0.30884237154939598</v>
      </c>
      <c r="BO16" s="24">
        <v>0.63685485618895998</v>
      </c>
      <c r="BP16" s="24">
        <v>0.64254322923308804</v>
      </c>
      <c r="BQ16" s="24">
        <v>6.1880505145083302E-2</v>
      </c>
      <c r="BR16" s="24">
        <v>3.5213396446810701E-2</v>
      </c>
      <c r="BS16" s="24">
        <v>0.362632785153713</v>
      </c>
      <c r="BT16" s="24">
        <v>0.429185324656357</v>
      </c>
      <c r="BU16" s="24">
        <v>0.44993211949840001</v>
      </c>
      <c r="BV16" s="24">
        <v>0.48134494334746702</v>
      </c>
      <c r="BW16" s="24">
        <v>0.50234192578663495</v>
      </c>
      <c r="BX16" s="24">
        <v>0.64795281388363102</v>
      </c>
      <c r="BY16" s="24">
        <v>0.44251116210580699</v>
      </c>
      <c r="BZ16" s="24">
        <v>0.23698459499888899</v>
      </c>
      <c r="CA16" s="24">
        <v>0.15415441417527301</v>
      </c>
      <c r="CB16" s="24">
        <v>0.42621860944538398</v>
      </c>
      <c r="CC16" s="24">
        <v>0.389362366759959</v>
      </c>
      <c r="CD16" s="24">
        <v>0.52965625341543199</v>
      </c>
      <c r="CE16" s="24">
        <v>0.445014310799979</v>
      </c>
      <c r="CF16" s="24">
        <v>0.56168978861975505</v>
      </c>
      <c r="CG16" s="24">
        <v>0.59492338452834403</v>
      </c>
      <c r="CH16" s="24">
        <v>0.45481804641255902</v>
      </c>
      <c r="CI16" s="24">
        <v>0.39233752394629101</v>
      </c>
      <c r="CJ16" s="24">
        <v>0.180654036448264</v>
      </c>
      <c r="CK16" s="24">
        <v>0.48679281912552502</v>
      </c>
      <c r="CL16" s="24">
        <v>-0.35031000791786299</v>
      </c>
      <c r="CM16" s="24">
        <v>-0.55608321953385198</v>
      </c>
      <c r="CN16" s="24">
        <v>-0.448981644740237</v>
      </c>
      <c r="CO16" s="24">
        <v>0.229506662720597</v>
      </c>
      <c r="CP16" s="24">
        <v>-0.128945746350457</v>
      </c>
      <c r="CQ16" s="24">
        <v>-9.8255020516916494E-2</v>
      </c>
      <c r="CR16" s="24">
        <v>-0.28673596729811501</v>
      </c>
      <c r="CS16" s="24">
        <v>-0.49552140505418202</v>
      </c>
      <c r="CT16" s="24">
        <v>-6.8176459470011594E-2</v>
      </c>
      <c r="CU16" s="24">
        <v>8.2091715104729499E-2</v>
      </c>
      <c r="CV16" s="24">
        <v>2.4294258073869399E-2</v>
      </c>
      <c r="CW16" s="24">
        <v>-0.68255118477302301</v>
      </c>
      <c r="CX16" s="24">
        <v>-0.37719819259178899</v>
      </c>
      <c r="CY16" s="24">
        <v>0.52525007370778198</v>
      </c>
      <c r="CZ16" s="24">
        <v>0.27258086063953901</v>
      </c>
      <c r="DA16" s="24">
        <v>-0.56901096001412199</v>
      </c>
      <c r="DB16" s="24">
        <v>-0.39393666759988799</v>
      </c>
      <c r="DC16" s="24">
        <v>-0.70643384639019202</v>
      </c>
      <c r="DD16" s="24">
        <v>-0.57796392229266602</v>
      </c>
      <c r="DE16" s="24">
        <v>-0.50982469279240195</v>
      </c>
      <c r="DF16" s="24">
        <v>0.50908206757346197</v>
      </c>
      <c r="DG16" s="24">
        <v>0.37625273964446998</v>
      </c>
      <c r="DH16" s="24">
        <v>-0.56386360207457198</v>
      </c>
      <c r="DI16" s="24">
        <v>0.29726327430287502</v>
      </c>
      <c r="DJ16" s="24">
        <v>5.0257928400821002E-2</v>
      </c>
      <c r="DK16" s="24">
        <v>0.128149592589998</v>
      </c>
      <c r="DL16" s="24">
        <v>-0.53606924199671102</v>
      </c>
      <c r="DM16" s="24">
        <v>-4.2894685760368603E-2</v>
      </c>
      <c r="DN16" s="24">
        <v>-0.34255450581855601</v>
      </c>
      <c r="DO16" s="24">
        <v>0.15156290485944601</v>
      </c>
      <c r="DP16" s="24">
        <v>0.126192886828215</v>
      </c>
      <c r="DQ16" s="24">
        <v>0.13575494958499401</v>
      </c>
      <c r="DR16" s="24">
        <v>8.9171472595769199E-2</v>
      </c>
      <c r="DS16" s="24">
        <v>-1.1596285285012199E-2</v>
      </c>
      <c r="DT16" s="24">
        <v>0.32478424021371999</v>
      </c>
      <c r="DU16" s="24">
        <v>0.35408716608630197</v>
      </c>
      <c r="DV16" s="24">
        <v>0.27194460075938598</v>
      </c>
      <c r="DW16" s="24">
        <v>0.18472844633850799</v>
      </c>
      <c r="DX16" s="24">
        <v>-8.1015592181898095E-3</v>
      </c>
      <c r="DY16" s="24">
        <v>0.47786432400756301</v>
      </c>
      <c r="DZ16" s="24">
        <v>0.45947895454744497</v>
      </c>
      <c r="EA16" s="24">
        <v>0.442163726721223</v>
      </c>
      <c r="EB16" s="24">
        <v>0.37588137961433699</v>
      </c>
      <c r="EC16" s="24">
        <v>0.411583009543038</v>
      </c>
      <c r="ED16" s="24">
        <v>0.37159368981268798</v>
      </c>
      <c r="EE16" s="24">
        <v>0.32223043204608898</v>
      </c>
      <c r="EF16" s="24">
        <v>0.50863363770907999</v>
      </c>
      <c r="EG16" s="24">
        <v>0.48843338885912402</v>
      </c>
      <c r="EH16" s="24">
        <v>0.42795266367139101</v>
      </c>
      <c r="EI16" s="24">
        <v>0.41290647950681603</v>
      </c>
      <c r="EJ16" s="24">
        <v>-0.17962260494480101</v>
      </c>
      <c r="EK16" s="24">
        <v>0.29654906401908299</v>
      </c>
      <c r="EL16" s="24">
        <v>-0.26635216196338102</v>
      </c>
      <c r="EM16" s="24">
        <v>-0.477134137358666</v>
      </c>
      <c r="EN16" s="24">
        <v>-0.58460491069680498</v>
      </c>
      <c r="EO16" s="24">
        <v>0.91920337174143696</v>
      </c>
      <c r="EP16" s="24">
        <v>-0.19001062665215199</v>
      </c>
      <c r="EQ16" s="24">
        <v>-0.16199887510356101</v>
      </c>
      <c r="ER16" s="24">
        <v>-4.1120906987305E-2</v>
      </c>
      <c r="ES16" s="24">
        <v>-0.24704383480859701</v>
      </c>
      <c r="ET16" s="24">
        <v>-8.1724441645063997E-2</v>
      </c>
      <c r="EU16" s="24">
        <v>-0.21183131655710499</v>
      </c>
      <c r="EV16" s="24">
        <v>-0.38181077000897001</v>
      </c>
      <c r="EW16" s="24">
        <v>0.96462029558548701</v>
      </c>
    </row>
    <row r="17" spans="1:153" x14ac:dyDescent="0.25">
      <c r="A17" t="s">
        <v>85</v>
      </c>
      <c r="B17" t="s">
        <v>136</v>
      </c>
      <c r="C17" s="23">
        <v>0.54316897418605403</v>
      </c>
      <c r="D17" s="24">
        <v>0.88816430176235905</v>
      </c>
      <c r="E17" s="24">
        <v>-0.26096679483881702</v>
      </c>
      <c r="F17" s="24">
        <v>-0.679527110645056</v>
      </c>
      <c r="G17" s="24">
        <v>-0.56294867370187995</v>
      </c>
      <c r="H17" s="24">
        <v>-0.54698552913415899</v>
      </c>
      <c r="I17" s="24">
        <v>-0.45834179651775298</v>
      </c>
      <c r="J17" s="24">
        <v>-0.56211734677470204</v>
      </c>
      <c r="K17" s="24">
        <v>-0.62308251484918098</v>
      </c>
      <c r="L17" s="24">
        <v>-0.57756900804718103</v>
      </c>
      <c r="M17" s="24">
        <v>-0.61688114040835296</v>
      </c>
      <c r="N17" s="24">
        <v>-0.180720299935649</v>
      </c>
      <c r="O17" s="24">
        <v>-0.56001161007150602</v>
      </c>
      <c r="P17" s="24">
        <v>-0.53829623763849099</v>
      </c>
      <c r="Q17" s="24">
        <v>-0.57264841259017296</v>
      </c>
      <c r="R17" s="24">
        <v>-0.55704913391523103</v>
      </c>
      <c r="S17" s="24">
        <v>-0.55116632147232103</v>
      </c>
      <c r="T17" s="24">
        <v>-0.57555638864008096</v>
      </c>
      <c r="U17" s="24">
        <v>-0.523212085262316</v>
      </c>
      <c r="V17" s="24">
        <v>-0.52272146017419696</v>
      </c>
      <c r="W17" s="24">
        <v>-0.55243168867736803</v>
      </c>
      <c r="X17" s="24">
        <v>-0.50796244820594105</v>
      </c>
      <c r="Y17" s="24">
        <v>-0.57754597693897203</v>
      </c>
      <c r="Z17" s="24">
        <v>-0.59736445104029001</v>
      </c>
      <c r="AA17" s="24">
        <v>-0.57301766702978096</v>
      </c>
      <c r="AB17" s="24">
        <v>-0.83498051347177404</v>
      </c>
      <c r="AC17" s="24">
        <v>-0.57512015806171501</v>
      </c>
      <c r="AD17" s="24">
        <v>-0.61146432909771697</v>
      </c>
      <c r="AE17" s="24">
        <v>0.89944488759613805</v>
      </c>
      <c r="AF17" s="24">
        <v>0.85280341253636704</v>
      </c>
      <c r="AG17" s="24">
        <v>-0.65114088984461005</v>
      </c>
      <c r="AH17" s="24">
        <v>-0.33522839678356098</v>
      </c>
      <c r="AI17" s="24">
        <v>0.87408190483214998</v>
      </c>
      <c r="AJ17" s="24">
        <v>0.62871627448395995</v>
      </c>
      <c r="AK17" s="24">
        <v>0.67945866082054596</v>
      </c>
      <c r="AL17" s="24">
        <v>0.38473571463851403</v>
      </c>
      <c r="AM17" s="24">
        <v>0.30158841802741398</v>
      </c>
      <c r="AN17" s="24">
        <v>-0.47223825066609398</v>
      </c>
      <c r="AO17" s="24">
        <v>-0.78699392648385902</v>
      </c>
      <c r="AP17" s="24">
        <v>0.51121750089119</v>
      </c>
      <c r="AQ17" s="24">
        <v>7.9511187476462006E-2</v>
      </c>
      <c r="AR17" s="24">
        <v>0.21115088265113499</v>
      </c>
      <c r="AS17" s="24">
        <v>0.221196001201655</v>
      </c>
      <c r="AT17" s="24">
        <v>0.20545791853880299</v>
      </c>
      <c r="AU17" s="24">
        <v>0.32413526044500901</v>
      </c>
      <c r="AV17" s="24">
        <v>-0.356262261228385</v>
      </c>
      <c r="AW17" s="24">
        <v>0.211232589801399</v>
      </c>
      <c r="AX17" s="24">
        <v>0.47206197798740401</v>
      </c>
      <c r="AY17" s="24">
        <v>0.50411466266013705</v>
      </c>
      <c r="AZ17" s="24">
        <v>0.75828230810179797</v>
      </c>
      <c r="BA17" s="24">
        <v>-2.5653697377467002E-2</v>
      </c>
      <c r="BB17" s="24">
        <v>0.59261044857816003</v>
      </c>
      <c r="BC17" s="24">
        <v>0.64580110402767499</v>
      </c>
      <c r="BD17" s="24">
        <v>0.80031826684205898</v>
      </c>
      <c r="BE17" s="24">
        <v>0.66640713650338201</v>
      </c>
      <c r="BF17" s="24">
        <v>0.54965627632224401</v>
      </c>
      <c r="BG17" s="24">
        <v>0.66917517628494905</v>
      </c>
      <c r="BH17" s="24">
        <v>0.72747904468563795</v>
      </c>
      <c r="BI17" s="24">
        <v>0.88716340470537303</v>
      </c>
      <c r="BJ17" s="24">
        <v>-9.3182766027846295E-2</v>
      </c>
      <c r="BK17" s="24">
        <v>0.58387624021080697</v>
      </c>
      <c r="BL17" s="24">
        <v>0.65218879765937599</v>
      </c>
      <c r="BM17" s="24">
        <v>0.51775024259181102</v>
      </c>
      <c r="BN17" s="24">
        <v>0.50189525322589801</v>
      </c>
      <c r="BO17" s="24">
        <v>0.75000754604620201</v>
      </c>
      <c r="BP17" s="24">
        <v>0.75325092141785099</v>
      </c>
      <c r="BQ17" s="24">
        <v>1.1968505385750399E-2</v>
      </c>
      <c r="BR17" s="24">
        <v>6.1508786916839503E-2</v>
      </c>
      <c r="BS17" s="24">
        <v>0.48075810715210199</v>
      </c>
      <c r="BT17" s="24">
        <v>0.583175951935471</v>
      </c>
      <c r="BU17" s="24">
        <v>0.58544079334159105</v>
      </c>
      <c r="BV17" s="24">
        <v>0.63199768125695599</v>
      </c>
      <c r="BW17" s="24">
        <v>0.64498500122689995</v>
      </c>
      <c r="BX17" s="24">
        <v>0.73910323423012803</v>
      </c>
      <c r="BY17" s="24">
        <v>0.58484354718494302</v>
      </c>
      <c r="BZ17" s="24">
        <v>0.26826353174968598</v>
      </c>
      <c r="CA17" s="24">
        <v>0.22325628409846801</v>
      </c>
      <c r="CB17" s="24">
        <v>0.55085514787879097</v>
      </c>
      <c r="CC17" s="24">
        <v>0.55097604237709796</v>
      </c>
      <c r="CD17" s="24">
        <v>0.68142649400968103</v>
      </c>
      <c r="CE17" s="24">
        <v>0.60156002595622105</v>
      </c>
      <c r="CF17" s="24">
        <v>0.73135612332097899</v>
      </c>
      <c r="CG17" s="24">
        <v>0.74881852805008797</v>
      </c>
      <c r="CH17" s="24">
        <v>0.68701850998063496</v>
      </c>
      <c r="CI17" s="24">
        <v>0.628355488199835</v>
      </c>
      <c r="CJ17" s="24">
        <v>0.40649323402929199</v>
      </c>
      <c r="CK17" s="24">
        <v>0.634258615725806</v>
      </c>
      <c r="CL17" s="24">
        <v>-0.55711790081757095</v>
      </c>
      <c r="CM17" s="24">
        <v>-0.66342256233280605</v>
      </c>
      <c r="CN17" s="24">
        <v>-0.62487682985580695</v>
      </c>
      <c r="CO17" s="24">
        <v>0.34406603377652401</v>
      </c>
      <c r="CP17" s="24">
        <v>-0.112050894750335</v>
      </c>
      <c r="CQ17" s="24">
        <v>-0.103073890492365</v>
      </c>
      <c r="CR17" s="24">
        <v>-0.37801319420566898</v>
      </c>
      <c r="CS17" s="24">
        <v>-0.65799044467852197</v>
      </c>
      <c r="CT17" s="24">
        <v>-6.7031892654308103E-2</v>
      </c>
      <c r="CU17" s="24">
        <v>4.1717548558595399E-2</v>
      </c>
      <c r="CV17" s="24">
        <v>2.5355988115236001E-2</v>
      </c>
      <c r="CW17" s="24">
        <v>-0.82545261409478399</v>
      </c>
      <c r="CX17" s="24">
        <v>-0.60582635590158296</v>
      </c>
      <c r="CY17" s="24">
        <v>0.70739517296860399</v>
      </c>
      <c r="CZ17" s="24">
        <v>0.40633136471397602</v>
      </c>
      <c r="DA17" s="24">
        <v>-0.74241168142637604</v>
      </c>
      <c r="DB17" s="24">
        <v>-0.56260156461190503</v>
      </c>
      <c r="DC17" s="24">
        <v>-0.78399554418644402</v>
      </c>
      <c r="DD17" s="24">
        <v>-0.68042915430414697</v>
      </c>
      <c r="DE17" s="24">
        <v>-0.53844177902029799</v>
      </c>
      <c r="DF17" s="24">
        <v>0.72810824163548205</v>
      </c>
      <c r="DG17" s="24">
        <v>0.62376329090289095</v>
      </c>
      <c r="DH17" s="24">
        <v>-0.67861615853732804</v>
      </c>
      <c r="DI17" s="24">
        <v>0.34290474678604099</v>
      </c>
      <c r="DJ17" s="24">
        <v>-8.1728147928082404E-2</v>
      </c>
      <c r="DK17" s="24">
        <v>0.20575940674222901</v>
      </c>
      <c r="DL17" s="24">
        <v>-0.71946585641416805</v>
      </c>
      <c r="DM17" s="24">
        <v>9.0944723398117294E-2</v>
      </c>
      <c r="DN17" s="24">
        <v>-0.26302955483113899</v>
      </c>
      <c r="DO17" s="24">
        <v>0.29210701532111</v>
      </c>
      <c r="DP17" s="24">
        <v>0.26838190422834401</v>
      </c>
      <c r="DQ17" s="24">
        <v>0.28906997748215701</v>
      </c>
      <c r="DR17" s="24">
        <v>0.25625401944652698</v>
      </c>
      <c r="DS17" s="24">
        <v>9.5479968552502806E-2</v>
      </c>
      <c r="DT17" s="24">
        <v>0.41083490155712798</v>
      </c>
      <c r="DU17" s="24">
        <v>0.500947798957463</v>
      </c>
      <c r="DV17" s="24">
        <v>0.433822822010967</v>
      </c>
      <c r="DW17" s="24">
        <v>0.35904700740665202</v>
      </c>
      <c r="DX17" s="24">
        <v>0.161290868926799</v>
      </c>
      <c r="DY17" s="24">
        <v>0.61717254580680503</v>
      </c>
      <c r="DZ17" s="24">
        <v>0.61345103019420699</v>
      </c>
      <c r="EA17" s="24">
        <v>0.60512851494307296</v>
      </c>
      <c r="EB17" s="24">
        <v>0.54495223358488998</v>
      </c>
      <c r="EC17" s="24">
        <v>0.56663321811073497</v>
      </c>
      <c r="ED17" s="24">
        <v>0.53139152699088399</v>
      </c>
      <c r="EE17" s="24">
        <v>0.48837575436825698</v>
      </c>
      <c r="EF17" s="24">
        <v>0.66544582749506798</v>
      </c>
      <c r="EG17" s="24">
        <v>0.65128998307279495</v>
      </c>
      <c r="EH17" s="24">
        <v>0.59014444550285905</v>
      </c>
      <c r="EI17" s="24">
        <v>0.56900084654441596</v>
      </c>
      <c r="EJ17" s="24">
        <v>-0.286329396712734</v>
      </c>
      <c r="EK17" s="24">
        <v>0.22611204573506999</v>
      </c>
      <c r="EL17" s="24">
        <v>-0.13152928221356999</v>
      </c>
      <c r="EM17" s="24">
        <v>-0.608616193425357</v>
      </c>
      <c r="EN17" s="24">
        <v>-0.70804643227028896</v>
      </c>
      <c r="EO17" s="24">
        <v>0.80981267041747296</v>
      </c>
      <c r="EP17" s="24">
        <v>-0.24015381062923599</v>
      </c>
      <c r="EQ17" s="24">
        <v>-0.233574849424311</v>
      </c>
      <c r="ER17" s="24">
        <v>-8.3273409316373906E-2</v>
      </c>
      <c r="ES17" s="24">
        <v>-0.29267218324473898</v>
      </c>
      <c r="ET17" s="24">
        <v>-0.121766686542625</v>
      </c>
      <c r="EU17" s="24">
        <v>-0.21904708103589099</v>
      </c>
      <c r="EV17" s="24">
        <v>-0.26924705095140999</v>
      </c>
      <c r="EW17" s="24">
        <v>0.85822181831496702</v>
      </c>
    </row>
    <row r="18" spans="1:153" x14ac:dyDescent="0.25">
      <c r="A18" t="s">
        <v>86</v>
      </c>
      <c r="B18" t="s">
        <v>136</v>
      </c>
      <c r="C18" s="23">
        <v>0.55044052870498705</v>
      </c>
      <c r="D18" s="24">
        <v>0.91294407295402302</v>
      </c>
      <c r="E18" s="24">
        <v>-0.27735009811261502</v>
      </c>
      <c r="F18" s="24">
        <v>-0.68872605225678596</v>
      </c>
      <c r="G18" s="24">
        <v>-0.58270223164939505</v>
      </c>
      <c r="H18" s="24">
        <v>-0.55944363022319599</v>
      </c>
      <c r="I18" s="24">
        <v>-0.47111077224518599</v>
      </c>
      <c r="J18" s="24">
        <v>-0.56934091350640803</v>
      </c>
      <c r="K18" s="24">
        <v>-0.63837568210935003</v>
      </c>
      <c r="L18" s="24">
        <v>-0.63068838054195797</v>
      </c>
      <c r="M18" s="24">
        <v>-0.63170686862772296</v>
      </c>
      <c r="N18" s="24">
        <v>-0.230209707963803</v>
      </c>
      <c r="O18" s="24">
        <v>-0.57559472441347803</v>
      </c>
      <c r="P18" s="24">
        <v>-0.54835461037848499</v>
      </c>
      <c r="Q18" s="24">
        <v>-0.58281050048679395</v>
      </c>
      <c r="R18" s="24">
        <v>-0.56369176198955495</v>
      </c>
      <c r="S18" s="24">
        <v>-0.60875565978412105</v>
      </c>
      <c r="T18" s="24">
        <v>-0.58736207388800998</v>
      </c>
      <c r="U18" s="24">
        <v>-0.53806866525256603</v>
      </c>
      <c r="V18" s="24">
        <v>-0.534031047919581</v>
      </c>
      <c r="W18" s="24">
        <v>-0.56724102928429998</v>
      </c>
      <c r="X18" s="24">
        <v>-0.53858307397216798</v>
      </c>
      <c r="Y18" s="24">
        <v>-0.595393582052683</v>
      </c>
      <c r="Z18" s="24">
        <v>-0.63065389144095496</v>
      </c>
      <c r="AA18" s="24">
        <v>-0.58533801061448398</v>
      </c>
      <c r="AB18" s="24">
        <v>-0.84086147682455703</v>
      </c>
      <c r="AC18" s="24">
        <v>-0.58964578429817505</v>
      </c>
      <c r="AD18" s="24">
        <v>-0.61886873724564595</v>
      </c>
      <c r="AE18" s="24">
        <v>0.89550566566753198</v>
      </c>
      <c r="AF18" s="24">
        <v>0.83815527821911895</v>
      </c>
      <c r="AG18" s="24">
        <v>-0.661336568688074</v>
      </c>
      <c r="AH18" s="24">
        <v>-0.37151229730666402</v>
      </c>
      <c r="AI18" s="24">
        <v>0.86398344054587894</v>
      </c>
      <c r="AJ18" s="24">
        <v>0.62750767029328403</v>
      </c>
      <c r="AK18" s="24">
        <v>0.67304507908152</v>
      </c>
      <c r="AL18" s="24">
        <v>0.34645505862297099</v>
      </c>
      <c r="AM18" s="24">
        <v>0.271972774097333</v>
      </c>
      <c r="AN18" s="24">
        <v>-0.48520769631933203</v>
      </c>
      <c r="AO18" s="24">
        <v>-0.79426410484374799</v>
      </c>
      <c r="AP18" s="24">
        <v>0.52376250131212598</v>
      </c>
      <c r="AQ18" s="24">
        <v>8.2689555298972497E-2</v>
      </c>
      <c r="AR18" s="24">
        <v>0.20537431229324299</v>
      </c>
      <c r="AS18" s="24">
        <v>0.22838407305039199</v>
      </c>
      <c r="AT18" s="24">
        <v>0.21374780897774501</v>
      </c>
      <c r="AU18" s="24">
        <v>0.32978807947983602</v>
      </c>
      <c r="AV18" s="24">
        <v>-0.396979936803388</v>
      </c>
      <c r="AW18" s="24">
        <v>0.214221200196867</v>
      </c>
      <c r="AX18" s="24">
        <v>0.47753630018565002</v>
      </c>
      <c r="AY18" s="24">
        <v>0.50491555369144703</v>
      </c>
      <c r="AZ18" s="24">
        <v>0.75563189491951799</v>
      </c>
      <c r="BA18" s="24">
        <v>-3.4382952793610699E-2</v>
      </c>
      <c r="BB18" s="24">
        <v>0.59777969946140797</v>
      </c>
      <c r="BC18" s="24">
        <v>0.65287352863946202</v>
      </c>
      <c r="BD18" s="24">
        <v>0.79603590338158603</v>
      </c>
      <c r="BE18" s="24">
        <v>0.66752340784968001</v>
      </c>
      <c r="BF18" s="24">
        <v>0.54550014176627104</v>
      </c>
      <c r="BG18" s="24">
        <v>0.67621462834934898</v>
      </c>
      <c r="BH18" s="24">
        <v>0.74029534968884303</v>
      </c>
      <c r="BI18" s="24">
        <v>0.86968264612370905</v>
      </c>
      <c r="BJ18" s="24">
        <v>-0.12730236032464601</v>
      </c>
      <c r="BK18" s="24">
        <v>0.59741648371964096</v>
      </c>
      <c r="BL18" s="24">
        <v>0.66359231650949801</v>
      </c>
      <c r="BM18" s="24">
        <v>0.52932333270364296</v>
      </c>
      <c r="BN18" s="24">
        <v>0.52194331483983902</v>
      </c>
      <c r="BO18" s="24">
        <v>0.75207478952825801</v>
      </c>
      <c r="BP18" s="24">
        <v>0.74368302745119896</v>
      </c>
      <c r="BQ18" s="24">
        <v>-2.5245231446268002E-2</v>
      </c>
      <c r="BR18" s="24">
        <v>4.9407388598886298E-2</v>
      </c>
      <c r="BS18" s="24">
        <v>0.47575165258105201</v>
      </c>
      <c r="BT18" s="24">
        <v>0.59021538867728696</v>
      </c>
      <c r="BU18" s="24">
        <v>0.595262976512418</v>
      </c>
      <c r="BV18" s="24">
        <v>0.638816804686966</v>
      </c>
      <c r="BW18" s="24">
        <v>0.65239567388526798</v>
      </c>
      <c r="BX18" s="24">
        <v>0.75205318327066395</v>
      </c>
      <c r="BY18" s="24">
        <v>0.58525497149716799</v>
      </c>
      <c r="BZ18" s="24">
        <v>0.27123276451988199</v>
      </c>
      <c r="CA18" s="24">
        <v>0.21570504988827799</v>
      </c>
      <c r="CB18" s="24">
        <v>0.55297884574497502</v>
      </c>
      <c r="CC18" s="24">
        <v>0.563487723848761</v>
      </c>
      <c r="CD18" s="24">
        <v>0.68881256740766605</v>
      </c>
      <c r="CE18" s="24">
        <v>0.60290305944945799</v>
      </c>
      <c r="CF18" s="24">
        <v>0.74031193893703695</v>
      </c>
      <c r="CG18" s="24">
        <v>0.757291117763912</v>
      </c>
      <c r="CH18" s="24">
        <v>0.71148455713928804</v>
      </c>
      <c r="CI18" s="24">
        <v>0.65193816694128803</v>
      </c>
      <c r="CJ18" s="24">
        <v>0.43759683251477699</v>
      </c>
      <c r="CK18" s="24">
        <v>0.64316745626731797</v>
      </c>
      <c r="CL18" s="24">
        <v>-0.58390266157167503</v>
      </c>
      <c r="CM18" s="24">
        <v>-0.65813026942277897</v>
      </c>
      <c r="CN18" s="24">
        <v>-0.64685800365133295</v>
      </c>
      <c r="CO18" s="24">
        <v>0.34266916597576402</v>
      </c>
      <c r="CP18" s="24">
        <v>-0.127945633136621</v>
      </c>
      <c r="CQ18" s="24">
        <v>-0.111899325707768</v>
      </c>
      <c r="CR18" s="24">
        <v>-0.39073953238238801</v>
      </c>
      <c r="CS18" s="24">
        <v>-0.66468971535943699</v>
      </c>
      <c r="CT18" s="24">
        <v>-9.40464229735338E-2</v>
      </c>
      <c r="CU18" s="24">
        <v>4.1195725526417199E-3</v>
      </c>
      <c r="CV18" s="24">
        <v>1.42607197701603E-2</v>
      </c>
      <c r="CW18" s="24">
        <v>-0.83621033553842505</v>
      </c>
      <c r="CX18" s="24">
        <v>-0.62255223937141202</v>
      </c>
      <c r="CY18" s="24">
        <v>0.724866445009691</v>
      </c>
      <c r="CZ18" s="24">
        <v>0.41736865404916801</v>
      </c>
      <c r="DA18" s="24">
        <v>-0.76074712075976303</v>
      </c>
      <c r="DB18" s="24">
        <v>-0.58153021449392495</v>
      </c>
      <c r="DC18" s="24">
        <v>-0.80454788413424405</v>
      </c>
      <c r="DD18" s="24">
        <v>-0.678095657501536</v>
      </c>
      <c r="DE18" s="24">
        <v>-0.55780434581566996</v>
      </c>
      <c r="DF18" s="24">
        <v>0.757424702651467</v>
      </c>
      <c r="DG18" s="24">
        <v>0.67348040557502797</v>
      </c>
      <c r="DH18" s="24">
        <v>-0.68067440984773997</v>
      </c>
      <c r="DI18" s="24">
        <v>0.33248809180986699</v>
      </c>
      <c r="DJ18" s="24">
        <v>-7.2920731240217404E-2</v>
      </c>
      <c r="DK18" s="24">
        <v>0.21057505926905501</v>
      </c>
      <c r="DL18" s="24">
        <v>-0.72779301534195195</v>
      </c>
      <c r="DM18" s="24">
        <v>9.5498795549918705E-2</v>
      </c>
      <c r="DN18" s="24">
        <v>-0.24934411505863099</v>
      </c>
      <c r="DO18" s="24">
        <v>0.30216166747381501</v>
      </c>
      <c r="DP18" s="24">
        <v>0.27883368360368399</v>
      </c>
      <c r="DQ18" s="24">
        <v>0.30162701927637198</v>
      </c>
      <c r="DR18" s="24">
        <v>0.268894306699756</v>
      </c>
      <c r="DS18" s="24">
        <v>0.102877969047311</v>
      </c>
      <c r="DT18" s="24">
        <v>0.40229243007592302</v>
      </c>
      <c r="DU18" s="24">
        <v>0.50524759225842497</v>
      </c>
      <c r="DV18" s="24">
        <v>0.44396954640511799</v>
      </c>
      <c r="DW18" s="24">
        <v>0.37216061365800901</v>
      </c>
      <c r="DX18" s="24">
        <v>0.177461436492513</v>
      </c>
      <c r="DY18" s="24">
        <v>0.62338104299629904</v>
      </c>
      <c r="DZ18" s="24">
        <v>0.62164538026132399</v>
      </c>
      <c r="EA18" s="24">
        <v>0.61449502351268903</v>
      </c>
      <c r="EB18" s="24">
        <v>0.55589254012912404</v>
      </c>
      <c r="EC18" s="24">
        <v>0.57521469762649102</v>
      </c>
      <c r="ED18" s="24">
        <v>0.53864180568464104</v>
      </c>
      <c r="EE18" s="24">
        <v>0.497506360657619</v>
      </c>
      <c r="EF18" s="24">
        <v>0.67135596583983503</v>
      </c>
      <c r="EG18" s="24">
        <v>0.65834726214397099</v>
      </c>
      <c r="EH18" s="24">
        <v>0.59755321482422796</v>
      </c>
      <c r="EI18" s="24">
        <v>0.57741917361279904</v>
      </c>
      <c r="EJ18" s="24">
        <v>-0.32439233702876402</v>
      </c>
      <c r="EK18" s="24">
        <v>0.19512045276630299</v>
      </c>
      <c r="EL18" s="24">
        <v>-0.12779580551282499</v>
      </c>
      <c r="EM18" s="24">
        <v>-0.61805079587339096</v>
      </c>
      <c r="EN18" s="24">
        <v>-0.69326463579727204</v>
      </c>
      <c r="EO18" s="24">
        <v>0.79178616607659402</v>
      </c>
      <c r="EP18" s="24">
        <v>-0.24676127941975901</v>
      </c>
      <c r="EQ18" s="24">
        <v>-0.26072026524275499</v>
      </c>
      <c r="ER18" s="24">
        <v>-0.10160555615814</v>
      </c>
      <c r="ES18" s="24">
        <v>-0.30013683328985002</v>
      </c>
      <c r="ET18" s="24">
        <v>-0.11972336308353999</v>
      </c>
      <c r="EU18" s="24">
        <v>-0.218592371869582</v>
      </c>
      <c r="EV18" s="24">
        <v>-0.26563629576038</v>
      </c>
      <c r="EW18" s="24">
        <v>0.82904362495459305</v>
      </c>
    </row>
    <row r="19" spans="1:153" x14ac:dyDescent="0.25">
      <c r="A19" t="s">
        <v>87</v>
      </c>
      <c r="B19" t="s">
        <v>136</v>
      </c>
      <c r="C19" s="23">
        <v>0.452177177044087</v>
      </c>
      <c r="D19" s="24">
        <v>0.76049257380361601</v>
      </c>
      <c r="E19" s="24">
        <v>-0.238363344027999</v>
      </c>
      <c r="F19" s="24">
        <v>-0.56608372083763903</v>
      </c>
      <c r="G19" s="24">
        <v>-0.43672973721043401</v>
      </c>
      <c r="H19" s="24">
        <v>-0.45124672483207801</v>
      </c>
      <c r="I19" s="24">
        <v>-0.353633262557358</v>
      </c>
      <c r="J19" s="24">
        <v>-0.46893931677762202</v>
      </c>
      <c r="K19" s="24">
        <v>-0.52003002430799095</v>
      </c>
      <c r="L19" s="24">
        <v>-0.444865831786323</v>
      </c>
      <c r="M19" s="24">
        <v>-0.53926837352044399</v>
      </c>
      <c r="N19" s="24">
        <v>-9.2827609870590203E-2</v>
      </c>
      <c r="O19" s="24">
        <v>-0.449687708609676</v>
      </c>
      <c r="P19" s="24">
        <v>-0.443608325005792</v>
      </c>
      <c r="Q19" s="24">
        <v>-0.48045751669746101</v>
      </c>
      <c r="R19" s="24">
        <v>-0.47435157157178198</v>
      </c>
      <c r="S19" s="24">
        <v>-0.42835106376558402</v>
      </c>
      <c r="T19" s="24">
        <v>-0.47635884112020499</v>
      </c>
      <c r="U19" s="24">
        <v>-0.42255119532086999</v>
      </c>
      <c r="V19" s="24">
        <v>-0.42633667539062098</v>
      </c>
      <c r="W19" s="24">
        <v>-0.45039346495905003</v>
      </c>
      <c r="X19" s="24">
        <v>-0.38808310088108999</v>
      </c>
      <c r="Y19" s="24">
        <v>-0.47707494583434401</v>
      </c>
      <c r="Z19" s="24">
        <v>-0.48970378182789998</v>
      </c>
      <c r="AA19" s="24">
        <v>-0.472891530745432</v>
      </c>
      <c r="AB19" s="24">
        <v>-0.76999079226471301</v>
      </c>
      <c r="AC19" s="24">
        <v>-0.48036582771561698</v>
      </c>
      <c r="AD19" s="24">
        <v>-0.52579845057665198</v>
      </c>
      <c r="AE19" s="24">
        <v>0.87135716164388</v>
      </c>
      <c r="AF19" s="24">
        <v>0.84494257560749197</v>
      </c>
      <c r="AG19" s="24">
        <v>-0.55091740143262302</v>
      </c>
      <c r="AH19" s="24">
        <v>-0.19841418351523599</v>
      </c>
      <c r="AI19" s="24">
        <v>0.85433987498734099</v>
      </c>
      <c r="AJ19" s="24">
        <v>0.57211099124043396</v>
      </c>
      <c r="AK19" s="24">
        <v>0.65278461567969703</v>
      </c>
      <c r="AL19" s="24">
        <v>0.40487010371223803</v>
      </c>
      <c r="AM19" s="24">
        <v>0.35295137659167602</v>
      </c>
      <c r="AN19" s="24">
        <v>-0.36799975267301899</v>
      </c>
      <c r="AO19" s="24">
        <v>-0.71365259955646998</v>
      </c>
      <c r="AP19" s="24">
        <v>0.410687359860823</v>
      </c>
      <c r="AQ19" s="24">
        <v>2.2924289485274502E-2</v>
      </c>
      <c r="AR19" s="24">
        <v>0.159808565427174</v>
      </c>
      <c r="AS19" s="24">
        <v>0.12674486790022699</v>
      </c>
      <c r="AT19" s="24">
        <v>0.11465953677884699</v>
      </c>
      <c r="AU19" s="24">
        <v>0.21787023851190801</v>
      </c>
      <c r="AV19" s="24">
        <v>-0.285876752096061</v>
      </c>
      <c r="AW19" s="24">
        <v>0.12960770864396001</v>
      </c>
      <c r="AX19" s="24">
        <v>0.380486153532553</v>
      </c>
      <c r="AY19" s="24">
        <v>0.42324681843589101</v>
      </c>
      <c r="AZ19" s="24">
        <v>0.69335155040954299</v>
      </c>
      <c r="BA19" s="24">
        <v>8.9325636117204496E-2</v>
      </c>
      <c r="BB19" s="24">
        <v>0.50381473914878505</v>
      </c>
      <c r="BC19" s="24">
        <v>0.56378445720458203</v>
      </c>
      <c r="BD19" s="24">
        <v>0.78994686195624297</v>
      </c>
      <c r="BE19" s="24">
        <v>0.62714463685694799</v>
      </c>
      <c r="BF19" s="24">
        <v>0.48900159192508502</v>
      </c>
      <c r="BG19" s="24">
        <v>0.58526480010139803</v>
      </c>
      <c r="BH19" s="24">
        <v>0.63352141397460704</v>
      </c>
      <c r="BI19" s="24">
        <v>0.867496560650176</v>
      </c>
      <c r="BJ19" s="24">
        <v>-2.04062880351993E-2</v>
      </c>
      <c r="BK19" s="24">
        <v>0.46060718028587799</v>
      </c>
      <c r="BL19" s="24">
        <v>0.54053205811845995</v>
      </c>
      <c r="BM19" s="24">
        <v>0.400243427292297</v>
      </c>
      <c r="BN19" s="24">
        <v>0.379788238748832</v>
      </c>
      <c r="BO19" s="24">
        <v>0.68570007811711997</v>
      </c>
      <c r="BP19" s="24">
        <v>0.69154036723378998</v>
      </c>
      <c r="BQ19" s="24">
        <v>4.573111766067E-2</v>
      </c>
      <c r="BR19" s="24">
        <v>4.4799144516787501E-2</v>
      </c>
      <c r="BS19" s="24">
        <v>0.40978468780822802</v>
      </c>
      <c r="BT19" s="24">
        <v>0.48922250220686297</v>
      </c>
      <c r="BU19" s="24">
        <v>0.50327701633737398</v>
      </c>
      <c r="BV19" s="24">
        <v>0.54141418685629195</v>
      </c>
      <c r="BW19" s="24">
        <v>0.55956425637538099</v>
      </c>
      <c r="BX19" s="24">
        <v>0.68754305775559199</v>
      </c>
      <c r="BY19" s="24">
        <v>0.49995574204127502</v>
      </c>
      <c r="BZ19" s="24">
        <v>0.248969559735814</v>
      </c>
      <c r="CA19" s="24">
        <v>0.181031670234125</v>
      </c>
      <c r="CB19" s="24">
        <v>0.47608415370004198</v>
      </c>
      <c r="CC19" s="24">
        <v>0.45121851465284901</v>
      </c>
      <c r="CD19" s="24">
        <v>0.58999246630753999</v>
      </c>
      <c r="CE19" s="24">
        <v>0.50459559307926105</v>
      </c>
      <c r="CF19" s="24">
        <v>0.62926759608844196</v>
      </c>
      <c r="CG19" s="24">
        <v>0.65698442957615399</v>
      </c>
      <c r="CH19" s="24">
        <v>0.54178632583697295</v>
      </c>
      <c r="CI19" s="24">
        <v>0.479382978340752</v>
      </c>
      <c r="CJ19" s="24">
        <v>0.25988188423856601</v>
      </c>
      <c r="CK19" s="24">
        <v>0.54517552178326301</v>
      </c>
      <c r="CL19" s="24">
        <v>-0.42575473073828302</v>
      </c>
      <c r="CM19" s="24">
        <v>-0.59809490404085897</v>
      </c>
      <c r="CN19" s="24">
        <v>-0.51729401939555297</v>
      </c>
      <c r="CO19" s="24">
        <v>0.27395961863221202</v>
      </c>
      <c r="CP19" s="24">
        <v>-0.12192767448389701</v>
      </c>
      <c r="CQ19" s="24">
        <v>-0.100930902692072</v>
      </c>
      <c r="CR19" s="24">
        <v>-0.322161561947304</v>
      </c>
      <c r="CS19" s="24">
        <v>-0.55795018615535197</v>
      </c>
      <c r="CT19" s="24">
        <v>-6.6585587512233896E-2</v>
      </c>
      <c r="CU19" s="24">
        <v>6.7060618894365306E-2</v>
      </c>
      <c r="CV19" s="24">
        <v>2.71420455518777E-2</v>
      </c>
      <c r="CW19" s="24">
        <v>-0.74000960026177798</v>
      </c>
      <c r="CX19" s="24">
        <v>-0.46123273800620102</v>
      </c>
      <c r="CY19" s="24">
        <v>0.59928359831551303</v>
      </c>
      <c r="CZ19" s="24">
        <v>0.32288198158929798</v>
      </c>
      <c r="DA19" s="24">
        <v>-0.63715128107269903</v>
      </c>
      <c r="DB19" s="24">
        <v>-0.46027285314400201</v>
      </c>
      <c r="DC19" s="24">
        <v>-0.73897601952561898</v>
      </c>
      <c r="DD19" s="24">
        <v>-0.62223744492508604</v>
      </c>
      <c r="DE19" s="24">
        <v>-0.52867979849226099</v>
      </c>
      <c r="DF19" s="24">
        <v>0.59453885507114101</v>
      </c>
      <c r="DG19" s="24">
        <v>0.46889691581186099</v>
      </c>
      <c r="DH19" s="24">
        <v>-0.61208673817501702</v>
      </c>
      <c r="DI19" s="24">
        <v>0.31928028666304598</v>
      </c>
      <c r="DJ19" s="24">
        <v>5.2655289605238603E-3</v>
      </c>
      <c r="DK19" s="24">
        <v>0.15908424311425901</v>
      </c>
      <c r="DL19" s="24">
        <v>-0.60582910959653402</v>
      </c>
      <c r="DM19" s="24">
        <v>4.1529593943968497E-3</v>
      </c>
      <c r="DN19" s="24">
        <v>-0.318876759374286</v>
      </c>
      <c r="DO19" s="24">
        <v>0.20457483279951499</v>
      </c>
      <c r="DP19" s="24">
        <v>0.17924250864305699</v>
      </c>
      <c r="DQ19" s="24">
        <v>0.19218219634370801</v>
      </c>
      <c r="DR19" s="24">
        <v>0.14988719430342201</v>
      </c>
      <c r="DS19" s="24">
        <v>2.7447740867549399E-2</v>
      </c>
      <c r="DT19" s="24">
        <v>0.35933177979943098</v>
      </c>
      <c r="DU19" s="24">
        <v>0.41126462595262497</v>
      </c>
      <c r="DV19" s="24">
        <v>0.33425784165426398</v>
      </c>
      <c r="DW19" s="24">
        <v>0.24985076752669999</v>
      </c>
      <c r="DX19" s="24">
        <v>5.2685447447129601E-2</v>
      </c>
      <c r="DY19" s="24">
        <v>0.535321487638028</v>
      </c>
      <c r="DZ19" s="24">
        <v>0.52134496955781595</v>
      </c>
      <c r="EA19" s="24">
        <v>0.50668323693824302</v>
      </c>
      <c r="EB19" s="24">
        <v>0.441789287391604</v>
      </c>
      <c r="EC19" s="24">
        <v>0.47330939315204601</v>
      </c>
      <c r="ED19" s="24">
        <v>0.433908420222965</v>
      </c>
      <c r="EE19" s="24">
        <v>0.386196120321466</v>
      </c>
      <c r="EF19" s="24">
        <v>0.57145602266405704</v>
      </c>
      <c r="EG19" s="24">
        <v>0.55315353814233703</v>
      </c>
      <c r="EH19" s="24">
        <v>0.49175375857869802</v>
      </c>
      <c r="EI19" s="24">
        <v>0.474924726101288</v>
      </c>
      <c r="EJ19" s="24">
        <v>-0.21946588660053001</v>
      </c>
      <c r="EK19" s="24">
        <v>0.27537922760628403</v>
      </c>
      <c r="EL19" s="24">
        <v>-0.22710143209525899</v>
      </c>
      <c r="EM19" s="24">
        <v>-0.52806848938093198</v>
      </c>
      <c r="EN19" s="24">
        <v>-0.641565406670914</v>
      </c>
      <c r="EO19" s="24">
        <v>0.89401203743178304</v>
      </c>
      <c r="EP19" s="24">
        <v>-0.20792311433086899</v>
      </c>
      <c r="EQ19" s="24">
        <v>-0.191724623148848</v>
      </c>
      <c r="ER19" s="24">
        <v>-5.6786836824130799E-2</v>
      </c>
      <c r="ES19" s="24">
        <v>-0.26490251749391502</v>
      </c>
      <c r="ET19" s="24">
        <v>-9.3017497882977196E-2</v>
      </c>
      <c r="EU19" s="24">
        <v>-0.21508914775291599</v>
      </c>
      <c r="EV19" s="24">
        <v>-0.34080430457990402</v>
      </c>
      <c r="EW19" s="24">
        <v>0.94249933784329398</v>
      </c>
    </row>
    <row r="20" spans="1:153" x14ac:dyDescent="0.25">
      <c r="A20" t="s">
        <v>88</v>
      </c>
      <c r="B20" t="s">
        <v>136</v>
      </c>
      <c r="C20" s="23">
        <v>0.47389180163604899</v>
      </c>
      <c r="D20" s="24">
        <v>0.74116478724059798</v>
      </c>
      <c r="E20" s="24">
        <v>-0.19396166875793799</v>
      </c>
      <c r="F20" s="24">
        <v>-0.58188759224036302</v>
      </c>
      <c r="G20" s="24">
        <v>-0.45067301423476802</v>
      </c>
      <c r="H20" s="24">
        <v>-0.474954500845165</v>
      </c>
      <c r="I20" s="24">
        <v>-0.37978447359380202</v>
      </c>
      <c r="J20" s="24">
        <v>-0.49337188580261798</v>
      </c>
      <c r="K20" s="24">
        <v>-0.54203716230035204</v>
      </c>
      <c r="L20" s="24">
        <v>-0.451307660988988</v>
      </c>
      <c r="M20" s="24">
        <v>-0.56360780679163303</v>
      </c>
      <c r="N20" s="24">
        <v>-9.7730736505263399E-2</v>
      </c>
      <c r="O20" s="24">
        <v>-0.47021714004909998</v>
      </c>
      <c r="P20" s="24">
        <v>-0.467361866784401</v>
      </c>
      <c r="Q20" s="24">
        <v>-0.50411785940504605</v>
      </c>
      <c r="R20" s="24">
        <v>-0.49956076626787699</v>
      </c>
      <c r="S20" s="24">
        <v>-0.42446511924010699</v>
      </c>
      <c r="T20" s="24">
        <v>-0.50091346626886701</v>
      </c>
      <c r="U20" s="24">
        <v>-0.44564453306166102</v>
      </c>
      <c r="V20" s="24">
        <v>-0.45023218701055401</v>
      </c>
      <c r="W20" s="24">
        <v>-0.471961634043782</v>
      </c>
      <c r="X20" s="24">
        <v>-0.40752861017348202</v>
      </c>
      <c r="Y20" s="24">
        <v>-0.50294168651629101</v>
      </c>
      <c r="Z20" s="24">
        <v>-0.51020797468312695</v>
      </c>
      <c r="AA20" s="24">
        <v>-0.497441361034209</v>
      </c>
      <c r="AB20" s="24">
        <v>-0.78623972785428498</v>
      </c>
      <c r="AC20" s="24">
        <v>-0.50221989167499603</v>
      </c>
      <c r="AD20" s="24">
        <v>-0.54941268655934905</v>
      </c>
      <c r="AE20" s="24">
        <v>0.88555544981696199</v>
      </c>
      <c r="AF20" s="24">
        <v>0.84846287645198604</v>
      </c>
      <c r="AG20" s="24">
        <v>-0.56825464849913598</v>
      </c>
      <c r="AH20" s="24">
        <v>-0.20984838236654599</v>
      </c>
      <c r="AI20" s="24">
        <v>0.87086528387284601</v>
      </c>
      <c r="AJ20" s="24">
        <v>0.58986955310404798</v>
      </c>
      <c r="AK20" s="24">
        <v>0.648854635095236</v>
      </c>
      <c r="AL20" s="24">
        <v>0.406764642965187</v>
      </c>
      <c r="AM20" s="24">
        <v>0.36471518815974502</v>
      </c>
      <c r="AN20" s="24">
        <v>-0.39362018873280502</v>
      </c>
      <c r="AO20" s="24">
        <v>-0.73191053575601195</v>
      </c>
      <c r="AP20" s="24">
        <v>0.42148093299159201</v>
      </c>
      <c r="AQ20" s="24">
        <v>2.78020317362421E-2</v>
      </c>
      <c r="AR20" s="24">
        <v>0.18771460996880501</v>
      </c>
      <c r="AS20" s="24">
        <v>0.144388422256681</v>
      </c>
      <c r="AT20" s="24">
        <v>0.12552640455820699</v>
      </c>
      <c r="AU20" s="24">
        <v>0.241024385099256</v>
      </c>
      <c r="AV20" s="24">
        <v>-0.27148290287551102</v>
      </c>
      <c r="AW20" s="24">
        <v>0.14827911802837801</v>
      </c>
      <c r="AX20" s="24">
        <v>0.397397671818779</v>
      </c>
      <c r="AY20" s="24">
        <v>0.43674159784549799</v>
      </c>
      <c r="AZ20" s="24">
        <v>0.70351426999089595</v>
      </c>
      <c r="BA20" s="24">
        <v>6.2251149718836198E-2</v>
      </c>
      <c r="BB20" s="24">
        <v>0.52049934270523202</v>
      </c>
      <c r="BC20" s="24">
        <v>0.57755263139977697</v>
      </c>
      <c r="BD20" s="24">
        <v>0.78370627226037204</v>
      </c>
      <c r="BE20" s="24">
        <v>0.63593799389836703</v>
      </c>
      <c r="BF20" s="24">
        <v>0.51367980101098198</v>
      </c>
      <c r="BG20" s="24">
        <v>0.59495143830964003</v>
      </c>
      <c r="BH20" s="24">
        <v>0.64205274543037905</v>
      </c>
      <c r="BI20" s="24">
        <v>0.87239123595405199</v>
      </c>
      <c r="BJ20" s="24">
        <v>-5.5346535138065103E-2</v>
      </c>
      <c r="BK20" s="24">
        <v>0.46917668872749402</v>
      </c>
      <c r="BL20" s="24">
        <v>0.54356300720469297</v>
      </c>
      <c r="BM20" s="24">
        <v>0.407001125038364</v>
      </c>
      <c r="BN20" s="24">
        <v>0.37613820012390098</v>
      </c>
      <c r="BO20" s="24">
        <v>0.69452068804079903</v>
      </c>
      <c r="BP20" s="24">
        <v>0.70216951225884405</v>
      </c>
      <c r="BQ20" s="24">
        <v>7.3346665874136102E-2</v>
      </c>
      <c r="BR20" s="24">
        <v>6.6558237601618803E-2</v>
      </c>
      <c r="BS20" s="24">
        <v>0.42570679174643999</v>
      </c>
      <c r="BT20" s="24">
        <v>0.50434759937350504</v>
      </c>
      <c r="BU20" s="24">
        <v>0.51768368054979297</v>
      </c>
      <c r="BV20" s="24">
        <v>0.55744633950965605</v>
      </c>
      <c r="BW20" s="24">
        <v>0.57443870678989095</v>
      </c>
      <c r="BX20" s="24">
        <v>0.69192572387478202</v>
      </c>
      <c r="BY20" s="24">
        <v>0.52037676766890495</v>
      </c>
      <c r="BZ20" s="24">
        <v>0.25361615039051399</v>
      </c>
      <c r="CA20" s="24">
        <v>0.18984992752757601</v>
      </c>
      <c r="CB20" s="24">
        <v>0.49409518054621598</v>
      </c>
      <c r="CC20" s="24">
        <v>0.46251424395504898</v>
      </c>
      <c r="CD20" s="24">
        <v>0.60041202177518505</v>
      </c>
      <c r="CE20" s="24">
        <v>0.51306927549221504</v>
      </c>
      <c r="CF20" s="24">
        <v>0.63624073754583099</v>
      </c>
      <c r="CG20" s="24">
        <v>0.66311272685808098</v>
      </c>
      <c r="CH20" s="24">
        <v>0.53723936854053</v>
      </c>
      <c r="CI20" s="24">
        <v>0.475120308634917</v>
      </c>
      <c r="CJ20" s="24">
        <v>0.24992745764164701</v>
      </c>
      <c r="CK20" s="24">
        <v>0.55840411044601701</v>
      </c>
      <c r="CL20" s="24">
        <v>-0.44349366218748398</v>
      </c>
      <c r="CM20" s="24">
        <v>-0.60765299923819505</v>
      </c>
      <c r="CN20" s="24">
        <v>-0.53719260079328501</v>
      </c>
      <c r="CO20" s="24">
        <v>0.28868762246212898</v>
      </c>
      <c r="CP20" s="24">
        <v>-7.5624454023741697E-2</v>
      </c>
      <c r="CQ20" s="24">
        <v>-7.2646447616711698E-2</v>
      </c>
      <c r="CR20" s="24">
        <v>-0.29836238520896502</v>
      </c>
      <c r="CS20" s="24">
        <v>-0.53908518709757902</v>
      </c>
      <c r="CT20" s="24">
        <v>-4.4352390751085401E-2</v>
      </c>
      <c r="CU20" s="24">
        <v>9.7712781304267707E-2</v>
      </c>
      <c r="CV20" s="24">
        <v>3.5788937289196701E-2</v>
      </c>
      <c r="CW20" s="24">
        <v>-0.74552835935857498</v>
      </c>
      <c r="CX20" s="24">
        <v>-0.46979174966652198</v>
      </c>
      <c r="CY20" s="24">
        <v>0.61231446593981198</v>
      </c>
      <c r="CZ20" s="24">
        <v>0.338844173612662</v>
      </c>
      <c r="DA20" s="24">
        <v>-0.63994791379065297</v>
      </c>
      <c r="DB20" s="24">
        <v>-0.47900984659784601</v>
      </c>
      <c r="DC20" s="24">
        <v>-0.74053976270310196</v>
      </c>
      <c r="DD20" s="24">
        <v>-0.63969822315051506</v>
      </c>
      <c r="DE20" s="24">
        <v>-0.54420929930231798</v>
      </c>
      <c r="DF20" s="24">
        <v>0.59145508380734002</v>
      </c>
      <c r="DG20" s="24">
        <v>0.45409233511518399</v>
      </c>
      <c r="DH20" s="24">
        <v>-0.63304802295426799</v>
      </c>
      <c r="DI20" s="24">
        <v>0.350118413823088</v>
      </c>
      <c r="DJ20" s="24">
        <v>-9.0686009006752995E-3</v>
      </c>
      <c r="DK20" s="24">
        <v>0.17175742092583099</v>
      </c>
      <c r="DL20" s="24">
        <v>-0.60785116044489695</v>
      </c>
      <c r="DM20" s="24">
        <v>3.6090981568690901E-2</v>
      </c>
      <c r="DN20" s="24">
        <v>-0.29153377633518301</v>
      </c>
      <c r="DO20" s="24">
        <v>0.23529106437187799</v>
      </c>
      <c r="DP20" s="24">
        <v>0.20738842638825</v>
      </c>
      <c r="DQ20" s="24">
        <v>0.21557755905436601</v>
      </c>
      <c r="DR20" s="24">
        <v>0.17016785520238401</v>
      </c>
      <c r="DS20" s="24">
        <v>6.4623766812310399E-2</v>
      </c>
      <c r="DT20" s="24">
        <v>0.38879698221238601</v>
      </c>
      <c r="DU20" s="24">
        <v>0.43756321245561403</v>
      </c>
      <c r="DV20" s="24">
        <v>0.36187027849943398</v>
      </c>
      <c r="DW20" s="24">
        <v>0.27616800037878603</v>
      </c>
      <c r="DX20" s="24">
        <v>8.3313784044379405E-2</v>
      </c>
      <c r="DY20" s="24">
        <v>0.56080714251546804</v>
      </c>
      <c r="DZ20" s="24">
        <v>0.54372293508033798</v>
      </c>
      <c r="EA20" s="24">
        <v>0.52745370297634997</v>
      </c>
      <c r="EB20" s="24">
        <v>0.46437741339708299</v>
      </c>
      <c r="EC20" s="24">
        <v>0.49771901005939201</v>
      </c>
      <c r="ED20" s="24">
        <v>0.45844268623045697</v>
      </c>
      <c r="EE20" s="24">
        <v>0.41100537033630102</v>
      </c>
      <c r="EF20" s="24">
        <v>0.58959706274379597</v>
      </c>
      <c r="EG20" s="24">
        <v>0.571843768064215</v>
      </c>
      <c r="EH20" s="24">
        <v>0.51306481447247698</v>
      </c>
      <c r="EI20" s="24">
        <v>0.49896367410040798</v>
      </c>
      <c r="EJ20" s="24">
        <v>-0.20905092580043599</v>
      </c>
      <c r="EK20" s="24">
        <v>0.30997526140467901</v>
      </c>
      <c r="EL20" s="24">
        <v>-0.22136150558144599</v>
      </c>
      <c r="EM20" s="24">
        <v>-0.55191536661872298</v>
      </c>
      <c r="EN20" s="24">
        <v>-0.64074472130066595</v>
      </c>
      <c r="EO20" s="24">
        <v>0.90153282834689596</v>
      </c>
      <c r="EP20" s="24">
        <v>-0.172599874446107</v>
      </c>
      <c r="EQ20" s="24">
        <v>-0.180663281917882</v>
      </c>
      <c r="ER20" s="24">
        <v>-5.0001288649111797E-2</v>
      </c>
      <c r="ES20" s="24">
        <v>-0.22930775101623699</v>
      </c>
      <c r="ET20" s="24">
        <v>-5.2064242072049897E-2</v>
      </c>
      <c r="EU20" s="24">
        <v>-0.17899547054836401</v>
      </c>
      <c r="EV20" s="24">
        <v>-0.34894436568034998</v>
      </c>
      <c r="EW20" s="24">
        <v>0.941746714331822</v>
      </c>
    </row>
    <row r="21" spans="1:153" x14ac:dyDescent="0.25">
      <c r="A21" t="s">
        <v>89</v>
      </c>
      <c r="B21" t="s">
        <v>136</v>
      </c>
      <c r="C21" s="23">
        <v>0.53039858186512601</v>
      </c>
      <c r="D21" s="24">
        <v>0.95579556647925701</v>
      </c>
      <c r="E21" s="24">
        <v>-0.34334403844400502</v>
      </c>
      <c r="F21" s="24">
        <v>-0.69943952424695499</v>
      </c>
      <c r="G21" s="24">
        <v>-0.595204843617678</v>
      </c>
      <c r="H21" s="24">
        <v>-0.55147779964657995</v>
      </c>
      <c r="I21" s="24">
        <v>-0.47361157976942098</v>
      </c>
      <c r="J21" s="24">
        <v>-0.56521616066024105</v>
      </c>
      <c r="K21" s="24">
        <v>-0.64624370936322295</v>
      </c>
      <c r="L21" s="24">
        <v>-0.68400233471471295</v>
      </c>
      <c r="M21" s="24">
        <v>-0.61865371017287096</v>
      </c>
      <c r="N21" s="24">
        <v>-0.342234683125475</v>
      </c>
      <c r="O21" s="24">
        <v>-0.57936645040804802</v>
      </c>
      <c r="P21" s="24">
        <v>-0.53462370474857401</v>
      </c>
      <c r="Q21" s="24">
        <v>-0.56696010809005104</v>
      </c>
      <c r="R21" s="24">
        <v>-0.54851643288026297</v>
      </c>
      <c r="S21" s="24">
        <v>-0.67112550217943601</v>
      </c>
      <c r="T21" s="24">
        <v>-0.59513969543859901</v>
      </c>
      <c r="U21" s="24">
        <v>-0.52687329705229302</v>
      </c>
      <c r="V21" s="24">
        <v>-0.52076164662520996</v>
      </c>
      <c r="W21" s="24">
        <v>-0.55906927088134295</v>
      </c>
      <c r="X21" s="24">
        <v>-0.55415526896538003</v>
      </c>
      <c r="Y21" s="24">
        <v>-0.59975041617726499</v>
      </c>
      <c r="Z21" s="24">
        <v>-0.64651436282093999</v>
      </c>
      <c r="AA21" s="24">
        <v>-0.58983636763677605</v>
      </c>
      <c r="AB21" s="24">
        <v>-0.81878317183027305</v>
      </c>
      <c r="AC21" s="24">
        <v>-0.57240643142158498</v>
      </c>
      <c r="AD21" s="24">
        <v>-0.60149433680161901</v>
      </c>
      <c r="AE21" s="24">
        <v>0.84970540020465701</v>
      </c>
      <c r="AF21" s="24">
        <v>0.76470245840314799</v>
      </c>
      <c r="AG21" s="24">
        <v>-0.65586126139426504</v>
      </c>
      <c r="AH21" s="24">
        <v>-0.411622062855379</v>
      </c>
      <c r="AI21" s="24">
        <v>0.80971584859957901</v>
      </c>
      <c r="AJ21" s="24">
        <v>0.57242854703330703</v>
      </c>
      <c r="AK21" s="24">
        <v>0.61700434267723403</v>
      </c>
      <c r="AL21" s="24">
        <v>0.23883815634150299</v>
      </c>
      <c r="AM21" s="24">
        <v>0.13994367376748801</v>
      </c>
      <c r="AN21" s="24">
        <v>-0.48261872908348102</v>
      </c>
      <c r="AO21" s="24">
        <v>-0.77522741721942401</v>
      </c>
      <c r="AP21" s="24">
        <v>0.49698249740235501</v>
      </c>
      <c r="AQ21" s="24">
        <v>3.10012566007213E-2</v>
      </c>
      <c r="AR21" s="24">
        <v>0.15064261912688301</v>
      </c>
      <c r="AS21" s="24">
        <v>0.203814337126449</v>
      </c>
      <c r="AT21" s="24">
        <v>0.194866979467437</v>
      </c>
      <c r="AU21" s="24">
        <v>0.32985174912307602</v>
      </c>
      <c r="AV21" s="24">
        <v>-0.489721024386364</v>
      </c>
      <c r="AW21" s="24">
        <v>0.18123519978404101</v>
      </c>
      <c r="AX21" s="24">
        <v>0.448196673946402</v>
      </c>
      <c r="AY21" s="24">
        <v>0.46427345685948401</v>
      </c>
      <c r="AZ21" s="24">
        <v>0.71154100627963202</v>
      </c>
      <c r="BA21" s="24">
        <v>-5.9636720780681302E-2</v>
      </c>
      <c r="BB21" s="24">
        <v>0.56834721110207298</v>
      </c>
      <c r="BC21" s="24">
        <v>0.61680678213181706</v>
      </c>
      <c r="BD21" s="24">
        <v>0.73625013583536603</v>
      </c>
      <c r="BE21" s="24">
        <v>0.66722250465381805</v>
      </c>
      <c r="BF21" s="24">
        <v>0.50067259780682105</v>
      </c>
      <c r="BG21" s="24">
        <v>0.63996895342803595</v>
      </c>
      <c r="BH21" s="24">
        <v>0.72354135846018997</v>
      </c>
      <c r="BI21" s="24">
        <v>0.83377197728078001</v>
      </c>
      <c r="BJ21" s="24">
        <v>-0.12889805749503799</v>
      </c>
      <c r="BK21" s="24">
        <v>0.59539727441634704</v>
      </c>
      <c r="BL21" s="24">
        <v>0.64760521680931704</v>
      </c>
      <c r="BM21" s="24">
        <v>0.51657773190508804</v>
      </c>
      <c r="BN21" s="24">
        <v>0.51037825491537903</v>
      </c>
      <c r="BO21" s="24">
        <v>0.70669968555400797</v>
      </c>
      <c r="BP21" s="24">
        <v>0.70123986543774797</v>
      </c>
      <c r="BQ21" s="24">
        <v>-0.13159065624368399</v>
      </c>
      <c r="BR21" s="24">
        <v>-3.45453867988295E-2</v>
      </c>
      <c r="BS21" s="24">
        <v>0.42867712442484401</v>
      </c>
      <c r="BT21" s="24">
        <v>0.56373093578909095</v>
      </c>
      <c r="BU21" s="24">
        <v>0.55638130941358499</v>
      </c>
      <c r="BV21" s="24">
        <v>0.61366919536569298</v>
      </c>
      <c r="BW21" s="24">
        <v>0.62032677259937397</v>
      </c>
      <c r="BX21" s="24">
        <v>0.69646629707644603</v>
      </c>
      <c r="BY21" s="24">
        <v>0.56317547821298997</v>
      </c>
      <c r="BZ21" s="24">
        <v>0.18492650381087899</v>
      </c>
      <c r="CA21" s="24">
        <v>0.14470005871587299</v>
      </c>
      <c r="CB21" s="24">
        <v>0.510136137516076</v>
      </c>
      <c r="CC21" s="24">
        <v>0.53758582134320798</v>
      </c>
      <c r="CD21" s="24">
        <v>0.66070590884472002</v>
      </c>
      <c r="CE21" s="24">
        <v>0.58196461536835098</v>
      </c>
      <c r="CF21" s="24">
        <v>0.725890958528847</v>
      </c>
      <c r="CG21" s="24">
        <v>0.73135761887425199</v>
      </c>
      <c r="CH21" s="24">
        <v>0.73078435651248796</v>
      </c>
      <c r="CI21" s="24">
        <v>0.67030702637274697</v>
      </c>
      <c r="CJ21" s="24">
        <v>0.45020148417012401</v>
      </c>
      <c r="CK21" s="24">
        <v>0.61187867531081497</v>
      </c>
      <c r="CL21" s="24">
        <v>-0.62435310478125605</v>
      </c>
      <c r="CM21" s="24">
        <v>-0.66686219462663798</v>
      </c>
      <c r="CN21" s="24">
        <v>-0.653860658678036</v>
      </c>
      <c r="CO21" s="24">
        <v>0.29327923069779699</v>
      </c>
      <c r="CP21" s="24">
        <v>-0.14712031680443999</v>
      </c>
      <c r="CQ21" s="24">
        <v>-0.19873789220533</v>
      </c>
      <c r="CR21" s="24">
        <v>-0.49337017139079897</v>
      </c>
      <c r="CS21" s="24">
        <v>-0.743258400833265</v>
      </c>
      <c r="CT21" s="24">
        <v>-0.151237110180475</v>
      </c>
      <c r="CU21" s="24">
        <v>-8.2606966355146194E-2</v>
      </c>
      <c r="CV21" s="24">
        <v>-7.4005844965510895E-2</v>
      </c>
      <c r="CW21" s="24">
        <v>-0.81341309622329805</v>
      </c>
      <c r="CX21" s="24">
        <v>-0.664920690103464</v>
      </c>
      <c r="CY21" s="24">
        <v>0.74360091689937702</v>
      </c>
      <c r="CZ21" s="24">
        <v>0.37639530156636902</v>
      </c>
      <c r="DA21" s="24">
        <v>-0.79493189361237304</v>
      </c>
      <c r="DB21" s="24">
        <v>-0.587117791621386</v>
      </c>
      <c r="DC21" s="24">
        <v>-0.81290440853655399</v>
      </c>
      <c r="DD21" s="24">
        <v>-0.669552824208415</v>
      </c>
      <c r="DE21" s="24">
        <v>-0.599427714588603</v>
      </c>
      <c r="DF21" s="24">
        <v>0.82770917141235201</v>
      </c>
      <c r="DG21" s="24">
        <v>0.78205142177623199</v>
      </c>
      <c r="DH21" s="24">
        <v>-0.68667412633742597</v>
      </c>
      <c r="DI21" s="24">
        <v>0.25932911545409498</v>
      </c>
      <c r="DJ21" s="24">
        <v>-4.7987047407416598E-2</v>
      </c>
      <c r="DK21" s="24">
        <v>0.15868159976519899</v>
      </c>
      <c r="DL21" s="24">
        <v>-0.71958856259547699</v>
      </c>
      <c r="DM21" s="24">
        <v>9.5650964937250699E-2</v>
      </c>
      <c r="DN21" s="24">
        <v>-0.20138179480102</v>
      </c>
      <c r="DO21" s="24">
        <v>0.28867698018355598</v>
      </c>
      <c r="DP21" s="24">
        <v>0.26453070622656499</v>
      </c>
      <c r="DQ21" s="24">
        <v>0.29265616192278698</v>
      </c>
      <c r="DR21" s="24">
        <v>0.28684225806644698</v>
      </c>
      <c r="DS21" s="24">
        <v>0.110432138908629</v>
      </c>
      <c r="DT21" s="24">
        <v>0.357639887280503</v>
      </c>
      <c r="DU21" s="24">
        <v>0.49494767779728599</v>
      </c>
      <c r="DV21" s="24">
        <v>0.44316991512418502</v>
      </c>
      <c r="DW21" s="24">
        <v>0.37543778889903301</v>
      </c>
      <c r="DX21" s="24">
        <v>0.188777677230903</v>
      </c>
      <c r="DY21" s="24">
        <v>0.61127191922088597</v>
      </c>
      <c r="DZ21" s="24">
        <v>0.61125312249448605</v>
      </c>
      <c r="EA21" s="24">
        <v>0.60674372198797399</v>
      </c>
      <c r="EB21" s="24">
        <v>0.55371820179990605</v>
      </c>
      <c r="EC21" s="24">
        <v>0.56740191089564895</v>
      </c>
      <c r="ED21" s="24">
        <v>0.53403114655516104</v>
      </c>
      <c r="EE21" s="24">
        <v>0.49513363516588299</v>
      </c>
      <c r="EF21" s="24">
        <v>0.65977651072602495</v>
      </c>
      <c r="EG21" s="24">
        <v>0.65334470076083595</v>
      </c>
      <c r="EH21" s="24">
        <v>0.59050633609189296</v>
      </c>
      <c r="EI21" s="24">
        <v>0.56976289480102305</v>
      </c>
      <c r="EJ21" s="24">
        <v>-0.43708951785939998</v>
      </c>
      <c r="EK21" s="24">
        <v>7.7454730771484695E-2</v>
      </c>
      <c r="EL21" s="24">
        <v>-0.13946381844348299</v>
      </c>
      <c r="EM21" s="24">
        <v>-0.59754898965763004</v>
      </c>
      <c r="EN21" s="24">
        <v>-0.710041934948487</v>
      </c>
      <c r="EO21" s="24">
        <v>0.70126529111586799</v>
      </c>
      <c r="EP21" s="24">
        <v>-0.218889305861414</v>
      </c>
      <c r="EQ21" s="24">
        <v>-0.36774799950287501</v>
      </c>
      <c r="ER21" s="24">
        <v>-0.20485031000346501</v>
      </c>
      <c r="ES21" s="24">
        <v>-0.26956025174646903</v>
      </c>
      <c r="ET21" s="24">
        <v>-0.10045754362103</v>
      </c>
      <c r="EU21" s="24">
        <v>-0.17615911292462599</v>
      </c>
      <c r="EV21" s="24">
        <v>-0.21330356810554399</v>
      </c>
      <c r="EW21" s="24">
        <v>0.74267780588060905</v>
      </c>
    </row>
    <row r="22" spans="1:153" x14ac:dyDescent="0.25">
      <c r="A22" t="s">
        <v>90</v>
      </c>
      <c r="B22" t="s">
        <v>136</v>
      </c>
      <c r="C22" s="23">
        <v>0.72071107972033799</v>
      </c>
      <c r="D22" s="24">
        <v>0.98152463536387502</v>
      </c>
      <c r="E22" s="24">
        <v>-0.14931916359490999</v>
      </c>
      <c r="F22" s="24">
        <v>-0.83783202114183797</v>
      </c>
      <c r="G22" s="24">
        <v>-0.79025376877890696</v>
      </c>
      <c r="H22" s="24">
        <v>-0.71474616487810005</v>
      </c>
      <c r="I22" s="24">
        <v>-0.65314580475398498</v>
      </c>
      <c r="J22" s="24">
        <v>-0.70930547387593101</v>
      </c>
      <c r="K22" s="24">
        <v>-0.78933473690918399</v>
      </c>
      <c r="L22" s="24">
        <v>-0.73781105621651799</v>
      </c>
      <c r="M22" s="24">
        <v>-0.72425491557939903</v>
      </c>
      <c r="N22" s="24">
        <v>-0.25047284990340402</v>
      </c>
      <c r="O22" s="24">
        <v>-0.74254063609718202</v>
      </c>
      <c r="P22" s="24">
        <v>-0.711512162654792</v>
      </c>
      <c r="Q22" s="24">
        <v>-0.74127839413907703</v>
      </c>
      <c r="R22" s="24">
        <v>-0.71217067462107697</v>
      </c>
      <c r="S22" s="24">
        <v>-0.71257551002480501</v>
      </c>
      <c r="T22" s="24">
        <v>-0.723803383587727</v>
      </c>
      <c r="U22" s="24">
        <v>-0.718547652081171</v>
      </c>
      <c r="V22" s="24">
        <v>-0.71347185940401803</v>
      </c>
      <c r="W22" s="24">
        <v>-0.74348544407632999</v>
      </c>
      <c r="X22" s="24">
        <v>-0.73693667742004998</v>
      </c>
      <c r="Y22" s="24">
        <v>-0.74561558252014004</v>
      </c>
      <c r="Z22" s="24">
        <v>-0.756370205347215</v>
      </c>
      <c r="AA22" s="24">
        <v>-0.73007512962571397</v>
      </c>
      <c r="AB22" s="24">
        <v>-0.87882629970507897</v>
      </c>
      <c r="AC22" s="24">
        <v>-0.74849958698198005</v>
      </c>
      <c r="AD22" s="34">
        <v>-0.74843669848067995</v>
      </c>
      <c r="AE22" s="24">
        <v>0.85125430616536601</v>
      </c>
      <c r="AF22" s="24">
        <v>0.77946104530801297</v>
      </c>
      <c r="AG22" s="24">
        <v>-0.81782600358026702</v>
      </c>
      <c r="AH22" s="24">
        <v>-0.62662546306119005</v>
      </c>
      <c r="AI22" s="24">
        <v>0.82640633860131696</v>
      </c>
      <c r="AJ22" s="24">
        <v>0.730510630150356</v>
      </c>
      <c r="AK22" s="24">
        <v>0.66106339564700101</v>
      </c>
      <c r="AL22" s="24">
        <v>0.37374326571350103</v>
      </c>
      <c r="AM22" s="24">
        <v>0.26278791980132998</v>
      </c>
      <c r="AN22" s="24">
        <v>-0.67216978594631105</v>
      </c>
      <c r="AO22" s="24">
        <v>-0.85968760668346</v>
      </c>
      <c r="AP22" s="24">
        <v>0.72295470713396204</v>
      </c>
      <c r="AQ22" s="24">
        <v>0.30262029736171397</v>
      </c>
      <c r="AR22" s="24">
        <v>0.39517537579059597</v>
      </c>
      <c r="AS22" s="24">
        <v>0.48477440907168501</v>
      </c>
      <c r="AT22" s="24">
        <v>0.464909350748476</v>
      </c>
      <c r="AU22" s="24">
        <v>0.57517291548326899</v>
      </c>
      <c r="AV22" s="24">
        <v>-0.32369526967449702</v>
      </c>
      <c r="AW22" s="24">
        <v>0.456487390299746</v>
      </c>
      <c r="AX22" s="24">
        <v>0.67429646626239603</v>
      </c>
      <c r="AY22" s="24">
        <v>0.680496825569056</v>
      </c>
      <c r="AZ22" s="24">
        <v>0.84261090718812204</v>
      </c>
      <c r="BA22" s="24">
        <v>-0.31658253133021902</v>
      </c>
      <c r="BB22" s="24">
        <v>0.75908277808943003</v>
      </c>
      <c r="BC22" s="24">
        <v>0.78988226941097806</v>
      </c>
      <c r="BD22" s="24">
        <v>0.71980000596598503</v>
      </c>
      <c r="BE22" s="24">
        <v>0.63256893008670001</v>
      </c>
      <c r="BF22" s="24">
        <v>0.67622429109792803</v>
      </c>
      <c r="BG22" s="24">
        <v>0.80714801548942405</v>
      </c>
      <c r="BH22" s="24">
        <v>0.858105534462274</v>
      </c>
      <c r="BI22" s="24">
        <v>0.79842951756064295</v>
      </c>
      <c r="BJ22" s="24">
        <v>-0.31356796847436902</v>
      </c>
      <c r="BK22" s="24">
        <v>0.80939406945242098</v>
      </c>
      <c r="BL22" s="24">
        <v>0.84012712207475804</v>
      </c>
      <c r="BM22" s="24">
        <v>0.75027262074340895</v>
      </c>
      <c r="BN22" s="24">
        <v>0.74325007095853701</v>
      </c>
      <c r="BO22" s="24">
        <v>0.83098238473489205</v>
      </c>
      <c r="BP22" s="24">
        <v>0.82924777998221</v>
      </c>
      <c r="BQ22" s="24">
        <v>6.2695732752283101E-2</v>
      </c>
      <c r="BR22" s="24">
        <v>0.211507898338058</v>
      </c>
      <c r="BS22" s="24">
        <v>0.64413683290555401</v>
      </c>
      <c r="BT22" s="24">
        <v>0.75875013646985201</v>
      </c>
      <c r="BU22" s="24">
        <v>0.74243010494738304</v>
      </c>
      <c r="BV22" s="24">
        <v>0.78956557307900899</v>
      </c>
      <c r="BW22" s="24">
        <v>0.79339762212967202</v>
      </c>
      <c r="BX22" s="24">
        <v>0.79793329998324003</v>
      </c>
      <c r="BY22" s="24">
        <v>0.73637735445407004</v>
      </c>
      <c r="BZ22" s="24">
        <v>0.37500249625849502</v>
      </c>
      <c r="CA22" s="24">
        <v>0.39239744583520297</v>
      </c>
      <c r="CB22" s="24">
        <v>0.70369755658169597</v>
      </c>
      <c r="CC22" s="24">
        <v>0.74687470047280902</v>
      </c>
      <c r="CD22" s="24">
        <v>0.82768260560792595</v>
      </c>
      <c r="CE22" s="24">
        <v>0.75585633481862902</v>
      </c>
      <c r="CF22" s="24">
        <v>0.87994860699853295</v>
      </c>
      <c r="CG22" s="24">
        <v>0.87962643052176404</v>
      </c>
      <c r="CH22" s="24">
        <v>0.91263929219259099</v>
      </c>
      <c r="CI22" s="24">
        <v>0.87540261330643698</v>
      </c>
      <c r="CJ22" s="24">
        <v>0.69854158293604296</v>
      </c>
      <c r="CK22" s="24">
        <v>0.791607610537853</v>
      </c>
      <c r="CL22" s="24">
        <v>-0.740420662071546</v>
      </c>
      <c r="CM22" s="24">
        <v>-0.66124000294822105</v>
      </c>
      <c r="CN22" s="24">
        <v>-0.79682697302443295</v>
      </c>
      <c r="CO22" s="24">
        <v>0.54257078878853804</v>
      </c>
      <c r="CP22" s="24">
        <v>-9.1426779578648899E-3</v>
      </c>
      <c r="CQ22" s="24">
        <v>4.3105907116193901E-2</v>
      </c>
      <c r="CR22" s="24">
        <v>-0.29942259717439301</v>
      </c>
      <c r="CS22" s="24">
        <v>-0.67412179198392996</v>
      </c>
      <c r="CT22" s="24">
        <v>2.7513402207651399E-2</v>
      </c>
      <c r="CU22" s="24">
        <v>6.5309477375787406E-2</v>
      </c>
      <c r="CV22" s="24">
        <v>0.152291725014432</v>
      </c>
      <c r="CW22" s="24">
        <v>-0.90386606003097902</v>
      </c>
      <c r="CX22" s="24">
        <v>-0.80943245051544599</v>
      </c>
      <c r="CY22" s="24">
        <v>0.85922298124895502</v>
      </c>
      <c r="CZ22" s="24">
        <v>0.61001531283426802</v>
      </c>
      <c r="DA22" s="24">
        <v>-0.81902800689909905</v>
      </c>
      <c r="DB22" s="24">
        <v>-0.74578229429054599</v>
      </c>
      <c r="DC22" s="24">
        <v>-0.70742068638357403</v>
      </c>
      <c r="DD22" s="24">
        <v>-0.70407805432084603</v>
      </c>
      <c r="DE22" s="24">
        <v>-0.41469816843422203</v>
      </c>
      <c r="DF22" s="24">
        <v>0.85471826600825496</v>
      </c>
      <c r="DG22" s="24">
        <v>0.77781447328108599</v>
      </c>
      <c r="DH22" s="24">
        <v>-0.70918852686836498</v>
      </c>
      <c r="DI22" s="24">
        <v>0.45260363566400302</v>
      </c>
      <c r="DJ22" s="24">
        <v>-0.33547923022219001</v>
      </c>
      <c r="DK22" s="24">
        <v>0.38850562031063202</v>
      </c>
      <c r="DL22" s="24">
        <v>-0.87954765408464897</v>
      </c>
      <c r="DM22" s="24">
        <v>0.32088890855567698</v>
      </c>
      <c r="DN22" s="24">
        <v>-0.114278698051478</v>
      </c>
      <c r="DO22" s="24">
        <v>0.50996188767884298</v>
      </c>
      <c r="DP22" s="24">
        <v>0.49339316205668898</v>
      </c>
      <c r="DQ22" s="24">
        <v>0.51609566958922004</v>
      </c>
      <c r="DR22" s="24">
        <v>0.47542669506570401</v>
      </c>
      <c r="DS22" s="24">
        <v>0.26961468004893702</v>
      </c>
      <c r="DT22" s="24">
        <v>0.52735593983939599</v>
      </c>
      <c r="DU22" s="24">
        <v>0.66576579534406</v>
      </c>
      <c r="DV22" s="24">
        <v>0.63733015646116498</v>
      </c>
      <c r="DW22" s="24">
        <v>0.59767582986550005</v>
      </c>
      <c r="DX22" s="24">
        <v>0.43237506800810699</v>
      </c>
      <c r="DY22" s="24">
        <v>0.74790462045353501</v>
      </c>
      <c r="DZ22" s="24">
        <v>0.76718385001544598</v>
      </c>
      <c r="EA22" s="24">
        <v>0.77232773613370198</v>
      </c>
      <c r="EB22" s="24">
        <v>0.73229956476207103</v>
      </c>
      <c r="EC22" s="24">
        <v>0.73186123518383805</v>
      </c>
      <c r="ED22" s="24">
        <v>0.70672885862259804</v>
      </c>
      <c r="EE22" s="24">
        <v>0.68456033247264503</v>
      </c>
      <c r="EF22" s="24">
        <v>0.80715168512304702</v>
      </c>
      <c r="EG22" s="24">
        <v>0.79873614520951297</v>
      </c>
      <c r="EH22" s="24">
        <v>0.75688728789700499</v>
      </c>
      <c r="EI22" s="24">
        <v>0.73468095830023405</v>
      </c>
      <c r="EJ22" s="24">
        <v>-0.25837364573437399</v>
      </c>
      <c r="EK22" s="24">
        <v>0.19894262652955799</v>
      </c>
      <c r="EL22" s="24">
        <v>0.15232647368146099</v>
      </c>
      <c r="EM22" s="24">
        <v>-0.72500855753775695</v>
      </c>
      <c r="EN22" s="24">
        <v>-0.74673412433569197</v>
      </c>
      <c r="EO22" s="24">
        <v>0.53392105498244202</v>
      </c>
      <c r="EP22" s="24">
        <v>-0.29877979731384502</v>
      </c>
      <c r="EQ22" s="24">
        <v>-0.17198566907477</v>
      </c>
      <c r="ER22" s="24">
        <v>-5.0213411375754097E-3</v>
      </c>
      <c r="ES22" s="24">
        <v>-0.33547805337721298</v>
      </c>
      <c r="ET22" s="24">
        <v>-0.168206613838839</v>
      </c>
      <c r="EU22" s="24">
        <v>-0.22189182750686201</v>
      </c>
      <c r="EV22" s="24">
        <v>-3.6352700032042197E-2</v>
      </c>
      <c r="EW22" s="24">
        <v>0.56698774827337395</v>
      </c>
    </row>
    <row r="23" spans="1:153" x14ac:dyDescent="0.25">
      <c r="A23" t="s">
        <v>91</v>
      </c>
      <c r="B23" t="s">
        <v>136</v>
      </c>
      <c r="C23" s="23">
        <v>0.57417253459689299</v>
      </c>
      <c r="D23" s="24">
        <v>0.894689951829164</v>
      </c>
      <c r="E23" s="24">
        <v>-0.231692617007552</v>
      </c>
      <c r="F23" s="26">
        <v>-0.70572827340670097</v>
      </c>
      <c r="G23" s="24">
        <v>-0.59277039174499002</v>
      </c>
      <c r="H23" s="24">
        <v>-0.58426999485572595</v>
      </c>
      <c r="I23" s="24">
        <v>-0.49667335968811299</v>
      </c>
      <c r="J23" s="24">
        <v>-0.59538324197123305</v>
      </c>
      <c r="K23" s="24">
        <v>-0.65926296765786896</v>
      </c>
      <c r="L23" s="24">
        <v>-0.62630145226443001</v>
      </c>
      <c r="M23" s="24">
        <v>-0.65721824271280604</v>
      </c>
      <c r="N23" s="24">
        <v>-0.22207728502798199</v>
      </c>
      <c r="O23" s="24">
        <v>-0.59623943412688196</v>
      </c>
      <c r="P23" s="24">
        <v>-0.572555784871012</v>
      </c>
      <c r="Q23" s="24">
        <v>-0.60601960813543998</v>
      </c>
      <c r="R23" s="24">
        <v>-0.58751727197344195</v>
      </c>
      <c r="S23" s="24">
        <v>-0.59603211905440701</v>
      </c>
      <c r="T23" s="24">
        <v>-0.61298592245799299</v>
      </c>
      <c r="U23" s="24">
        <v>-0.56006465373931802</v>
      </c>
      <c r="V23" s="24">
        <v>-0.55696786880313698</v>
      </c>
      <c r="W23" s="24">
        <v>-0.58567151672855899</v>
      </c>
      <c r="X23" s="24">
        <v>-0.55278824302351004</v>
      </c>
      <c r="Y23" s="24">
        <v>-0.61868096062060796</v>
      </c>
      <c r="Z23" s="24">
        <v>-0.64746779186660397</v>
      </c>
      <c r="AA23" s="24">
        <v>-0.61058882755690402</v>
      </c>
      <c r="AB23" s="24">
        <v>-0.86067773449727902</v>
      </c>
      <c r="AC23" s="24">
        <v>-0.61056311840348598</v>
      </c>
      <c r="AD23" s="24">
        <v>-0.64380233299683198</v>
      </c>
      <c r="AE23" s="24">
        <v>0.91575813889742097</v>
      </c>
      <c r="AF23" s="24">
        <v>0.85169329831471496</v>
      </c>
      <c r="AG23" s="24">
        <v>-0.67959060925071102</v>
      </c>
      <c r="AH23" s="24">
        <v>-0.37656684610777003</v>
      </c>
      <c r="AI23" s="24">
        <v>0.888169576270602</v>
      </c>
      <c r="AJ23" s="24">
        <v>0.64909679444317203</v>
      </c>
      <c r="AK23" s="24">
        <v>0.67984958341944002</v>
      </c>
      <c r="AL23" s="24">
        <v>0.359298177081534</v>
      </c>
      <c r="AM23" s="24">
        <v>0.29145897463589399</v>
      </c>
      <c r="AN23" s="24">
        <v>-0.50977460852799095</v>
      </c>
      <c r="AO23" s="24">
        <v>-0.81533429410633496</v>
      </c>
      <c r="AP23" s="24">
        <v>0.53336666865940496</v>
      </c>
      <c r="AQ23" s="24">
        <v>8.6831289667362893E-2</v>
      </c>
      <c r="AR23" s="24">
        <v>0.23487021555844001</v>
      </c>
      <c r="AS23" s="24">
        <v>0.24420222032602301</v>
      </c>
      <c r="AT23" s="24">
        <v>0.22225987451378401</v>
      </c>
      <c r="AU23" s="24">
        <v>0.353358062458211</v>
      </c>
      <c r="AV23" s="24">
        <v>-0.37821407518363598</v>
      </c>
      <c r="AW23" s="24">
        <v>0.23191030161371401</v>
      </c>
      <c r="AX23" s="24">
        <v>0.496406209043116</v>
      </c>
      <c r="AY23" s="24">
        <v>0.52203103936973405</v>
      </c>
      <c r="AZ23" s="24">
        <v>0.77077750939221301</v>
      </c>
      <c r="BA23" s="24">
        <v>-5.5040096252896097E-2</v>
      </c>
      <c r="BB23" s="24">
        <v>0.61623614427709805</v>
      </c>
      <c r="BC23" s="24">
        <v>0.66875383368865404</v>
      </c>
      <c r="BD23" s="24">
        <v>0.800029008402107</v>
      </c>
      <c r="BE23" s="24">
        <v>0.68735438827319795</v>
      </c>
      <c r="BF23" s="24">
        <v>0.57386284681389399</v>
      </c>
      <c r="BG23" s="24">
        <v>0.68870503249406501</v>
      </c>
      <c r="BH23" s="24">
        <v>0.75281157695510403</v>
      </c>
      <c r="BI23" s="24">
        <v>0.88768354262953897</v>
      </c>
      <c r="BJ23" s="24">
        <v>-0.15427769623767901</v>
      </c>
      <c r="BK23" s="24">
        <v>0.60636712206422405</v>
      </c>
      <c r="BL23" s="24">
        <v>0.66817368537893695</v>
      </c>
      <c r="BM23" s="24">
        <v>0.53697278622160105</v>
      </c>
      <c r="BN23" s="24">
        <v>0.51788286218138202</v>
      </c>
      <c r="BO23" s="24">
        <v>0.76631272202720202</v>
      </c>
      <c r="BP23" s="24">
        <v>0.76064499548948805</v>
      </c>
      <c r="BQ23" s="24">
        <v>8.6221038294546203E-3</v>
      </c>
      <c r="BR23" s="24">
        <v>7.2785585279190601E-2</v>
      </c>
      <c r="BS23" s="24">
        <v>0.49605880301414601</v>
      </c>
      <c r="BT23" s="24">
        <v>0.60728501320514805</v>
      </c>
      <c r="BU23" s="24">
        <v>0.61067741310903301</v>
      </c>
      <c r="BV23" s="24">
        <v>0.65729572934695701</v>
      </c>
      <c r="BW23" s="24">
        <v>0.66909133439770796</v>
      </c>
      <c r="BX23" s="24">
        <v>0.75501220802244895</v>
      </c>
      <c r="BY23" s="24">
        <v>0.61013777135845404</v>
      </c>
      <c r="BZ23" s="24">
        <v>0.27193073743006302</v>
      </c>
      <c r="CA23" s="24">
        <v>0.22822893194741001</v>
      </c>
      <c r="CB23" s="24">
        <v>0.57353851119917199</v>
      </c>
      <c r="CC23" s="24">
        <v>0.57577004330694803</v>
      </c>
      <c r="CD23" s="24">
        <v>0.70182174561781097</v>
      </c>
      <c r="CE23" s="24">
        <v>0.61585295283431096</v>
      </c>
      <c r="CF23" s="24">
        <v>0.75083180367222002</v>
      </c>
      <c r="CG23" s="24">
        <v>0.765830638746271</v>
      </c>
      <c r="CH23" s="24">
        <v>0.70679130008149205</v>
      </c>
      <c r="CI23" s="24">
        <v>0.64700818874238297</v>
      </c>
      <c r="CJ23" s="24">
        <v>0.42135998919821299</v>
      </c>
      <c r="CK23" s="24">
        <v>0.65788454455424605</v>
      </c>
      <c r="CL23" s="24">
        <v>-0.59798848643267799</v>
      </c>
      <c r="CM23" s="24">
        <v>-0.67194199855747805</v>
      </c>
      <c r="CN23" s="24">
        <v>-0.66212013791796098</v>
      </c>
      <c r="CO23" s="24">
        <v>0.36001283493701097</v>
      </c>
      <c r="CP23" s="24">
        <v>-7.8957558566839905E-2</v>
      </c>
      <c r="CQ23" s="24">
        <v>-8.5217250314110898E-2</v>
      </c>
      <c r="CR23" s="24">
        <v>-0.36922345642358101</v>
      </c>
      <c r="CS23" s="24">
        <v>-0.64645394921920496</v>
      </c>
      <c r="CT23" s="24">
        <v>-6.0511119503040403E-2</v>
      </c>
      <c r="CU23" s="24">
        <v>3.8893266666488298E-2</v>
      </c>
      <c r="CV23" s="24">
        <v>2.6082150499382999E-2</v>
      </c>
      <c r="CW23" s="24">
        <v>-0.84292005030580397</v>
      </c>
      <c r="CX23" s="24">
        <v>-0.63191344448019304</v>
      </c>
      <c r="CY23" s="24">
        <v>0.73805017649978399</v>
      </c>
      <c r="CZ23" s="24">
        <v>0.43268621524408701</v>
      </c>
      <c r="DA23" s="24">
        <v>-0.76859280132034202</v>
      </c>
      <c r="DB23" s="24">
        <v>-0.59571048594890996</v>
      </c>
      <c r="DC23" s="24">
        <v>-0.80019036477482097</v>
      </c>
      <c r="DD23" s="24">
        <v>-0.70357415242835897</v>
      </c>
      <c r="DE23" s="24">
        <v>-0.57171933619926896</v>
      </c>
      <c r="DF23" s="24">
        <v>0.758104994432241</v>
      </c>
      <c r="DG23" s="24">
        <v>0.65625126748404095</v>
      </c>
      <c r="DH23" s="24">
        <v>-0.70682008323283996</v>
      </c>
      <c r="DI23" s="24">
        <v>0.36736177538855402</v>
      </c>
      <c r="DJ23" s="24">
        <v>-8.8506588592518198E-2</v>
      </c>
      <c r="DK23" s="24">
        <v>0.21979074430840301</v>
      </c>
      <c r="DL23" s="24">
        <v>-0.73026584763788005</v>
      </c>
      <c r="DM23" s="24">
        <v>0.127944205322812</v>
      </c>
      <c r="DN23" s="24">
        <v>-0.22181191152999599</v>
      </c>
      <c r="DO23" s="24">
        <v>0.33277856759268298</v>
      </c>
      <c r="DP23" s="24">
        <v>0.30770843166504103</v>
      </c>
      <c r="DQ23" s="24">
        <v>0.326654922758085</v>
      </c>
      <c r="DR23" s="24">
        <v>0.29301385601944502</v>
      </c>
      <c r="DS23" s="24">
        <v>0.14115203013628599</v>
      </c>
      <c r="DT23" s="24">
        <v>0.43543982003535098</v>
      </c>
      <c r="DU23" s="24">
        <v>0.533763812630212</v>
      </c>
      <c r="DV23" s="24">
        <v>0.472417020222344</v>
      </c>
      <c r="DW23" s="24">
        <v>0.39822423788553901</v>
      </c>
      <c r="DX23" s="24">
        <v>0.205767714022772</v>
      </c>
      <c r="DY23" s="24">
        <v>0.65161268661397598</v>
      </c>
      <c r="DZ23" s="24">
        <v>0.6463645931898</v>
      </c>
      <c r="EA23" s="24">
        <v>0.63743133194627499</v>
      </c>
      <c r="EB23" s="24">
        <v>0.58011769882845299</v>
      </c>
      <c r="EC23" s="24">
        <v>0.601611431916933</v>
      </c>
      <c r="ED23" s="24">
        <v>0.56511247118187302</v>
      </c>
      <c r="EE23" s="24">
        <v>0.52354453728683503</v>
      </c>
      <c r="EF23" s="24">
        <v>0.69283782234995095</v>
      </c>
      <c r="EG23" s="24">
        <v>0.680369055740074</v>
      </c>
      <c r="EH23" s="24">
        <v>0.62130166024344902</v>
      </c>
      <c r="EI23" s="24">
        <v>0.60350947168549496</v>
      </c>
      <c r="EJ23" s="24">
        <v>-0.31005952444534701</v>
      </c>
      <c r="EK23" s="24">
        <v>0.23486288689450799</v>
      </c>
      <c r="EL23" s="24">
        <v>-0.12875921333224999</v>
      </c>
      <c r="EM23" s="24">
        <v>-0.64019521094991805</v>
      </c>
      <c r="EN23" s="24">
        <v>-0.70578347098649896</v>
      </c>
      <c r="EO23" s="24">
        <v>0.80348799573260199</v>
      </c>
      <c r="EP23" s="24">
        <v>-0.209229744776077</v>
      </c>
      <c r="EQ23" s="24">
        <v>-0.248109945993124</v>
      </c>
      <c r="ER23" s="24">
        <v>-8.9824670289135294E-2</v>
      </c>
      <c r="ES23" s="24">
        <v>-0.26378743502297203</v>
      </c>
      <c r="ET23" s="24">
        <v>-7.7425193046969404E-2</v>
      </c>
      <c r="EU23" s="24">
        <v>-0.18214275440930899</v>
      </c>
      <c r="EV23" s="24">
        <v>-0.27154259497672401</v>
      </c>
      <c r="EW23" s="24">
        <v>0.83855004341971195</v>
      </c>
    </row>
    <row r="24" spans="1:153" x14ac:dyDescent="0.25">
      <c r="A24" t="s">
        <v>92</v>
      </c>
      <c r="B24" t="s">
        <v>136</v>
      </c>
      <c r="C24" s="23">
        <v>0.52755450068775001</v>
      </c>
      <c r="D24" s="24">
        <v>0.96651373537528495</v>
      </c>
      <c r="E24" s="24">
        <v>-0.35734626940674302</v>
      </c>
      <c r="F24" s="24">
        <v>-0.68156749354585899</v>
      </c>
      <c r="G24" s="24">
        <v>-0.60651615437050299</v>
      </c>
      <c r="H24" s="24">
        <v>-0.52451756015153606</v>
      </c>
      <c r="I24" s="24">
        <v>-0.44242972880379799</v>
      </c>
      <c r="J24" s="24">
        <v>-0.531936366840287</v>
      </c>
      <c r="K24" s="24">
        <v>-0.62338133467057399</v>
      </c>
      <c r="L24" s="24">
        <v>-0.63441069783911497</v>
      </c>
      <c r="M24" s="24">
        <v>-0.57525653586144199</v>
      </c>
      <c r="N24" s="24">
        <v>-0.24486968491026401</v>
      </c>
      <c r="O24" s="24">
        <v>-0.55238036854050099</v>
      </c>
      <c r="P24" s="24">
        <v>-0.51942881080855796</v>
      </c>
      <c r="Q24" s="24">
        <v>-0.55948092386837001</v>
      </c>
      <c r="R24" s="24">
        <v>-0.54578695994672999</v>
      </c>
      <c r="S24" s="24">
        <v>-0.64126690035342604</v>
      </c>
      <c r="T24" s="24">
        <v>-0.54899001064338604</v>
      </c>
      <c r="U24" s="24">
        <v>-0.51838576345999599</v>
      </c>
      <c r="V24" s="24">
        <v>-0.51703570473453098</v>
      </c>
      <c r="W24" s="24">
        <v>-0.56128582775529001</v>
      </c>
      <c r="X24" s="24">
        <v>-0.54118740134870202</v>
      </c>
      <c r="Y24" s="24">
        <v>-0.56890229357028099</v>
      </c>
      <c r="Z24" s="24">
        <v>-0.59695232344301496</v>
      </c>
      <c r="AA24" s="24">
        <v>-0.54986111446596198</v>
      </c>
      <c r="AB24" s="24">
        <v>-0.79832522696153796</v>
      </c>
      <c r="AC24" s="24">
        <v>-0.56633979449574101</v>
      </c>
      <c r="AD24" s="24">
        <v>-0.58176605181804797</v>
      </c>
      <c r="AE24" s="24">
        <v>0.83302367315654902</v>
      </c>
      <c r="AF24" s="24">
        <v>0.78589293917389502</v>
      </c>
      <c r="AG24" s="24">
        <v>-0.65502586534455498</v>
      </c>
      <c r="AH24" s="24">
        <v>-0.41466224829361897</v>
      </c>
      <c r="AI24" s="24">
        <v>0.79837421141841602</v>
      </c>
      <c r="AJ24" s="24">
        <v>0.592647922019225</v>
      </c>
      <c r="AK24" s="24">
        <v>0.63603718793360997</v>
      </c>
      <c r="AL24" s="24">
        <v>0.32954220680590601</v>
      </c>
      <c r="AM24" s="24">
        <v>0.218440624214255</v>
      </c>
      <c r="AN24" s="24">
        <v>-0.461261625006815</v>
      </c>
      <c r="AO24" s="24">
        <v>-0.75419231979181001</v>
      </c>
      <c r="AP24" s="24">
        <v>0.54042458100199497</v>
      </c>
      <c r="AQ24" s="24">
        <v>0.121709151916487</v>
      </c>
      <c r="AR24" s="24">
        <v>0.17583960617664299</v>
      </c>
      <c r="AS24" s="24">
        <v>0.249328296072858</v>
      </c>
      <c r="AT24" s="24">
        <v>0.25779294821365101</v>
      </c>
      <c r="AU24" s="24">
        <v>0.335345430175642</v>
      </c>
      <c r="AV24" s="24">
        <v>-0.39841842914714098</v>
      </c>
      <c r="AW24" s="24">
        <v>0.23015714559011</v>
      </c>
      <c r="AX24" s="24">
        <v>0.47244542113344001</v>
      </c>
      <c r="AY24" s="24">
        <v>0.49937453856743003</v>
      </c>
      <c r="AZ24" s="24">
        <v>0.73965959525591796</v>
      </c>
      <c r="BA24" s="24">
        <v>-5.7444141383085498E-2</v>
      </c>
      <c r="BB24" s="24">
        <v>0.58651910905223703</v>
      </c>
      <c r="BC24" s="24">
        <v>0.63888806159759703</v>
      </c>
      <c r="BD24" s="24">
        <v>0.75133811107500403</v>
      </c>
      <c r="BE24" s="24">
        <v>0.59744996923909299</v>
      </c>
      <c r="BF24" s="24">
        <v>0.507525824862462</v>
      </c>
      <c r="BG24" s="24">
        <v>0.66687054781744703</v>
      </c>
      <c r="BH24" s="24">
        <v>0.72458235259772197</v>
      </c>
      <c r="BI24" s="24">
        <v>0.81230515606426601</v>
      </c>
      <c r="BJ24" s="24">
        <v>-8.7053287929676093E-2</v>
      </c>
      <c r="BK24" s="24">
        <v>0.62131568262383996</v>
      </c>
      <c r="BL24" s="24">
        <v>0.686315328272046</v>
      </c>
      <c r="BM24" s="24">
        <v>0.55551814192465399</v>
      </c>
      <c r="BN24" s="24">
        <v>0.56963129282841796</v>
      </c>
      <c r="BO24" s="24">
        <v>0.72763489920372704</v>
      </c>
      <c r="BP24" s="24">
        <v>0.72991374789412899</v>
      </c>
      <c r="BQ24" s="24">
        <v>-7.7063223140089898E-2</v>
      </c>
      <c r="BR24" s="24">
        <v>2.5935866548510701E-2</v>
      </c>
      <c r="BS24" s="24">
        <v>0.46440055940570002</v>
      </c>
      <c r="BT24" s="24">
        <v>0.58116447556220396</v>
      </c>
      <c r="BU24" s="24">
        <v>0.58012382127903905</v>
      </c>
      <c r="BV24" s="24">
        <v>0.62335427156968204</v>
      </c>
      <c r="BW24" s="24">
        <v>0.63793937350277696</v>
      </c>
      <c r="BX24" s="24">
        <v>0.74347397396542103</v>
      </c>
      <c r="BY24" s="24">
        <v>0.55851127887298602</v>
      </c>
      <c r="BZ24" s="24">
        <v>0.284256032669428</v>
      </c>
      <c r="CA24" s="24">
        <v>0.22263117454992401</v>
      </c>
      <c r="CB24" s="24">
        <v>0.53199467873607398</v>
      </c>
      <c r="CC24" s="24">
        <v>0.56485558291855398</v>
      </c>
      <c r="CD24" s="24">
        <v>0.68204935808065503</v>
      </c>
      <c r="CE24" s="24">
        <v>0.59890194008891695</v>
      </c>
      <c r="CF24" s="24">
        <v>0.74142250811511801</v>
      </c>
      <c r="CG24" s="24">
        <v>0.75943198236027598</v>
      </c>
      <c r="CH24" s="24">
        <v>0.75925916661155002</v>
      </c>
      <c r="CI24" s="24">
        <v>0.70567709537276302</v>
      </c>
      <c r="CJ24" s="24">
        <v>0.52464049355580999</v>
      </c>
      <c r="CK24" s="24">
        <v>0.63369255831293203</v>
      </c>
      <c r="CL24" s="24">
        <v>-0.57091749896979305</v>
      </c>
      <c r="CM24" s="24">
        <v>-0.62246445047710797</v>
      </c>
      <c r="CN24" s="24">
        <v>-0.64077778190243595</v>
      </c>
      <c r="CO24" s="24">
        <v>0.34489805047794903</v>
      </c>
      <c r="CP24" s="24">
        <v>-0.21251731339160901</v>
      </c>
      <c r="CQ24" s="24">
        <v>-0.145428960842241</v>
      </c>
      <c r="CR24" s="24">
        <v>-0.427531852111394</v>
      </c>
      <c r="CS24" s="24">
        <v>-0.72830159175155795</v>
      </c>
      <c r="CT24" s="24">
        <v>-0.148360925061332</v>
      </c>
      <c r="CU24" s="24">
        <v>-5.6299474645650403E-2</v>
      </c>
      <c r="CV24" s="24">
        <v>1.7459665970929E-2</v>
      </c>
      <c r="CW24" s="24">
        <v>-0.82470863583079901</v>
      </c>
      <c r="CX24" s="24">
        <v>-0.63638778303024301</v>
      </c>
      <c r="CY24" s="24">
        <v>0.72749167372610901</v>
      </c>
      <c r="CZ24" s="24">
        <v>0.41233959143640803</v>
      </c>
      <c r="DA24" s="24">
        <v>-0.73865584408754004</v>
      </c>
      <c r="DB24" s="24">
        <v>-0.58862275315634005</v>
      </c>
      <c r="DC24" s="24">
        <v>-0.78078515465832998</v>
      </c>
      <c r="DD24" s="24">
        <v>-0.61415416518311094</v>
      </c>
      <c r="DE24" s="24">
        <v>-0.48576890887318203</v>
      </c>
      <c r="DF24" s="24">
        <v>0.76641913142860096</v>
      </c>
      <c r="DG24" s="24">
        <v>0.721678470485418</v>
      </c>
      <c r="DH24" s="24">
        <v>-0.61798670171268899</v>
      </c>
      <c r="DI24" s="24">
        <v>0.27366433540440499</v>
      </c>
      <c r="DJ24" s="24">
        <v>-0.101514691119153</v>
      </c>
      <c r="DK24" s="24">
        <v>0.23426422740785799</v>
      </c>
      <c r="DL24" s="24">
        <v>-0.75470897689056105</v>
      </c>
      <c r="DM24" s="24">
        <v>6.2025863296585798E-2</v>
      </c>
      <c r="DN24" s="24">
        <v>-0.30311232094216101</v>
      </c>
      <c r="DO24" s="24">
        <v>0.26830525448600401</v>
      </c>
      <c r="DP24" s="24">
        <v>0.247909869129882</v>
      </c>
      <c r="DQ24" s="24">
        <v>0.27563903238407</v>
      </c>
      <c r="DR24" s="24">
        <v>0.24258794866931299</v>
      </c>
      <c r="DS24" s="24">
        <v>3.8119943195319098E-2</v>
      </c>
      <c r="DT24" s="24">
        <v>0.34721966526985298</v>
      </c>
      <c r="DU24" s="24">
        <v>0.46916385142518502</v>
      </c>
      <c r="DV24" s="24">
        <v>0.41560322356967899</v>
      </c>
      <c r="DW24" s="24">
        <v>0.35513978016449499</v>
      </c>
      <c r="DX24" s="24">
        <v>0.16006305878476601</v>
      </c>
      <c r="DY24" s="24">
        <v>0.58133234107594101</v>
      </c>
      <c r="DZ24" s="24">
        <v>0.59151152329059797</v>
      </c>
      <c r="EA24" s="24">
        <v>0.590658416805109</v>
      </c>
      <c r="EB24" s="24">
        <v>0.53271212298351101</v>
      </c>
      <c r="EC24" s="24">
        <v>0.54360503064482901</v>
      </c>
      <c r="ED24" s="24">
        <v>0.50965351294024297</v>
      </c>
      <c r="EE24" s="24">
        <v>0.47356265043842899</v>
      </c>
      <c r="EF24" s="24">
        <v>0.64673033064339902</v>
      </c>
      <c r="EG24" s="24">
        <v>0.63298568026642299</v>
      </c>
      <c r="EH24" s="24">
        <v>0.57277378747010999</v>
      </c>
      <c r="EI24" s="24">
        <v>0.54663511497623596</v>
      </c>
      <c r="EJ24" s="24">
        <v>-0.33090824584758299</v>
      </c>
      <c r="EK24" s="24">
        <v>9.9213369622944803E-2</v>
      </c>
      <c r="EL24" s="24">
        <v>-6.2677674849062504E-2</v>
      </c>
      <c r="EM24" s="24">
        <v>-0.57968909450266703</v>
      </c>
      <c r="EN24" s="24">
        <v>-0.69782514787637895</v>
      </c>
      <c r="EO24" s="24">
        <v>0.71050535320828001</v>
      </c>
      <c r="EP24" s="24">
        <v>-0.35117885403245203</v>
      </c>
      <c r="EQ24" s="24">
        <v>-0.27152220307061398</v>
      </c>
      <c r="ER24" s="24">
        <v>-0.116390103060501</v>
      </c>
      <c r="ES24" s="24">
        <v>-0.39586724586909999</v>
      </c>
      <c r="ET24" s="24">
        <v>-0.23916517248068001</v>
      </c>
      <c r="EU24" s="24">
        <v>-0.310048553488803</v>
      </c>
      <c r="EV24" s="24">
        <v>-0.17470047836140401</v>
      </c>
      <c r="EW24" s="24">
        <v>0.75982477306010399</v>
      </c>
    </row>
    <row r="25" spans="1:153" x14ac:dyDescent="0.25">
      <c r="A25" t="s">
        <v>93</v>
      </c>
      <c r="B25" t="s">
        <v>136</v>
      </c>
      <c r="C25" s="23">
        <v>0.60589953482625003</v>
      </c>
      <c r="D25" s="24">
        <v>0.94329763777736297</v>
      </c>
      <c r="E25" s="24">
        <v>-0.24366511870975299</v>
      </c>
      <c r="F25" s="24">
        <v>-0.73686607181806596</v>
      </c>
      <c r="G25" s="24">
        <v>-0.65827474082205095</v>
      </c>
      <c r="H25" s="24">
        <v>-0.60486684035808602</v>
      </c>
      <c r="I25" s="24">
        <v>-0.52179816316961003</v>
      </c>
      <c r="J25" s="24">
        <v>-0.608868496892218</v>
      </c>
      <c r="K25" s="24">
        <v>-0.69435956830180601</v>
      </c>
      <c r="L25" s="24">
        <v>-0.66561717085719196</v>
      </c>
      <c r="M25" s="24">
        <v>-0.65942393197579996</v>
      </c>
      <c r="N25" s="24">
        <v>-0.236852351558934</v>
      </c>
      <c r="O25" s="24">
        <v>-0.62276593720214801</v>
      </c>
      <c r="P25" s="24">
        <v>-0.59938033951374603</v>
      </c>
      <c r="Q25" s="24">
        <v>-0.63926474127521704</v>
      </c>
      <c r="R25" s="24">
        <v>-0.62441922244813997</v>
      </c>
      <c r="S25" s="24">
        <v>-0.65251153828776598</v>
      </c>
      <c r="T25" s="24">
        <v>-0.62461884892636899</v>
      </c>
      <c r="U25" s="24">
        <v>-0.59783212619644499</v>
      </c>
      <c r="V25" s="24">
        <v>-0.59661502088732998</v>
      </c>
      <c r="W25" s="24">
        <v>-0.63362566142105003</v>
      </c>
      <c r="X25" s="24">
        <v>-0.60926263757933297</v>
      </c>
      <c r="Y25" s="24">
        <v>-0.64876309056748405</v>
      </c>
      <c r="Z25" s="24">
        <v>-0.66984235308870499</v>
      </c>
      <c r="AA25" s="24">
        <v>-0.62682451590737298</v>
      </c>
      <c r="AB25" s="24">
        <v>-0.86591970798471396</v>
      </c>
      <c r="AC25" s="24">
        <v>-0.64515794071590704</v>
      </c>
      <c r="AD25" s="24">
        <v>-0.66185737396391897</v>
      </c>
      <c r="AE25" s="24">
        <v>0.89877574797611004</v>
      </c>
      <c r="AF25" s="24">
        <v>0.83416748373166805</v>
      </c>
      <c r="AG25" s="24">
        <v>-0.72015147982211003</v>
      </c>
      <c r="AH25" s="24">
        <v>-0.458286238489644</v>
      </c>
      <c r="AI25" s="24">
        <v>0.87008096730745998</v>
      </c>
      <c r="AJ25" s="24">
        <v>0.669920480467877</v>
      </c>
      <c r="AK25" s="24">
        <v>0.66747252366200005</v>
      </c>
      <c r="AL25" s="24">
        <v>0.36649453121721498</v>
      </c>
      <c r="AM25" s="24">
        <v>0.28569656546723299</v>
      </c>
      <c r="AN25" s="24">
        <v>-0.54123094567794205</v>
      </c>
      <c r="AO25" s="24">
        <v>-0.82537806962248295</v>
      </c>
      <c r="AP25" s="24">
        <v>0.59676294418540399</v>
      </c>
      <c r="AQ25" s="24">
        <v>0.16216829691458301</v>
      </c>
      <c r="AR25" s="24">
        <v>0.26606081184661901</v>
      </c>
      <c r="AS25" s="24">
        <v>0.3131462988682</v>
      </c>
      <c r="AT25" s="24">
        <v>0.304311324656586</v>
      </c>
      <c r="AU25" s="24">
        <v>0.40575705689421299</v>
      </c>
      <c r="AV25" s="24">
        <v>-0.358775504196989</v>
      </c>
      <c r="AW25" s="24">
        <v>0.29681474093967503</v>
      </c>
      <c r="AX25" s="24">
        <v>0.54191711851395097</v>
      </c>
      <c r="AY25" s="24">
        <v>0.56388949717745096</v>
      </c>
      <c r="AZ25" s="24">
        <v>0.79797980593697604</v>
      </c>
      <c r="BA25" s="24">
        <v>-0.116598478952881</v>
      </c>
      <c r="BB25" s="24">
        <v>0.65548257660195897</v>
      </c>
      <c r="BC25" s="24">
        <v>0.70557963248221101</v>
      </c>
      <c r="BD25" s="24">
        <v>0.77941101020270998</v>
      </c>
      <c r="BE25" s="24">
        <v>0.64220168896104102</v>
      </c>
      <c r="BF25" s="24">
        <v>0.59405428359599699</v>
      </c>
      <c r="BG25" s="24">
        <v>0.72552108437965002</v>
      </c>
      <c r="BH25" s="24">
        <v>0.779974481388504</v>
      </c>
      <c r="BI25" s="24">
        <v>0.85243111706987396</v>
      </c>
      <c r="BJ25" s="24">
        <v>-0.18707503704974901</v>
      </c>
      <c r="BK25" s="24">
        <v>0.66817294498559898</v>
      </c>
      <c r="BL25" s="24">
        <v>0.72558870442194801</v>
      </c>
      <c r="BM25" s="24">
        <v>0.60077250705699603</v>
      </c>
      <c r="BN25" s="24">
        <v>0.59546056812027304</v>
      </c>
      <c r="BO25" s="24">
        <v>0.78705996982339599</v>
      </c>
      <c r="BP25" s="24">
        <v>0.78534411795058001</v>
      </c>
      <c r="BQ25" s="24">
        <v>7.7686583114668197E-3</v>
      </c>
      <c r="BR25" s="24">
        <v>0.10511308377706299</v>
      </c>
      <c r="BS25" s="24">
        <v>0.53282901041270403</v>
      </c>
      <c r="BT25" s="24">
        <v>0.647286208552868</v>
      </c>
      <c r="BU25" s="24">
        <v>0.64913693252579796</v>
      </c>
      <c r="BV25" s="24">
        <v>0.69169579477856602</v>
      </c>
      <c r="BW25" s="24">
        <v>0.70560165633171501</v>
      </c>
      <c r="BX25" s="24">
        <v>0.79373586595504397</v>
      </c>
      <c r="BY25" s="24">
        <v>0.63296180089887799</v>
      </c>
      <c r="BZ25" s="24">
        <v>0.33035124280835099</v>
      </c>
      <c r="CA25" s="24">
        <v>0.277612059266786</v>
      </c>
      <c r="CB25" s="24">
        <v>0.60660583537929602</v>
      </c>
      <c r="CC25" s="24">
        <v>0.62499609222632202</v>
      </c>
      <c r="CD25" s="24">
        <v>0.73979708429776503</v>
      </c>
      <c r="CE25" s="24">
        <v>0.64694683961133803</v>
      </c>
      <c r="CF25" s="24">
        <v>0.78984419210080703</v>
      </c>
      <c r="CG25" s="24">
        <v>0.80781925741737504</v>
      </c>
      <c r="CH25" s="24">
        <v>0.77751854474198601</v>
      </c>
      <c r="CI25" s="24">
        <v>0.723401179837174</v>
      </c>
      <c r="CJ25" s="24">
        <v>0.52745141342919899</v>
      </c>
      <c r="CK25" s="24">
        <v>0.69812128086096503</v>
      </c>
      <c r="CL25" s="24">
        <v>-0.62410301887970399</v>
      </c>
      <c r="CM25" s="24">
        <v>-0.65201087479790099</v>
      </c>
      <c r="CN25" s="24">
        <v>-0.70721869394690695</v>
      </c>
      <c r="CO25" s="24">
        <v>0.41090702268350199</v>
      </c>
      <c r="CP25" s="24">
        <v>-0.107522142258813</v>
      </c>
      <c r="CQ25" s="24">
        <v>-5.5361842584306098E-2</v>
      </c>
      <c r="CR25" s="24">
        <v>-0.35189568817887001</v>
      </c>
      <c r="CS25" s="24">
        <v>-0.67338671749262102</v>
      </c>
      <c r="CT25" s="24">
        <v>-7.8615708956386199E-2</v>
      </c>
      <c r="CU25" s="24">
        <v>2.3942153087648198E-2</v>
      </c>
      <c r="CV25" s="24">
        <v>7.0899709791709703E-2</v>
      </c>
      <c r="CW25" s="24">
        <v>-0.86945271169448002</v>
      </c>
      <c r="CX25" s="24">
        <v>-0.66908265586950799</v>
      </c>
      <c r="CY25" s="24">
        <v>0.77871002393367394</v>
      </c>
      <c r="CZ25" s="24">
        <v>0.483164874267557</v>
      </c>
      <c r="DA25" s="24">
        <v>-0.76612533865909904</v>
      </c>
      <c r="DB25" s="24">
        <v>-0.650632629350687</v>
      </c>
      <c r="DC25" s="24">
        <v>-0.795764927428945</v>
      </c>
      <c r="DD25" s="24">
        <v>-0.67668093112187</v>
      </c>
      <c r="DE25" s="24">
        <v>-0.52033877291478903</v>
      </c>
      <c r="DF25" s="24">
        <v>0.775502752805312</v>
      </c>
      <c r="DG25" s="24">
        <v>0.69579123871303195</v>
      </c>
      <c r="DH25" s="24">
        <v>-0.68234206384956997</v>
      </c>
      <c r="DI25" s="24">
        <v>0.37668237727461001</v>
      </c>
      <c r="DJ25" s="24">
        <v>-0.148378248228484</v>
      </c>
      <c r="DK25" s="24">
        <v>0.29007093138524298</v>
      </c>
      <c r="DL25" s="24">
        <v>-0.78498642663661</v>
      </c>
      <c r="DM25" s="24">
        <v>0.14674003997218599</v>
      </c>
      <c r="DN25" s="24">
        <v>-0.24838052013930301</v>
      </c>
      <c r="DO25" s="24">
        <v>0.36105447045335998</v>
      </c>
      <c r="DP25" s="24">
        <v>0.33654920524047</v>
      </c>
      <c r="DQ25" s="24">
        <v>0.35478447393043799</v>
      </c>
      <c r="DR25" s="24">
        <v>0.30731036651417498</v>
      </c>
      <c r="DS25" s="24">
        <v>0.132791299532976</v>
      </c>
      <c r="DT25" s="24">
        <v>0.43852855495652598</v>
      </c>
      <c r="DU25" s="24">
        <v>0.55113489938693505</v>
      </c>
      <c r="DV25" s="24">
        <v>0.49978791184804799</v>
      </c>
      <c r="DW25" s="24">
        <v>0.435640551082355</v>
      </c>
      <c r="DX25" s="24">
        <v>0.24472783090615599</v>
      </c>
      <c r="DY25" s="24">
        <v>0.66492938317376804</v>
      </c>
      <c r="DZ25" s="24">
        <v>0.66911575455301098</v>
      </c>
      <c r="EA25" s="24">
        <v>0.66462976649072902</v>
      </c>
      <c r="EB25" s="24">
        <v>0.60891908983734899</v>
      </c>
      <c r="EC25" s="24">
        <v>0.62430472402910397</v>
      </c>
      <c r="ED25" s="24">
        <v>0.58820521107103296</v>
      </c>
      <c r="EE25" s="24">
        <v>0.55238394066002205</v>
      </c>
      <c r="EF25" s="24">
        <v>0.71534877653425599</v>
      </c>
      <c r="EG25" s="24">
        <v>0.70122061339979402</v>
      </c>
      <c r="EH25" s="24">
        <v>0.64640287817993503</v>
      </c>
      <c r="EI25" s="24">
        <v>0.62646444188114103</v>
      </c>
      <c r="EJ25" s="24">
        <v>-0.29119757698854698</v>
      </c>
      <c r="EK25" s="24">
        <v>0.20678705350086901</v>
      </c>
      <c r="EL25" s="24">
        <v>-4.4639818576910198E-2</v>
      </c>
      <c r="EM25" s="24">
        <v>-0.657587499963176</v>
      </c>
      <c r="EN25" s="24">
        <v>-0.71078042386929596</v>
      </c>
      <c r="EO25" s="24">
        <v>0.75560385216949899</v>
      </c>
      <c r="EP25" s="24">
        <v>-0.28979808649643501</v>
      </c>
      <c r="EQ25" s="24">
        <v>-0.22638998064341501</v>
      </c>
      <c r="ER25" s="24">
        <v>-6.7963982997918601E-2</v>
      </c>
      <c r="ES25" s="24">
        <v>-0.33782295048342598</v>
      </c>
      <c r="ET25" s="24">
        <v>-0.15473743995376199</v>
      </c>
      <c r="EU25" s="24">
        <v>-0.247540609213974</v>
      </c>
      <c r="EV25" s="24">
        <v>-0.20082930529825399</v>
      </c>
      <c r="EW25" s="24">
        <v>0.78593913301727203</v>
      </c>
    </row>
    <row r="26" spans="1:153" x14ac:dyDescent="0.25">
      <c r="A26" t="s">
        <v>94</v>
      </c>
      <c r="B26" t="s">
        <v>136</v>
      </c>
      <c r="C26" s="23">
        <v>0.56241341836538905</v>
      </c>
      <c r="D26" s="24">
        <v>0.82935366200086102</v>
      </c>
      <c r="E26" s="24">
        <v>-0.17993458502263099</v>
      </c>
      <c r="F26" s="24">
        <v>-0.68162226801366599</v>
      </c>
      <c r="G26" s="24">
        <v>-0.55715680337985496</v>
      </c>
      <c r="H26" s="24">
        <v>-0.56572205955903299</v>
      </c>
      <c r="I26" s="24">
        <v>-0.47682267118435401</v>
      </c>
      <c r="J26" s="24">
        <v>-0.58222566475545501</v>
      </c>
      <c r="K26" s="24">
        <v>-0.63778771300746195</v>
      </c>
      <c r="L26" s="24">
        <v>-0.54570247954517503</v>
      </c>
      <c r="M26" s="24">
        <v>-0.63996022684188603</v>
      </c>
      <c r="N26" s="24">
        <v>-0.15481391671447001</v>
      </c>
      <c r="O26" s="24">
        <v>-0.56853442761320505</v>
      </c>
      <c r="P26" s="24">
        <v>-0.55721416486751196</v>
      </c>
      <c r="Q26" s="24">
        <v>-0.59252615072245696</v>
      </c>
      <c r="R26" s="24">
        <v>-0.58233682239274898</v>
      </c>
      <c r="S26" s="24">
        <v>-0.51142897028511702</v>
      </c>
      <c r="T26" s="24">
        <v>-0.59378900466862095</v>
      </c>
      <c r="U26" s="24">
        <v>-0.53931560790296795</v>
      </c>
      <c r="V26" s="24">
        <v>-0.542029109947335</v>
      </c>
      <c r="W26" s="24">
        <v>-0.56490212208944801</v>
      </c>
      <c r="X26" s="24">
        <v>-0.51140006780374103</v>
      </c>
      <c r="Y26" s="24">
        <v>-0.59672005737886602</v>
      </c>
      <c r="Z26" s="24">
        <v>-0.60305591936066505</v>
      </c>
      <c r="AA26" s="24">
        <v>-0.59116156122822905</v>
      </c>
      <c r="AB26" s="24">
        <v>-0.85227457936282602</v>
      </c>
      <c r="AC26" s="24">
        <v>-0.59063281032137804</v>
      </c>
      <c r="AD26" s="24">
        <v>-0.63289923215464305</v>
      </c>
      <c r="AE26" s="24">
        <v>0.92343750035487004</v>
      </c>
      <c r="AF26" s="24">
        <v>0.86717389151244495</v>
      </c>
      <c r="AG26" s="24">
        <v>-0.66132637044756304</v>
      </c>
      <c r="AH26" s="24">
        <v>-0.322405223930886</v>
      </c>
      <c r="AI26" s="24">
        <v>0.90620610879240704</v>
      </c>
      <c r="AJ26" s="24">
        <v>0.65121330655077403</v>
      </c>
      <c r="AK26" s="24">
        <v>0.67598050432699996</v>
      </c>
      <c r="AL26" s="24">
        <v>0.40528358644389401</v>
      </c>
      <c r="AM26" s="24">
        <v>0.34274735902244602</v>
      </c>
      <c r="AN26" s="24">
        <v>-0.49039005118794798</v>
      </c>
      <c r="AO26" s="24">
        <v>-0.80479337342534596</v>
      </c>
      <c r="AP26" s="24">
        <v>0.50889411601141499</v>
      </c>
      <c r="AQ26" s="24">
        <v>8.0085263211588098E-2</v>
      </c>
      <c r="AR26" s="24">
        <v>0.24967380023897201</v>
      </c>
      <c r="AS26" s="24">
        <v>0.23145603139043999</v>
      </c>
      <c r="AT26" s="24">
        <v>0.20708578027375199</v>
      </c>
      <c r="AU26" s="24">
        <v>0.34210716070912001</v>
      </c>
      <c r="AV26" s="24">
        <v>-0.305875932051212</v>
      </c>
      <c r="AW26" s="24">
        <v>0.22745102868959099</v>
      </c>
      <c r="AX26" s="24">
        <v>0.48386430874491099</v>
      </c>
      <c r="AY26" s="24">
        <v>0.51429932458174699</v>
      </c>
      <c r="AZ26" s="24">
        <v>0.76843095651340898</v>
      </c>
      <c r="BA26" s="24">
        <v>-3.94246991393776E-2</v>
      </c>
      <c r="BB26" s="24">
        <v>0.60427274881832904</v>
      </c>
      <c r="BC26" s="24">
        <v>0.654707974937768</v>
      </c>
      <c r="BD26" s="24">
        <v>0.79696323004255798</v>
      </c>
      <c r="BE26" s="24">
        <v>0.67928766716437705</v>
      </c>
      <c r="BF26" s="24">
        <v>0.58283234275291496</v>
      </c>
      <c r="BG26" s="24">
        <v>0.67106629707612797</v>
      </c>
      <c r="BH26" s="24">
        <v>0.72542901215423805</v>
      </c>
      <c r="BI26" s="24">
        <v>0.90289757412707805</v>
      </c>
      <c r="BJ26" s="24">
        <v>-0.129590332448389</v>
      </c>
      <c r="BK26" s="24">
        <v>0.57332256180226904</v>
      </c>
      <c r="BL26" s="24">
        <v>0.63590270108926705</v>
      </c>
      <c r="BM26" s="24">
        <v>0.50578122121394997</v>
      </c>
      <c r="BN26" s="24">
        <v>0.47095129790944001</v>
      </c>
      <c r="BO26" s="24">
        <v>0.75742139099401196</v>
      </c>
      <c r="BP26" s="24">
        <v>0.76633290647319396</v>
      </c>
      <c r="BQ26" s="24">
        <v>7.3509327652253598E-2</v>
      </c>
      <c r="BR26" s="24">
        <v>9.8202401838718006E-2</v>
      </c>
      <c r="BS26" s="24">
        <v>0.49793649589759797</v>
      </c>
      <c r="BT26" s="24">
        <v>0.59078088893650305</v>
      </c>
      <c r="BU26" s="24">
        <v>0.59381162912636398</v>
      </c>
      <c r="BV26" s="24">
        <v>0.64246373294121695</v>
      </c>
      <c r="BW26" s="24">
        <v>0.65446645794692704</v>
      </c>
      <c r="BX26" s="24">
        <v>0.73724902457977803</v>
      </c>
      <c r="BY26" s="24">
        <v>0.60516907423142396</v>
      </c>
      <c r="BZ26" s="24">
        <v>0.27293447765746698</v>
      </c>
      <c r="CA26" s="24">
        <v>0.236009840064973</v>
      </c>
      <c r="CB26" s="24">
        <v>0.56842920310091405</v>
      </c>
      <c r="CC26" s="24">
        <v>0.55030062109835998</v>
      </c>
      <c r="CD26" s="24">
        <v>0.68249634253365099</v>
      </c>
      <c r="CE26" s="24">
        <v>0.59763449714089001</v>
      </c>
      <c r="CF26" s="24">
        <v>0.725227385582082</v>
      </c>
      <c r="CG26" s="24">
        <v>0.74323698806703498</v>
      </c>
      <c r="CH26" s="24">
        <v>0.64866049792694602</v>
      </c>
      <c r="CI26" s="24">
        <v>0.58902664802044802</v>
      </c>
      <c r="CJ26" s="24">
        <v>0.35449850833411001</v>
      </c>
      <c r="CK26" s="24">
        <v>0.63979824229850302</v>
      </c>
      <c r="CL26" s="24">
        <v>-0.55066059982722004</v>
      </c>
      <c r="CM26" s="24">
        <v>-0.66374634696988699</v>
      </c>
      <c r="CN26" s="24">
        <v>-0.63165197807367301</v>
      </c>
      <c r="CO26" s="24">
        <v>0.358997842686341</v>
      </c>
      <c r="CP26" s="24">
        <v>-3.6706646903533098E-2</v>
      </c>
      <c r="CQ26" s="24">
        <v>-5.3804456582441901E-2</v>
      </c>
      <c r="CR26" s="24">
        <v>-0.32427380213178397</v>
      </c>
      <c r="CS26" s="24">
        <v>-0.60406178381703701</v>
      </c>
      <c r="CT26" s="24">
        <v>-2.0442091927020001E-2</v>
      </c>
      <c r="CU26" s="24">
        <v>0.101110013880118</v>
      </c>
      <c r="CV26" s="24">
        <v>4.93391155138437E-2</v>
      </c>
      <c r="CW26" s="24">
        <v>-0.81699998277991703</v>
      </c>
      <c r="CX26" s="24">
        <v>-0.58612695257936898</v>
      </c>
      <c r="CY26" s="24">
        <v>0.70839409020296795</v>
      </c>
      <c r="CZ26" s="24">
        <v>0.41590128031691398</v>
      </c>
      <c r="DA26" s="24">
        <v>-0.72488302091522605</v>
      </c>
      <c r="DB26" s="24">
        <v>-0.57060021498372304</v>
      </c>
      <c r="DC26" s="24">
        <v>-0.76892281474643498</v>
      </c>
      <c r="DD26" s="24">
        <v>-0.701008566050217</v>
      </c>
      <c r="DE26" s="24">
        <v>-0.558385504287912</v>
      </c>
      <c r="DF26" s="24">
        <v>0.69507948355259697</v>
      </c>
      <c r="DG26" s="24">
        <v>0.56081718013891002</v>
      </c>
      <c r="DH26" s="24">
        <v>-0.70030458378120697</v>
      </c>
      <c r="DI26" s="24">
        <v>0.39518601657898</v>
      </c>
      <c r="DJ26" s="24">
        <v>-8.8725123203967304E-2</v>
      </c>
      <c r="DK26" s="24">
        <v>0.22031652106336699</v>
      </c>
      <c r="DL26" s="24">
        <v>-0.699197111423708</v>
      </c>
      <c r="DM26" s="24">
        <v>0.123240329745856</v>
      </c>
      <c r="DN26" s="24">
        <v>-0.23657674103041099</v>
      </c>
      <c r="DO26" s="24">
        <v>0.324113669228622</v>
      </c>
      <c r="DP26" s="24">
        <v>0.296208337388983</v>
      </c>
      <c r="DQ26" s="24">
        <v>0.307187295389173</v>
      </c>
      <c r="DR26" s="24">
        <v>0.26696414945653701</v>
      </c>
      <c r="DS26" s="24">
        <v>0.14007421063198799</v>
      </c>
      <c r="DT26" s="24">
        <v>0.45105689931895299</v>
      </c>
      <c r="DU26" s="24">
        <v>0.52635143730191902</v>
      </c>
      <c r="DV26" s="24">
        <v>0.45878892164498802</v>
      </c>
      <c r="DW26" s="24">
        <v>0.378650276164541</v>
      </c>
      <c r="DX26" s="24">
        <v>0.18567872910883099</v>
      </c>
      <c r="DY26" s="24">
        <v>0.64478222159699405</v>
      </c>
      <c r="DZ26" s="24">
        <v>0.63329242818967402</v>
      </c>
      <c r="EA26" s="24">
        <v>0.62060897112994395</v>
      </c>
      <c r="EB26" s="24">
        <v>0.56166421625822904</v>
      </c>
      <c r="EC26" s="24">
        <v>0.58907882972130599</v>
      </c>
      <c r="ED26" s="24">
        <v>0.55238072494849699</v>
      </c>
      <c r="EE26" s="24">
        <v>0.50834301072200205</v>
      </c>
      <c r="EF26" s="24">
        <v>0.67833767530345601</v>
      </c>
      <c r="EG26" s="24">
        <v>0.66372461368452695</v>
      </c>
      <c r="EH26" s="24">
        <v>0.60634182400355696</v>
      </c>
      <c r="EI26" s="24">
        <v>0.59065341677060901</v>
      </c>
      <c r="EJ26" s="24">
        <v>-0.24591735351754199</v>
      </c>
      <c r="EK26" s="24">
        <v>0.30006001810104699</v>
      </c>
      <c r="EL26" s="24">
        <v>-0.14932243627741501</v>
      </c>
      <c r="EM26" s="24">
        <v>-0.62779595218649997</v>
      </c>
      <c r="EN26" s="24">
        <v>-0.70752137208832599</v>
      </c>
      <c r="EO26" s="24">
        <v>0.84875244024394003</v>
      </c>
      <c r="EP26" s="24">
        <v>-0.17822926176463699</v>
      </c>
      <c r="EQ26" s="24">
        <v>-0.20230618577856199</v>
      </c>
      <c r="ER26" s="24">
        <v>-5.8352777623934898E-2</v>
      </c>
      <c r="ES26" s="24">
        <v>-0.23287394879140699</v>
      </c>
      <c r="ET26" s="24">
        <v>-5.0316856276312702E-2</v>
      </c>
      <c r="EU26" s="24">
        <v>-0.16380286696296401</v>
      </c>
      <c r="EV26" s="24">
        <v>-0.29024010612305101</v>
      </c>
      <c r="EW26" s="24">
        <v>0.88949252468713902</v>
      </c>
    </row>
    <row r="27" spans="1:153" x14ac:dyDescent="0.25">
      <c r="A27" t="s">
        <v>68</v>
      </c>
      <c r="B27" t="s">
        <v>136</v>
      </c>
      <c r="C27" s="23">
        <v>0.52532396211476695</v>
      </c>
      <c r="D27" s="24">
        <v>0.893712009832766</v>
      </c>
      <c r="E27" s="24">
        <v>-0.28712014795532298</v>
      </c>
      <c r="F27" s="24">
        <v>-0.66094469362442398</v>
      </c>
      <c r="G27" s="24">
        <v>-0.55601031277092205</v>
      </c>
      <c r="H27" s="24">
        <v>-0.52344418545209204</v>
      </c>
      <c r="I27" s="24">
        <v>-0.432415678334723</v>
      </c>
      <c r="J27" s="24">
        <v>-0.53569680987290702</v>
      </c>
      <c r="K27" s="24">
        <v>-0.60812903602863599</v>
      </c>
      <c r="L27" s="24">
        <v>-0.56634733270780202</v>
      </c>
      <c r="M27" s="24">
        <v>-0.591667629010871</v>
      </c>
      <c r="N27" s="24">
        <v>-0.17673720248886701</v>
      </c>
      <c r="O27" s="24">
        <v>-0.53672418699049396</v>
      </c>
      <c r="P27" s="24">
        <v>-0.51657364831763497</v>
      </c>
      <c r="Q27" s="24">
        <v>-0.55522571460307102</v>
      </c>
      <c r="R27" s="24">
        <v>-0.543813031475192</v>
      </c>
      <c r="S27" s="24">
        <v>-0.55879122318610497</v>
      </c>
      <c r="T27" s="24">
        <v>-0.54853187389022295</v>
      </c>
      <c r="U27" s="24">
        <v>-0.50545684052157402</v>
      </c>
      <c r="V27" s="24">
        <v>-0.506526916005688</v>
      </c>
      <c r="W27" s="24">
        <v>-0.53992377960809501</v>
      </c>
      <c r="X27" s="24">
        <v>-0.49865643053794301</v>
      </c>
      <c r="Y27" s="24">
        <v>-0.558487891830594</v>
      </c>
      <c r="Z27" s="24">
        <v>-0.57743053279841305</v>
      </c>
      <c r="AA27" s="24">
        <v>-0.54740936401805596</v>
      </c>
      <c r="AB27" s="24">
        <v>-0.82005322853516305</v>
      </c>
      <c r="AC27" s="24">
        <v>-0.55827415558667304</v>
      </c>
      <c r="AD27" s="24">
        <v>-0.58929939497760297</v>
      </c>
      <c r="AE27" s="24">
        <v>0.88466828055889102</v>
      </c>
      <c r="AF27" s="24">
        <v>0.843024404086825</v>
      </c>
      <c r="AG27" s="24">
        <v>-0.63959792784525904</v>
      </c>
      <c r="AH27" s="24">
        <v>-0.33626999736915097</v>
      </c>
      <c r="AI27" s="24">
        <v>0.85926939466955299</v>
      </c>
      <c r="AJ27" s="24">
        <v>0.61490921019220501</v>
      </c>
      <c r="AK27" s="24">
        <v>0.66856226043428801</v>
      </c>
      <c r="AL27" s="24">
        <v>0.38220736512729098</v>
      </c>
      <c r="AM27" s="24">
        <v>0.29736687762636399</v>
      </c>
      <c r="AN27" s="24">
        <v>-0.449221330461329</v>
      </c>
      <c r="AO27" s="24">
        <v>-0.77031411413567896</v>
      </c>
      <c r="AP27" s="24">
        <v>0.50691929291943505</v>
      </c>
      <c r="AQ27" s="24">
        <v>8.8177307870563507E-2</v>
      </c>
      <c r="AR27" s="24">
        <v>0.19364562302741201</v>
      </c>
      <c r="AS27" s="24">
        <v>0.214829345321881</v>
      </c>
      <c r="AT27" s="24">
        <v>0.20996336185165801</v>
      </c>
      <c r="AU27" s="24">
        <v>0.30930001586553901</v>
      </c>
      <c r="AV27" s="24">
        <v>-0.34802301954805798</v>
      </c>
      <c r="AW27" s="24">
        <v>0.20572881526185299</v>
      </c>
      <c r="AX27" s="24">
        <v>0.45938653532804802</v>
      </c>
      <c r="AY27" s="24">
        <v>0.49323533396462899</v>
      </c>
      <c r="AZ27" s="24">
        <v>0.75058227768953401</v>
      </c>
      <c r="BA27" s="24">
        <v>-7.68439390979742E-3</v>
      </c>
      <c r="BB27" s="24">
        <v>0.57962259700224505</v>
      </c>
      <c r="BC27" s="24">
        <v>0.63537423051238195</v>
      </c>
      <c r="BD27" s="24">
        <v>0.79391381997647104</v>
      </c>
      <c r="BE27" s="24">
        <v>0.64048887836035795</v>
      </c>
      <c r="BF27" s="24">
        <v>0.53186355488847603</v>
      </c>
      <c r="BG27" s="24">
        <v>0.65964741764669499</v>
      </c>
      <c r="BH27" s="24">
        <v>0.71492883554964404</v>
      </c>
      <c r="BI27" s="24">
        <v>0.87047511686105605</v>
      </c>
      <c r="BJ27" s="24">
        <v>-7.7043952020576706E-2</v>
      </c>
      <c r="BK27" s="24">
        <v>0.57619890382827099</v>
      </c>
      <c r="BL27" s="24">
        <v>0.64724447026333498</v>
      </c>
      <c r="BM27" s="24">
        <v>0.51090701986959897</v>
      </c>
      <c r="BN27" s="24">
        <v>0.50413362070101198</v>
      </c>
      <c r="BO27" s="24">
        <v>0.74027143687618802</v>
      </c>
      <c r="BP27" s="24">
        <v>0.74485078969600405</v>
      </c>
      <c r="BQ27" s="24">
        <v>-3.6070466529069499E-3</v>
      </c>
      <c r="BR27" s="24">
        <v>5.1762641657652299E-2</v>
      </c>
      <c r="BS27" s="24">
        <v>0.46835652071756001</v>
      </c>
      <c r="BT27" s="24">
        <v>0.56964677905302097</v>
      </c>
      <c r="BU27" s="24">
        <v>0.57421776204225605</v>
      </c>
      <c r="BV27" s="24">
        <v>0.61788314255943799</v>
      </c>
      <c r="BW27" s="24">
        <v>0.63329257856309995</v>
      </c>
      <c r="BX27" s="24">
        <v>0.74237160677037395</v>
      </c>
      <c r="BY27" s="24">
        <v>0.56520096006795195</v>
      </c>
      <c r="BZ27" s="24">
        <v>0.27906713197205602</v>
      </c>
      <c r="CA27" s="24">
        <v>0.222094287973678</v>
      </c>
      <c r="CB27" s="24">
        <v>0.536840495554882</v>
      </c>
      <c r="CC27" s="24">
        <v>0.54115036964176999</v>
      </c>
      <c r="CD27" s="24">
        <v>0.67076189084145199</v>
      </c>
      <c r="CE27" s="24">
        <v>0.58492791371021502</v>
      </c>
      <c r="CF27" s="24">
        <v>0.72160792150376996</v>
      </c>
      <c r="CG27" s="24">
        <v>0.742819234244532</v>
      </c>
      <c r="CH27" s="24">
        <v>0.68554401705691304</v>
      </c>
      <c r="CI27" s="24">
        <v>0.62672151022067502</v>
      </c>
      <c r="CJ27" s="24">
        <v>0.41728381875557002</v>
      </c>
      <c r="CK27" s="24">
        <v>0.62354739489488098</v>
      </c>
      <c r="CL27" s="24">
        <v>-0.53216110933494598</v>
      </c>
      <c r="CM27" s="24">
        <v>-0.63681287486745597</v>
      </c>
      <c r="CN27" s="24">
        <v>-0.61346310914486202</v>
      </c>
      <c r="CO27" s="24">
        <v>0.33710260905559702</v>
      </c>
      <c r="CP27" s="24">
        <v>-0.149870616256776</v>
      </c>
      <c r="CQ27" s="24">
        <v>-0.11205614596367899</v>
      </c>
      <c r="CR27" s="24">
        <v>-0.37872857671980198</v>
      </c>
      <c r="CS27" s="24">
        <v>-0.661455699466314</v>
      </c>
      <c r="CT27" s="24">
        <v>-9.2792635593117595E-2</v>
      </c>
      <c r="CU27" s="24">
        <v>1.7006676055430801E-2</v>
      </c>
      <c r="CV27" s="24">
        <v>3.28437819748571E-2</v>
      </c>
      <c r="CW27" s="24">
        <v>-0.81563797757969803</v>
      </c>
      <c r="CX27" s="24">
        <v>-0.58479494583221803</v>
      </c>
      <c r="CY27" s="24">
        <v>0.69984227223527196</v>
      </c>
      <c r="CZ27" s="24">
        <v>0.39673992120617901</v>
      </c>
      <c r="DA27" s="24">
        <v>-0.72117717115124602</v>
      </c>
      <c r="DB27" s="24">
        <v>-0.55705244899999895</v>
      </c>
      <c r="DC27" s="24">
        <v>-0.77839475945385606</v>
      </c>
      <c r="DD27" s="24">
        <v>-0.650968876724492</v>
      </c>
      <c r="DE27" s="24">
        <v>-0.52226466189773202</v>
      </c>
      <c r="DF27" s="24">
        <v>0.71472243409649305</v>
      </c>
      <c r="DG27" s="24">
        <v>0.62218550585887999</v>
      </c>
      <c r="DH27" s="24">
        <v>-0.64807236547910696</v>
      </c>
      <c r="DI27" s="24">
        <v>0.32378814149588703</v>
      </c>
      <c r="DJ27" s="24">
        <v>-7.0192389837686095E-2</v>
      </c>
      <c r="DK27" s="24">
        <v>0.214993479810136</v>
      </c>
      <c r="DL27" s="24">
        <v>-0.71374883404307699</v>
      </c>
      <c r="DM27" s="24">
        <v>5.9949104355890202E-2</v>
      </c>
      <c r="DN27" s="24">
        <v>-0.30050922870796798</v>
      </c>
      <c r="DO27" s="24">
        <v>0.268096957563427</v>
      </c>
      <c r="DP27" s="24">
        <v>0.244592989870557</v>
      </c>
      <c r="DQ27" s="24">
        <v>0.26497094530140203</v>
      </c>
      <c r="DR27" s="24">
        <v>0.22665391131993701</v>
      </c>
      <c r="DS27" s="24">
        <v>5.86270028191542E-2</v>
      </c>
      <c r="DT27" s="24">
        <v>0.38328797773275203</v>
      </c>
      <c r="DU27" s="24">
        <v>0.47523841411416601</v>
      </c>
      <c r="DV27" s="24">
        <v>0.41007492114225602</v>
      </c>
      <c r="DW27" s="24">
        <v>0.336527320061633</v>
      </c>
      <c r="DX27" s="24">
        <v>0.136461449454751</v>
      </c>
      <c r="DY27" s="24">
        <v>0.59503257967421297</v>
      </c>
      <c r="DZ27" s="24">
        <v>0.59331657785702396</v>
      </c>
      <c r="EA27" s="24">
        <v>0.58560527411978702</v>
      </c>
      <c r="EB27" s="24">
        <v>0.52388955237257995</v>
      </c>
      <c r="EC27" s="24">
        <v>0.54502534914451095</v>
      </c>
      <c r="ED27" s="24">
        <v>0.50788935332818697</v>
      </c>
      <c r="EE27" s="24">
        <v>0.465642613951738</v>
      </c>
      <c r="EF27" s="24">
        <v>0.64611969499410704</v>
      </c>
      <c r="EG27" s="24">
        <v>0.63032467473293696</v>
      </c>
      <c r="EH27" s="24">
        <v>0.568980862805754</v>
      </c>
      <c r="EI27" s="24">
        <v>0.547375142662055</v>
      </c>
      <c r="EJ27" s="24">
        <v>-0.28076357106898697</v>
      </c>
      <c r="EK27" s="24">
        <v>0.203072578019907</v>
      </c>
      <c r="EL27" s="24">
        <v>-0.134160940068766</v>
      </c>
      <c r="EM27" s="24">
        <v>-0.58651561955166198</v>
      </c>
      <c r="EN27" s="24">
        <v>-0.701498308971652</v>
      </c>
      <c r="EO27" s="24">
        <v>0.81379921802062805</v>
      </c>
      <c r="EP27" s="24">
        <v>-0.27823258750435098</v>
      </c>
      <c r="EQ27" s="24">
        <v>-0.23408012677825399</v>
      </c>
      <c r="ER27" s="24">
        <v>-8.2348605200153899E-2</v>
      </c>
      <c r="ES27" s="24">
        <v>-0.33048152651742502</v>
      </c>
      <c r="ET27" s="24">
        <v>-0.15901452077459799</v>
      </c>
      <c r="EU27" s="24">
        <v>-0.25754569424558799</v>
      </c>
      <c r="EV27" s="24">
        <v>-0.25281828055189298</v>
      </c>
      <c r="EW27" s="24">
        <v>0.86391455024296704</v>
      </c>
    </row>
    <row r="28" spans="1:153" x14ac:dyDescent="0.25">
      <c r="A28" t="s">
        <v>95</v>
      </c>
      <c r="B28" t="s">
        <v>136</v>
      </c>
      <c r="C28" s="23">
        <v>0.56081433720812601</v>
      </c>
      <c r="D28" s="24">
        <v>0.97135892565753901</v>
      </c>
      <c r="E28" s="24">
        <v>-0.323786308552513</v>
      </c>
      <c r="F28" s="24">
        <v>-0.71571141139336902</v>
      </c>
      <c r="G28" s="24">
        <v>-0.728292314035208</v>
      </c>
      <c r="H28" s="24">
        <v>-0.55588735160403302</v>
      </c>
      <c r="I28" s="24">
        <v>-0.51324735836016999</v>
      </c>
      <c r="J28" s="24">
        <v>-0.55086474635985505</v>
      </c>
      <c r="K28" s="24">
        <v>-0.674751051911884</v>
      </c>
      <c r="L28" s="24">
        <v>-0.75483564604157805</v>
      </c>
      <c r="M28" s="24">
        <v>-0.55664169955097198</v>
      </c>
      <c r="N28" s="24">
        <v>-0.38125571944464798</v>
      </c>
      <c r="O28" s="24">
        <v>-0.60481162775807595</v>
      </c>
      <c r="P28" s="24">
        <v>-0.560658628684645</v>
      </c>
      <c r="Q28" s="24">
        <v>-0.60298242365595101</v>
      </c>
      <c r="R28" s="24">
        <v>-0.59306440704191499</v>
      </c>
      <c r="S28" s="24">
        <v>-0.75835416309513404</v>
      </c>
      <c r="T28" s="24">
        <v>-0.57262602416242603</v>
      </c>
      <c r="U28" s="24">
        <v>-0.58521314462624996</v>
      </c>
      <c r="V28" s="24">
        <v>-0.582423444971093</v>
      </c>
      <c r="W28" s="24">
        <v>-0.64372247471406596</v>
      </c>
      <c r="X28" s="24">
        <v>-0.66484465210233701</v>
      </c>
      <c r="Y28" s="24">
        <v>-0.62853039748362605</v>
      </c>
      <c r="Z28" s="24">
        <v>-0.65055017507929103</v>
      </c>
      <c r="AA28" s="24">
        <v>-0.58077620255815998</v>
      </c>
      <c r="AB28" s="24">
        <v>-0.71769591684446898</v>
      </c>
      <c r="AC28" s="24">
        <v>-0.61279592384766501</v>
      </c>
      <c r="AD28" s="24">
        <v>-0.58867417865903204</v>
      </c>
      <c r="AE28" s="24">
        <v>0.66836091686952603</v>
      </c>
      <c r="AF28" s="24">
        <v>0.58139733344667199</v>
      </c>
      <c r="AG28" s="24">
        <v>-0.69124900486517404</v>
      </c>
      <c r="AH28" s="24">
        <v>-0.611830624584911</v>
      </c>
      <c r="AI28" s="24">
        <v>0.62374409689892396</v>
      </c>
      <c r="AJ28" s="24">
        <v>0.55233062138207201</v>
      </c>
      <c r="AK28" s="24">
        <v>0.47590441777736903</v>
      </c>
      <c r="AL28" s="24">
        <v>0.198866967111478</v>
      </c>
      <c r="AM28" s="24">
        <v>7.44746190588325E-2</v>
      </c>
      <c r="AN28" s="24">
        <v>-0.53690923697460002</v>
      </c>
      <c r="AO28" s="24">
        <v>-0.69991336911274205</v>
      </c>
      <c r="AP28" s="24">
        <v>0.625443863464894</v>
      </c>
      <c r="AQ28" s="24">
        <v>0.24211280944063299</v>
      </c>
      <c r="AR28" s="24">
        <v>0.23134765436708199</v>
      </c>
      <c r="AS28" s="24">
        <v>0.39338259773272399</v>
      </c>
      <c r="AT28" s="24">
        <v>0.41260463079612902</v>
      </c>
      <c r="AU28" s="24">
        <v>0.45410095788109001</v>
      </c>
      <c r="AV28" s="24">
        <v>-0.39692509220934302</v>
      </c>
      <c r="AW28" s="24">
        <v>0.35608345262501601</v>
      </c>
      <c r="AX28" s="24">
        <v>0.52852528347046401</v>
      </c>
      <c r="AY28" s="24">
        <v>0.52515726661100404</v>
      </c>
      <c r="AZ28" s="24">
        <v>0.683081110652771</v>
      </c>
      <c r="BA28" s="24">
        <v>-0.28126608739227899</v>
      </c>
      <c r="BB28" s="24">
        <v>0.61354059408795003</v>
      </c>
      <c r="BC28" s="24">
        <v>0.64254096778529801</v>
      </c>
      <c r="BD28" s="24">
        <v>0.54562116520954695</v>
      </c>
      <c r="BE28" s="24">
        <v>0.43182089095014597</v>
      </c>
      <c r="BF28" s="24">
        <v>0.492193488134752</v>
      </c>
      <c r="BG28" s="24">
        <v>0.66202134864448503</v>
      </c>
      <c r="BH28" s="24">
        <v>0.70454671995876395</v>
      </c>
      <c r="BI28" s="24">
        <v>0.58799293908666095</v>
      </c>
      <c r="BJ28" s="24">
        <v>-0.23178962442049</v>
      </c>
      <c r="BK28" s="24">
        <v>0.70887657484897404</v>
      </c>
      <c r="BL28" s="24">
        <v>0.73527786734035305</v>
      </c>
      <c r="BM28" s="24">
        <v>0.64600903125899301</v>
      </c>
      <c r="BN28" s="24">
        <v>0.67761959897170898</v>
      </c>
      <c r="BO28" s="24">
        <v>0.66061666786183304</v>
      </c>
      <c r="BP28" s="24">
        <v>0.66468027897558901</v>
      </c>
      <c r="BQ28" s="24">
        <v>-0.12510342164730801</v>
      </c>
      <c r="BR28" s="24">
        <v>6.6810430778493496E-2</v>
      </c>
      <c r="BS28" s="24">
        <v>0.47814401736800899</v>
      </c>
      <c r="BT28" s="24">
        <v>0.61351774303963003</v>
      </c>
      <c r="BU28" s="24">
        <v>0.600201680732947</v>
      </c>
      <c r="BV28" s="24">
        <v>0.63696997304260305</v>
      </c>
      <c r="BW28" s="24">
        <v>0.647347501549561</v>
      </c>
      <c r="BX28" s="24">
        <v>0.70805177839119104</v>
      </c>
      <c r="BY28" s="24">
        <v>0.55875983344072999</v>
      </c>
      <c r="BZ28" s="24">
        <v>0.32775912867529899</v>
      </c>
      <c r="CA28" s="24">
        <v>0.260210908722047</v>
      </c>
      <c r="CB28" s="24">
        <v>0.54232123356636097</v>
      </c>
      <c r="CC28" s="24">
        <v>0.618094302761801</v>
      </c>
      <c r="CD28" s="24">
        <v>0.68625942623232905</v>
      </c>
      <c r="CE28" s="24">
        <v>0.60708044118182103</v>
      </c>
      <c r="CF28" s="24">
        <v>0.74320278561439501</v>
      </c>
      <c r="CG28" s="24">
        <v>0.75437488595653901</v>
      </c>
      <c r="CH28" s="24">
        <v>0.85246971279098105</v>
      </c>
      <c r="CI28" s="24">
        <v>0.82107070572610996</v>
      </c>
      <c r="CJ28" s="24">
        <v>0.72483608483162998</v>
      </c>
      <c r="CK28" s="24">
        <v>0.65234316068520304</v>
      </c>
      <c r="CL28" s="24">
        <v>-0.66086691394947406</v>
      </c>
      <c r="CM28" s="24">
        <v>-0.54291458343823795</v>
      </c>
      <c r="CN28" s="24">
        <v>-0.71910998389805902</v>
      </c>
      <c r="CO28" s="24">
        <v>0.40176569729824002</v>
      </c>
      <c r="CP28" s="24">
        <v>-0.188726674705437</v>
      </c>
      <c r="CQ28" s="24">
        <v>-7.9167966597069594E-2</v>
      </c>
      <c r="CR28" s="24">
        <v>-0.38176796293063597</v>
      </c>
      <c r="CS28" s="24">
        <v>-0.73421753439561799</v>
      </c>
      <c r="CT28" s="24">
        <v>-0.19138136823083601</v>
      </c>
      <c r="CU28" s="24">
        <v>-0.10155611201202799</v>
      </c>
      <c r="CV28" s="24">
        <v>4.18712878318852E-2</v>
      </c>
      <c r="CW28" s="24">
        <v>-0.78881650265866599</v>
      </c>
      <c r="CX28" s="24">
        <v>-0.71822306711601702</v>
      </c>
      <c r="CY28" s="24">
        <v>0.76373214834912295</v>
      </c>
      <c r="CZ28" s="24">
        <v>0.48478806352113701</v>
      </c>
      <c r="DA28" s="24">
        <v>-0.69211358786967603</v>
      </c>
      <c r="DB28" s="24">
        <v>-0.68222507767192897</v>
      </c>
      <c r="DC28" s="24">
        <v>-0.71060159211237295</v>
      </c>
      <c r="DD28" s="24">
        <v>-0.50380457539274903</v>
      </c>
      <c r="DE28" s="24">
        <v>-0.370249809595249</v>
      </c>
      <c r="DF28" s="24">
        <v>0.77457942929712098</v>
      </c>
      <c r="DG28" s="24">
        <v>0.81062127192893896</v>
      </c>
      <c r="DH28" s="24">
        <v>-0.53503056726289999</v>
      </c>
      <c r="DI28" s="24">
        <v>0.24671018611715101</v>
      </c>
      <c r="DJ28" s="24">
        <v>-0.23965159444259301</v>
      </c>
      <c r="DK28" s="24">
        <v>0.33630456124229002</v>
      </c>
      <c r="DL28" s="24">
        <v>-0.79725542183877396</v>
      </c>
      <c r="DM28" s="24">
        <v>0.172308992760312</v>
      </c>
      <c r="DN28" s="24">
        <v>-0.208672859589422</v>
      </c>
      <c r="DO28" s="24">
        <v>0.353876320603281</v>
      </c>
      <c r="DP28" s="24">
        <v>0.333689597483185</v>
      </c>
      <c r="DQ28" s="24">
        <v>0.35707304026952602</v>
      </c>
      <c r="DR28" s="24">
        <v>0.31552999278826999</v>
      </c>
      <c r="DS28" s="24">
        <v>0.102513154409442</v>
      </c>
      <c r="DT28" s="24">
        <v>0.33309086665875098</v>
      </c>
      <c r="DU28" s="24">
        <v>0.49782092653849602</v>
      </c>
      <c r="DV28" s="24">
        <v>0.48304372484143998</v>
      </c>
      <c r="DW28" s="24">
        <v>0.458929213097304</v>
      </c>
      <c r="DX28" s="24">
        <v>0.31145763258342402</v>
      </c>
      <c r="DY28" s="24">
        <v>0.57478972608582701</v>
      </c>
      <c r="DZ28" s="24">
        <v>0.60464952971617403</v>
      </c>
      <c r="EA28" s="24">
        <v>0.61566165500849102</v>
      </c>
      <c r="EB28" s="24">
        <v>0.57838923588841995</v>
      </c>
      <c r="EC28" s="24">
        <v>0.56924996934511096</v>
      </c>
      <c r="ED28" s="24">
        <v>0.54678084199810195</v>
      </c>
      <c r="EE28" s="24">
        <v>0.531879091982566</v>
      </c>
      <c r="EF28" s="24">
        <v>0.64516311897552403</v>
      </c>
      <c r="EG28" s="24">
        <v>0.637197179563324</v>
      </c>
      <c r="EH28" s="24">
        <v>0.59779761897321604</v>
      </c>
      <c r="EI28" s="24">
        <v>0.572361708880468</v>
      </c>
      <c r="EJ28" s="24">
        <v>-0.34328446164541798</v>
      </c>
      <c r="EK28" s="24">
        <v>-2.17801456014039E-2</v>
      </c>
      <c r="EL28" s="24">
        <v>0.173132223212381</v>
      </c>
      <c r="EM28" s="24">
        <v>-0.59408030485704</v>
      </c>
      <c r="EN28" s="24">
        <v>-0.59353955334304098</v>
      </c>
      <c r="EO28" s="24">
        <v>0.41976269928575599</v>
      </c>
      <c r="EP28" s="24">
        <v>-0.40378476990814399</v>
      </c>
      <c r="EQ28" s="24">
        <v>-0.25649369938935901</v>
      </c>
      <c r="ER28" s="24">
        <v>-0.13207213166572701</v>
      </c>
      <c r="ES28" s="24">
        <v>-0.42104714866404203</v>
      </c>
      <c r="ET28" s="24">
        <v>-0.29991641525248097</v>
      </c>
      <c r="EU28" s="24">
        <v>-0.313488414278148</v>
      </c>
      <c r="EV28" s="24">
        <v>5.9282179724162399E-3</v>
      </c>
      <c r="EW28" s="24">
        <v>0.42544628261169998</v>
      </c>
    </row>
    <row r="29" spans="1:153" x14ac:dyDescent="0.25">
      <c r="A29" t="s">
        <v>96</v>
      </c>
      <c r="B29" t="s">
        <v>136</v>
      </c>
      <c r="C29" s="23">
        <v>0.62055567093295405</v>
      </c>
      <c r="D29" s="24">
        <v>0.87419828013110701</v>
      </c>
      <c r="E29" s="24">
        <v>-0.15764231281052701</v>
      </c>
      <c r="F29" s="24">
        <v>-0.74442556848126495</v>
      </c>
      <c r="G29" s="24">
        <v>-0.62172552664671299</v>
      </c>
      <c r="H29" s="24">
        <v>-0.63181303650159104</v>
      </c>
      <c r="I29" s="24">
        <v>-0.54820742165534497</v>
      </c>
      <c r="J29" s="24">
        <v>-0.64533723482834804</v>
      </c>
      <c r="K29" s="24">
        <v>-0.70308101642255805</v>
      </c>
      <c r="L29" s="24">
        <v>-0.622124115613644</v>
      </c>
      <c r="M29" s="24">
        <v>-0.700017309969313</v>
      </c>
      <c r="N29" s="24">
        <v>-0.21832357101689601</v>
      </c>
      <c r="O29" s="24">
        <v>-0.63871633589993704</v>
      </c>
      <c r="P29" s="24">
        <v>-0.618722934983436</v>
      </c>
      <c r="Q29" s="24">
        <v>-0.65008674581752202</v>
      </c>
      <c r="R29" s="24">
        <v>-0.63306240674566905</v>
      </c>
      <c r="S29" s="24">
        <v>-0.58251518498361798</v>
      </c>
      <c r="T29" s="24">
        <v>-0.66339468595351303</v>
      </c>
      <c r="U29" s="24">
        <v>-0.60333476340930803</v>
      </c>
      <c r="V29" s="24">
        <v>-0.60231851843363104</v>
      </c>
      <c r="W29" s="24">
        <v>-0.62305656898442696</v>
      </c>
      <c r="X29" s="24">
        <v>-0.58633824902905995</v>
      </c>
      <c r="Y29" s="24">
        <v>-0.66410776719665499</v>
      </c>
      <c r="Z29" s="24">
        <v>-0.67906883694846398</v>
      </c>
      <c r="AA29" s="24">
        <v>-0.66023613346891097</v>
      </c>
      <c r="AB29" s="24">
        <v>-0.89231705395310801</v>
      </c>
      <c r="AC29" s="24">
        <v>-0.64950337163299798</v>
      </c>
      <c r="AD29" s="24">
        <v>-0.68898690629556802</v>
      </c>
      <c r="AE29" s="24">
        <v>0.94030002081997999</v>
      </c>
      <c r="AF29" s="24">
        <v>0.86186339516799304</v>
      </c>
      <c r="AG29" s="24">
        <v>-0.71867958408010602</v>
      </c>
      <c r="AH29" s="24">
        <v>-0.40333376534795501</v>
      </c>
      <c r="AI29" s="24">
        <v>0.92004655890157305</v>
      </c>
      <c r="AJ29" s="24">
        <v>0.68268630638720196</v>
      </c>
      <c r="AK29" s="24">
        <v>0.68358739082690601</v>
      </c>
      <c r="AL29" s="24">
        <v>0.37206729560587598</v>
      </c>
      <c r="AM29" s="24">
        <v>0.30526473292698297</v>
      </c>
      <c r="AN29" s="24">
        <v>-0.55913284329585</v>
      </c>
      <c r="AO29" s="24">
        <v>-0.85079073102366698</v>
      </c>
      <c r="AP29" s="24">
        <v>0.55547717669168595</v>
      </c>
      <c r="AQ29" s="24">
        <v>9.9254649358216401E-2</v>
      </c>
      <c r="AR29" s="24">
        <v>0.28722384259617401</v>
      </c>
      <c r="AS29" s="24">
        <v>0.28168440776552001</v>
      </c>
      <c r="AT29" s="24">
        <v>0.24924790897009999</v>
      </c>
      <c r="AU29" s="24">
        <v>0.40875350568936197</v>
      </c>
      <c r="AV29" s="24">
        <v>-0.34966365489117601</v>
      </c>
      <c r="AW29" s="24">
        <v>0.27118310514715199</v>
      </c>
      <c r="AX29" s="24">
        <v>0.53518447749928499</v>
      </c>
      <c r="AY29" s="24">
        <v>0.55570893047089298</v>
      </c>
      <c r="AZ29" s="24">
        <v>0.79611848705334598</v>
      </c>
      <c r="BA29" s="24">
        <v>-0.108674737706993</v>
      </c>
      <c r="BB29" s="24">
        <v>0.65182616022580897</v>
      </c>
      <c r="BC29" s="24">
        <v>0.69709720479549797</v>
      </c>
      <c r="BD29" s="24">
        <v>0.79398709618459895</v>
      </c>
      <c r="BE29" s="24">
        <v>0.720494367672872</v>
      </c>
      <c r="BF29" s="24">
        <v>0.62312359800677497</v>
      </c>
      <c r="BG29" s="24">
        <v>0.71106690390731397</v>
      </c>
      <c r="BH29" s="24">
        <v>0.77751609516824305</v>
      </c>
      <c r="BI29" s="24">
        <v>0.91335167594586997</v>
      </c>
      <c r="BJ29" s="24">
        <v>-0.20343407544068801</v>
      </c>
      <c r="BK29" s="24">
        <v>0.63333903389098101</v>
      </c>
      <c r="BL29" s="24">
        <v>0.683447425466852</v>
      </c>
      <c r="BM29" s="24">
        <v>0.56063677938219003</v>
      </c>
      <c r="BN29" s="24">
        <v>0.52081066488690597</v>
      </c>
      <c r="BO29" s="24">
        <v>0.78828618335941103</v>
      </c>
      <c r="BP29" s="24">
        <v>0.79100985457559703</v>
      </c>
      <c r="BQ29" s="24">
        <v>5.8172647594172198E-2</v>
      </c>
      <c r="BR29" s="24">
        <v>0.10860400734216299</v>
      </c>
      <c r="BS29" s="24">
        <v>0.53451131525580498</v>
      </c>
      <c r="BT29" s="24">
        <v>0.64119574447670102</v>
      </c>
      <c r="BU29" s="24">
        <v>0.63717375057342596</v>
      </c>
      <c r="BV29" s="24">
        <v>0.69296571308074895</v>
      </c>
      <c r="BW29" s="24">
        <v>0.69956997652764696</v>
      </c>
      <c r="BX29" s="24">
        <v>0.75023396846286605</v>
      </c>
      <c r="BY29" s="24">
        <v>0.65868232210433297</v>
      </c>
      <c r="BZ29" s="24">
        <v>0.26215328421163397</v>
      </c>
      <c r="CA29" s="24">
        <v>0.250440337150095</v>
      </c>
      <c r="CB29" s="24">
        <v>0.609930554078568</v>
      </c>
      <c r="CC29" s="24">
        <v>0.60170530030110003</v>
      </c>
      <c r="CD29" s="24">
        <v>0.72699651311057301</v>
      </c>
      <c r="CE29" s="24">
        <v>0.64396639207287298</v>
      </c>
      <c r="CF29" s="24">
        <v>0.77490112691815605</v>
      </c>
      <c r="CG29" s="24">
        <v>0.78307309832941996</v>
      </c>
      <c r="CH29" s="24">
        <v>0.71254724051047003</v>
      </c>
      <c r="CI29" s="24">
        <v>0.65349816844630404</v>
      </c>
      <c r="CJ29" s="24">
        <v>0.40760644689424003</v>
      </c>
      <c r="CK29" s="24">
        <v>0.68531100779557796</v>
      </c>
      <c r="CL29" s="24">
        <v>-0.63201915768497996</v>
      </c>
      <c r="CM29" s="24">
        <v>-0.69664308056054103</v>
      </c>
      <c r="CN29" s="24">
        <v>-0.693733944800765</v>
      </c>
      <c r="CO29" s="24">
        <v>0.39444957908609601</v>
      </c>
      <c r="CP29" s="24">
        <v>8.6471877049914894E-3</v>
      </c>
      <c r="CQ29" s="24">
        <v>-4.6532415902812999E-2</v>
      </c>
      <c r="CR29" s="24">
        <v>-0.34569627239082401</v>
      </c>
      <c r="CS29" s="24">
        <v>-0.63149267388536301</v>
      </c>
      <c r="CT29" s="24">
        <v>-2.5033931083982201E-4</v>
      </c>
      <c r="CU29" s="24">
        <v>8.9706902630394103E-2</v>
      </c>
      <c r="CV29" s="24">
        <v>4.2622426115728702E-2</v>
      </c>
      <c r="CW29" s="24">
        <v>-0.85224552550509403</v>
      </c>
      <c r="CX29" s="24">
        <v>-0.66436155314122303</v>
      </c>
      <c r="CY29" s="24">
        <v>0.77102473020891404</v>
      </c>
      <c r="CZ29" s="24">
        <v>0.46092944069019798</v>
      </c>
      <c r="DA29" s="24">
        <v>-0.78957956884990599</v>
      </c>
      <c r="DB29" s="24">
        <v>-0.62767131213745697</v>
      </c>
      <c r="DC29" s="24">
        <v>-0.78117035022264303</v>
      </c>
      <c r="DD29" s="24">
        <v>-0.74768987604391202</v>
      </c>
      <c r="DE29" s="24">
        <v>-0.589010034280395</v>
      </c>
      <c r="DF29" s="24">
        <v>0.77580154671675305</v>
      </c>
      <c r="DG29" s="24">
        <v>0.64683466199447204</v>
      </c>
      <c r="DH29" s="24">
        <v>-0.75318144905434903</v>
      </c>
      <c r="DI29" s="24">
        <v>0.42227224675546399</v>
      </c>
      <c r="DJ29" s="24">
        <v>-0.128685851510531</v>
      </c>
      <c r="DK29" s="24">
        <v>0.23705683730148799</v>
      </c>
      <c r="DL29" s="24">
        <v>-0.74160428205734996</v>
      </c>
      <c r="DM29" s="24">
        <v>0.1947311049322</v>
      </c>
      <c r="DN29" s="24">
        <v>-0.16294346111081701</v>
      </c>
      <c r="DO29" s="24">
        <v>0.39260956131275498</v>
      </c>
      <c r="DP29" s="24">
        <v>0.36506527553133999</v>
      </c>
      <c r="DQ29" s="24">
        <v>0.37831225719402001</v>
      </c>
      <c r="DR29" s="24">
        <v>0.34806480228935699</v>
      </c>
      <c r="DS29" s="24">
        <v>0.21457376380837401</v>
      </c>
      <c r="DT29" s="24">
        <v>0.49156963494654399</v>
      </c>
      <c r="DU29" s="24">
        <v>0.58904970562085102</v>
      </c>
      <c r="DV29" s="24">
        <v>0.53061993332987401</v>
      </c>
      <c r="DW29" s="24">
        <v>0.45446615818176</v>
      </c>
      <c r="DX29" s="24">
        <v>0.26770752779409102</v>
      </c>
      <c r="DY29" s="24">
        <v>0.70427054949600298</v>
      </c>
      <c r="DZ29" s="24">
        <v>0.69445593079801304</v>
      </c>
      <c r="EA29" s="24">
        <v>0.68359251310926705</v>
      </c>
      <c r="EB29" s="24">
        <v>0.63019127179335799</v>
      </c>
      <c r="EC29" s="24">
        <v>0.65345285661431696</v>
      </c>
      <c r="ED29" s="24">
        <v>0.61833077601200803</v>
      </c>
      <c r="EE29" s="24">
        <v>0.57726477609081905</v>
      </c>
      <c r="EF29" s="24">
        <v>0.73524645978950898</v>
      </c>
      <c r="EG29" s="24">
        <v>0.72492605795351495</v>
      </c>
      <c r="EH29" s="24">
        <v>0.66925746011902199</v>
      </c>
      <c r="EI29" s="24">
        <v>0.65493240073467596</v>
      </c>
      <c r="EJ29" s="24">
        <v>-0.29517328182717201</v>
      </c>
      <c r="EK29" s="24">
        <v>0.28400871745232797</v>
      </c>
      <c r="EL29" s="24">
        <v>-0.118027884102878</v>
      </c>
      <c r="EM29" s="24">
        <v>-0.67654533811098905</v>
      </c>
      <c r="EN29" s="24">
        <v>-0.74278142688253601</v>
      </c>
      <c r="EO29" s="24">
        <v>0.79373419284972102</v>
      </c>
      <c r="EP29" s="24">
        <v>-0.145584113141069</v>
      </c>
      <c r="EQ29" s="24">
        <v>-0.23744394434343899</v>
      </c>
      <c r="ER29" s="24">
        <v>-7.8729897019542402E-2</v>
      </c>
      <c r="ES29" s="24">
        <v>-0.20105054924052901</v>
      </c>
      <c r="ET29" s="24">
        <v>-8.3410732698528302E-3</v>
      </c>
      <c r="EU29" s="24">
        <v>-0.116037990309855</v>
      </c>
      <c r="EV29" s="24">
        <v>-0.25199727472806299</v>
      </c>
      <c r="EW29" s="24">
        <v>0.83030485986649705</v>
      </c>
    </row>
    <row r="30" spans="1:153" x14ac:dyDescent="0.25">
      <c r="A30" t="s">
        <v>64</v>
      </c>
      <c r="B30" t="s">
        <v>136</v>
      </c>
      <c r="C30" s="23">
        <v>0.59106740232489297</v>
      </c>
      <c r="D30" s="24">
        <v>0.89966679921847303</v>
      </c>
      <c r="E30" s="24">
        <v>-0.217160951535493</v>
      </c>
      <c r="F30" s="24">
        <v>-0.71136674928796695</v>
      </c>
      <c r="G30" s="24">
        <v>-0.74916010481199402</v>
      </c>
      <c r="H30" s="24">
        <v>-0.58140070080058104</v>
      </c>
      <c r="I30" s="24">
        <v>-0.55723487887735701</v>
      </c>
      <c r="J30" s="24">
        <v>-0.56426475717038904</v>
      </c>
      <c r="K30" s="24">
        <v>-0.67262753812429799</v>
      </c>
      <c r="L30" s="24">
        <v>-0.72377017500781804</v>
      </c>
      <c r="M30" s="24">
        <v>-0.54415052608016701</v>
      </c>
      <c r="N30" s="24">
        <v>-0.34650393868673102</v>
      </c>
      <c r="O30" s="24">
        <v>-0.63155303218190595</v>
      </c>
      <c r="P30" s="24">
        <v>-0.58409521270458997</v>
      </c>
      <c r="Q30" s="24">
        <v>-0.61190375168428002</v>
      </c>
      <c r="R30" s="24">
        <v>-0.58810640591274099</v>
      </c>
      <c r="S30" s="24">
        <v>-0.73733070138229695</v>
      </c>
      <c r="T30" s="24">
        <v>-0.584488581835652</v>
      </c>
      <c r="U30" s="24">
        <v>-0.61456648943770098</v>
      </c>
      <c r="V30" s="24">
        <v>-0.60732503553626904</v>
      </c>
      <c r="W30" s="24">
        <v>-0.65228527282765603</v>
      </c>
      <c r="X30" s="24">
        <v>-0.69579108066338602</v>
      </c>
      <c r="Y30" s="24">
        <v>-0.629797711843473</v>
      </c>
      <c r="Z30" s="24">
        <v>-0.64835797697954201</v>
      </c>
      <c r="AA30" s="24">
        <v>-0.595110755578664</v>
      </c>
      <c r="AB30" s="24">
        <v>-0.64290287352064901</v>
      </c>
      <c r="AC30" s="24">
        <v>-0.62361932006077703</v>
      </c>
      <c r="AD30" s="24">
        <v>-0.58625056973357603</v>
      </c>
      <c r="AE30" s="24">
        <v>0.54581163255340903</v>
      </c>
      <c r="AF30" s="24">
        <v>0.46697133573204602</v>
      </c>
      <c r="AG30" s="24">
        <v>-0.69182527719323905</v>
      </c>
      <c r="AH30" s="24">
        <v>-0.69230063848290402</v>
      </c>
      <c r="AI30" s="24">
        <v>0.51064054596112896</v>
      </c>
      <c r="AJ30" s="24">
        <v>0.53523212022463995</v>
      </c>
      <c r="AK30" s="24">
        <v>0.42506250071921198</v>
      </c>
      <c r="AL30" s="24">
        <v>0.174415786880535</v>
      </c>
      <c r="AM30" s="24">
        <v>3.8195994698549098E-2</v>
      </c>
      <c r="AN30" s="24">
        <v>-0.57759613469833904</v>
      </c>
      <c r="AO30" s="24">
        <v>-0.64428235794037203</v>
      </c>
      <c r="AP30" s="24">
        <v>0.65667395782501203</v>
      </c>
      <c r="AQ30" s="24">
        <v>0.336402883445723</v>
      </c>
      <c r="AR30" s="24">
        <v>0.30562261496106002</v>
      </c>
      <c r="AS30" s="24">
        <v>0.488936590913158</v>
      </c>
      <c r="AT30" s="24">
        <v>0.50102248862260401</v>
      </c>
      <c r="AU30" s="24">
        <v>0.54263536014597902</v>
      </c>
      <c r="AV30" s="24">
        <v>-0.32944788576142497</v>
      </c>
      <c r="AW30" s="24">
        <v>0.445868221686607</v>
      </c>
      <c r="AX30" s="24">
        <v>0.57823094513312201</v>
      </c>
      <c r="AY30" s="24">
        <v>0.56273438784556495</v>
      </c>
      <c r="AZ30" s="24">
        <v>0.63964669485793502</v>
      </c>
      <c r="BA30" s="24">
        <v>-0.39966347976747801</v>
      </c>
      <c r="BB30" s="24">
        <v>0.62572926604250501</v>
      </c>
      <c r="BC30" s="24">
        <v>0.63755263314378896</v>
      </c>
      <c r="BD30" s="24">
        <v>0.44183598723803502</v>
      </c>
      <c r="BE30" s="24">
        <v>0.387892721052919</v>
      </c>
      <c r="BF30" s="24">
        <v>0.49851805450994102</v>
      </c>
      <c r="BG30" s="24">
        <v>0.65378508540325297</v>
      </c>
      <c r="BH30" s="24">
        <v>0.69516257957768801</v>
      </c>
      <c r="BI30" s="24">
        <v>0.47849436487142399</v>
      </c>
      <c r="BJ30" s="24">
        <v>-0.31316927720596099</v>
      </c>
      <c r="BK30" s="24">
        <v>0.74621418826268604</v>
      </c>
      <c r="BL30" s="24">
        <v>0.74755541645998302</v>
      </c>
      <c r="BM30" s="24">
        <v>0.69844273800606804</v>
      </c>
      <c r="BN30" s="24">
        <v>0.73079662890869501</v>
      </c>
      <c r="BO30" s="24">
        <v>0.62338470508158395</v>
      </c>
      <c r="BP30" s="24">
        <v>0.62115569162256601</v>
      </c>
      <c r="BQ30" s="24">
        <v>-8.0802982481599103E-2</v>
      </c>
      <c r="BR30" s="24">
        <v>0.14015640690843301</v>
      </c>
      <c r="BS30" s="24">
        <v>0.51418382657529205</v>
      </c>
      <c r="BT30" s="24">
        <v>0.63406663081299397</v>
      </c>
      <c r="BU30" s="24">
        <v>0.60696252536175999</v>
      </c>
      <c r="BV30" s="24">
        <v>0.64400587432204404</v>
      </c>
      <c r="BW30" s="24">
        <v>0.64371162475632604</v>
      </c>
      <c r="BX30" s="24">
        <v>0.62414187481416294</v>
      </c>
      <c r="BY30" s="24">
        <v>0.57974103621359796</v>
      </c>
      <c r="BZ30" s="24">
        <v>0.31648856480458998</v>
      </c>
      <c r="CA30" s="24">
        <v>0.32855172520467402</v>
      </c>
      <c r="CB30" s="24">
        <v>0.55736990136327302</v>
      </c>
      <c r="CC30" s="24">
        <v>0.65018178790916503</v>
      </c>
      <c r="CD30" s="24">
        <v>0.67959562488217895</v>
      </c>
      <c r="CE30" s="24">
        <v>0.62581453738411497</v>
      </c>
      <c r="CF30" s="24">
        <v>0.73566374441389903</v>
      </c>
      <c r="CG30" s="24">
        <v>0.72707052060284805</v>
      </c>
      <c r="CH30" s="24">
        <v>0.874641775096621</v>
      </c>
      <c r="CI30" s="24">
        <v>0.85947792598365602</v>
      </c>
      <c r="CJ30" s="24">
        <v>0.78731262838795701</v>
      </c>
      <c r="CK30" s="24">
        <v>0.653416392662863</v>
      </c>
      <c r="CL30" s="24">
        <v>-0.67429074037913606</v>
      </c>
      <c r="CM30" s="24">
        <v>-0.47222516248234098</v>
      </c>
      <c r="CN30" s="24">
        <v>-0.70239912011191996</v>
      </c>
      <c r="CO30" s="24">
        <v>0.46630067382664098</v>
      </c>
      <c r="CP30" s="24">
        <v>-9.6820263487604002E-2</v>
      </c>
      <c r="CQ30" s="24">
        <v>1.44201264922298E-3</v>
      </c>
      <c r="CR30" s="24">
        <v>-0.30238335402587802</v>
      </c>
      <c r="CS30" s="24">
        <v>-0.64478371188541805</v>
      </c>
      <c r="CT30" s="24">
        <v>-7.4187958065307397E-2</v>
      </c>
      <c r="CU30" s="24">
        <v>-8.40644307259409E-2</v>
      </c>
      <c r="CV30" s="24">
        <v>0.110837167665762</v>
      </c>
      <c r="CW30" s="24">
        <v>-0.71983389268606202</v>
      </c>
      <c r="CX30" s="24">
        <v>-0.75070815065318397</v>
      </c>
      <c r="CY30" s="24">
        <v>0.74629432916918403</v>
      </c>
      <c r="CZ30" s="24">
        <v>0.53316688871790496</v>
      </c>
      <c r="DA30" s="24">
        <v>-0.66580340593392595</v>
      </c>
      <c r="DB30" s="24">
        <v>-0.676447792854448</v>
      </c>
      <c r="DC30" s="24">
        <v>-0.53417677895114801</v>
      </c>
      <c r="DD30" s="24">
        <v>-0.46880931262067899</v>
      </c>
      <c r="DE30" s="24">
        <v>-0.23632874469870099</v>
      </c>
      <c r="DF30" s="24">
        <v>0.77086549758788403</v>
      </c>
      <c r="DG30" s="24">
        <v>0.80858160779388799</v>
      </c>
      <c r="DH30" s="24">
        <v>-0.49081010041157003</v>
      </c>
      <c r="DI30" s="24">
        <v>0.275772528222411</v>
      </c>
      <c r="DJ30" s="24">
        <v>-0.36070986698088497</v>
      </c>
      <c r="DK30" s="24">
        <v>0.37663122466797899</v>
      </c>
      <c r="DL30" s="24">
        <v>-0.77704670037148704</v>
      </c>
      <c r="DM30" s="24">
        <v>0.29360752781427002</v>
      </c>
      <c r="DN30" s="24">
        <v>-6.7241810411776404E-2</v>
      </c>
      <c r="DO30" s="24">
        <v>0.43560045873001901</v>
      </c>
      <c r="DP30" s="24">
        <v>0.42746821287895598</v>
      </c>
      <c r="DQ30" s="24">
        <v>0.45510640808844699</v>
      </c>
      <c r="DR30" s="24">
        <v>0.42904660450370602</v>
      </c>
      <c r="DS30" s="24">
        <v>0.20325960921646499</v>
      </c>
      <c r="DT30" s="24">
        <v>0.35734619356328801</v>
      </c>
      <c r="DU30" s="24">
        <v>0.53079923577640697</v>
      </c>
      <c r="DV30" s="24">
        <v>0.54063330593858006</v>
      </c>
      <c r="DW30" s="24">
        <v>0.54063454544268097</v>
      </c>
      <c r="DX30" s="24">
        <v>0.43105032537836901</v>
      </c>
      <c r="DY30" s="24">
        <v>0.57562204173241205</v>
      </c>
      <c r="DZ30" s="24">
        <v>0.61549928221208905</v>
      </c>
      <c r="EA30" s="24">
        <v>0.63389914241197498</v>
      </c>
      <c r="EB30" s="24">
        <v>0.61459048860684795</v>
      </c>
      <c r="EC30" s="24">
        <v>0.59194083898022198</v>
      </c>
      <c r="ED30" s="24">
        <v>0.57951172522876704</v>
      </c>
      <c r="EE30" s="24">
        <v>0.57846486698489097</v>
      </c>
      <c r="EF30" s="24">
        <v>0.64569272200545103</v>
      </c>
      <c r="EG30" s="24">
        <v>0.64407940221216797</v>
      </c>
      <c r="EH30" s="24">
        <v>0.61907003966215901</v>
      </c>
      <c r="EI30" s="24">
        <v>0.59516005957820695</v>
      </c>
      <c r="EJ30" s="24">
        <v>-0.288087568715993</v>
      </c>
      <c r="EK30" s="24">
        <v>-4.7464868188433297E-2</v>
      </c>
      <c r="EL30" s="24">
        <v>0.300590410144292</v>
      </c>
      <c r="EM30" s="24">
        <v>-0.56605413802099902</v>
      </c>
      <c r="EN30" s="24">
        <v>-0.57215078971243305</v>
      </c>
      <c r="EO30" s="24">
        <v>0.16997147047463701</v>
      </c>
      <c r="EP30" s="24">
        <v>-0.370319590412935</v>
      </c>
      <c r="EQ30" s="24">
        <v>-0.196179901690265</v>
      </c>
      <c r="ER30" s="24">
        <v>-6.1849747549451502E-2</v>
      </c>
      <c r="ES30" s="24">
        <v>-0.380673045162987</v>
      </c>
      <c r="ET30" s="24">
        <v>-0.27765223160541302</v>
      </c>
      <c r="EU30" s="24">
        <v>-0.26144351741370098</v>
      </c>
      <c r="EV30" s="24">
        <v>0.16955689906409699</v>
      </c>
      <c r="EW30" s="24">
        <v>0.18651084938417101</v>
      </c>
    </row>
    <row r="31" spans="1:153" x14ac:dyDescent="0.25">
      <c r="A31" t="s">
        <v>69</v>
      </c>
      <c r="B31" t="s">
        <v>136</v>
      </c>
      <c r="C31" s="23">
        <v>0.54216099521793903</v>
      </c>
      <c r="D31" s="24">
        <v>0.88820502163479498</v>
      </c>
      <c r="E31" s="24">
        <v>-0.26217142856841003</v>
      </c>
      <c r="F31" s="24">
        <v>-0.67529280769604105</v>
      </c>
      <c r="G31" s="24">
        <v>-0.56709974122427897</v>
      </c>
      <c r="H31" s="24">
        <v>-0.54188515620754596</v>
      </c>
      <c r="I31" s="24">
        <v>-0.451869015548991</v>
      </c>
      <c r="J31" s="24">
        <v>-0.55467388544234697</v>
      </c>
      <c r="K31" s="24">
        <v>-0.62514330220283199</v>
      </c>
      <c r="L31" s="24">
        <v>-0.57249731511603896</v>
      </c>
      <c r="M31" s="24">
        <v>-0.61035059468882003</v>
      </c>
      <c r="N31" s="24">
        <v>-0.181120305135442</v>
      </c>
      <c r="O31" s="24">
        <v>-0.55343999388036502</v>
      </c>
      <c r="P31" s="24">
        <v>-0.53430931875212495</v>
      </c>
      <c r="Q31" s="24">
        <v>-0.57233643266200096</v>
      </c>
      <c r="R31" s="24">
        <v>-0.56100901755278298</v>
      </c>
      <c r="S31" s="24">
        <v>-0.55972839328188295</v>
      </c>
      <c r="T31" s="24">
        <v>-0.568076691628154</v>
      </c>
      <c r="U31" s="24">
        <v>-0.52235925882201295</v>
      </c>
      <c r="V31" s="24">
        <v>-0.52364856155773298</v>
      </c>
      <c r="W31" s="24">
        <v>-0.55489370209062705</v>
      </c>
      <c r="X31" s="24">
        <v>-0.51307284172519896</v>
      </c>
      <c r="Y31" s="24">
        <v>-0.57711734880666499</v>
      </c>
      <c r="Z31" s="24">
        <v>-0.59354241259252905</v>
      </c>
      <c r="AA31" s="24">
        <v>-0.56667714443052897</v>
      </c>
      <c r="AB31" s="24">
        <v>-0.83413633053037695</v>
      </c>
      <c r="AC31" s="24">
        <v>-0.57424419838521801</v>
      </c>
      <c r="AD31" s="24">
        <v>-0.60710774326182304</v>
      </c>
      <c r="AE31" s="24">
        <v>0.89695757780489405</v>
      </c>
      <c r="AF31" s="24">
        <v>0.84875264783445004</v>
      </c>
      <c r="AG31" s="24">
        <v>-0.653990929910645</v>
      </c>
      <c r="AH31" s="24">
        <v>-0.34610092427126898</v>
      </c>
      <c r="AI31" s="24">
        <v>0.87307022030868198</v>
      </c>
      <c r="AJ31" s="24">
        <v>0.62814247817546198</v>
      </c>
      <c r="AK31" s="24">
        <v>0.67109319022591196</v>
      </c>
      <c r="AL31" s="24">
        <v>0.38370918036288998</v>
      </c>
      <c r="AM31" s="24">
        <v>0.30249453685218503</v>
      </c>
      <c r="AN31" s="24">
        <v>-0.46792762755582301</v>
      </c>
      <c r="AO31" s="24">
        <v>-0.78551170865817399</v>
      </c>
      <c r="AP31" s="24">
        <v>0.515259432818993</v>
      </c>
      <c r="AQ31" s="24">
        <v>9.0259925941752403E-2</v>
      </c>
      <c r="AR31" s="24">
        <v>0.21114351060678899</v>
      </c>
      <c r="AS31" s="24">
        <v>0.22639043252178601</v>
      </c>
      <c r="AT31" s="24">
        <v>0.21706349907773601</v>
      </c>
      <c r="AU31" s="24">
        <v>0.32663437865204997</v>
      </c>
      <c r="AV31" s="24">
        <v>-0.343765114894793</v>
      </c>
      <c r="AW31" s="24">
        <v>0.217643009195535</v>
      </c>
      <c r="AX31" s="24">
        <v>0.472622750850067</v>
      </c>
      <c r="AY31" s="24">
        <v>0.50443000455768705</v>
      </c>
      <c r="AZ31" s="24">
        <v>0.76019071418085704</v>
      </c>
      <c r="BA31" s="24">
        <v>-2.45665289945858E-2</v>
      </c>
      <c r="BB31" s="24">
        <v>0.59273112619844204</v>
      </c>
      <c r="BC31" s="24">
        <v>0.64668137765952904</v>
      </c>
      <c r="BD31" s="24">
        <v>0.79462113196511597</v>
      </c>
      <c r="BE31" s="24">
        <v>0.65375061397684198</v>
      </c>
      <c r="BF31" s="24">
        <v>0.54950733332819102</v>
      </c>
      <c r="BG31" s="24">
        <v>0.66880464898639402</v>
      </c>
      <c r="BH31" s="24">
        <v>0.72523563946383696</v>
      </c>
      <c r="BI31" s="24">
        <v>0.88005827607118903</v>
      </c>
      <c r="BJ31" s="24">
        <v>-9.8240260036682694E-2</v>
      </c>
      <c r="BK31" s="24">
        <v>0.58532608260949603</v>
      </c>
      <c r="BL31" s="24">
        <v>0.65282918696057302</v>
      </c>
      <c r="BM31" s="24">
        <v>0.51850847507528397</v>
      </c>
      <c r="BN31" s="24">
        <v>0.50501375654801794</v>
      </c>
      <c r="BO31" s="24">
        <v>0.74950443223149699</v>
      </c>
      <c r="BP31" s="24">
        <v>0.75506124365560101</v>
      </c>
      <c r="BQ31" s="24">
        <v>1.1025759857635899E-2</v>
      </c>
      <c r="BR31" s="24">
        <v>6.3268640214276597E-2</v>
      </c>
      <c r="BS31" s="24">
        <v>0.48075535606707298</v>
      </c>
      <c r="BT31" s="24">
        <v>0.58214439408731</v>
      </c>
      <c r="BU31" s="24">
        <v>0.58533097942235601</v>
      </c>
      <c r="BV31" s="24">
        <v>0.63127444214221196</v>
      </c>
      <c r="BW31" s="24">
        <v>0.64535191527174796</v>
      </c>
      <c r="BX31" s="24">
        <v>0.74516435957841198</v>
      </c>
      <c r="BY31" s="24">
        <v>0.58203396684322894</v>
      </c>
      <c r="BZ31" s="24">
        <v>0.277837520912876</v>
      </c>
      <c r="CA31" s="24">
        <v>0.22782418753738001</v>
      </c>
      <c r="CB31" s="24">
        <v>0.55031192489038305</v>
      </c>
      <c r="CC31" s="24">
        <v>0.55108658609071703</v>
      </c>
      <c r="CD31" s="24">
        <v>0.68069373520500198</v>
      </c>
      <c r="CE31" s="24">
        <v>0.59453155810626601</v>
      </c>
      <c r="CF31" s="24">
        <v>0.73065132613651496</v>
      </c>
      <c r="CG31" s="24">
        <v>0.75015897906029305</v>
      </c>
      <c r="CH31" s="24">
        <v>0.68792547902756196</v>
      </c>
      <c r="CI31" s="24">
        <v>0.62889291458904295</v>
      </c>
      <c r="CJ31" s="24">
        <v>0.41267961447785401</v>
      </c>
      <c r="CK31" s="24">
        <v>0.63454140026927797</v>
      </c>
      <c r="CL31" s="24">
        <v>-0.54730911383884495</v>
      </c>
      <c r="CM31" s="24">
        <v>-0.64724151463811297</v>
      </c>
      <c r="CN31" s="24">
        <v>-0.62768943671286404</v>
      </c>
      <c r="CO31" s="24">
        <v>0.34768969245908898</v>
      </c>
      <c r="CP31" s="24">
        <v>-0.120598716089673</v>
      </c>
      <c r="CQ31" s="24">
        <v>-9.8596553957066596E-2</v>
      </c>
      <c r="CR31" s="24">
        <v>-0.37048786681269902</v>
      </c>
      <c r="CS31" s="24">
        <v>-0.65534465315963397</v>
      </c>
      <c r="CT31" s="24">
        <v>-7.6156422040707897E-2</v>
      </c>
      <c r="CU31" s="24">
        <v>3.3276024651131803E-2</v>
      </c>
      <c r="CV31" s="24">
        <v>3.63774462247528E-2</v>
      </c>
      <c r="CW31" s="24">
        <v>-0.82222860943114695</v>
      </c>
      <c r="CX31" s="24">
        <v>-0.59624681436989102</v>
      </c>
      <c r="CY31" s="24">
        <v>0.71251491795013799</v>
      </c>
      <c r="CZ31" s="24">
        <v>0.40769899496226703</v>
      </c>
      <c r="DA31" s="24">
        <v>-0.73070488125118405</v>
      </c>
      <c r="DB31" s="24">
        <v>-0.57014226292913095</v>
      </c>
      <c r="DC31" s="24">
        <v>-0.77959629356383797</v>
      </c>
      <c r="DD31" s="24">
        <v>-0.66793045922288197</v>
      </c>
      <c r="DE31" s="24">
        <v>-0.534756068588915</v>
      </c>
      <c r="DF31" s="24">
        <v>0.72204784437485803</v>
      </c>
      <c r="DG31" s="24">
        <v>0.62138429154769803</v>
      </c>
      <c r="DH31" s="24">
        <v>-0.66659397244386798</v>
      </c>
      <c r="DI31" s="24">
        <v>0.34333964109695397</v>
      </c>
      <c r="DJ31" s="24">
        <v>-8.0069280207514998E-2</v>
      </c>
      <c r="DK31" s="24">
        <v>0.220645608839449</v>
      </c>
      <c r="DL31" s="24">
        <v>-0.71831586030544503</v>
      </c>
      <c r="DM31" s="24">
        <v>8.2291331586601596E-2</v>
      </c>
      <c r="DN31" s="24">
        <v>-0.28005038385451703</v>
      </c>
      <c r="DO31" s="24">
        <v>0.28947854656803101</v>
      </c>
      <c r="DP31" s="24">
        <v>0.26478549835084397</v>
      </c>
      <c r="DQ31" s="24">
        <v>0.28310933119785497</v>
      </c>
      <c r="DR31" s="24">
        <v>0.24503674938165201</v>
      </c>
      <c r="DS31" s="24">
        <v>8.4760799475242093E-2</v>
      </c>
      <c r="DT31" s="24">
        <v>0.40342277526108899</v>
      </c>
      <c r="DU31" s="24">
        <v>0.49518831307758399</v>
      </c>
      <c r="DV31" s="24">
        <v>0.43081011771730798</v>
      </c>
      <c r="DW31" s="24">
        <v>0.35620526307860201</v>
      </c>
      <c r="DX31" s="24">
        <v>0.15791415372918799</v>
      </c>
      <c r="DY31" s="24">
        <v>0.61482954914219701</v>
      </c>
      <c r="DZ31" s="24">
        <v>0.61125224298862302</v>
      </c>
      <c r="EA31" s="24">
        <v>0.60267211883188998</v>
      </c>
      <c r="EB31" s="24">
        <v>0.54209041243609501</v>
      </c>
      <c r="EC31" s="24">
        <v>0.56411951653347303</v>
      </c>
      <c r="ED31" s="24">
        <v>0.527086993418454</v>
      </c>
      <c r="EE31" s="24">
        <v>0.48482374947552798</v>
      </c>
      <c r="EF31" s="24">
        <v>0.66184636646499295</v>
      </c>
      <c r="EG31" s="24">
        <v>0.64673124527569703</v>
      </c>
      <c r="EH31" s="24">
        <v>0.58642902824271903</v>
      </c>
      <c r="EI31" s="24">
        <v>0.566280846835158</v>
      </c>
      <c r="EJ31" s="24">
        <v>-0.279564583768319</v>
      </c>
      <c r="EK31" s="24">
        <v>0.22164726263600501</v>
      </c>
      <c r="EL31" s="24">
        <v>-0.133003730460026</v>
      </c>
      <c r="EM31" s="24">
        <v>-0.60279440999322398</v>
      </c>
      <c r="EN31" s="24">
        <v>-0.70985983093487903</v>
      </c>
      <c r="EO31" s="24">
        <v>0.81659156374211195</v>
      </c>
      <c r="EP31" s="24">
        <v>-0.25485162318877302</v>
      </c>
      <c r="EQ31" s="24">
        <v>-0.23239154507156401</v>
      </c>
      <c r="ER31" s="24">
        <v>-8.0415931126016693E-2</v>
      </c>
      <c r="ES31" s="24">
        <v>-0.30767997860135299</v>
      </c>
      <c r="ET31" s="24">
        <v>-0.13209703851454499</v>
      </c>
      <c r="EU31" s="24">
        <v>-0.233306039365096</v>
      </c>
      <c r="EV31" s="24">
        <v>-0.25426096313336399</v>
      </c>
      <c r="EW31" s="24">
        <v>0.864270178029104</v>
      </c>
    </row>
    <row r="32" spans="1:153" x14ac:dyDescent="0.25">
      <c r="A32" t="s">
        <v>97</v>
      </c>
      <c r="B32" t="s">
        <v>136</v>
      </c>
      <c r="C32" s="23">
        <v>0.57490113448489499</v>
      </c>
      <c r="D32" s="24">
        <v>0.97595371860334901</v>
      </c>
      <c r="E32" s="24">
        <v>-0.31211506909879799</v>
      </c>
      <c r="F32" s="24">
        <v>-0.71948278247478903</v>
      </c>
      <c r="G32" s="24">
        <v>-0.70786924124055595</v>
      </c>
      <c r="H32" s="24">
        <v>-0.56958237101318399</v>
      </c>
      <c r="I32" s="24">
        <v>-0.52159144371684496</v>
      </c>
      <c r="J32" s="24">
        <v>-0.561636668830506</v>
      </c>
      <c r="K32" s="24">
        <v>-0.66211685337606696</v>
      </c>
      <c r="L32" s="24">
        <v>-0.71103239148382902</v>
      </c>
      <c r="M32" s="24">
        <v>-0.562781182053261</v>
      </c>
      <c r="N32" s="24">
        <v>-0.32079815711961501</v>
      </c>
      <c r="O32" s="24">
        <v>-0.61656405681688198</v>
      </c>
      <c r="P32" s="24">
        <v>-0.56607672046244295</v>
      </c>
      <c r="Q32" s="24">
        <v>-0.59504179880182895</v>
      </c>
      <c r="R32" s="24">
        <v>-0.56828417656098795</v>
      </c>
      <c r="S32" s="24">
        <v>-0.72879633299135604</v>
      </c>
      <c r="T32" s="24">
        <v>-0.58321613477252898</v>
      </c>
      <c r="U32" s="24">
        <v>-0.58353764051997004</v>
      </c>
      <c r="V32" s="24">
        <v>-0.57579566280186001</v>
      </c>
      <c r="W32" s="24">
        <v>-0.61968147711370902</v>
      </c>
      <c r="X32" s="24">
        <v>-0.64542500819551596</v>
      </c>
      <c r="Y32" s="24">
        <v>-0.60995525148750596</v>
      </c>
      <c r="Z32" s="24">
        <v>-0.64109547566226299</v>
      </c>
      <c r="AA32" s="24">
        <v>-0.58896581243339996</v>
      </c>
      <c r="AB32" s="24">
        <v>-0.71165360907445097</v>
      </c>
      <c r="AC32" s="24">
        <v>-0.60671933891728203</v>
      </c>
      <c r="AD32" s="24">
        <v>-0.59042646122166997</v>
      </c>
      <c r="AE32" s="24">
        <v>0.65949557424558702</v>
      </c>
      <c r="AF32" s="24">
        <v>0.59811312502226899</v>
      </c>
      <c r="AG32" s="24">
        <v>-0.68950713252042595</v>
      </c>
      <c r="AH32" s="24">
        <v>-0.60327412815469295</v>
      </c>
      <c r="AI32" s="24">
        <v>0.62166316483029804</v>
      </c>
      <c r="AJ32" s="24">
        <v>0.558625689627402</v>
      </c>
      <c r="AK32" s="24">
        <v>0.52997700062549202</v>
      </c>
      <c r="AL32" s="24">
        <v>0.22906146988071499</v>
      </c>
      <c r="AM32" s="24">
        <v>8.2681042706348504E-2</v>
      </c>
      <c r="AN32" s="24">
        <v>-0.53950947020280104</v>
      </c>
      <c r="AO32" s="24">
        <v>-0.69529610482117099</v>
      </c>
      <c r="AP32" s="24">
        <v>0.62162902064342096</v>
      </c>
      <c r="AQ32" s="24">
        <v>0.25233877970334001</v>
      </c>
      <c r="AR32" s="24">
        <v>0.24385181701240199</v>
      </c>
      <c r="AS32" s="24">
        <v>0.398227931839787</v>
      </c>
      <c r="AT32" s="24">
        <v>0.41042836739951</v>
      </c>
      <c r="AU32" s="24">
        <v>0.47087543310130697</v>
      </c>
      <c r="AV32" s="24">
        <v>-0.39479698129061602</v>
      </c>
      <c r="AW32" s="24">
        <v>0.36047346958659998</v>
      </c>
      <c r="AX32" s="24">
        <v>0.54685234987667997</v>
      </c>
      <c r="AY32" s="24">
        <v>0.54862561496185502</v>
      </c>
      <c r="AZ32" s="24">
        <v>0.68823291677089904</v>
      </c>
      <c r="BA32" s="24">
        <v>-0.26618053378315798</v>
      </c>
      <c r="BB32" s="24">
        <v>0.61917358805076905</v>
      </c>
      <c r="BC32" s="24">
        <v>0.64730436885853104</v>
      </c>
      <c r="BD32" s="24">
        <v>0.58120104991038302</v>
      </c>
      <c r="BE32" s="24">
        <v>0.49688520085744903</v>
      </c>
      <c r="BF32" s="24">
        <v>0.49971370106200702</v>
      </c>
      <c r="BG32" s="24">
        <v>0.67271925832648505</v>
      </c>
      <c r="BH32" s="24">
        <v>0.72973185409425301</v>
      </c>
      <c r="BI32" s="24">
        <v>0.62740751607368095</v>
      </c>
      <c r="BJ32" s="24">
        <v>-0.210304896384436</v>
      </c>
      <c r="BK32" s="24">
        <v>0.72066798692419198</v>
      </c>
      <c r="BL32" s="24">
        <v>0.74813277343663998</v>
      </c>
      <c r="BM32" s="24">
        <v>0.66549752246719796</v>
      </c>
      <c r="BN32" s="24">
        <v>0.69733439582071699</v>
      </c>
      <c r="BO32" s="24">
        <v>0.67702938593094797</v>
      </c>
      <c r="BP32" s="24">
        <v>0.67327832725877401</v>
      </c>
      <c r="BQ32" s="24">
        <v>-0.112191466475299</v>
      </c>
      <c r="BR32" s="24">
        <v>7.6030444118142498E-2</v>
      </c>
      <c r="BS32" s="24">
        <v>0.50120466641749095</v>
      </c>
      <c r="BT32" s="24">
        <v>0.62575820666315995</v>
      </c>
      <c r="BU32" s="24">
        <v>0.60399737784315</v>
      </c>
      <c r="BV32" s="24">
        <v>0.64787375842847905</v>
      </c>
      <c r="BW32" s="24">
        <v>0.65080441569701497</v>
      </c>
      <c r="BX32" s="24">
        <v>0.66983418411954898</v>
      </c>
      <c r="BY32" s="24">
        <v>0.58285438322051097</v>
      </c>
      <c r="BZ32" s="24">
        <v>0.28525269639522999</v>
      </c>
      <c r="CA32" s="24">
        <v>0.28677509132665102</v>
      </c>
      <c r="CB32" s="24">
        <v>0.55201258141652099</v>
      </c>
      <c r="CC32" s="24">
        <v>0.63220704577204601</v>
      </c>
      <c r="CD32" s="24">
        <v>0.696132656390553</v>
      </c>
      <c r="CE32" s="24">
        <v>0.63824114389402298</v>
      </c>
      <c r="CF32" s="24">
        <v>0.76159539981022295</v>
      </c>
      <c r="CG32" s="24">
        <v>0.75742129195972496</v>
      </c>
      <c r="CH32" s="24">
        <v>0.86966125470381594</v>
      </c>
      <c r="CI32" s="24">
        <v>0.83900809436428803</v>
      </c>
      <c r="CJ32" s="24">
        <v>0.71646062653915199</v>
      </c>
      <c r="CK32" s="24">
        <v>0.65673674805788296</v>
      </c>
      <c r="CL32" s="24">
        <v>-0.65628375391103499</v>
      </c>
      <c r="CM32" s="24">
        <v>-0.54962006665108298</v>
      </c>
      <c r="CN32" s="24">
        <v>-0.68368220402111102</v>
      </c>
      <c r="CO32" s="24">
        <v>0.42245020687328999</v>
      </c>
      <c r="CP32" s="24">
        <v>-0.16678807824883901</v>
      </c>
      <c r="CQ32" s="24">
        <v>-8.9769277084564197E-2</v>
      </c>
      <c r="CR32" s="24">
        <v>-0.398009462529262</v>
      </c>
      <c r="CS32" s="24">
        <v>-0.72084463497514495</v>
      </c>
      <c r="CT32" s="24">
        <v>-0.104726196172112</v>
      </c>
      <c r="CU32" s="24">
        <v>-0.106503548404062</v>
      </c>
      <c r="CV32" s="24">
        <v>5.9538208561155499E-2</v>
      </c>
      <c r="CW32" s="24">
        <v>-0.77699820502552697</v>
      </c>
      <c r="CX32" s="24">
        <v>-0.74332235250010403</v>
      </c>
      <c r="CY32" s="24">
        <v>0.75756800114943701</v>
      </c>
      <c r="CZ32" s="24">
        <v>0.48969166836085998</v>
      </c>
      <c r="DA32" s="24">
        <v>-0.734984598025471</v>
      </c>
      <c r="DB32" s="24">
        <v>-0.64516453144514396</v>
      </c>
      <c r="DC32" s="24">
        <v>-0.63239660749121596</v>
      </c>
      <c r="DD32" s="24">
        <v>-0.54338410859836905</v>
      </c>
      <c r="DE32" s="24">
        <v>-0.33193952818582301</v>
      </c>
      <c r="DF32" s="24">
        <v>0.82228882846768503</v>
      </c>
      <c r="DG32" s="24">
        <v>0.83596213782486095</v>
      </c>
      <c r="DH32" s="24">
        <v>-0.554759203131173</v>
      </c>
      <c r="DI32" s="24">
        <v>0.25730472680427402</v>
      </c>
      <c r="DJ32" s="24">
        <v>-0.26703726712243198</v>
      </c>
      <c r="DK32" s="24">
        <v>0.30719523519435499</v>
      </c>
      <c r="DL32" s="24">
        <v>-0.79192620862250596</v>
      </c>
      <c r="DM32" s="24">
        <v>0.20640496685891299</v>
      </c>
      <c r="DN32" s="24">
        <v>-0.14961957048746799</v>
      </c>
      <c r="DO32" s="24">
        <v>0.37093101783131999</v>
      </c>
      <c r="DP32" s="24">
        <v>0.361994431004941</v>
      </c>
      <c r="DQ32" s="24">
        <v>0.39784807399393901</v>
      </c>
      <c r="DR32" s="24">
        <v>0.381968778261987</v>
      </c>
      <c r="DS32" s="24">
        <v>0.13802554869502201</v>
      </c>
      <c r="DT32" s="24">
        <v>0.34739033629326399</v>
      </c>
      <c r="DU32" s="24">
        <v>0.51432781619762602</v>
      </c>
      <c r="DV32" s="24">
        <v>0.49993984511824602</v>
      </c>
      <c r="DW32" s="24">
        <v>0.47840721884431803</v>
      </c>
      <c r="DX32" s="24">
        <v>0.33085999105356001</v>
      </c>
      <c r="DY32" s="24">
        <v>0.58436511052282603</v>
      </c>
      <c r="DZ32" s="24">
        <v>0.61664786426076601</v>
      </c>
      <c r="EA32" s="24">
        <v>0.63022907088422397</v>
      </c>
      <c r="EB32" s="24">
        <v>0.59595840558237201</v>
      </c>
      <c r="EC32" s="24">
        <v>0.58247147142725697</v>
      </c>
      <c r="ED32" s="24">
        <v>0.56293859038652705</v>
      </c>
      <c r="EE32" s="24">
        <v>0.54827673226400497</v>
      </c>
      <c r="EF32" s="24">
        <v>0.66116944918987997</v>
      </c>
      <c r="EG32" s="24">
        <v>0.65667068587781097</v>
      </c>
      <c r="EH32" s="24">
        <v>0.61435368978167504</v>
      </c>
      <c r="EI32" s="24">
        <v>0.58616208643402301</v>
      </c>
      <c r="EJ32" s="24">
        <v>-0.34097132585339501</v>
      </c>
      <c r="EK32" s="24">
        <v>-3.2173611897799603E-2</v>
      </c>
      <c r="EL32" s="24">
        <v>0.16267337914937299</v>
      </c>
      <c r="EM32" s="24">
        <v>-0.57053987804225104</v>
      </c>
      <c r="EN32" s="24">
        <v>-0.65832821724391299</v>
      </c>
      <c r="EO32" s="24">
        <v>0.347898776102887</v>
      </c>
      <c r="EP32" s="24">
        <v>-0.381233767647357</v>
      </c>
      <c r="EQ32" s="24">
        <v>-0.25667837058162601</v>
      </c>
      <c r="ER32" s="24">
        <v>-9.9403310826468305E-2</v>
      </c>
      <c r="ES32" s="24">
        <v>-0.40685478342884202</v>
      </c>
      <c r="ET32" s="24">
        <v>-0.28567467886500902</v>
      </c>
      <c r="EU32" s="24">
        <v>-0.29370304400127101</v>
      </c>
      <c r="EV32" s="24">
        <v>6.3371836707362503E-2</v>
      </c>
      <c r="EW32" s="24">
        <v>0.39221819913112999</v>
      </c>
    </row>
    <row r="33" spans="1:153" x14ac:dyDescent="0.25">
      <c r="A33" t="s">
        <v>98</v>
      </c>
      <c r="B33" t="s">
        <v>136</v>
      </c>
      <c r="C33" s="23">
        <v>0.53081275318417198</v>
      </c>
      <c r="D33" s="24">
        <v>0.87724475946770197</v>
      </c>
      <c r="E33" s="24">
        <v>-0.26431498758736599</v>
      </c>
      <c r="F33" s="24">
        <v>-0.65748643312322397</v>
      </c>
      <c r="G33" s="24">
        <v>-0.55067047227340904</v>
      </c>
      <c r="H33" s="24">
        <v>-0.52692947002827295</v>
      </c>
      <c r="I33" s="24">
        <v>-0.43405959382717502</v>
      </c>
      <c r="J33" s="24">
        <v>-0.53821870089581902</v>
      </c>
      <c r="K33" s="24">
        <v>-0.60497436453432996</v>
      </c>
      <c r="L33" s="24">
        <v>-0.55155543173229704</v>
      </c>
      <c r="M33" s="24">
        <v>-0.59601665741007104</v>
      </c>
      <c r="N33" s="24">
        <v>-0.14782163812065399</v>
      </c>
      <c r="O33" s="24">
        <v>-0.53713429664683299</v>
      </c>
      <c r="P33" s="24">
        <v>-0.52089450495242295</v>
      </c>
      <c r="Q33" s="24">
        <v>-0.55872700490534399</v>
      </c>
      <c r="R33" s="24">
        <v>-0.54587932719712495</v>
      </c>
      <c r="S33" s="24">
        <v>-0.53966040557793005</v>
      </c>
      <c r="T33" s="24">
        <v>-0.54824209013316905</v>
      </c>
      <c r="U33" s="24">
        <v>-0.50858400809073201</v>
      </c>
      <c r="V33" s="24">
        <v>-0.50963412251616103</v>
      </c>
      <c r="W33" s="24">
        <v>-0.540458371176743</v>
      </c>
      <c r="X33" s="24">
        <v>-0.49383030844862602</v>
      </c>
      <c r="Y33" s="24">
        <v>-0.55706434230866897</v>
      </c>
      <c r="Z33" s="24">
        <v>-0.57397253351113897</v>
      </c>
      <c r="AA33" s="24">
        <v>-0.54768940292710999</v>
      </c>
      <c r="AB33" s="24">
        <v>-0.82275272134092803</v>
      </c>
      <c r="AC33" s="24">
        <v>-0.56223925093636495</v>
      </c>
      <c r="AD33" s="24">
        <v>-0.59386168443684995</v>
      </c>
      <c r="AE33" s="24">
        <v>0.89230504096781205</v>
      </c>
      <c r="AF33" s="24">
        <v>0.85750067174523403</v>
      </c>
      <c r="AG33" s="24">
        <v>-0.63923610960591704</v>
      </c>
      <c r="AH33" s="24">
        <v>-0.325391271153263</v>
      </c>
      <c r="AI33" s="24">
        <v>0.86925774863092398</v>
      </c>
      <c r="AJ33" s="24">
        <v>0.627317779535978</v>
      </c>
      <c r="AK33" s="24">
        <v>0.68156570993656196</v>
      </c>
      <c r="AL33" s="24">
        <v>0.40679363740146202</v>
      </c>
      <c r="AM33" s="24">
        <v>0.32857712781640602</v>
      </c>
      <c r="AN33" s="24">
        <v>-0.45141575701237602</v>
      </c>
      <c r="AO33" s="24">
        <v>-0.77297805255125396</v>
      </c>
      <c r="AP33" s="24">
        <v>0.51167698415467999</v>
      </c>
      <c r="AQ33" s="24">
        <v>0.100136263594845</v>
      </c>
      <c r="AR33" s="24">
        <v>0.209489987068607</v>
      </c>
      <c r="AS33" s="24">
        <v>0.221473987276471</v>
      </c>
      <c r="AT33" s="24">
        <v>0.21333770072286401</v>
      </c>
      <c r="AU33" s="24">
        <v>0.31080686189097301</v>
      </c>
      <c r="AV33" s="24">
        <v>-0.32486306538801002</v>
      </c>
      <c r="AW33" s="24">
        <v>0.214252432919535</v>
      </c>
      <c r="AX33" s="24">
        <v>0.46692609492132298</v>
      </c>
      <c r="AY33" s="24">
        <v>0.50307432125325702</v>
      </c>
      <c r="AZ33" s="24">
        <v>0.75824094339565296</v>
      </c>
      <c r="BA33" s="24">
        <v>-4.2545577374832099E-3</v>
      </c>
      <c r="BB33" s="24">
        <v>0.58593867581901304</v>
      </c>
      <c r="BC33" s="24">
        <v>0.64261841959443899</v>
      </c>
      <c r="BD33" s="24">
        <v>0.80573501542442705</v>
      </c>
      <c r="BE33" s="24">
        <v>0.64270228384684802</v>
      </c>
      <c r="BF33" s="24">
        <v>0.54285896960163305</v>
      </c>
      <c r="BG33" s="24">
        <v>0.66679451262931599</v>
      </c>
      <c r="BH33" s="24">
        <v>0.71799075972366799</v>
      </c>
      <c r="BI33" s="24">
        <v>0.87705207160186505</v>
      </c>
      <c r="BJ33" s="24">
        <v>-7.9766687383055104E-2</v>
      </c>
      <c r="BK33" s="24">
        <v>0.57534423272525603</v>
      </c>
      <c r="BL33" s="24">
        <v>0.64889053903489402</v>
      </c>
      <c r="BM33" s="24">
        <v>0.51323518642877297</v>
      </c>
      <c r="BN33" s="24">
        <v>0.50509594846744199</v>
      </c>
      <c r="BO33" s="24">
        <v>0.74919159190105</v>
      </c>
      <c r="BP33" s="24">
        <v>0.75208397341273203</v>
      </c>
      <c r="BQ33" s="24">
        <v>2.4891495705464301E-2</v>
      </c>
      <c r="BR33" s="24">
        <v>7.4274196028981596E-2</v>
      </c>
      <c r="BS33" s="24">
        <v>0.47997636566218299</v>
      </c>
      <c r="BT33" s="24">
        <v>0.57566046740942201</v>
      </c>
      <c r="BU33" s="24">
        <v>0.58276971482974604</v>
      </c>
      <c r="BV33" s="24">
        <v>0.62327970220217999</v>
      </c>
      <c r="BW33" s="24">
        <v>0.63970899371162104</v>
      </c>
      <c r="BX33" s="24">
        <v>0.75031508789919499</v>
      </c>
      <c r="BY33" s="24">
        <v>0.57125655690249999</v>
      </c>
      <c r="BZ33" s="24">
        <v>0.296141574509594</v>
      </c>
      <c r="CA33" s="24">
        <v>0.23965003460974801</v>
      </c>
      <c r="CB33" s="24">
        <v>0.54699807647282195</v>
      </c>
      <c r="CC33" s="24">
        <v>0.54691347458824602</v>
      </c>
      <c r="CD33" s="24">
        <v>0.67594959786464204</v>
      </c>
      <c r="CE33" s="24">
        <v>0.59022231230010902</v>
      </c>
      <c r="CF33" s="24">
        <v>0.72321575048662101</v>
      </c>
      <c r="CG33" s="24">
        <v>0.746039547857973</v>
      </c>
      <c r="CH33" s="24">
        <v>0.678146019517192</v>
      </c>
      <c r="CI33" s="24">
        <v>0.61996868283592199</v>
      </c>
      <c r="CJ33" s="24">
        <v>0.41082434883240199</v>
      </c>
      <c r="CK33" s="24">
        <v>0.62976229929807703</v>
      </c>
      <c r="CL33" s="24">
        <v>-0.52338752952836498</v>
      </c>
      <c r="CM33" s="24">
        <v>-0.63444318399594202</v>
      </c>
      <c r="CN33" s="24">
        <v>-0.60937077398966799</v>
      </c>
      <c r="CO33" s="24">
        <v>0.349445377067092</v>
      </c>
      <c r="CP33" s="24">
        <v>-0.137664723088255</v>
      </c>
      <c r="CQ33" s="24">
        <v>-8.8358967691317306E-2</v>
      </c>
      <c r="CR33" s="24">
        <v>-0.350985698128017</v>
      </c>
      <c r="CS33" s="24">
        <v>-0.63634635330294398</v>
      </c>
      <c r="CT33" s="24">
        <v>-7.1552205222738599E-2</v>
      </c>
      <c r="CU33" s="24">
        <v>4.1064261225885197E-2</v>
      </c>
      <c r="CV33" s="24">
        <v>5.42518352881E-2</v>
      </c>
      <c r="CW33" s="24">
        <v>-0.81762281456036601</v>
      </c>
      <c r="CX33" s="24">
        <v>-0.57519708645482803</v>
      </c>
      <c r="CY33" s="24">
        <v>0.69248012790076496</v>
      </c>
      <c r="CZ33" s="24">
        <v>0.40688153268871602</v>
      </c>
      <c r="DA33" s="24">
        <v>-0.71334257230180798</v>
      </c>
      <c r="DB33" s="24">
        <v>-0.55266057256580003</v>
      </c>
      <c r="DC33" s="24">
        <v>-0.76992391331282695</v>
      </c>
      <c r="DD33" s="24">
        <v>-0.65478063935069297</v>
      </c>
      <c r="DE33" s="24">
        <v>-0.51025398933032295</v>
      </c>
      <c r="DF33" s="24">
        <v>0.69729189669951497</v>
      </c>
      <c r="DG33" s="24">
        <v>0.59384026891448105</v>
      </c>
      <c r="DH33" s="24">
        <v>-0.64789538339161101</v>
      </c>
      <c r="DI33" s="24">
        <v>0.34341176571432702</v>
      </c>
      <c r="DJ33" s="24">
        <v>-7.8714738716563704E-2</v>
      </c>
      <c r="DK33" s="24">
        <v>0.22481927006452901</v>
      </c>
      <c r="DL33" s="24">
        <v>-0.71226996967755596</v>
      </c>
      <c r="DM33" s="24">
        <v>6.6063201408893102E-2</v>
      </c>
      <c r="DN33" s="24">
        <v>-0.302018501876337</v>
      </c>
      <c r="DO33" s="24">
        <v>0.27487574209997501</v>
      </c>
      <c r="DP33" s="24">
        <v>0.25209278726204898</v>
      </c>
      <c r="DQ33" s="24">
        <v>0.27150527227677901</v>
      </c>
      <c r="DR33" s="24">
        <v>0.228336028323124</v>
      </c>
      <c r="DS33" s="24">
        <v>6.3944455582930507E-2</v>
      </c>
      <c r="DT33" s="24">
        <v>0.39672310902951302</v>
      </c>
      <c r="DU33" s="24">
        <v>0.47974870418787202</v>
      </c>
      <c r="DV33" s="24">
        <v>0.41263953275083698</v>
      </c>
      <c r="DW33" s="24">
        <v>0.33858038508974703</v>
      </c>
      <c r="DX33" s="24">
        <v>0.13832619008548999</v>
      </c>
      <c r="DY33" s="24">
        <v>0.598509674525178</v>
      </c>
      <c r="DZ33" s="24">
        <v>0.59621681593756903</v>
      </c>
      <c r="EA33" s="24">
        <v>0.58792585563710398</v>
      </c>
      <c r="EB33" s="24">
        <v>0.52564274995028104</v>
      </c>
      <c r="EC33" s="24">
        <v>0.54790097681113703</v>
      </c>
      <c r="ED33" s="24">
        <v>0.51052754475658402</v>
      </c>
      <c r="EE33" s="24">
        <v>0.46798470043867602</v>
      </c>
      <c r="EF33" s="24">
        <v>0.64883513721832897</v>
      </c>
      <c r="EG33" s="24">
        <v>0.63190674802510505</v>
      </c>
      <c r="EH33" s="24">
        <v>0.571466107167663</v>
      </c>
      <c r="EI33" s="24">
        <v>0.55020697751931202</v>
      </c>
      <c r="EJ33" s="24">
        <v>-0.25260915917597199</v>
      </c>
      <c r="EK33" s="24">
        <v>0.23359383945816001</v>
      </c>
      <c r="EL33" s="24">
        <v>-0.12997212089061899</v>
      </c>
      <c r="EM33" s="24">
        <v>-0.59099473366879995</v>
      </c>
      <c r="EN33" s="24">
        <v>-0.69551865245983602</v>
      </c>
      <c r="EO33" s="24">
        <v>0.82732843693060998</v>
      </c>
      <c r="EP33" s="24">
        <v>-0.27690251344088401</v>
      </c>
      <c r="EQ33" s="24">
        <v>-0.206428438770413</v>
      </c>
      <c r="ER33" s="24">
        <v>-5.5303814849422997E-2</v>
      </c>
      <c r="ES33" s="24">
        <v>-0.32986905793319699</v>
      </c>
      <c r="ET33" s="24">
        <v>-0.15625033912028499</v>
      </c>
      <c r="EU33" s="24">
        <v>-0.25972757393127299</v>
      </c>
      <c r="EV33" s="24">
        <v>-0.26436457725950202</v>
      </c>
      <c r="EW33" s="24">
        <v>0.87667439019740101</v>
      </c>
    </row>
    <row r="34" spans="1:153" x14ac:dyDescent="0.25">
      <c r="A34" t="s">
        <v>99</v>
      </c>
      <c r="B34" t="s">
        <v>136</v>
      </c>
      <c r="C34" s="23">
        <v>0.45851646898606602</v>
      </c>
      <c r="D34" s="24">
        <v>0.79320972470609996</v>
      </c>
      <c r="E34" s="24">
        <v>-0.263760511112137</v>
      </c>
      <c r="F34" s="24">
        <v>-0.57773611848222195</v>
      </c>
      <c r="G34" s="24">
        <v>-0.45670558986776999</v>
      </c>
      <c r="H34" s="24">
        <v>-0.45534749053113399</v>
      </c>
      <c r="I34" s="24">
        <v>-0.35790631977460502</v>
      </c>
      <c r="J34" s="24">
        <v>-0.47140878249259099</v>
      </c>
      <c r="K34" s="24">
        <v>-0.52849584714353404</v>
      </c>
      <c r="L34" s="24">
        <v>-0.46665360484694601</v>
      </c>
      <c r="M34" s="24">
        <v>-0.53931041666831403</v>
      </c>
      <c r="N34" s="24">
        <v>-0.102451996253534</v>
      </c>
      <c r="O34" s="24">
        <v>-0.457785288772183</v>
      </c>
      <c r="P34" s="24">
        <v>-0.44919202559261301</v>
      </c>
      <c r="Q34" s="24">
        <v>-0.48750857964659799</v>
      </c>
      <c r="R34" s="24">
        <v>-0.48056286291417899</v>
      </c>
      <c r="S34" s="24">
        <v>-0.45404279242954199</v>
      </c>
      <c r="T34" s="24">
        <v>-0.47869549860097399</v>
      </c>
      <c r="U34" s="24">
        <v>-0.43094186092431702</v>
      </c>
      <c r="V34" s="24">
        <v>-0.43426689629572401</v>
      </c>
      <c r="W34" s="24">
        <v>-0.46235664258239501</v>
      </c>
      <c r="X34" s="24">
        <v>-0.40290951233707401</v>
      </c>
      <c r="Y34" s="24">
        <v>-0.48329538569664898</v>
      </c>
      <c r="Z34" s="24">
        <v>-0.49791126099195498</v>
      </c>
      <c r="AA34" s="24">
        <v>-0.47627675844204098</v>
      </c>
      <c r="AB34" s="24">
        <v>-0.77425835059480697</v>
      </c>
      <c r="AC34" s="24">
        <v>-0.48898870616078799</v>
      </c>
      <c r="AD34" s="24">
        <v>-0.52967520431926096</v>
      </c>
      <c r="AE34" s="24">
        <v>0.87056194942254395</v>
      </c>
      <c r="AF34" s="24">
        <v>0.84675191361671198</v>
      </c>
      <c r="AG34" s="24">
        <v>-0.56215616924338496</v>
      </c>
      <c r="AH34" s="24">
        <v>-0.22015735930969099</v>
      </c>
      <c r="AI34" s="24">
        <v>0.85082669497995</v>
      </c>
      <c r="AJ34" s="24">
        <v>0.577239802906935</v>
      </c>
      <c r="AK34" s="24">
        <v>0.65811404693844699</v>
      </c>
      <c r="AL34" s="24">
        <v>0.40677961347300501</v>
      </c>
      <c r="AM34" s="24">
        <v>0.34680923132053099</v>
      </c>
      <c r="AN34" s="24">
        <v>-0.37394814183595099</v>
      </c>
      <c r="AO34" s="24">
        <v>-0.71830800733337696</v>
      </c>
      <c r="AP34" s="24">
        <v>0.429708821103084</v>
      </c>
      <c r="AQ34" s="24">
        <v>3.9962188702537003E-2</v>
      </c>
      <c r="AR34" s="24">
        <v>0.15892444429370101</v>
      </c>
      <c r="AS34" s="24">
        <v>0.14061055207824799</v>
      </c>
      <c r="AT34" s="24">
        <v>0.13304515171141901</v>
      </c>
      <c r="AU34" s="24">
        <v>0.226093585244352</v>
      </c>
      <c r="AV34" s="24">
        <v>-0.29687955139758698</v>
      </c>
      <c r="AW34" s="24">
        <v>0.14105801019720199</v>
      </c>
      <c r="AX34" s="24">
        <v>0.391296258054812</v>
      </c>
      <c r="AY34" s="24">
        <v>0.43427357189218002</v>
      </c>
      <c r="AZ34" s="24">
        <v>0.70384669529990995</v>
      </c>
      <c r="BA34" s="24">
        <v>8.0313804735226493E-2</v>
      </c>
      <c r="BB34" s="24">
        <v>0.51468952598558704</v>
      </c>
      <c r="BC34" s="24">
        <v>0.57554143740710895</v>
      </c>
      <c r="BD34" s="24">
        <v>0.79485857166915197</v>
      </c>
      <c r="BE34" s="24">
        <v>0.61914396399954397</v>
      </c>
      <c r="BF34" s="24">
        <v>0.48995252668850903</v>
      </c>
      <c r="BG34" s="24">
        <v>0.59914356603671304</v>
      </c>
      <c r="BH34" s="24">
        <v>0.64613403202128805</v>
      </c>
      <c r="BI34" s="24">
        <v>0.86396682130260904</v>
      </c>
      <c r="BJ34" s="24">
        <v>-1.8016621554068898E-2</v>
      </c>
      <c r="BK34" s="24">
        <v>0.481246773507014</v>
      </c>
      <c r="BL34" s="24">
        <v>0.56291281507123803</v>
      </c>
      <c r="BM34" s="24">
        <v>0.42136483941408398</v>
      </c>
      <c r="BN34" s="24">
        <v>0.40875729150672602</v>
      </c>
      <c r="BO34" s="24">
        <v>0.69549581229025903</v>
      </c>
      <c r="BP34" s="24">
        <v>0.70051886580372202</v>
      </c>
      <c r="BQ34" s="24">
        <v>3.1692560980997299E-2</v>
      </c>
      <c r="BR34" s="24">
        <v>4.42825514904771E-2</v>
      </c>
      <c r="BS34" s="24">
        <v>0.41782778108990198</v>
      </c>
      <c r="BT34" s="24">
        <v>0.50115290968192305</v>
      </c>
      <c r="BU34" s="24">
        <v>0.51521065811468703</v>
      </c>
      <c r="BV34" s="24">
        <v>0.55173724636912402</v>
      </c>
      <c r="BW34" s="24">
        <v>0.57102847178191596</v>
      </c>
      <c r="BX34" s="24">
        <v>0.704710351259344</v>
      </c>
      <c r="BY34" s="24">
        <v>0.50443940743068605</v>
      </c>
      <c r="BZ34" s="24">
        <v>0.26531448997778201</v>
      </c>
      <c r="CA34" s="24">
        <v>0.19113230223774999</v>
      </c>
      <c r="CB34" s="24">
        <v>0.48404141842262899</v>
      </c>
      <c r="CC34" s="24">
        <v>0.466987300347874</v>
      </c>
      <c r="CD34" s="24">
        <v>0.60423337303285596</v>
      </c>
      <c r="CE34" s="24">
        <v>0.51787327942722505</v>
      </c>
      <c r="CF34" s="24">
        <v>0.64551745866305799</v>
      </c>
      <c r="CG34" s="24">
        <v>0.67442444793743195</v>
      </c>
      <c r="CH34" s="24">
        <v>0.572175437489579</v>
      </c>
      <c r="CI34" s="24">
        <v>0.51078743942807703</v>
      </c>
      <c r="CJ34" s="24">
        <v>0.29957547614702801</v>
      </c>
      <c r="CK34" s="24">
        <v>0.55839747579576904</v>
      </c>
      <c r="CL34" s="24">
        <v>-0.437367964421919</v>
      </c>
      <c r="CM34" s="24">
        <v>-0.60024278088328498</v>
      </c>
      <c r="CN34" s="24">
        <v>-0.53059988629681898</v>
      </c>
      <c r="CO34" s="24">
        <v>0.28430448854456902</v>
      </c>
      <c r="CP34" s="24">
        <v>-0.14916034223092001</v>
      </c>
      <c r="CQ34" s="24">
        <v>-0.10653679010574001</v>
      </c>
      <c r="CR34" s="24">
        <v>-0.333590814296303</v>
      </c>
      <c r="CS34" s="24">
        <v>-0.58224088400376695</v>
      </c>
      <c r="CT34" s="24">
        <v>-8.3415932973833304E-2</v>
      </c>
      <c r="CU34" s="24">
        <v>5.1261106066959002E-2</v>
      </c>
      <c r="CV34" s="24">
        <v>3.1721927105124802E-2</v>
      </c>
      <c r="CW34" s="24">
        <v>-0.75623272031499</v>
      </c>
      <c r="CX34" s="24">
        <v>-0.47852653447029297</v>
      </c>
      <c r="CY34" s="24">
        <v>0.61272225739911601</v>
      </c>
      <c r="CZ34" s="24">
        <v>0.33543356814729902</v>
      </c>
      <c r="DA34" s="24">
        <v>-0.646633061931701</v>
      </c>
      <c r="DB34" s="24">
        <v>-0.47449771816309699</v>
      </c>
      <c r="DC34" s="24">
        <v>-0.75076472188055998</v>
      </c>
      <c r="DD34" s="24">
        <v>-0.616911746807428</v>
      </c>
      <c r="DE34" s="24">
        <v>-0.51662785077226503</v>
      </c>
      <c r="DF34" s="24">
        <v>0.61070140221945302</v>
      </c>
      <c r="DG34" s="24">
        <v>0.49619818466487398</v>
      </c>
      <c r="DH34" s="24">
        <v>-0.60689686929550801</v>
      </c>
      <c r="DI34" s="24">
        <v>0.31164971260410301</v>
      </c>
      <c r="DJ34" s="24">
        <v>-6.4441362400754001E-3</v>
      </c>
      <c r="DK34" s="24">
        <v>0.17280502554575</v>
      </c>
      <c r="DL34" s="24">
        <v>-0.62962991680951097</v>
      </c>
      <c r="DM34" s="24">
        <v>-2.24011688070153E-4</v>
      </c>
      <c r="DN34" s="24">
        <v>-0.335676708517399</v>
      </c>
      <c r="DO34" s="24">
        <v>0.20434498142952601</v>
      </c>
      <c r="DP34" s="24">
        <v>0.17994163927087301</v>
      </c>
      <c r="DQ34" s="24">
        <v>0.19534258364127899</v>
      </c>
      <c r="DR34" s="24">
        <v>0.15086235424868</v>
      </c>
      <c r="DS34" s="24">
        <v>1.3822419594048899E-2</v>
      </c>
      <c r="DT34" s="24">
        <v>0.35393554840722702</v>
      </c>
      <c r="DU34" s="24">
        <v>0.41249467033112802</v>
      </c>
      <c r="DV34" s="24">
        <v>0.33662383965729398</v>
      </c>
      <c r="DW34" s="24">
        <v>0.255001150719039</v>
      </c>
      <c r="DX34" s="24">
        <v>5.4937598878537899E-2</v>
      </c>
      <c r="DY34" s="24">
        <v>0.53600989631374196</v>
      </c>
      <c r="DZ34" s="24">
        <v>0.52604329150199103</v>
      </c>
      <c r="EA34" s="24">
        <v>0.51334482606523002</v>
      </c>
      <c r="EB34" s="24">
        <v>0.44771926674505902</v>
      </c>
      <c r="EC34" s="24">
        <v>0.47678555707716502</v>
      </c>
      <c r="ED34" s="24">
        <v>0.43754749062646803</v>
      </c>
      <c r="EE34" s="24">
        <v>0.39083475330605999</v>
      </c>
      <c r="EF34" s="24">
        <v>0.57853987676209295</v>
      </c>
      <c r="EG34" s="24">
        <v>0.55967703448186801</v>
      </c>
      <c r="EH34" s="24">
        <v>0.49767551260250498</v>
      </c>
      <c r="EI34" s="24">
        <v>0.47869551680872002</v>
      </c>
      <c r="EJ34" s="24">
        <v>-0.22611875275152801</v>
      </c>
      <c r="EK34" s="24">
        <v>0.25511439567682198</v>
      </c>
      <c r="EL34" s="24">
        <v>-0.204716137976239</v>
      </c>
      <c r="EM34" s="24">
        <v>-0.53321191335814599</v>
      </c>
      <c r="EN34" s="24">
        <v>-0.64657489826766701</v>
      </c>
      <c r="EO34" s="24">
        <v>0.88391885147411497</v>
      </c>
      <c r="EP34" s="24">
        <v>-0.24454580196810899</v>
      </c>
      <c r="EQ34" s="24">
        <v>-0.194457934566068</v>
      </c>
      <c r="ER34" s="24">
        <v>-5.7459805841831101E-2</v>
      </c>
      <c r="ES34" s="24">
        <v>-0.29986417034477503</v>
      </c>
      <c r="ET34" s="24">
        <v>-0.130482841343177</v>
      </c>
      <c r="EU34" s="24">
        <v>-0.246901454056771</v>
      </c>
      <c r="EV34" s="24">
        <v>-0.32647076659992802</v>
      </c>
      <c r="EW34" s="24">
        <v>0.932986690298234</v>
      </c>
    </row>
    <row r="35" spans="1:153" x14ac:dyDescent="0.25">
      <c r="A35" t="s">
        <v>100</v>
      </c>
      <c r="B35" t="s">
        <v>136</v>
      </c>
      <c r="C35" s="23">
        <v>0.450339823837065</v>
      </c>
      <c r="D35" s="24">
        <v>0.75767983924288795</v>
      </c>
      <c r="E35" s="24">
        <v>-0.23767220220461099</v>
      </c>
      <c r="F35" s="24">
        <v>-0.55689787399961299</v>
      </c>
      <c r="G35" s="24">
        <v>-0.43265118100734801</v>
      </c>
      <c r="H35" s="24">
        <v>-0.44748542437022398</v>
      </c>
      <c r="I35" s="24">
        <v>-0.34743918669206603</v>
      </c>
      <c r="J35" s="24">
        <v>-0.46166888534205303</v>
      </c>
      <c r="K35" s="24">
        <v>-0.51083224579998499</v>
      </c>
      <c r="L35" s="24">
        <v>-0.44496160663718998</v>
      </c>
      <c r="M35" s="24">
        <v>-0.53631548484987701</v>
      </c>
      <c r="N35" s="24">
        <v>-7.4411422184816098E-2</v>
      </c>
      <c r="O35" s="24">
        <v>-0.445308140985814</v>
      </c>
      <c r="P35" s="24">
        <v>-0.44077141612076698</v>
      </c>
      <c r="Q35" s="24">
        <v>-0.47721281382376102</v>
      </c>
      <c r="R35" s="24">
        <v>-0.46791600378234699</v>
      </c>
      <c r="S35" s="24">
        <v>-0.42843841802223298</v>
      </c>
      <c r="T35" s="24">
        <v>-0.46690681848786098</v>
      </c>
      <c r="U35" s="24">
        <v>-0.42095923792228701</v>
      </c>
      <c r="V35" s="24">
        <v>-0.42322965925160699</v>
      </c>
      <c r="W35" s="24">
        <v>-0.44757263905293299</v>
      </c>
      <c r="X35" s="24">
        <v>-0.38519623180123402</v>
      </c>
      <c r="Y35" s="24">
        <v>-0.46951389260369802</v>
      </c>
      <c r="Z35" s="24">
        <v>-0.48707675687949498</v>
      </c>
      <c r="AA35" s="24">
        <v>-0.46464116884152001</v>
      </c>
      <c r="AB35" s="24">
        <v>-0.76523753708321696</v>
      </c>
      <c r="AC35" s="24">
        <v>-0.480212158389977</v>
      </c>
      <c r="AD35" s="24">
        <v>-0.52183981052397899</v>
      </c>
      <c r="AE35" s="24">
        <v>0.86920381814260606</v>
      </c>
      <c r="AF35" s="24">
        <v>0.85205702259772398</v>
      </c>
      <c r="AG35" s="24">
        <v>-0.54540188312073601</v>
      </c>
      <c r="AH35" s="24">
        <v>-0.19472450689902401</v>
      </c>
      <c r="AI35" s="24">
        <v>0.85131847645241099</v>
      </c>
      <c r="AJ35" s="24">
        <v>0.57749386980831396</v>
      </c>
      <c r="AK35" s="24">
        <v>0.66411879939931096</v>
      </c>
      <c r="AL35" s="24">
        <v>0.41943132536698102</v>
      </c>
      <c r="AM35" s="24">
        <v>0.37450339735446297</v>
      </c>
      <c r="AN35" s="24">
        <v>-0.36324342558323303</v>
      </c>
      <c r="AO35" s="24">
        <v>-0.70880211481393496</v>
      </c>
      <c r="AP35" s="24">
        <v>0.41771977571720498</v>
      </c>
      <c r="AQ35" s="24">
        <v>3.9494247271634503E-2</v>
      </c>
      <c r="AR35" s="24">
        <v>0.16454751095953801</v>
      </c>
      <c r="AS35" s="24">
        <v>0.13158992942912401</v>
      </c>
      <c r="AT35" s="24">
        <v>0.119600826977682</v>
      </c>
      <c r="AU35" s="24">
        <v>0.21112713063907901</v>
      </c>
      <c r="AV35" s="24">
        <v>-0.27710223966771202</v>
      </c>
      <c r="AW35" s="24">
        <v>0.13450971285600599</v>
      </c>
      <c r="AX35" s="24">
        <v>0.38374240579252999</v>
      </c>
      <c r="AY35" s="24">
        <v>0.428921487964538</v>
      </c>
      <c r="AZ35" s="24">
        <v>0.69568788483655297</v>
      </c>
      <c r="BA35" s="24">
        <v>9.9525759008950707E-2</v>
      </c>
      <c r="BB35" s="24">
        <v>0.50543803557552003</v>
      </c>
      <c r="BC35" s="24">
        <v>0.56835548512106704</v>
      </c>
      <c r="BD35" s="24">
        <v>0.80142220447180001</v>
      </c>
      <c r="BE35" s="24">
        <v>0.61887067101534399</v>
      </c>
      <c r="BF35" s="24">
        <v>0.48816926135509597</v>
      </c>
      <c r="BG35" s="24">
        <v>0.59150492953947897</v>
      </c>
      <c r="BH35" s="24">
        <v>0.63581053321397596</v>
      </c>
      <c r="BI35" s="24">
        <v>0.86074158306272697</v>
      </c>
      <c r="BJ35" s="24">
        <v>-2.0674964071863498E-2</v>
      </c>
      <c r="BK35" s="24">
        <v>0.46106316210089898</v>
      </c>
      <c r="BL35" s="24">
        <v>0.54574450586406797</v>
      </c>
      <c r="BM35" s="24">
        <v>0.40500693537813998</v>
      </c>
      <c r="BN35" s="24">
        <v>0.39166282613676101</v>
      </c>
      <c r="BO35" s="24">
        <v>0.69130671939744204</v>
      </c>
      <c r="BP35" s="24">
        <v>0.69033616803378395</v>
      </c>
      <c r="BQ35" s="24">
        <v>5.4427465139713402E-2</v>
      </c>
      <c r="BR35" s="24">
        <v>5.9461765515990202E-2</v>
      </c>
      <c r="BS35" s="24">
        <v>0.41428020529864101</v>
      </c>
      <c r="BT35" s="24">
        <v>0.49177086212780002</v>
      </c>
      <c r="BU35" s="24">
        <v>0.51065363004839304</v>
      </c>
      <c r="BV35" s="24">
        <v>0.54215479178751103</v>
      </c>
      <c r="BW35" s="24">
        <v>0.56275519212487501</v>
      </c>
      <c r="BX35" s="24">
        <v>0.70128331680345501</v>
      </c>
      <c r="BY35" s="24">
        <v>0.49604440073036399</v>
      </c>
      <c r="BZ35" s="24">
        <v>0.27337540450103898</v>
      </c>
      <c r="CA35" s="24">
        <v>0.19672502522070701</v>
      </c>
      <c r="CB35" s="24">
        <v>0.480492098336882</v>
      </c>
      <c r="CC35" s="24">
        <v>0.45776151256938902</v>
      </c>
      <c r="CD35" s="24">
        <v>0.59360004516966103</v>
      </c>
      <c r="CE35" s="24">
        <v>0.50664073885271199</v>
      </c>
      <c r="CF35" s="24">
        <v>0.63002174504400199</v>
      </c>
      <c r="CG35" s="24">
        <v>0.66075507896713304</v>
      </c>
      <c r="CH35" s="24">
        <v>0.544323787012291</v>
      </c>
      <c r="CI35" s="24">
        <v>0.48285090432949002</v>
      </c>
      <c r="CJ35" s="24">
        <v>0.27260225745425998</v>
      </c>
      <c r="CK35" s="24">
        <v>0.54969762541938905</v>
      </c>
      <c r="CL35" s="24">
        <v>-0.41625234789217003</v>
      </c>
      <c r="CM35" s="24">
        <v>-0.58644584070938099</v>
      </c>
      <c r="CN35" s="24">
        <v>-0.51207618137217603</v>
      </c>
      <c r="CO35" s="24">
        <v>0.28230363035942901</v>
      </c>
      <c r="CP35" s="24">
        <v>-0.136787424027529</v>
      </c>
      <c r="CQ35" s="24">
        <v>-8.5730382197273303E-2</v>
      </c>
      <c r="CR35" s="24">
        <v>-0.30082062550014699</v>
      </c>
      <c r="CS35" s="24">
        <v>-0.53816972764994397</v>
      </c>
      <c r="CT35" s="24">
        <v>-6.4619537013390405E-2</v>
      </c>
      <c r="CU35" s="24">
        <v>6.9288944385935206E-2</v>
      </c>
      <c r="CV35" s="24">
        <v>4.6683838609949901E-2</v>
      </c>
      <c r="CW35" s="24">
        <v>-0.743429385668538</v>
      </c>
      <c r="CX35" s="24">
        <v>-0.45064094395610899</v>
      </c>
      <c r="CY35" s="24">
        <v>0.58933652987540996</v>
      </c>
      <c r="CZ35" s="24">
        <v>0.33307072975285801</v>
      </c>
      <c r="DA35" s="24">
        <v>-0.62863283543913195</v>
      </c>
      <c r="DB35" s="24">
        <v>-0.45452275611426901</v>
      </c>
      <c r="DC35" s="24">
        <v>-0.73638081458303295</v>
      </c>
      <c r="DD35" s="24">
        <v>-0.61286742683415696</v>
      </c>
      <c r="DE35" s="24">
        <v>-0.50979356107675999</v>
      </c>
      <c r="DF35" s="24">
        <v>0.58095363896798802</v>
      </c>
      <c r="DG35" s="24">
        <v>0.45697650739519902</v>
      </c>
      <c r="DH35" s="24">
        <v>-0.59857429204630297</v>
      </c>
      <c r="DI35" s="24">
        <v>0.32395813785793198</v>
      </c>
      <c r="DJ35" s="24">
        <v>2.48992392309019E-3</v>
      </c>
      <c r="DK35" s="24">
        <v>0.170441499954638</v>
      </c>
      <c r="DL35" s="24">
        <v>-0.60725274232976301</v>
      </c>
      <c r="DM35" s="24">
        <v>-2.39485153564761E-3</v>
      </c>
      <c r="DN35" s="24">
        <v>-0.33158123952976598</v>
      </c>
      <c r="DO35" s="24">
        <v>0.201528169359702</v>
      </c>
      <c r="DP35" s="24">
        <v>0.17818259964014699</v>
      </c>
      <c r="DQ35" s="24">
        <v>0.192524612099022</v>
      </c>
      <c r="DR35" s="24">
        <v>0.14412778484312699</v>
      </c>
      <c r="DS35" s="24">
        <v>1.6709261162243302E-2</v>
      </c>
      <c r="DT35" s="24">
        <v>0.357574996255559</v>
      </c>
      <c r="DU35" s="24">
        <v>0.40450657522369599</v>
      </c>
      <c r="DV35" s="24">
        <v>0.32692798128872402</v>
      </c>
      <c r="DW35" s="24">
        <v>0.24429699582852099</v>
      </c>
      <c r="DX35" s="24">
        <v>4.66502513650646E-2</v>
      </c>
      <c r="DY35" s="24">
        <v>0.52763289958477</v>
      </c>
      <c r="DZ35" s="24">
        <v>0.51564232226865703</v>
      </c>
      <c r="EA35" s="24">
        <v>0.501664056124139</v>
      </c>
      <c r="EB35" s="24">
        <v>0.43588347657001097</v>
      </c>
      <c r="EC35" s="24">
        <v>0.46682040006814701</v>
      </c>
      <c r="ED35" s="24">
        <v>0.42678657361072297</v>
      </c>
      <c r="EE35" s="24">
        <v>0.379627920565697</v>
      </c>
      <c r="EF35" s="24">
        <v>0.56659956949108703</v>
      </c>
      <c r="EG35" s="24">
        <v>0.54685282924192702</v>
      </c>
      <c r="EH35" s="24">
        <v>0.48594521770010701</v>
      </c>
      <c r="EI35" s="24">
        <v>0.468510534367506</v>
      </c>
      <c r="EJ35" s="24">
        <v>-0.20096047881064699</v>
      </c>
      <c r="EK35" s="24">
        <v>0.28458323630262999</v>
      </c>
      <c r="EL35" s="24">
        <v>-0.216847305473473</v>
      </c>
      <c r="EM35" s="24">
        <v>-0.526103457198558</v>
      </c>
      <c r="EN35" s="24">
        <v>-0.62329383590155496</v>
      </c>
      <c r="EO35" s="24">
        <v>0.89838596867437504</v>
      </c>
      <c r="EP35" s="24">
        <v>-0.22998863864526001</v>
      </c>
      <c r="EQ35" s="24">
        <v>-0.16951657984134</v>
      </c>
      <c r="ER35" s="24">
        <v>-3.2550291741342198E-2</v>
      </c>
      <c r="ES35" s="24">
        <v>-0.287251014592179</v>
      </c>
      <c r="ET35" s="24">
        <v>-0.11330162645111901</v>
      </c>
      <c r="EU35" s="24">
        <v>-0.23855742280683401</v>
      </c>
      <c r="EV35" s="24">
        <v>-0.34971405322378502</v>
      </c>
      <c r="EW35" s="24">
        <v>0.94365935704915105</v>
      </c>
    </row>
    <row r="36" spans="1:153" x14ac:dyDescent="0.25">
      <c r="A36" t="s">
        <v>101</v>
      </c>
      <c r="B36" t="s">
        <v>136</v>
      </c>
      <c r="C36" s="23">
        <v>0.61232362357697401</v>
      </c>
      <c r="D36" s="24">
        <v>0.99744612512011699</v>
      </c>
      <c r="E36" s="24">
        <v>-0.29039570731345199</v>
      </c>
      <c r="F36" s="24">
        <v>-0.75993007404895296</v>
      </c>
      <c r="G36" s="24">
        <v>-0.72260237248758996</v>
      </c>
      <c r="H36" s="24">
        <v>-0.61160393847865302</v>
      </c>
      <c r="I36" s="24">
        <v>-0.55188822167234897</v>
      </c>
      <c r="J36" s="24">
        <v>-0.60881524384247498</v>
      </c>
      <c r="K36" s="24">
        <v>-0.70815646065112503</v>
      </c>
      <c r="L36" s="24">
        <v>-0.73240781399381005</v>
      </c>
      <c r="M36" s="24">
        <v>-0.62685648277558903</v>
      </c>
      <c r="N36" s="24">
        <v>-0.323483097821261</v>
      </c>
      <c r="O36" s="24">
        <v>-0.65025050491812098</v>
      </c>
      <c r="P36" s="24">
        <v>-0.60624881345781401</v>
      </c>
      <c r="Q36" s="24">
        <v>-0.63980502800027395</v>
      </c>
      <c r="R36" s="24">
        <v>-0.61717486286580003</v>
      </c>
      <c r="S36" s="24">
        <v>-0.735840351338513</v>
      </c>
      <c r="T36" s="24">
        <v>-0.63115975208984598</v>
      </c>
      <c r="U36" s="24">
        <v>-0.61742485724349405</v>
      </c>
      <c r="V36" s="24">
        <v>-0.61171143656027205</v>
      </c>
      <c r="W36" s="24">
        <v>-0.65459498365436297</v>
      </c>
      <c r="X36" s="24">
        <v>-0.66594918076977405</v>
      </c>
      <c r="Y36" s="24">
        <v>-0.65785276883362598</v>
      </c>
      <c r="Z36" s="24">
        <v>-0.68639125280999502</v>
      </c>
      <c r="AA36" s="24">
        <v>-0.63520924450926797</v>
      </c>
      <c r="AB36" s="24">
        <v>-0.79696537098193798</v>
      </c>
      <c r="AC36" s="24">
        <v>-0.64882802974739395</v>
      </c>
      <c r="AD36" s="24">
        <v>-0.64488899615999895</v>
      </c>
      <c r="AE36" s="24">
        <v>0.76947228858171002</v>
      </c>
      <c r="AF36" s="24">
        <v>0.69516187287006603</v>
      </c>
      <c r="AG36" s="24">
        <v>-0.73143021856835799</v>
      </c>
      <c r="AH36" s="24">
        <v>-0.58255260240511797</v>
      </c>
      <c r="AI36" s="24">
        <v>0.73301431712392495</v>
      </c>
      <c r="AJ36" s="24">
        <v>0.61743812614125304</v>
      </c>
      <c r="AK36" s="24">
        <v>0.58799544165676698</v>
      </c>
      <c r="AL36" s="24">
        <v>0.26950211401274599</v>
      </c>
      <c r="AM36" s="24">
        <v>0.14255189369039101</v>
      </c>
      <c r="AN36" s="24">
        <v>-0.569844922647881</v>
      </c>
      <c r="AO36" s="24">
        <v>-0.77249641969234695</v>
      </c>
      <c r="AP36" s="24">
        <v>0.63419417861104299</v>
      </c>
      <c r="AQ36" s="24">
        <v>0.22045301957247901</v>
      </c>
      <c r="AR36" s="24">
        <v>0.26289524183901403</v>
      </c>
      <c r="AS36" s="24">
        <v>0.38376411153560203</v>
      </c>
      <c r="AT36" s="24">
        <v>0.386467231241299</v>
      </c>
      <c r="AU36" s="24">
        <v>0.47290568614089201</v>
      </c>
      <c r="AV36" s="24">
        <v>-0.40629312210128798</v>
      </c>
      <c r="AW36" s="24">
        <v>0.35149712415149398</v>
      </c>
      <c r="AX36" s="24">
        <v>0.566214499124574</v>
      </c>
      <c r="AY36" s="24">
        <v>0.57203379793236098</v>
      </c>
      <c r="AZ36" s="24">
        <v>0.74951811298329496</v>
      </c>
      <c r="BA36" s="24">
        <v>-0.236234332729158</v>
      </c>
      <c r="BB36" s="24">
        <v>0.65634282439008296</v>
      </c>
      <c r="BC36" s="24">
        <v>0.69122006231398703</v>
      </c>
      <c r="BD36" s="24">
        <v>0.66193254750711406</v>
      </c>
      <c r="BE36" s="24">
        <v>0.57183490452190799</v>
      </c>
      <c r="BF36" s="24">
        <v>0.55480613493143005</v>
      </c>
      <c r="BG36" s="24">
        <v>0.71373929528642599</v>
      </c>
      <c r="BH36" s="24">
        <v>0.77470920137579302</v>
      </c>
      <c r="BI36" s="24">
        <v>0.72831504772734501</v>
      </c>
      <c r="BJ36" s="24">
        <v>-0.22469636376055099</v>
      </c>
      <c r="BK36" s="24">
        <v>0.72976381166552096</v>
      </c>
      <c r="BL36" s="24">
        <v>0.76452787723397098</v>
      </c>
      <c r="BM36" s="24">
        <v>0.66546719905126295</v>
      </c>
      <c r="BN36" s="24">
        <v>0.68046585763491396</v>
      </c>
      <c r="BO36" s="24">
        <v>0.73734016941023905</v>
      </c>
      <c r="BP36" s="24">
        <v>0.73523922105154205</v>
      </c>
      <c r="BQ36" s="24">
        <v>-7.8832778778112303E-2</v>
      </c>
      <c r="BR36" s="24">
        <v>8.3978876115838194E-2</v>
      </c>
      <c r="BS36" s="24">
        <v>0.528866366333265</v>
      </c>
      <c r="BT36" s="24">
        <v>0.65755688349679298</v>
      </c>
      <c r="BU36" s="24">
        <v>0.64142615501368705</v>
      </c>
      <c r="BV36" s="24">
        <v>0.68930898688924802</v>
      </c>
      <c r="BW36" s="24">
        <v>0.69474920370641402</v>
      </c>
      <c r="BX36" s="24">
        <v>0.73171556429705598</v>
      </c>
      <c r="BY36" s="24">
        <v>0.62661978502458004</v>
      </c>
      <c r="BZ36" s="24">
        <v>0.29906992773729402</v>
      </c>
      <c r="CA36" s="24">
        <v>0.28443875362273202</v>
      </c>
      <c r="CB36" s="24">
        <v>0.59182318444170801</v>
      </c>
      <c r="CC36" s="24">
        <v>0.65208303385503796</v>
      </c>
      <c r="CD36" s="24">
        <v>0.736320448778085</v>
      </c>
      <c r="CE36" s="24">
        <v>0.66387841990878405</v>
      </c>
      <c r="CF36" s="24">
        <v>0.79919363974861102</v>
      </c>
      <c r="CG36" s="24">
        <v>0.800767433084283</v>
      </c>
      <c r="CH36" s="24">
        <v>0.86751612438327297</v>
      </c>
      <c r="CI36" s="24">
        <v>0.82705970960975095</v>
      </c>
      <c r="CJ36" s="24">
        <v>0.66971546757506595</v>
      </c>
      <c r="CK36" s="24">
        <v>0.69537666744423898</v>
      </c>
      <c r="CL36" s="24">
        <v>-0.682707046440169</v>
      </c>
      <c r="CM36" s="24">
        <v>-0.61291158804842505</v>
      </c>
      <c r="CN36" s="24">
        <v>-0.72646868971361001</v>
      </c>
      <c r="CO36" s="24">
        <v>0.43038024097557198</v>
      </c>
      <c r="CP36" s="24">
        <v>-0.13430346011084601</v>
      </c>
      <c r="CQ36" s="24">
        <v>-8.3270244824509204E-2</v>
      </c>
      <c r="CR36" s="24">
        <v>-0.40271488489208701</v>
      </c>
      <c r="CS36" s="24">
        <v>-0.73421658377982002</v>
      </c>
      <c r="CT36" s="24">
        <v>-9.9780387409293403E-2</v>
      </c>
      <c r="CU36" s="24">
        <v>-6.3925085262829695E-2</v>
      </c>
      <c r="CV36" s="24">
        <v>5.3548657224664099E-2</v>
      </c>
      <c r="CW36" s="24">
        <v>-0.837254649108363</v>
      </c>
      <c r="CX36" s="24">
        <v>-0.75321130497642397</v>
      </c>
      <c r="CY36" s="24">
        <v>0.80071468092480402</v>
      </c>
      <c r="CZ36" s="24">
        <v>0.50423850454033503</v>
      </c>
      <c r="DA36" s="24">
        <v>-0.779744226337313</v>
      </c>
      <c r="DB36" s="24">
        <v>-0.67891744814709798</v>
      </c>
      <c r="DC36" s="24">
        <v>-0.71827444152892195</v>
      </c>
      <c r="DD36" s="24">
        <v>-0.61792102131804405</v>
      </c>
      <c r="DE36" s="24">
        <v>-0.427849816486912</v>
      </c>
      <c r="DF36" s="24">
        <v>0.84479796435332399</v>
      </c>
      <c r="DG36" s="24">
        <v>0.82628674382725398</v>
      </c>
      <c r="DH36" s="24">
        <v>-0.63176746426591801</v>
      </c>
      <c r="DI36" s="24">
        <v>0.31081478365976201</v>
      </c>
      <c r="DJ36" s="24">
        <v>-0.23395170095812401</v>
      </c>
      <c r="DK36" s="24">
        <v>0.30771110159960102</v>
      </c>
      <c r="DL36" s="24">
        <v>-0.81671140818068699</v>
      </c>
      <c r="DM36" s="24">
        <v>0.20533112454031399</v>
      </c>
      <c r="DN36" s="24">
        <v>-0.171034512419181</v>
      </c>
      <c r="DO36" s="24">
        <v>0.39113975670497098</v>
      </c>
      <c r="DP36" s="24">
        <v>0.37485309304443798</v>
      </c>
      <c r="DQ36" s="24">
        <v>0.40437209500120203</v>
      </c>
      <c r="DR36" s="24">
        <v>0.37955925043252098</v>
      </c>
      <c r="DS36" s="24">
        <v>0.158350542205138</v>
      </c>
      <c r="DT36" s="24">
        <v>0.39825224843416102</v>
      </c>
      <c r="DU36" s="24">
        <v>0.55555466536881304</v>
      </c>
      <c r="DV36" s="24">
        <v>0.529128346610933</v>
      </c>
      <c r="DW36" s="24">
        <v>0.49122921650989998</v>
      </c>
      <c r="DX36" s="24">
        <v>0.325754069693175</v>
      </c>
      <c r="DY36" s="24">
        <v>0.64351775285118096</v>
      </c>
      <c r="DZ36" s="24">
        <v>0.66550200195464004</v>
      </c>
      <c r="EA36" s="24">
        <v>0.67264580696277598</v>
      </c>
      <c r="EB36" s="24">
        <v>0.63098641797158395</v>
      </c>
      <c r="EC36" s="24">
        <v>0.62751001659371797</v>
      </c>
      <c r="ED36" s="24">
        <v>0.60179760065475296</v>
      </c>
      <c r="EE36" s="24">
        <v>0.57928172130102595</v>
      </c>
      <c r="EF36" s="24">
        <v>0.71020190150691898</v>
      </c>
      <c r="EG36" s="24">
        <v>0.70337518911004404</v>
      </c>
      <c r="EH36" s="24">
        <v>0.65570493508031902</v>
      </c>
      <c r="EI36" s="24">
        <v>0.630633910180598</v>
      </c>
      <c r="EJ36" s="24">
        <v>-0.35028935288153801</v>
      </c>
      <c r="EK36" s="24">
        <v>4.95438543377094E-2</v>
      </c>
      <c r="EL36" s="24">
        <v>9.2234468843252801E-2</v>
      </c>
      <c r="EM36" s="24">
        <v>-0.62996280965079499</v>
      </c>
      <c r="EN36" s="24">
        <v>-0.70241172035450505</v>
      </c>
      <c r="EO36" s="24">
        <v>0.49871242238311397</v>
      </c>
      <c r="EP36" s="24">
        <v>-0.34050094515877899</v>
      </c>
      <c r="EQ36" s="24">
        <v>-0.26855622717937899</v>
      </c>
      <c r="ER36" s="24">
        <v>-0.106725693474281</v>
      </c>
      <c r="ES36" s="24">
        <v>-0.37466876929510801</v>
      </c>
      <c r="ET36" s="24">
        <v>-0.22604271282187899</v>
      </c>
      <c r="EU36" s="24">
        <v>-0.26373869694282298</v>
      </c>
      <c r="EV36" s="24">
        <v>-2.7874580783292201E-2</v>
      </c>
      <c r="EW36" s="24">
        <v>0.53612569085111395</v>
      </c>
    </row>
    <row r="37" spans="1:153" x14ac:dyDescent="0.25">
      <c r="A37" t="s">
        <v>102</v>
      </c>
      <c r="B37" t="s">
        <v>136</v>
      </c>
      <c r="C37" s="23">
        <v>0.40973051075509298</v>
      </c>
      <c r="D37" s="24">
        <v>0.69135293970842404</v>
      </c>
      <c r="E37" s="24">
        <v>-0.218236898349113</v>
      </c>
      <c r="F37" s="24">
        <v>-0.51116182482430805</v>
      </c>
      <c r="G37" s="24">
        <v>-0.37859040234380198</v>
      </c>
      <c r="H37" s="24">
        <v>-0.40698026827553302</v>
      </c>
      <c r="I37" s="24">
        <v>-0.30801746049377199</v>
      </c>
      <c r="J37" s="24">
        <v>-0.42587047996351302</v>
      </c>
      <c r="K37" s="24">
        <v>-0.468397401015684</v>
      </c>
      <c r="L37" s="24">
        <v>-0.38404737802405797</v>
      </c>
      <c r="M37" s="24">
        <v>-0.50098083991885101</v>
      </c>
      <c r="N37" s="24">
        <v>-4.7312339999161603E-2</v>
      </c>
      <c r="O37" s="24">
        <v>-0.39962816125212097</v>
      </c>
      <c r="P37" s="24">
        <v>-0.40094769268167602</v>
      </c>
      <c r="Q37" s="24">
        <v>-0.43757098981227999</v>
      </c>
      <c r="R37" s="24">
        <v>-0.43434843891441399</v>
      </c>
      <c r="S37" s="24">
        <v>-0.36381793222598502</v>
      </c>
      <c r="T37" s="24">
        <v>-0.42925082462467301</v>
      </c>
      <c r="U37" s="24">
        <v>-0.37715407035173498</v>
      </c>
      <c r="V37" s="24">
        <v>-0.38229713463750298</v>
      </c>
      <c r="W37" s="24">
        <v>-0.40388116082332498</v>
      </c>
      <c r="X37" s="24">
        <v>-0.331858910385876</v>
      </c>
      <c r="Y37" s="24">
        <v>-0.42912084409918599</v>
      </c>
      <c r="Z37" s="24">
        <v>-0.43803544824718399</v>
      </c>
      <c r="AA37" s="24">
        <v>-0.42570750341809599</v>
      </c>
      <c r="AB37" s="24">
        <v>-0.73095104963086299</v>
      </c>
      <c r="AC37" s="24">
        <v>-0.43689807660680402</v>
      </c>
      <c r="AD37" s="24">
        <v>-0.48527684973591401</v>
      </c>
      <c r="AE37" s="24">
        <v>0.84729600062782395</v>
      </c>
      <c r="AF37" s="24">
        <v>0.83204837582860702</v>
      </c>
      <c r="AG37" s="24">
        <v>-0.50060110601616004</v>
      </c>
      <c r="AH37" s="24">
        <v>-0.13463078281782101</v>
      </c>
      <c r="AI37" s="24">
        <v>0.83362438696885199</v>
      </c>
      <c r="AJ37" s="24">
        <v>0.54451472086515096</v>
      </c>
      <c r="AK37" s="24">
        <v>0.63479215892572105</v>
      </c>
      <c r="AL37" s="24">
        <v>0.41574186742694003</v>
      </c>
      <c r="AM37" s="24">
        <v>0.37956722268986898</v>
      </c>
      <c r="AN37" s="24">
        <v>-0.32248504372049902</v>
      </c>
      <c r="AO37" s="24">
        <v>-0.67265909040744198</v>
      </c>
      <c r="AP37" s="24">
        <v>0.36678721503400902</v>
      </c>
      <c r="AQ37" s="24">
        <v>4.1418755050408899E-3</v>
      </c>
      <c r="AR37" s="24">
        <v>0.14292695166442301</v>
      </c>
      <c r="AS37" s="24">
        <v>9.0188214468096703E-2</v>
      </c>
      <c r="AT37" s="24">
        <v>7.7152120283451697E-2</v>
      </c>
      <c r="AU37" s="24">
        <v>0.171312572478936</v>
      </c>
      <c r="AV37" s="24">
        <v>-0.24665278146067299</v>
      </c>
      <c r="AW37" s="24">
        <v>9.8191166189633E-2</v>
      </c>
      <c r="AX37" s="24">
        <v>0.34027771350569003</v>
      </c>
      <c r="AY37" s="24">
        <v>0.38732785367301098</v>
      </c>
      <c r="AZ37" s="24">
        <v>0.65786262834701004</v>
      </c>
      <c r="BA37" s="24">
        <v>0.13113166647622401</v>
      </c>
      <c r="BB37" s="24">
        <v>0.46274860929213002</v>
      </c>
      <c r="BC37" s="24">
        <v>0.52443393693427598</v>
      </c>
      <c r="BD37" s="24">
        <v>0.77522775034813396</v>
      </c>
      <c r="BE37" s="24">
        <v>0.59747645872767197</v>
      </c>
      <c r="BF37" s="24">
        <v>0.45993908455488902</v>
      </c>
      <c r="BG37" s="24">
        <v>0.54506848874629699</v>
      </c>
      <c r="BH37" s="24">
        <v>0.58546188587353498</v>
      </c>
      <c r="BI37" s="24">
        <v>0.84407772419760996</v>
      </c>
      <c r="BJ37" s="24">
        <v>9.1757010154165392E-3</v>
      </c>
      <c r="BK37" s="24">
        <v>0.40401118188275398</v>
      </c>
      <c r="BL37" s="24">
        <v>0.488643461467552</v>
      </c>
      <c r="BM37" s="24">
        <v>0.348508815317425</v>
      </c>
      <c r="BN37" s="24">
        <v>0.32627780261571299</v>
      </c>
      <c r="BO37" s="24">
        <v>0.650909374883618</v>
      </c>
      <c r="BP37" s="24">
        <v>0.65687085726313199</v>
      </c>
      <c r="BQ37" s="24">
        <v>6.9725335275061098E-2</v>
      </c>
      <c r="BR37" s="24">
        <v>4.7038901361592299E-2</v>
      </c>
      <c r="BS37" s="24">
        <v>0.37869235318612299</v>
      </c>
      <c r="BT37" s="24">
        <v>0.44632403277133897</v>
      </c>
      <c r="BU37" s="24">
        <v>0.466167800036769</v>
      </c>
      <c r="BV37" s="24">
        <v>0.49813138866331502</v>
      </c>
      <c r="BW37" s="24">
        <v>0.51880666606208203</v>
      </c>
      <c r="BX37" s="24">
        <v>0.66024031132585204</v>
      </c>
      <c r="BY37" s="24">
        <v>0.45893567677742902</v>
      </c>
      <c r="BZ37" s="24">
        <v>0.247199214535791</v>
      </c>
      <c r="CA37" s="24">
        <v>0.167341508362334</v>
      </c>
      <c r="CB37" s="24">
        <v>0.44242950027369898</v>
      </c>
      <c r="CC37" s="24">
        <v>0.40665826534752803</v>
      </c>
      <c r="CD37" s="24">
        <v>0.54606652171932102</v>
      </c>
      <c r="CE37" s="24">
        <v>0.46106116143980003</v>
      </c>
      <c r="CF37" s="24">
        <v>0.57821931283884798</v>
      </c>
      <c r="CG37" s="24">
        <v>0.61087783266898399</v>
      </c>
      <c r="CH37" s="24">
        <v>0.472928079358298</v>
      </c>
      <c r="CI37" s="24">
        <v>0.41099376220811301</v>
      </c>
      <c r="CJ37" s="24">
        <v>0.19850105966439799</v>
      </c>
      <c r="CK37" s="24">
        <v>0.50342281945574996</v>
      </c>
      <c r="CL37" s="24">
        <v>-0.36638175094846398</v>
      </c>
      <c r="CM37" s="24">
        <v>-0.56498489222411596</v>
      </c>
      <c r="CN37" s="24">
        <v>-0.46576333624149202</v>
      </c>
      <c r="CO37" s="24">
        <v>0.24552756019539501</v>
      </c>
      <c r="CP37" s="24">
        <v>-0.120490140824721</v>
      </c>
      <c r="CQ37" s="24">
        <v>-8.8148993182328494E-2</v>
      </c>
      <c r="CR37" s="24">
        <v>-0.28336560350302997</v>
      </c>
      <c r="CS37" s="24">
        <v>-0.501364274287876</v>
      </c>
      <c r="CT37" s="24">
        <v>-6.06526634667253E-2</v>
      </c>
      <c r="CU37" s="24">
        <v>8.9212414260707001E-2</v>
      </c>
      <c r="CV37" s="24">
        <v>3.3147819221168502E-2</v>
      </c>
      <c r="CW37" s="24">
        <v>-0.69673414191434102</v>
      </c>
      <c r="CX37" s="24">
        <v>-0.39444142359392298</v>
      </c>
      <c r="CY37" s="24">
        <v>0.54112310883705705</v>
      </c>
      <c r="CZ37" s="24">
        <v>0.28925441875668201</v>
      </c>
      <c r="DA37" s="24">
        <v>-0.58071612054120103</v>
      </c>
      <c r="DB37" s="24">
        <v>-0.41046733834396298</v>
      </c>
      <c r="DC37" s="24">
        <v>-0.71128744312223202</v>
      </c>
      <c r="DD37" s="24">
        <v>-0.58870711112650698</v>
      </c>
      <c r="DE37" s="24">
        <v>-0.50946780989949203</v>
      </c>
      <c r="DF37" s="24">
        <v>0.52157070253292503</v>
      </c>
      <c r="DG37" s="24">
        <v>0.38677518754569001</v>
      </c>
      <c r="DH37" s="24">
        <v>-0.57490294815705201</v>
      </c>
      <c r="DI37" s="24">
        <v>0.31059388305971503</v>
      </c>
      <c r="DJ37" s="24">
        <v>3.4241829859957003E-2</v>
      </c>
      <c r="DK37" s="24">
        <v>0.141256145102296</v>
      </c>
      <c r="DL37" s="24">
        <v>-0.55286521297153601</v>
      </c>
      <c r="DM37" s="24">
        <v>-2.7540696084100199E-2</v>
      </c>
      <c r="DN37" s="24">
        <v>-0.33683631019424298</v>
      </c>
      <c r="DO37" s="24">
        <v>0.168353088528779</v>
      </c>
      <c r="DP37" s="24">
        <v>0.142875955575824</v>
      </c>
      <c r="DQ37" s="24">
        <v>0.15230803337566301</v>
      </c>
      <c r="DR37" s="24">
        <v>0.10433306515709601</v>
      </c>
      <c r="DS37" s="24">
        <v>1.04144219944383E-3</v>
      </c>
      <c r="DT37" s="24">
        <v>0.33896031827697098</v>
      </c>
      <c r="DU37" s="24">
        <v>0.37049021392105602</v>
      </c>
      <c r="DV37" s="24">
        <v>0.28920396375589502</v>
      </c>
      <c r="DW37" s="24">
        <v>0.20269642545873801</v>
      </c>
      <c r="DX37" s="24">
        <v>9.3798319951846794E-3</v>
      </c>
      <c r="DY37" s="24">
        <v>0.49358459593048098</v>
      </c>
      <c r="DZ37" s="24">
        <v>0.47603869100483998</v>
      </c>
      <c r="EA37" s="24">
        <v>0.45913881267988099</v>
      </c>
      <c r="EB37" s="24">
        <v>0.393200344797278</v>
      </c>
      <c r="EC37" s="24">
        <v>0.42829985837669998</v>
      </c>
      <c r="ED37" s="24">
        <v>0.38851336809133302</v>
      </c>
      <c r="EE37" s="24">
        <v>0.33963448153259401</v>
      </c>
      <c r="EF37" s="24">
        <v>0.52501343765660802</v>
      </c>
      <c r="EG37" s="24">
        <v>0.50485787717421005</v>
      </c>
      <c r="EH37" s="24">
        <v>0.44487790999265298</v>
      </c>
      <c r="EI37" s="24">
        <v>0.429658923943742</v>
      </c>
      <c r="EJ37" s="24">
        <v>-0.17769831776873701</v>
      </c>
      <c r="EK37" s="24">
        <v>0.30344127456546099</v>
      </c>
      <c r="EL37" s="24">
        <v>-0.252208203186288</v>
      </c>
      <c r="EM37" s="24">
        <v>-0.49229241737552498</v>
      </c>
      <c r="EN37" s="24">
        <v>-0.59450683250979797</v>
      </c>
      <c r="EO37" s="24">
        <v>0.91675583767959401</v>
      </c>
      <c r="EP37" s="24">
        <v>-0.19320675541350801</v>
      </c>
      <c r="EQ37" s="24">
        <v>-0.157900679048601</v>
      </c>
      <c r="ER37" s="24">
        <v>-3.54360455520931E-2</v>
      </c>
      <c r="ES37" s="24">
        <v>-0.249916149460536</v>
      </c>
      <c r="ET37" s="24">
        <v>-8.2885636911782204E-2</v>
      </c>
      <c r="EU37" s="24">
        <v>-0.21228770677484099</v>
      </c>
      <c r="EV37" s="24">
        <v>-0.37515957195662802</v>
      </c>
      <c r="EW37" s="24">
        <v>0.96149143751251898</v>
      </c>
    </row>
    <row r="38" spans="1:153" x14ac:dyDescent="0.25">
      <c r="A38" t="s">
        <v>103</v>
      </c>
      <c r="B38" t="s">
        <v>136</v>
      </c>
      <c r="C38" s="23">
        <v>0.49100143668232599</v>
      </c>
      <c r="D38" s="24">
        <v>0.85043943492310203</v>
      </c>
      <c r="E38" s="24">
        <v>-0.28347981164103397</v>
      </c>
      <c r="F38" s="24">
        <v>-0.61975475153842197</v>
      </c>
      <c r="G38" s="24">
        <v>-0.50772097427249296</v>
      </c>
      <c r="H38" s="24">
        <v>-0.48786089394211801</v>
      </c>
      <c r="I38" s="24">
        <v>-0.39303530450117002</v>
      </c>
      <c r="J38" s="24">
        <v>-0.50181822723909497</v>
      </c>
      <c r="K38" s="24">
        <v>-0.567728166350283</v>
      </c>
      <c r="L38" s="24">
        <v>-0.51870938578645998</v>
      </c>
      <c r="M38" s="24">
        <v>-0.56382985496300797</v>
      </c>
      <c r="N38" s="24">
        <v>-0.13951420657194599</v>
      </c>
      <c r="O38" s="24">
        <v>-0.49639035958767402</v>
      </c>
      <c r="P38" s="24">
        <v>-0.48162913203882102</v>
      </c>
      <c r="Q38" s="24">
        <v>-0.52054071384390699</v>
      </c>
      <c r="R38" s="24">
        <v>-0.51127169759369795</v>
      </c>
      <c r="S38" s="24">
        <v>-0.51002003673867902</v>
      </c>
      <c r="T38" s="24">
        <v>-0.51173412191107503</v>
      </c>
      <c r="U38" s="24">
        <v>-0.46729219297707397</v>
      </c>
      <c r="V38" s="24">
        <v>-0.46944621820270499</v>
      </c>
      <c r="W38" s="24">
        <v>-0.50106868525652004</v>
      </c>
      <c r="X38" s="24">
        <v>-0.45075485622435202</v>
      </c>
      <c r="Y38" s="24">
        <v>-0.51958420399426997</v>
      </c>
      <c r="Z38" s="24">
        <v>-0.53698222747551405</v>
      </c>
      <c r="AA38" s="24">
        <v>-0.510118843811186</v>
      </c>
      <c r="AB38" s="24">
        <v>-0.79778105271105504</v>
      </c>
      <c r="AC38" s="24">
        <v>-0.52316204828482005</v>
      </c>
      <c r="AD38" s="24">
        <v>-0.55838087333505704</v>
      </c>
      <c r="AE38" s="24">
        <v>0.87856673852987499</v>
      </c>
      <c r="AF38" s="24">
        <v>0.84739397884809797</v>
      </c>
      <c r="AG38" s="24">
        <v>-0.60126107947094598</v>
      </c>
      <c r="AH38" s="24">
        <v>-0.27899787800381998</v>
      </c>
      <c r="AI38" s="24">
        <v>0.85543517061271701</v>
      </c>
      <c r="AJ38" s="24">
        <v>0.59631573426205398</v>
      </c>
      <c r="AK38" s="24">
        <v>0.66599634264637897</v>
      </c>
      <c r="AL38" s="24">
        <v>0.39637377722296402</v>
      </c>
      <c r="AM38" s="24">
        <v>0.32228802380163402</v>
      </c>
      <c r="AN38" s="24">
        <v>-0.40984606208350699</v>
      </c>
      <c r="AO38" s="24">
        <v>-0.74452564321973302</v>
      </c>
      <c r="AP38" s="24">
        <v>0.47015485474499902</v>
      </c>
      <c r="AQ38" s="24">
        <v>6.5611968291974895E-2</v>
      </c>
      <c r="AR38" s="24">
        <v>0.17356004818651</v>
      </c>
      <c r="AS38" s="24">
        <v>0.17737613920110401</v>
      </c>
      <c r="AT38" s="24">
        <v>0.172448202168451</v>
      </c>
      <c r="AU38" s="24">
        <v>0.26595867386275901</v>
      </c>
      <c r="AV38" s="24">
        <v>-0.324962557275774</v>
      </c>
      <c r="AW38" s="24">
        <v>0.17280103641102401</v>
      </c>
      <c r="AX38" s="24">
        <v>0.42533423124942199</v>
      </c>
      <c r="AY38" s="24">
        <v>0.46437918174002402</v>
      </c>
      <c r="AZ38" s="24">
        <v>0.72914887536453199</v>
      </c>
      <c r="BA38" s="24">
        <v>3.9174591089046598E-2</v>
      </c>
      <c r="BB38" s="24">
        <v>0.54764110968400304</v>
      </c>
      <c r="BC38" s="24">
        <v>0.60662055564115902</v>
      </c>
      <c r="BD38" s="24">
        <v>0.79788666443229905</v>
      </c>
      <c r="BE38" s="24">
        <v>0.62878639276150705</v>
      </c>
      <c r="BF38" s="24">
        <v>0.50955503625986998</v>
      </c>
      <c r="BG38" s="24">
        <v>0.63126377529277899</v>
      </c>
      <c r="BH38" s="24">
        <v>0.68215890347138297</v>
      </c>
      <c r="BI38" s="24">
        <v>0.86845474715756699</v>
      </c>
      <c r="BJ38" s="24">
        <v>-4.3100475083342499E-2</v>
      </c>
      <c r="BK38" s="24">
        <v>0.53068936216437801</v>
      </c>
      <c r="BL38" s="24">
        <v>0.60824947917443295</v>
      </c>
      <c r="BM38" s="24">
        <v>0.46825160032773</v>
      </c>
      <c r="BN38" s="24">
        <v>0.46053895372249498</v>
      </c>
      <c r="BO38" s="24">
        <v>0.71976525963128701</v>
      </c>
      <c r="BP38" s="24">
        <v>0.72437542423804901</v>
      </c>
      <c r="BQ38" s="24">
        <v>1.0408003851974001E-2</v>
      </c>
      <c r="BR38" s="24">
        <v>4.6170826164988903E-2</v>
      </c>
      <c r="BS38" s="24">
        <v>0.44317698827635399</v>
      </c>
      <c r="BT38" s="24">
        <v>0.53603303192275298</v>
      </c>
      <c r="BU38" s="24">
        <v>0.54568821451952598</v>
      </c>
      <c r="BV38" s="24">
        <v>0.58530906521444204</v>
      </c>
      <c r="BW38" s="24">
        <v>0.60311660697560199</v>
      </c>
      <c r="BX38" s="24">
        <v>0.72739361552331006</v>
      </c>
      <c r="BY38" s="24">
        <v>0.53393248595440501</v>
      </c>
      <c r="BZ38" s="24">
        <v>0.27521401645673399</v>
      </c>
      <c r="CA38" s="24">
        <v>0.20742886469770699</v>
      </c>
      <c r="CB38" s="24">
        <v>0.51050621592618295</v>
      </c>
      <c r="CC38" s="24">
        <v>0.50541602439851996</v>
      </c>
      <c r="CD38" s="24">
        <v>0.639244982867884</v>
      </c>
      <c r="CE38" s="24">
        <v>0.55277420616543804</v>
      </c>
      <c r="CF38" s="24">
        <v>0.68579653292978104</v>
      </c>
      <c r="CG38" s="24">
        <v>0.71144386755205902</v>
      </c>
      <c r="CH38" s="24">
        <v>0.63330860449980897</v>
      </c>
      <c r="CI38" s="24">
        <v>0.57311066784270603</v>
      </c>
      <c r="CJ38" s="24">
        <v>0.36408535059231001</v>
      </c>
      <c r="CK38" s="24">
        <v>0.59224549670968896</v>
      </c>
      <c r="CL38" s="24">
        <v>-0.48429088051014002</v>
      </c>
      <c r="CM38" s="24">
        <v>-0.61888727136311295</v>
      </c>
      <c r="CN38" s="24">
        <v>-0.57241841631630797</v>
      </c>
      <c r="CO38" s="24">
        <v>0.31086157116003899</v>
      </c>
      <c r="CP38" s="24">
        <v>-0.15828890806047599</v>
      </c>
      <c r="CQ38" s="24">
        <v>-0.11258773070516501</v>
      </c>
      <c r="CR38" s="24">
        <v>-0.35977817131909001</v>
      </c>
      <c r="CS38" s="24">
        <v>-0.62731462492587098</v>
      </c>
      <c r="CT38" s="24">
        <v>-9.3004002936140903E-2</v>
      </c>
      <c r="CU38" s="24">
        <v>2.9983310425036599E-2</v>
      </c>
      <c r="CV38" s="24">
        <v>3.2490933320431598E-2</v>
      </c>
      <c r="CW38" s="24">
        <v>-0.78904273702612004</v>
      </c>
      <c r="CX38" s="24">
        <v>-0.53266344939274102</v>
      </c>
      <c r="CY38" s="24">
        <v>0.65732407902798096</v>
      </c>
      <c r="CZ38" s="24">
        <v>0.36647382341182599</v>
      </c>
      <c r="DA38" s="24">
        <v>-0.68519308461082595</v>
      </c>
      <c r="DB38" s="24">
        <v>-0.51630439513836002</v>
      </c>
      <c r="DC38" s="24">
        <v>-0.76812998971398805</v>
      </c>
      <c r="DD38" s="24">
        <v>-0.63245457025263796</v>
      </c>
      <c r="DE38" s="24">
        <v>-0.51760538117718602</v>
      </c>
      <c r="DF38" s="24">
        <v>0.66482871521972398</v>
      </c>
      <c r="DG38" s="24">
        <v>0.56333574218593396</v>
      </c>
      <c r="DH38" s="24">
        <v>-0.62560600066197103</v>
      </c>
      <c r="DI38" s="24">
        <v>0.31460418755076802</v>
      </c>
      <c r="DJ38" s="24">
        <v>-3.7630871022025503E-2</v>
      </c>
      <c r="DK38" s="24">
        <v>0.194934535726002</v>
      </c>
      <c r="DL38" s="24">
        <v>-0.67542012649384797</v>
      </c>
      <c r="DM38" s="24">
        <v>2.50356970489089E-2</v>
      </c>
      <c r="DN38" s="24">
        <v>-0.32520114394724098</v>
      </c>
      <c r="DO38" s="24">
        <v>0.23278923764343901</v>
      </c>
      <c r="DP38" s="24">
        <v>0.20906274591047799</v>
      </c>
      <c r="DQ38" s="24">
        <v>0.22761371399556399</v>
      </c>
      <c r="DR38" s="24">
        <v>0.185708515068193</v>
      </c>
      <c r="DS38" s="24">
        <v>2.9794271698899401E-2</v>
      </c>
      <c r="DT38" s="24">
        <v>0.36563051671912</v>
      </c>
      <c r="DU38" s="24">
        <v>0.441643348294458</v>
      </c>
      <c r="DV38" s="24">
        <v>0.37076043849097201</v>
      </c>
      <c r="DW38" s="24">
        <v>0.293313016034772</v>
      </c>
      <c r="DX38" s="24">
        <v>9.1829161145643601E-2</v>
      </c>
      <c r="DY38" s="24">
        <v>0.56376112161661096</v>
      </c>
      <c r="DZ38" s="24">
        <v>0.55861307285824202</v>
      </c>
      <c r="EA38" s="24">
        <v>0.54870304872615305</v>
      </c>
      <c r="EB38" s="24">
        <v>0.48447085116975702</v>
      </c>
      <c r="EC38" s="24">
        <v>0.50930029439524804</v>
      </c>
      <c r="ED38" s="24">
        <v>0.47094755892247298</v>
      </c>
      <c r="EE38" s="24">
        <v>0.42637871153172402</v>
      </c>
      <c r="EF38" s="24">
        <v>0.61212570589298299</v>
      </c>
      <c r="EG38" s="24">
        <v>0.59451438316873695</v>
      </c>
      <c r="EH38" s="24">
        <v>0.53235247969184996</v>
      </c>
      <c r="EI38" s="24">
        <v>0.51150142540061305</v>
      </c>
      <c r="EJ38" s="24">
        <v>-0.25467844051869998</v>
      </c>
      <c r="EK38" s="24">
        <v>0.22491319670224499</v>
      </c>
      <c r="EL38" s="24">
        <v>-0.16833285033711401</v>
      </c>
      <c r="EM38" s="24">
        <v>-0.55916144775294696</v>
      </c>
      <c r="EN38" s="24">
        <v>-0.67542602423620901</v>
      </c>
      <c r="EO38" s="24">
        <v>0.851025956202075</v>
      </c>
      <c r="EP38" s="24">
        <v>-0.270460286353228</v>
      </c>
      <c r="EQ38" s="24">
        <v>-0.21521274097140899</v>
      </c>
      <c r="ER38" s="24">
        <v>-7.0197015484522104E-2</v>
      </c>
      <c r="ES38" s="24">
        <v>-0.32419427884999602</v>
      </c>
      <c r="ET38" s="24">
        <v>-0.15415004905084001</v>
      </c>
      <c r="EU38" s="24">
        <v>-0.26108170401925701</v>
      </c>
      <c r="EV38" s="24">
        <v>-0.28925698289908602</v>
      </c>
      <c r="EW38" s="24">
        <v>0.901395131745648</v>
      </c>
    </row>
    <row r="39" spans="1:153" x14ac:dyDescent="0.25">
      <c r="A39" t="s">
        <v>65</v>
      </c>
      <c r="B39" t="s">
        <v>136</v>
      </c>
      <c r="C39" s="23">
        <v>0.481344469984751</v>
      </c>
      <c r="D39" s="24">
        <v>0.86129137315545901</v>
      </c>
      <c r="E39" s="24">
        <v>-0.30548265451819301</v>
      </c>
      <c r="F39" s="24">
        <v>-0.62019086564681802</v>
      </c>
      <c r="G39" s="24">
        <v>-0.512027396537866</v>
      </c>
      <c r="H39" s="24">
        <v>-0.47761974862846501</v>
      </c>
      <c r="I39" s="24">
        <v>-0.38555953441378599</v>
      </c>
      <c r="J39" s="24">
        <v>-0.494176680227771</v>
      </c>
      <c r="K39" s="24">
        <v>-0.56851076698523495</v>
      </c>
      <c r="L39" s="24">
        <v>-0.52176826261328202</v>
      </c>
      <c r="M39" s="24">
        <v>-0.55127222992502101</v>
      </c>
      <c r="N39" s="24">
        <v>-0.16234730736792899</v>
      </c>
      <c r="O39" s="24">
        <v>-0.48885851083395498</v>
      </c>
      <c r="P39" s="24">
        <v>-0.472562473366755</v>
      </c>
      <c r="Q39" s="24">
        <v>-0.51451997031169705</v>
      </c>
      <c r="R39" s="24">
        <v>-0.51071277426005701</v>
      </c>
      <c r="S39" s="24">
        <v>-0.51792529546479604</v>
      </c>
      <c r="T39" s="24">
        <v>-0.50566343890018095</v>
      </c>
      <c r="U39" s="24">
        <v>-0.45961578260552699</v>
      </c>
      <c r="V39" s="24">
        <v>-0.46391697577045499</v>
      </c>
      <c r="W39" s="24">
        <v>-0.49959324687902801</v>
      </c>
      <c r="X39" s="24">
        <v>-0.45030532219638397</v>
      </c>
      <c r="Y39" s="24">
        <v>-0.51750456414243495</v>
      </c>
      <c r="Z39" s="24">
        <v>-0.52989700921206595</v>
      </c>
      <c r="AA39" s="24">
        <v>-0.50382353922451595</v>
      </c>
      <c r="AB39" s="24">
        <v>-0.79214123231294198</v>
      </c>
      <c r="AC39" s="24">
        <v>-0.51480454245092799</v>
      </c>
      <c r="AD39" s="24">
        <v>-0.54975436911129105</v>
      </c>
      <c r="AE39" s="24">
        <v>0.86947972464312295</v>
      </c>
      <c r="AF39" s="24">
        <v>0.83126075627249496</v>
      </c>
      <c r="AG39" s="24">
        <v>-0.59979187405566403</v>
      </c>
      <c r="AH39" s="24">
        <v>-0.28480523895989801</v>
      </c>
      <c r="AI39" s="24">
        <v>0.84534337885142696</v>
      </c>
      <c r="AJ39" s="24">
        <v>0.58168774795215805</v>
      </c>
      <c r="AK39" s="24">
        <v>0.64474237147828195</v>
      </c>
      <c r="AL39" s="24">
        <v>0.377807536982946</v>
      </c>
      <c r="AM39" s="24">
        <v>0.294880296934457</v>
      </c>
      <c r="AN39" s="24">
        <v>-0.402814882297307</v>
      </c>
      <c r="AO39" s="24">
        <v>-0.73852190853012301</v>
      </c>
      <c r="AP39" s="24">
        <v>0.46343919557080299</v>
      </c>
      <c r="AQ39" s="24">
        <v>5.4532536752952103E-2</v>
      </c>
      <c r="AR39" s="24">
        <v>0.157236947313937</v>
      </c>
      <c r="AS39" s="24">
        <v>0.17045311485700801</v>
      </c>
      <c r="AT39" s="24">
        <v>0.17119716091251999</v>
      </c>
      <c r="AU39" s="24">
        <v>0.26316487640088498</v>
      </c>
      <c r="AV39" s="24">
        <v>-0.33437043125298399</v>
      </c>
      <c r="AW39" s="24">
        <v>0.165225853366505</v>
      </c>
      <c r="AX39" s="24">
        <v>0.41443878236330101</v>
      </c>
      <c r="AY39" s="24">
        <v>0.45164513336637602</v>
      </c>
      <c r="AZ39" s="24">
        <v>0.72113684269460998</v>
      </c>
      <c r="BA39" s="24">
        <v>3.3693088446505398E-2</v>
      </c>
      <c r="BB39" s="24">
        <v>0.53900038974120501</v>
      </c>
      <c r="BC39" s="24">
        <v>0.596171980797916</v>
      </c>
      <c r="BD39" s="24">
        <v>0.77887455060287303</v>
      </c>
      <c r="BE39" s="24">
        <v>0.61439266554939198</v>
      </c>
      <c r="BF39" s="24">
        <v>0.49775401038196798</v>
      </c>
      <c r="BG39" s="24">
        <v>0.62009018005915495</v>
      </c>
      <c r="BH39" s="24">
        <v>0.67144668133514895</v>
      </c>
      <c r="BI39" s="24">
        <v>0.859049569780439</v>
      </c>
      <c r="BJ39" s="24">
        <v>-3.2353987920120897E-2</v>
      </c>
      <c r="BK39" s="24">
        <v>0.528089535591863</v>
      </c>
      <c r="BL39" s="24">
        <v>0.60287141147377299</v>
      </c>
      <c r="BM39" s="24">
        <v>0.46192302356888598</v>
      </c>
      <c r="BN39" s="24">
        <v>0.45367752497492497</v>
      </c>
      <c r="BO39" s="24">
        <v>0.70679308088910997</v>
      </c>
      <c r="BP39" s="24">
        <v>0.71888190007956398</v>
      </c>
      <c r="BQ39" s="24">
        <v>-1.09684332630826E-2</v>
      </c>
      <c r="BR39" s="24">
        <v>2.50631790403581E-2</v>
      </c>
      <c r="BS39" s="24">
        <v>0.430238830440062</v>
      </c>
      <c r="BT39" s="24">
        <v>0.52628835434359</v>
      </c>
      <c r="BU39" s="24">
        <v>0.53284154534085804</v>
      </c>
      <c r="BV39" s="24">
        <v>0.57621264352009605</v>
      </c>
      <c r="BW39" s="24">
        <v>0.59357372346901205</v>
      </c>
      <c r="BX39" s="24">
        <v>0.71887400960075698</v>
      </c>
      <c r="BY39" s="24">
        <v>0.52430662872792999</v>
      </c>
      <c r="BZ39" s="24">
        <v>0.26212892004034</v>
      </c>
      <c r="CA39" s="24">
        <v>0.18965704386170501</v>
      </c>
      <c r="CB39" s="24">
        <v>0.49771445356398403</v>
      </c>
      <c r="CC39" s="24">
        <v>0.494438053579486</v>
      </c>
      <c r="CD39" s="24">
        <v>0.63032846291657396</v>
      </c>
      <c r="CE39" s="24">
        <v>0.54263730808380395</v>
      </c>
      <c r="CF39" s="24">
        <v>0.67962955373710698</v>
      </c>
      <c r="CG39" s="24">
        <v>0.70547858685147802</v>
      </c>
      <c r="CH39" s="24">
        <v>0.634011509336176</v>
      </c>
      <c r="CI39" s="24">
        <v>0.57360885856672905</v>
      </c>
      <c r="CJ39" s="24">
        <v>0.36668129104178299</v>
      </c>
      <c r="CK39" s="24">
        <v>0.58247587018452796</v>
      </c>
      <c r="CL39" s="24">
        <v>-0.48465110123092597</v>
      </c>
      <c r="CM39" s="24">
        <v>-0.61868488727483895</v>
      </c>
      <c r="CN39" s="24">
        <v>-0.57473073440240496</v>
      </c>
      <c r="CO39" s="24">
        <v>0.29741990910236998</v>
      </c>
      <c r="CP39" s="24">
        <v>-0.17108480436069801</v>
      </c>
      <c r="CQ39" s="24">
        <v>-0.133706344828836</v>
      </c>
      <c r="CR39" s="24">
        <v>-0.38349803496395402</v>
      </c>
      <c r="CS39" s="24">
        <v>-0.65551663895680201</v>
      </c>
      <c r="CT39" s="24">
        <v>-0.118766256062749</v>
      </c>
      <c r="CU39" s="24">
        <v>1.39507607635717E-2</v>
      </c>
      <c r="CV39" s="24">
        <v>1.3355031317386599E-2</v>
      </c>
      <c r="CW39" s="24">
        <v>-0.78364565699633404</v>
      </c>
      <c r="CX39" s="24">
        <v>-0.53505830203904903</v>
      </c>
      <c r="CY39" s="24">
        <v>0.66212957767276504</v>
      </c>
      <c r="CZ39" s="24">
        <v>0.35229518093720602</v>
      </c>
      <c r="DA39" s="24">
        <v>-0.68067521226976402</v>
      </c>
      <c r="DB39" s="24">
        <v>-0.52147448890665604</v>
      </c>
      <c r="DC39" s="24">
        <v>-0.77645042079054705</v>
      </c>
      <c r="DD39" s="24">
        <v>-0.62092098042914801</v>
      </c>
      <c r="DE39" s="24">
        <v>-0.52492590765954805</v>
      </c>
      <c r="DF39" s="24">
        <v>0.66893568945675497</v>
      </c>
      <c r="DG39" s="24">
        <v>0.57682891435028905</v>
      </c>
      <c r="DH39" s="24">
        <v>-0.61938658114572098</v>
      </c>
      <c r="DI39" s="24">
        <v>0.29452427871776499</v>
      </c>
      <c r="DJ39" s="24">
        <v>-3.0735690988119499E-2</v>
      </c>
      <c r="DK39" s="24">
        <v>0.18992948568752699</v>
      </c>
      <c r="DL39" s="24">
        <v>-0.67612033783516701</v>
      </c>
      <c r="DM39" s="24">
        <v>1.2686502735568801E-2</v>
      </c>
      <c r="DN39" s="24">
        <v>-0.33725822912895298</v>
      </c>
      <c r="DO39" s="24">
        <v>0.22039480363709299</v>
      </c>
      <c r="DP39" s="24">
        <v>0.194456363934427</v>
      </c>
      <c r="DQ39" s="24">
        <v>0.21169050582013099</v>
      </c>
      <c r="DR39" s="24">
        <v>0.17150428454507</v>
      </c>
      <c r="DS39" s="24">
        <v>1.5656404645648499E-2</v>
      </c>
      <c r="DT39" s="24">
        <v>0.35023079828626802</v>
      </c>
      <c r="DU39" s="24">
        <v>0.432688985743441</v>
      </c>
      <c r="DV39" s="24">
        <v>0.36296262270989699</v>
      </c>
      <c r="DW39" s="24">
        <v>0.285407473124203</v>
      </c>
      <c r="DX39" s="24">
        <v>8.3398413095290294E-2</v>
      </c>
      <c r="DY39" s="24">
        <v>0.55614400775211703</v>
      </c>
      <c r="DZ39" s="24">
        <v>0.55117218058177597</v>
      </c>
      <c r="EA39" s="24">
        <v>0.54144231778060103</v>
      </c>
      <c r="EB39" s="24">
        <v>0.47714550016051299</v>
      </c>
      <c r="EC39" s="24">
        <v>0.50167252280619801</v>
      </c>
      <c r="ED39" s="24">
        <v>0.46359810294329001</v>
      </c>
      <c r="EE39" s="24">
        <v>0.419135837001885</v>
      </c>
      <c r="EF39" s="24">
        <v>0.60498342350096501</v>
      </c>
      <c r="EG39" s="24">
        <v>0.58775851407945301</v>
      </c>
      <c r="EH39" s="24">
        <v>0.52514613583281</v>
      </c>
      <c r="EI39" s="24">
        <v>0.50390127508246196</v>
      </c>
      <c r="EJ39" s="24">
        <v>-0.27195332478280498</v>
      </c>
      <c r="EK39" s="24">
        <v>0.19915097698622</v>
      </c>
      <c r="EL39" s="24">
        <v>-0.16944988579881001</v>
      </c>
      <c r="EM39" s="24">
        <v>-0.55216900372382804</v>
      </c>
      <c r="EN39" s="24">
        <v>-0.68078567718028904</v>
      </c>
      <c r="EO39" s="24">
        <v>0.84621233852910005</v>
      </c>
      <c r="EP39" s="24">
        <v>-0.27718837896344201</v>
      </c>
      <c r="EQ39" s="24">
        <v>-0.23631543504285499</v>
      </c>
      <c r="ER39" s="24">
        <v>-9.7021313686981206E-2</v>
      </c>
      <c r="ES39" s="24">
        <v>-0.328589274989806</v>
      </c>
      <c r="ET39" s="24">
        <v>-0.16416738996413899</v>
      </c>
      <c r="EU39" s="24">
        <v>-0.26515898286650802</v>
      </c>
      <c r="EV39" s="24">
        <v>-0.27671189892932202</v>
      </c>
      <c r="EW39" s="24">
        <v>0.89716305853479505</v>
      </c>
    </row>
    <row r="40" spans="1:153" x14ac:dyDescent="0.25">
      <c r="A40" t="s">
        <v>104</v>
      </c>
      <c r="B40" t="s">
        <v>136</v>
      </c>
      <c r="C40" s="23">
        <v>0.588278102561405</v>
      </c>
      <c r="D40" s="24">
        <v>0.88165269175171801</v>
      </c>
      <c r="E40" s="24">
        <v>-0.202367650007339</v>
      </c>
      <c r="F40" s="24">
        <v>-0.71437453470779</v>
      </c>
      <c r="G40" s="24">
        <v>-0.60297454206814805</v>
      </c>
      <c r="H40" s="24">
        <v>-0.59016048432373602</v>
      </c>
      <c r="I40" s="24">
        <v>-0.50352409077127303</v>
      </c>
      <c r="J40" s="24">
        <v>-0.60315576427766504</v>
      </c>
      <c r="K40" s="24">
        <v>-0.66860952011854102</v>
      </c>
      <c r="L40" s="24">
        <v>-0.59280491744116004</v>
      </c>
      <c r="M40" s="24">
        <v>-0.65579757574012199</v>
      </c>
      <c r="N40" s="24">
        <v>-0.18574757274012901</v>
      </c>
      <c r="O40" s="24">
        <v>-0.59896804998263897</v>
      </c>
      <c r="P40" s="24">
        <v>-0.58223366386474795</v>
      </c>
      <c r="Q40" s="24">
        <v>-0.61856216523318297</v>
      </c>
      <c r="R40" s="24">
        <v>-0.606061631605053</v>
      </c>
      <c r="S40" s="24">
        <v>-0.56546396010686395</v>
      </c>
      <c r="T40" s="24">
        <v>-0.61659331316737997</v>
      </c>
      <c r="U40" s="24">
        <v>-0.56933546729871898</v>
      </c>
      <c r="V40" s="24">
        <v>-0.57077059216279002</v>
      </c>
      <c r="W40" s="24">
        <v>-0.597780606315928</v>
      </c>
      <c r="X40" s="24">
        <v>-0.55412561580368003</v>
      </c>
      <c r="Y40" s="24">
        <v>-0.62463614252473298</v>
      </c>
      <c r="Z40" s="24">
        <v>-0.63463527032526501</v>
      </c>
      <c r="AA40" s="24">
        <v>-0.61533592762131095</v>
      </c>
      <c r="AB40" s="24">
        <v>-0.86701282531315704</v>
      </c>
      <c r="AC40" s="24">
        <v>-0.61865842898887702</v>
      </c>
      <c r="AD40" s="24">
        <v>-0.65334563982497795</v>
      </c>
      <c r="AE40" s="24">
        <v>0.92283322294480297</v>
      </c>
      <c r="AF40" s="24">
        <v>0.86259466619832403</v>
      </c>
      <c r="AG40" s="24">
        <v>-0.69332723643207705</v>
      </c>
      <c r="AH40" s="24">
        <v>-0.37872356753869102</v>
      </c>
      <c r="AI40" s="24">
        <v>0.90208004705542999</v>
      </c>
      <c r="AJ40" s="24">
        <v>0.66556563736913499</v>
      </c>
      <c r="AK40" s="24">
        <v>0.68053695022105798</v>
      </c>
      <c r="AL40" s="24">
        <v>0.39576479754507599</v>
      </c>
      <c r="AM40" s="24">
        <v>0.320958587355126</v>
      </c>
      <c r="AN40" s="24">
        <v>-0.51863739458021396</v>
      </c>
      <c r="AO40" s="24">
        <v>-0.82225096672104603</v>
      </c>
      <c r="AP40" s="24">
        <v>0.54758586051755098</v>
      </c>
      <c r="AQ40" s="24">
        <v>0.111069184583843</v>
      </c>
      <c r="AR40" s="24">
        <v>0.26144027447592899</v>
      </c>
      <c r="AS40" s="24">
        <v>0.26736223026321099</v>
      </c>
      <c r="AT40" s="24">
        <v>0.247541821544916</v>
      </c>
      <c r="AU40" s="24">
        <v>0.37607287332765299</v>
      </c>
      <c r="AV40" s="24">
        <v>-0.32826326583147603</v>
      </c>
      <c r="AW40" s="24">
        <v>0.25850257648736202</v>
      </c>
      <c r="AX40" s="24">
        <v>0.51391370041121698</v>
      </c>
      <c r="AY40" s="24">
        <v>0.54108943703757895</v>
      </c>
      <c r="AZ40" s="24">
        <v>0.78848519271533901</v>
      </c>
      <c r="BA40" s="24">
        <v>-7.54462266749341E-2</v>
      </c>
      <c r="BB40" s="24">
        <v>0.63205369458648397</v>
      </c>
      <c r="BC40" s="24">
        <v>0.68140175708278805</v>
      </c>
      <c r="BD40" s="24">
        <v>0.79663941415561701</v>
      </c>
      <c r="BE40" s="24">
        <v>0.67806847613107102</v>
      </c>
      <c r="BF40" s="24">
        <v>0.59597817920960305</v>
      </c>
      <c r="BG40" s="24">
        <v>0.69923189601305202</v>
      </c>
      <c r="BH40" s="24">
        <v>0.75553719567475297</v>
      </c>
      <c r="BI40" s="24">
        <v>0.89720633145589801</v>
      </c>
      <c r="BJ40" s="24">
        <v>-0.15152612433790599</v>
      </c>
      <c r="BK40" s="24">
        <v>0.61835752866004701</v>
      </c>
      <c r="BL40" s="24">
        <v>0.67803595675581896</v>
      </c>
      <c r="BM40" s="24">
        <v>0.54988297620969195</v>
      </c>
      <c r="BN40" s="24">
        <v>0.523354590006191</v>
      </c>
      <c r="BO40" s="24">
        <v>0.77690262219457096</v>
      </c>
      <c r="BP40" s="24">
        <v>0.78397279314095503</v>
      </c>
      <c r="BQ40" s="24">
        <v>5.17563849248188E-2</v>
      </c>
      <c r="BR40" s="24">
        <v>0.101903902540025</v>
      </c>
      <c r="BS40" s="24">
        <v>0.519554867657538</v>
      </c>
      <c r="BT40" s="24">
        <v>0.62068919911148701</v>
      </c>
      <c r="BU40" s="24">
        <v>0.62087146795741999</v>
      </c>
      <c r="BV40" s="24">
        <v>0.67016606831880798</v>
      </c>
      <c r="BW40" s="24">
        <v>0.68163687671890305</v>
      </c>
      <c r="BX40" s="24">
        <v>0.75958756275920303</v>
      </c>
      <c r="BY40" s="24">
        <v>0.62692605266204005</v>
      </c>
      <c r="BZ40" s="24">
        <v>0.28942698714480702</v>
      </c>
      <c r="CA40" s="24">
        <v>0.25479782158179098</v>
      </c>
      <c r="CB40" s="24">
        <v>0.59045304921672503</v>
      </c>
      <c r="CC40" s="24">
        <v>0.58558568039581704</v>
      </c>
      <c r="CD40" s="24">
        <v>0.71265932921426001</v>
      </c>
      <c r="CE40" s="24">
        <v>0.62683991561166097</v>
      </c>
      <c r="CF40" s="24">
        <v>0.75976482450530403</v>
      </c>
      <c r="CG40" s="24">
        <v>0.77582221718383504</v>
      </c>
      <c r="CH40" s="24">
        <v>0.70634253574966499</v>
      </c>
      <c r="CI40" s="24">
        <v>0.64852386028421904</v>
      </c>
      <c r="CJ40" s="24">
        <v>0.42211950295282602</v>
      </c>
      <c r="CK40" s="24">
        <v>0.66931444638297599</v>
      </c>
      <c r="CL40" s="24">
        <v>-0.58801048153985902</v>
      </c>
      <c r="CM40" s="24">
        <v>-0.67121570240093797</v>
      </c>
      <c r="CN40" s="24">
        <v>-0.66677336360181505</v>
      </c>
      <c r="CO40" s="24">
        <v>0.38454932975431799</v>
      </c>
      <c r="CP40" s="24">
        <v>-5.5251519295789697E-2</v>
      </c>
      <c r="CQ40" s="24">
        <v>-5.6789836616280197E-2</v>
      </c>
      <c r="CR40" s="24">
        <v>-0.34294241085980898</v>
      </c>
      <c r="CS40" s="24">
        <v>-0.64113385433869996</v>
      </c>
      <c r="CT40" s="24">
        <v>-3.3674597687197098E-2</v>
      </c>
      <c r="CU40" s="24">
        <v>7.6224006755299806E-2</v>
      </c>
      <c r="CV40" s="24">
        <v>5.6056046679616001E-2</v>
      </c>
      <c r="CW40" s="24">
        <v>-0.84423223416750204</v>
      </c>
      <c r="CX40" s="24">
        <v>-0.63077961059431398</v>
      </c>
      <c r="CY40" s="24">
        <v>0.74505315615748202</v>
      </c>
      <c r="CZ40" s="24">
        <v>0.445649953076247</v>
      </c>
      <c r="DA40" s="24">
        <v>-0.75322461338623403</v>
      </c>
      <c r="DB40" s="24">
        <v>-0.60691884219722103</v>
      </c>
      <c r="DC40" s="24">
        <v>-0.78023033524508001</v>
      </c>
      <c r="DD40" s="24">
        <v>-0.70501551535690399</v>
      </c>
      <c r="DE40" s="24">
        <v>-0.548403066407116</v>
      </c>
      <c r="DF40" s="24">
        <v>0.73909632299246597</v>
      </c>
      <c r="DG40" s="24">
        <v>0.62100745316619299</v>
      </c>
      <c r="DH40" s="24">
        <v>-0.70636428690599495</v>
      </c>
      <c r="DI40" s="24">
        <v>0.39399191731983102</v>
      </c>
      <c r="DJ40" s="24">
        <v>-0.11861425255737799</v>
      </c>
      <c r="DK40" s="24">
        <v>0.24581512293176</v>
      </c>
      <c r="DL40" s="24">
        <v>-0.740429008700066</v>
      </c>
      <c r="DM40" s="24">
        <v>0.14131905498292199</v>
      </c>
      <c r="DN40" s="24">
        <v>-0.23400303804351499</v>
      </c>
      <c r="DO40" s="24">
        <v>0.346139017217162</v>
      </c>
      <c r="DP40" s="24">
        <v>0.31956589672935598</v>
      </c>
      <c r="DQ40" s="24">
        <v>0.33386105229778301</v>
      </c>
      <c r="DR40" s="24">
        <v>0.29390006907605298</v>
      </c>
      <c r="DS40" s="24">
        <v>0.14661935506169699</v>
      </c>
      <c r="DT40" s="24">
        <v>0.45532756203681701</v>
      </c>
      <c r="DU40" s="24">
        <v>0.54661304822030998</v>
      </c>
      <c r="DV40" s="24">
        <v>0.48462416550712001</v>
      </c>
      <c r="DW40" s="24">
        <v>0.40982793153278801</v>
      </c>
      <c r="DX40" s="24">
        <v>0.21616512613825201</v>
      </c>
      <c r="DY40" s="24">
        <v>0.66318996199049696</v>
      </c>
      <c r="DZ40" s="24">
        <v>0.65743066503958203</v>
      </c>
      <c r="EA40" s="24">
        <v>0.64788959193408602</v>
      </c>
      <c r="EB40" s="24">
        <v>0.59023661541533601</v>
      </c>
      <c r="EC40" s="24">
        <v>0.61300930622926297</v>
      </c>
      <c r="ED40" s="24">
        <v>0.57698638602982</v>
      </c>
      <c r="EE40" s="24">
        <v>0.53564401740909295</v>
      </c>
      <c r="EF40" s="24">
        <v>0.70354759047385196</v>
      </c>
      <c r="EG40" s="24">
        <v>0.68963384252961302</v>
      </c>
      <c r="EH40" s="24">
        <v>0.63257925431710604</v>
      </c>
      <c r="EI40" s="24">
        <v>0.61488239410832302</v>
      </c>
      <c r="EJ40" s="24">
        <v>-0.26710936099288801</v>
      </c>
      <c r="EK40" s="24">
        <v>0.26687968208271101</v>
      </c>
      <c r="EL40" s="24">
        <v>-0.109235075826289</v>
      </c>
      <c r="EM40" s="24">
        <v>-0.64615271985964995</v>
      </c>
      <c r="EN40" s="24">
        <v>-0.72613343280046005</v>
      </c>
      <c r="EO40" s="24">
        <v>0.81238706666318194</v>
      </c>
      <c r="EP40" s="24">
        <v>-0.21489298396067999</v>
      </c>
      <c r="EQ40" s="24">
        <v>-0.215971861463993</v>
      </c>
      <c r="ER40" s="24">
        <v>-6.4419530997869207E-2</v>
      </c>
      <c r="ES40" s="24">
        <v>-0.26754533277528397</v>
      </c>
      <c r="ET40" s="24">
        <v>-8.4983869159545394E-2</v>
      </c>
      <c r="EU40" s="24">
        <v>-0.18917541945392599</v>
      </c>
      <c r="EV40" s="24">
        <v>-0.25088932753585602</v>
      </c>
      <c r="EW40" s="24">
        <v>0.85347401215159802</v>
      </c>
    </row>
    <row r="41" spans="1:153" x14ac:dyDescent="0.25">
      <c r="A41" t="s">
        <v>105</v>
      </c>
      <c r="B41" t="s">
        <v>136</v>
      </c>
      <c r="C41" s="23">
        <v>0.54546733951201998</v>
      </c>
      <c r="D41" s="24">
        <v>0.90529392189630298</v>
      </c>
      <c r="E41" s="24">
        <v>-0.27544249129347498</v>
      </c>
      <c r="F41" s="24">
        <v>-0.67954337705923196</v>
      </c>
      <c r="G41" s="24">
        <v>-0.57652700536993895</v>
      </c>
      <c r="H41" s="24">
        <v>-0.54444109459456902</v>
      </c>
      <c r="I41" s="24">
        <v>-0.45438326839234</v>
      </c>
      <c r="J41" s="24">
        <v>-0.555010425313892</v>
      </c>
      <c r="K41" s="24">
        <v>-0.62745922893024797</v>
      </c>
      <c r="L41" s="24">
        <v>-0.58583196592851094</v>
      </c>
      <c r="M41" s="24">
        <v>-0.61014562253332305</v>
      </c>
      <c r="N41" s="24">
        <v>-0.18562568470242499</v>
      </c>
      <c r="O41" s="24">
        <v>-0.55832866397630598</v>
      </c>
      <c r="P41" s="24">
        <v>-0.53689427651635002</v>
      </c>
      <c r="Q41" s="24">
        <v>-0.57449686023884095</v>
      </c>
      <c r="R41" s="24">
        <v>-0.56067505978199805</v>
      </c>
      <c r="S41" s="24">
        <v>-0.57663041468135301</v>
      </c>
      <c r="T41" s="24">
        <v>-0.56861934040981099</v>
      </c>
      <c r="U41" s="24">
        <v>-0.52675968853923205</v>
      </c>
      <c r="V41" s="24">
        <v>-0.52678973111480398</v>
      </c>
      <c r="W41" s="24">
        <v>-0.55926652762101303</v>
      </c>
      <c r="X41" s="24">
        <v>-0.52156833675077197</v>
      </c>
      <c r="Y41" s="24">
        <v>-0.57855739133175399</v>
      </c>
      <c r="Z41" s="24">
        <v>-0.59915373575065201</v>
      </c>
      <c r="AA41" s="24">
        <v>-0.56782287482425697</v>
      </c>
      <c r="AB41" s="24">
        <v>-0.83276806264079895</v>
      </c>
      <c r="AC41" s="24">
        <v>-0.57828603005471702</v>
      </c>
      <c r="AD41" s="24">
        <v>-0.60764785635699603</v>
      </c>
      <c r="AE41" s="24">
        <v>0.89121147823959401</v>
      </c>
      <c r="AF41" s="24">
        <v>0.84603638200815501</v>
      </c>
      <c r="AG41" s="24">
        <v>-0.65818947986082099</v>
      </c>
      <c r="AH41" s="24">
        <v>-0.36051977145036201</v>
      </c>
      <c r="AI41" s="24">
        <v>0.86556474341806799</v>
      </c>
      <c r="AJ41" s="24">
        <v>0.62937292366751996</v>
      </c>
      <c r="AK41" s="24">
        <v>0.67541103423916404</v>
      </c>
      <c r="AL41" s="24">
        <v>0.38194900227166001</v>
      </c>
      <c r="AM41" s="24">
        <v>0.29698988016897399</v>
      </c>
      <c r="AN41" s="24">
        <v>-0.47102863857737898</v>
      </c>
      <c r="AO41" s="24">
        <v>-0.78491609094372305</v>
      </c>
      <c r="AP41" s="24">
        <v>0.52585175934782202</v>
      </c>
      <c r="AQ41" s="24">
        <v>0.10242896139370999</v>
      </c>
      <c r="AR41" s="24">
        <v>0.21096889106845701</v>
      </c>
      <c r="AS41" s="24">
        <v>0.23529780933727101</v>
      </c>
      <c r="AT41" s="24">
        <v>0.22798244539172299</v>
      </c>
      <c r="AU41" s="24">
        <v>0.331479083175994</v>
      </c>
      <c r="AV41" s="24">
        <v>-0.35229176438245502</v>
      </c>
      <c r="AW41" s="24">
        <v>0.22467137935964701</v>
      </c>
      <c r="AX41" s="24">
        <v>0.47929857110549401</v>
      </c>
      <c r="AY41" s="24">
        <v>0.51105350707110497</v>
      </c>
      <c r="AZ41" s="24">
        <v>0.76303699913185297</v>
      </c>
      <c r="BA41" s="24">
        <v>-2.9011402046060598E-2</v>
      </c>
      <c r="BB41" s="24">
        <v>0.59770373819056699</v>
      </c>
      <c r="BC41" s="24">
        <v>0.65232701924181202</v>
      </c>
      <c r="BD41" s="24">
        <v>0.79694413742915604</v>
      </c>
      <c r="BE41" s="24">
        <v>0.650624585582813</v>
      </c>
      <c r="BF41" s="24">
        <v>0.54793718521352797</v>
      </c>
      <c r="BG41" s="24">
        <v>0.67608935184457297</v>
      </c>
      <c r="BH41" s="24">
        <v>0.732942771870987</v>
      </c>
      <c r="BI41" s="24">
        <v>0.87408593634360698</v>
      </c>
      <c r="BJ41" s="24">
        <v>-9.99535773857535E-2</v>
      </c>
      <c r="BK41" s="24">
        <v>0.597069238516034</v>
      </c>
      <c r="BL41" s="24">
        <v>0.66544356435011598</v>
      </c>
      <c r="BM41" s="24">
        <v>0.53159782039963399</v>
      </c>
      <c r="BN41" s="24">
        <v>0.52422527688182996</v>
      </c>
      <c r="BO41" s="24">
        <v>0.75381119722169199</v>
      </c>
      <c r="BP41" s="24">
        <v>0.75607163674852296</v>
      </c>
      <c r="BQ41" s="24">
        <v>7.8166458240938597E-4</v>
      </c>
      <c r="BR41" s="24">
        <v>6.3859040660851005E-2</v>
      </c>
      <c r="BS41" s="24">
        <v>0.48495577888519098</v>
      </c>
      <c r="BT41" s="24">
        <v>0.58857823677768895</v>
      </c>
      <c r="BU41" s="24">
        <v>0.59197288923762303</v>
      </c>
      <c r="BV41" s="24">
        <v>0.63626291611231101</v>
      </c>
      <c r="BW41" s="24">
        <v>0.65066281991875097</v>
      </c>
      <c r="BX41" s="24">
        <v>0.75165706107820796</v>
      </c>
      <c r="BY41" s="24">
        <v>0.58373986413801005</v>
      </c>
      <c r="BZ41" s="24">
        <v>0.28558291990854701</v>
      </c>
      <c r="CA41" s="24">
        <v>0.23532866514553599</v>
      </c>
      <c r="CB41" s="24">
        <v>0.55408865842306998</v>
      </c>
      <c r="CC41" s="24">
        <v>0.56101734080903098</v>
      </c>
      <c r="CD41" s="24">
        <v>0.68784310772329105</v>
      </c>
      <c r="CE41" s="24">
        <v>0.60221347905677802</v>
      </c>
      <c r="CF41" s="24">
        <v>0.73915959586416402</v>
      </c>
      <c r="CG41" s="24">
        <v>0.75831688143829801</v>
      </c>
      <c r="CH41" s="24">
        <v>0.70644573674079902</v>
      </c>
      <c r="CI41" s="24">
        <v>0.64831571457381398</v>
      </c>
      <c r="CJ41" s="24">
        <v>0.43760660284370401</v>
      </c>
      <c r="CK41" s="24">
        <v>0.64126733715861295</v>
      </c>
      <c r="CL41" s="24">
        <v>-0.55383442632423996</v>
      </c>
      <c r="CM41" s="24">
        <v>-0.64432045009177596</v>
      </c>
      <c r="CN41" s="24">
        <v>-0.632244159184844</v>
      </c>
      <c r="CO41" s="24">
        <v>0.35445890848179701</v>
      </c>
      <c r="CP41" s="24">
        <v>-0.13631131874323699</v>
      </c>
      <c r="CQ41" s="24">
        <v>-0.101011438650616</v>
      </c>
      <c r="CR41" s="24">
        <v>-0.37529523139769</v>
      </c>
      <c r="CS41" s="24">
        <v>-0.66328529304601203</v>
      </c>
      <c r="CT41" s="24">
        <v>-8.1459227267655199E-2</v>
      </c>
      <c r="CU41" s="24">
        <v>1.99688437626225E-2</v>
      </c>
      <c r="CV41" s="24">
        <v>4.0897342720562099E-2</v>
      </c>
      <c r="CW41" s="24">
        <v>-0.82852395584846905</v>
      </c>
      <c r="CX41" s="24">
        <v>-0.60636740086419805</v>
      </c>
      <c r="CY41" s="24">
        <v>0.71769006801186797</v>
      </c>
      <c r="CZ41" s="24">
        <v>0.41609014350636098</v>
      </c>
      <c r="DA41" s="24">
        <v>-0.73745569066148997</v>
      </c>
      <c r="DB41" s="24">
        <v>-0.57484420039241502</v>
      </c>
      <c r="DC41" s="24">
        <v>-0.77912012384280305</v>
      </c>
      <c r="DD41" s="24">
        <v>-0.66394604086216702</v>
      </c>
      <c r="DE41" s="24">
        <v>-0.52337766079939096</v>
      </c>
      <c r="DF41" s="24">
        <v>0.73366135598111903</v>
      </c>
      <c r="DG41" s="24">
        <v>0.64058900736366997</v>
      </c>
      <c r="DH41" s="24">
        <v>-0.66138428713060005</v>
      </c>
      <c r="DI41" s="24">
        <v>0.33805024828268498</v>
      </c>
      <c r="DJ41" s="24">
        <v>-8.7850655704069802E-2</v>
      </c>
      <c r="DK41" s="24">
        <v>0.22714290817089</v>
      </c>
      <c r="DL41" s="24">
        <v>-0.72923773529032798</v>
      </c>
      <c r="DM41" s="24">
        <v>8.2655792459350105E-2</v>
      </c>
      <c r="DN41" s="24">
        <v>-0.28261836847885802</v>
      </c>
      <c r="DO41" s="24">
        <v>0.29093061330811398</v>
      </c>
      <c r="DP41" s="24">
        <v>0.26794542660442</v>
      </c>
      <c r="DQ41" s="24">
        <v>0.288852887857449</v>
      </c>
      <c r="DR41" s="24">
        <v>0.25099196395461199</v>
      </c>
      <c r="DS41" s="24">
        <v>8.0050957450404706E-2</v>
      </c>
      <c r="DT41" s="24">
        <v>0.39897424343627902</v>
      </c>
      <c r="DU41" s="24">
        <v>0.495242359998944</v>
      </c>
      <c r="DV41" s="24">
        <v>0.43253322931008598</v>
      </c>
      <c r="DW41" s="24">
        <v>0.36058930370379799</v>
      </c>
      <c r="DX41" s="24">
        <v>0.16203114862656301</v>
      </c>
      <c r="DY41" s="24">
        <v>0.61359043846771999</v>
      </c>
      <c r="DZ41" s="24">
        <v>0.61287619446475405</v>
      </c>
      <c r="EA41" s="24">
        <v>0.60582978533288201</v>
      </c>
      <c r="EB41" s="24">
        <v>0.54549684428288503</v>
      </c>
      <c r="EC41" s="24">
        <v>0.56537987567010495</v>
      </c>
      <c r="ED41" s="24">
        <v>0.52861304574956403</v>
      </c>
      <c r="EE41" s="24">
        <v>0.48743202398983299</v>
      </c>
      <c r="EF41" s="24">
        <v>0.66459727651404499</v>
      </c>
      <c r="EG41" s="24">
        <v>0.64951075157583205</v>
      </c>
      <c r="EH41" s="24">
        <v>0.58908073972124897</v>
      </c>
      <c r="EI41" s="24">
        <v>0.56772166593157702</v>
      </c>
      <c r="EJ41" s="24">
        <v>-0.28456573842731597</v>
      </c>
      <c r="EK41" s="24">
        <v>0.206184340484803</v>
      </c>
      <c r="EL41" s="24">
        <v>-0.118816737427719</v>
      </c>
      <c r="EM41" s="24">
        <v>-0.60265664080834003</v>
      </c>
      <c r="EN41" s="24">
        <v>-0.71031440648484301</v>
      </c>
      <c r="EO41" s="24">
        <v>0.79989179144258804</v>
      </c>
      <c r="EP41" s="24">
        <v>-0.27494724920038999</v>
      </c>
      <c r="EQ41" s="24">
        <v>-0.23372040888895701</v>
      </c>
      <c r="ER41" s="24">
        <v>-7.7569999056185002E-2</v>
      </c>
      <c r="ES41" s="24">
        <v>-0.32735393425595799</v>
      </c>
      <c r="ET41" s="24">
        <v>-0.15247931866546599</v>
      </c>
      <c r="EU41" s="24">
        <v>-0.25022764463128999</v>
      </c>
      <c r="EV41" s="24">
        <v>-0.24145864376985901</v>
      </c>
      <c r="EW41" s="24">
        <v>0.84862867215382598</v>
      </c>
    </row>
    <row r="42" spans="1:153" x14ac:dyDescent="0.25">
      <c r="A42" t="s">
        <v>106</v>
      </c>
      <c r="B42" t="s">
        <v>136</v>
      </c>
      <c r="C42" s="23">
        <v>0.50019950008421799</v>
      </c>
      <c r="D42" s="24">
        <v>0.76351412318182099</v>
      </c>
      <c r="E42" s="24">
        <v>-0.18593349113754201</v>
      </c>
      <c r="F42" s="24">
        <v>-0.613461806380455</v>
      </c>
      <c r="G42" s="24">
        <v>-0.48055492330428001</v>
      </c>
      <c r="H42" s="24">
        <v>-0.50417597657202196</v>
      </c>
      <c r="I42" s="24">
        <v>-0.41134734452855098</v>
      </c>
      <c r="J42" s="24">
        <v>-0.523205351743529</v>
      </c>
      <c r="K42" s="24">
        <v>-0.57461715781259104</v>
      </c>
      <c r="L42" s="24">
        <v>-0.48038303191931098</v>
      </c>
      <c r="M42" s="24">
        <v>-0.59036373855990298</v>
      </c>
      <c r="N42" s="24">
        <v>-0.12733241487817601</v>
      </c>
      <c r="O42" s="24">
        <v>-0.50094432443514203</v>
      </c>
      <c r="P42" s="24">
        <v>-0.49491305051670498</v>
      </c>
      <c r="Q42" s="24">
        <v>-0.53118695414126504</v>
      </c>
      <c r="R42" s="24">
        <v>-0.52623685044083801</v>
      </c>
      <c r="S42" s="24">
        <v>-0.45199385398150099</v>
      </c>
      <c r="T42" s="24">
        <v>-0.53376263193485196</v>
      </c>
      <c r="U42" s="24">
        <v>-0.473614026596548</v>
      </c>
      <c r="V42" s="24">
        <v>-0.47797429196326902</v>
      </c>
      <c r="W42" s="24">
        <v>-0.49914285368688999</v>
      </c>
      <c r="X42" s="24">
        <v>-0.43961564594008101</v>
      </c>
      <c r="Y42" s="24">
        <v>-0.53499105265967395</v>
      </c>
      <c r="Z42" s="24">
        <v>-0.54174134977098298</v>
      </c>
      <c r="AA42" s="24">
        <v>-0.52973063769433004</v>
      </c>
      <c r="AB42" s="24">
        <v>-0.80910749379884295</v>
      </c>
      <c r="AC42" s="24">
        <v>-0.528089279787188</v>
      </c>
      <c r="AD42" s="24">
        <v>-0.57606437286942103</v>
      </c>
      <c r="AE42" s="24">
        <v>0.89959813263515098</v>
      </c>
      <c r="AF42" s="24">
        <v>0.85027310484168395</v>
      </c>
      <c r="AG42" s="24">
        <v>-0.59687350186496702</v>
      </c>
      <c r="AH42" s="24">
        <v>-0.24324479952127101</v>
      </c>
      <c r="AI42" s="24">
        <v>0.88452362218577396</v>
      </c>
      <c r="AJ42" s="24">
        <v>0.60455949242683504</v>
      </c>
      <c r="AK42" s="24">
        <v>0.65083141677960299</v>
      </c>
      <c r="AL42" s="24">
        <v>0.39396950348552601</v>
      </c>
      <c r="AM42" s="24">
        <v>0.346752301885553</v>
      </c>
      <c r="AN42" s="24">
        <v>-0.42403095282965297</v>
      </c>
      <c r="AO42" s="24">
        <v>-0.75659442873953098</v>
      </c>
      <c r="AP42" s="24">
        <v>0.44002950197048302</v>
      </c>
      <c r="AQ42" s="24">
        <v>3.0292068445885799E-2</v>
      </c>
      <c r="AR42" s="24">
        <v>0.20256115146120601</v>
      </c>
      <c r="AS42" s="24">
        <v>0.163698809634133</v>
      </c>
      <c r="AT42" s="24">
        <v>0.142254940625577</v>
      </c>
      <c r="AU42" s="24">
        <v>0.27155896757329501</v>
      </c>
      <c r="AV42" s="24">
        <v>-0.289049616066336</v>
      </c>
      <c r="AW42" s="24">
        <v>0.16550644485654101</v>
      </c>
      <c r="AX42" s="24">
        <v>0.41885033671817401</v>
      </c>
      <c r="AY42" s="24">
        <v>0.45392234669732401</v>
      </c>
      <c r="AZ42" s="24">
        <v>0.71922690348906704</v>
      </c>
      <c r="BA42" s="24">
        <v>3.1462706005556597E-2</v>
      </c>
      <c r="BB42" s="24">
        <v>0.54217481972261194</v>
      </c>
      <c r="BC42" s="24">
        <v>0.596333020980923</v>
      </c>
      <c r="BD42" s="24">
        <v>0.78274660224892201</v>
      </c>
      <c r="BE42" s="24">
        <v>0.65707490039455496</v>
      </c>
      <c r="BF42" s="24">
        <v>0.534004493296382</v>
      </c>
      <c r="BG42" s="24">
        <v>0.61205292780444798</v>
      </c>
      <c r="BH42" s="24">
        <v>0.66472171263670898</v>
      </c>
      <c r="BI42" s="24">
        <v>0.88542779047092302</v>
      </c>
      <c r="BJ42" s="24">
        <v>-8.2562098736880196E-2</v>
      </c>
      <c r="BK42" s="24">
        <v>0.49532984246328599</v>
      </c>
      <c r="BL42" s="24">
        <v>0.56355248557239102</v>
      </c>
      <c r="BM42" s="24">
        <v>0.428975198332464</v>
      </c>
      <c r="BN42" s="24">
        <v>0.392698822944546</v>
      </c>
      <c r="BO42" s="24">
        <v>0.70918072921374498</v>
      </c>
      <c r="BP42" s="24">
        <v>0.71864222311061599</v>
      </c>
      <c r="BQ42" s="24">
        <v>6.7522441176250794E-2</v>
      </c>
      <c r="BR42" s="24">
        <v>6.6767608457079505E-2</v>
      </c>
      <c r="BS42" s="24">
        <v>0.44183711775356399</v>
      </c>
      <c r="BT42" s="24">
        <v>0.52627395468578397</v>
      </c>
      <c r="BU42" s="24">
        <v>0.53498490276880795</v>
      </c>
      <c r="BV42" s="24">
        <v>0.58051710456393202</v>
      </c>
      <c r="BW42" s="24">
        <v>0.59474954012470505</v>
      </c>
      <c r="BX42" s="24">
        <v>0.69711180981695997</v>
      </c>
      <c r="BY42" s="24">
        <v>0.54623061494890102</v>
      </c>
      <c r="BZ42" s="24">
        <v>0.24359410294004799</v>
      </c>
      <c r="CA42" s="24">
        <v>0.191863942534229</v>
      </c>
      <c r="CB42" s="24">
        <v>0.51217535445573203</v>
      </c>
      <c r="CC42" s="24">
        <v>0.48260739760789101</v>
      </c>
      <c r="CD42" s="24">
        <v>0.62032573839097105</v>
      </c>
      <c r="CE42" s="24">
        <v>0.53322586575500597</v>
      </c>
      <c r="CF42" s="24">
        <v>0.65929586434332599</v>
      </c>
      <c r="CG42" s="24">
        <v>0.681854479314563</v>
      </c>
      <c r="CH42" s="24">
        <v>0.56354499737095698</v>
      </c>
      <c r="CI42" s="24">
        <v>0.50093427758094899</v>
      </c>
      <c r="CJ42" s="24">
        <v>0.26660287188780502</v>
      </c>
      <c r="CK42" s="24">
        <v>0.57811238038338697</v>
      </c>
      <c r="CL42" s="24">
        <v>-0.47940770689527101</v>
      </c>
      <c r="CM42" s="24">
        <v>-0.62832785429234495</v>
      </c>
      <c r="CN42" s="24">
        <v>-0.56688048734257002</v>
      </c>
      <c r="CO42" s="24">
        <v>0.30203986012880801</v>
      </c>
      <c r="CP42" s="24">
        <v>-5.25952418472359E-2</v>
      </c>
      <c r="CQ42" s="24">
        <v>-7.4645231954456104E-2</v>
      </c>
      <c r="CR42" s="24">
        <v>-0.31510799194509498</v>
      </c>
      <c r="CS42" s="24">
        <v>-0.56138765818545799</v>
      </c>
      <c r="CT42" s="24">
        <v>-3.7662158585753398E-2</v>
      </c>
      <c r="CU42" s="24">
        <v>9.5709344520924194E-2</v>
      </c>
      <c r="CV42" s="24">
        <v>2.78614581602071E-2</v>
      </c>
      <c r="CW42" s="24">
        <v>-0.76268982937555596</v>
      </c>
      <c r="CX42" s="24">
        <v>-0.50567307721533095</v>
      </c>
      <c r="CY42" s="24">
        <v>0.64469218113976101</v>
      </c>
      <c r="CZ42" s="24">
        <v>0.35450698601283398</v>
      </c>
      <c r="DA42" s="24">
        <v>-0.66982046749587298</v>
      </c>
      <c r="DB42" s="24">
        <v>-0.50736737411669297</v>
      </c>
      <c r="DC42" s="24">
        <v>-0.75087242074794103</v>
      </c>
      <c r="DD42" s="24">
        <v>-0.66445056159930804</v>
      </c>
      <c r="DE42" s="24">
        <v>-0.56562455767674702</v>
      </c>
      <c r="DF42" s="24">
        <v>0.62889147707029502</v>
      </c>
      <c r="DG42" s="24">
        <v>0.49104686175196699</v>
      </c>
      <c r="DH42" s="24">
        <v>-0.66184165179117405</v>
      </c>
      <c r="DI42" s="24">
        <v>0.36231905087129601</v>
      </c>
      <c r="DJ42" s="24">
        <v>-2.4564496943003802E-2</v>
      </c>
      <c r="DK42" s="24">
        <v>0.17727544335356599</v>
      </c>
      <c r="DL42" s="24">
        <v>-0.62823670927980502</v>
      </c>
      <c r="DM42" s="24">
        <v>6.5333951304787502E-2</v>
      </c>
      <c r="DN42" s="24">
        <v>-0.26398979008578</v>
      </c>
      <c r="DO42" s="24">
        <v>0.26387231701118602</v>
      </c>
      <c r="DP42" s="24">
        <v>0.23480127834244199</v>
      </c>
      <c r="DQ42" s="24">
        <v>0.24275055685844299</v>
      </c>
      <c r="DR42" s="24">
        <v>0.202241472733734</v>
      </c>
      <c r="DS42" s="24">
        <v>9.6110552795804299E-2</v>
      </c>
      <c r="DT42" s="24">
        <v>0.40809619132026498</v>
      </c>
      <c r="DU42" s="24">
        <v>0.46698080537685599</v>
      </c>
      <c r="DV42" s="24">
        <v>0.39434292235273499</v>
      </c>
      <c r="DW42" s="24">
        <v>0.308681861690774</v>
      </c>
      <c r="DX42" s="24">
        <v>0.11671857212002</v>
      </c>
      <c r="DY42" s="24">
        <v>0.59044014601660799</v>
      </c>
      <c r="DZ42" s="24">
        <v>0.57300022059437705</v>
      </c>
      <c r="EA42" s="24">
        <v>0.55693074123148201</v>
      </c>
      <c r="EB42" s="24">
        <v>0.495694677858037</v>
      </c>
      <c r="EC42" s="24">
        <v>0.52813874739328204</v>
      </c>
      <c r="ED42" s="24">
        <v>0.48936190559411902</v>
      </c>
      <c r="EE42" s="24">
        <v>0.44247560260500501</v>
      </c>
      <c r="EF42" s="24">
        <v>0.617229903413265</v>
      </c>
      <c r="EG42" s="24">
        <v>0.60132647150384499</v>
      </c>
      <c r="EH42" s="24">
        <v>0.54273344551659397</v>
      </c>
      <c r="EI42" s="24">
        <v>0.52931602342130502</v>
      </c>
      <c r="EJ42" s="24">
        <v>-0.23291846537046901</v>
      </c>
      <c r="EK42" s="24">
        <v>0.30460263841220597</v>
      </c>
      <c r="EL42" s="24">
        <v>-0.214077351450602</v>
      </c>
      <c r="EM42" s="24">
        <v>-0.57505515368854798</v>
      </c>
      <c r="EN42" s="24">
        <v>-0.66693229827884803</v>
      </c>
      <c r="EO42" s="24">
        <v>0.88785334965468099</v>
      </c>
      <c r="EP42" s="24">
        <v>-0.154424465736274</v>
      </c>
      <c r="EQ42" s="24">
        <v>-0.20168949630119201</v>
      </c>
      <c r="ER42" s="24">
        <v>-6.6359975895805598E-2</v>
      </c>
      <c r="ES42" s="24">
        <v>-0.211473767446618</v>
      </c>
      <c r="ET42" s="24">
        <v>-3.0301036082021501E-2</v>
      </c>
      <c r="EU42" s="24">
        <v>-0.15477497230746701</v>
      </c>
      <c r="EV42" s="24">
        <v>-0.33219457294399901</v>
      </c>
      <c r="EW42" s="24">
        <v>0.928233210353553</v>
      </c>
    </row>
    <row r="43" spans="1:153" x14ac:dyDescent="0.25">
      <c r="A43" t="s">
        <v>107</v>
      </c>
      <c r="B43" t="s">
        <v>136</v>
      </c>
      <c r="C43" s="23">
        <v>0.62469504755442395</v>
      </c>
      <c r="D43" s="24">
        <v>0.99183659813417502</v>
      </c>
      <c r="E43" s="24">
        <v>-0.27050089040023001</v>
      </c>
      <c r="F43" s="24">
        <v>-0.75901111614834205</v>
      </c>
      <c r="G43" s="24">
        <v>-0.73109823312488598</v>
      </c>
      <c r="H43" s="24">
        <v>-0.61643279137333595</v>
      </c>
      <c r="I43" s="24">
        <v>-0.55723971835539199</v>
      </c>
      <c r="J43" s="24">
        <v>-0.60761415656489703</v>
      </c>
      <c r="K43" s="24">
        <v>-0.70753819662775597</v>
      </c>
      <c r="L43" s="24">
        <v>-0.70856558465305897</v>
      </c>
      <c r="M43" s="24">
        <v>-0.61837061633791102</v>
      </c>
      <c r="N43" s="24">
        <v>-0.29104389617352</v>
      </c>
      <c r="O43" s="24">
        <v>-0.653984298582864</v>
      </c>
      <c r="P43" s="24">
        <v>-0.61081591132444002</v>
      </c>
      <c r="Q43" s="24">
        <v>-0.64204340943849803</v>
      </c>
      <c r="R43" s="24">
        <v>-0.61611110586996498</v>
      </c>
      <c r="S43" s="24">
        <v>-0.73198927128131097</v>
      </c>
      <c r="T43" s="24">
        <v>-0.62815295944155403</v>
      </c>
      <c r="U43" s="24">
        <v>-0.62492223272481795</v>
      </c>
      <c r="V43" s="24">
        <v>-0.61902754735759502</v>
      </c>
      <c r="W43" s="24">
        <v>-0.65624708066425097</v>
      </c>
      <c r="X43" s="24">
        <v>-0.674054700801897</v>
      </c>
      <c r="Y43" s="24">
        <v>-0.652855115381345</v>
      </c>
      <c r="Z43" s="24">
        <v>-0.67805385846264199</v>
      </c>
      <c r="AA43" s="24">
        <v>-0.63381920279292603</v>
      </c>
      <c r="AB43" s="24">
        <v>-0.78094756931544296</v>
      </c>
      <c r="AC43" s="24">
        <v>-0.65168488775215505</v>
      </c>
      <c r="AD43" s="24">
        <v>-0.64236699003675601</v>
      </c>
      <c r="AE43" s="24">
        <v>0.74136738938216795</v>
      </c>
      <c r="AF43" s="24">
        <v>0.67842349573805505</v>
      </c>
      <c r="AG43" s="24">
        <v>-0.737808289447344</v>
      </c>
      <c r="AH43" s="24">
        <v>-0.61063220365094295</v>
      </c>
      <c r="AI43" s="24">
        <v>0.71030882498623404</v>
      </c>
      <c r="AJ43" s="24">
        <v>0.62078745699652105</v>
      </c>
      <c r="AK43" s="24">
        <v>0.59014710799945103</v>
      </c>
      <c r="AL43" s="24">
        <v>0.28382193287979202</v>
      </c>
      <c r="AM43" s="24">
        <v>0.14735297217152199</v>
      </c>
      <c r="AN43" s="24">
        <v>-0.57611234268452105</v>
      </c>
      <c r="AO43" s="24">
        <v>-0.76014426673142799</v>
      </c>
      <c r="AP43" s="24">
        <v>0.65232018704852202</v>
      </c>
      <c r="AQ43" s="24">
        <v>0.26442320806580899</v>
      </c>
      <c r="AR43" s="24">
        <v>0.28596409807892798</v>
      </c>
      <c r="AS43" s="24">
        <v>0.41738924830895802</v>
      </c>
      <c r="AT43" s="24">
        <v>0.42446646276439898</v>
      </c>
      <c r="AU43" s="24">
        <v>0.50164931624284304</v>
      </c>
      <c r="AV43" s="24">
        <v>-0.37282289180686201</v>
      </c>
      <c r="AW43" s="24">
        <v>0.38495579662915702</v>
      </c>
      <c r="AX43" s="24">
        <v>0.58824315897878898</v>
      </c>
      <c r="AY43" s="24">
        <v>0.594009963494044</v>
      </c>
      <c r="AZ43" s="24">
        <v>0.751157792764516</v>
      </c>
      <c r="BA43" s="24">
        <v>-0.25762499989122101</v>
      </c>
      <c r="BB43" s="24">
        <v>0.66654128198296103</v>
      </c>
      <c r="BC43" s="24">
        <v>0.69884854553926201</v>
      </c>
      <c r="BD43" s="24">
        <v>0.65018765012111601</v>
      </c>
      <c r="BE43" s="24">
        <v>0.56376750934372499</v>
      </c>
      <c r="BF43" s="24">
        <v>0.561758531170923</v>
      </c>
      <c r="BG43" s="24">
        <v>0.72199320637974296</v>
      </c>
      <c r="BH43" s="24">
        <v>0.782242639727594</v>
      </c>
      <c r="BI43" s="24">
        <v>0.71125801854108395</v>
      </c>
      <c r="BJ43" s="24">
        <v>-0.23597797168769399</v>
      </c>
      <c r="BK43" s="24">
        <v>0.74980518828204501</v>
      </c>
      <c r="BL43" s="24">
        <v>0.78063641049453703</v>
      </c>
      <c r="BM43" s="24">
        <v>0.69130128235491495</v>
      </c>
      <c r="BN43" s="24">
        <v>0.71121653896938397</v>
      </c>
      <c r="BO43" s="24">
        <v>0.74019003068824796</v>
      </c>
      <c r="BP43" s="24">
        <v>0.73774336074630698</v>
      </c>
      <c r="BQ43" s="24">
        <v>-6.1568689856161402E-2</v>
      </c>
      <c r="BR43" s="24">
        <v>0.11058139400224801</v>
      </c>
      <c r="BS43" s="24">
        <v>0.54989849167843496</v>
      </c>
      <c r="BT43" s="24">
        <v>0.67024259740551595</v>
      </c>
      <c r="BU43" s="24">
        <v>0.65027936832281197</v>
      </c>
      <c r="BV43" s="24">
        <v>0.69826856025544004</v>
      </c>
      <c r="BW43" s="24">
        <v>0.70137634794997405</v>
      </c>
      <c r="BX43" s="24">
        <v>0.71892862198252205</v>
      </c>
      <c r="BY43" s="24">
        <v>0.63806729768871195</v>
      </c>
      <c r="BZ43" s="24">
        <v>0.30706064860340498</v>
      </c>
      <c r="CA43" s="24">
        <v>0.32066110084115002</v>
      </c>
      <c r="CB43" s="24">
        <v>0.60304654837951199</v>
      </c>
      <c r="CC43" s="24">
        <v>0.66987026041801701</v>
      </c>
      <c r="CD43" s="24">
        <v>0.74391027294877299</v>
      </c>
      <c r="CE43" s="24">
        <v>0.67629614769748303</v>
      </c>
      <c r="CF43" s="24">
        <v>0.80870908708477895</v>
      </c>
      <c r="CG43" s="24">
        <v>0.80526588596159199</v>
      </c>
      <c r="CH43" s="24">
        <v>0.88681029321563698</v>
      </c>
      <c r="CI43" s="24">
        <v>0.85028779489570905</v>
      </c>
      <c r="CJ43" s="24">
        <v>0.69972549925918104</v>
      </c>
      <c r="CK43" s="24">
        <v>0.703727297783032</v>
      </c>
      <c r="CL43" s="24">
        <v>-0.67380402586535204</v>
      </c>
      <c r="CM43" s="24">
        <v>-0.58455373916601205</v>
      </c>
      <c r="CN43" s="24">
        <v>-0.71871319471929496</v>
      </c>
      <c r="CO43" s="24">
        <v>0.46119121209151498</v>
      </c>
      <c r="CP43" s="24">
        <v>-0.125986573805246</v>
      </c>
      <c r="CQ43" s="24">
        <v>-6.0200656179111599E-2</v>
      </c>
      <c r="CR43" s="24">
        <v>-0.37942264712885998</v>
      </c>
      <c r="CS43" s="24">
        <v>-0.71347821651623999</v>
      </c>
      <c r="CT43" s="24">
        <v>-6.0747801853597502E-2</v>
      </c>
      <c r="CU43" s="24">
        <v>-6.6608090996319605E-2</v>
      </c>
      <c r="CV43" s="24">
        <v>9.3023033008119704E-2</v>
      </c>
      <c r="CW43" s="24">
        <v>-0.82331946519971799</v>
      </c>
      <c r="CX43" s="24">
        <v>-0.76018515920048102</v>
      </c>
      <c r="CY43" s="24">
        <v>0.80277706885335598</v>
      </c>
      <c r="CZ43" s="24">
        <v>0.52403994486955896</v>
      </c>
      <c r="DA43" s="24">
        <v>-0.77374175877620699</v>
      </c>
      <c r="DB43" s="24">
        <v>-0.67858170335436896</v>
      </c>
      <c r="DC43" s="24">
        <v>-0.65715721198169696</v>
      </c>
      <c r="DD43" s="24">
        <v>-0.60716293307482405</v>
      </c>
      <c r="DE43" s="24">
        <v>-0.37478241865141698</v>
      </c>
      <c r="DF43" s="24">
        <v>0.84973822222179396</v>
      </c>
      <c r="DG43" s="24">
        <v>0.82914755591995803</v>
      </c>
      <c r="DH43" s="24">
        <v>-0.612726069769851</v>
      </c>
      <c r="DI43" s="24">
        <v>0.32290809687858801</v>
      </c>
      <c r="DJ43" s="24">
        <v>-0.27339149482404002</v>
      </c>
      <c r="DK43" s="24">
        <v>0.33192725515255</v>
      </c>
      <c r="DL43" s="24">
        <v>-0.81967792194114597</v>
      </c>
      <c r="DM43" s="24">
        <v>0.229414612279392</v>
      </c>
      <c r="DN43" s="24">
        <v>-0.153759670133639</v>
      </c>
      <c r="DO43" s="24">
        <v>0.41011237380139898</v>
      </c>
      <c r="DP43" s="24">
        <v>0.398908335066541</v>
      </c>
      <c r="DQ43" s="24">
        <v>0.430857239348587</v>
      </c>
      <c r="DR43" s="24">
        <v>0.40837592788779198</v>
      </c>
      <c r="DS43" s="24">
        <v>0.171492005871589</v>
      </c>
      <c r="DT43" s="24">
        <v>0.40147342313346501</v>
      </c>
      <c r="DU43" s="24">
        <v>0.561961879616935</v>
      </c>
      <c r="DV43" s="24">
        <v>0.54278945394664602</v>
      </c>
      <c r="DW43" s="24">
        <v>0.51152886695719602</v>
      </c>
      <c r="DX43" s="24">
        <v>0.351475140659467</v>
      </c>
      <c r="DY43" s="24">
        <v>0.64417078466256295</v>
      </c>
      <c r="DZ43" s="24">
        <v>0.67050901336014201</v>
      </c>
      <c r="EA43" s="24">
        <v>0.68022475214353295</v>
      </c>
      <c r="EB43" s="24">
        <v>0.64195027058414</v>
      </c>
      <c r="EC43" s="24">
        <v>0.63432273265415395</v>
      </c>
      <c r="ED43" s="24">
        <v>0.60981542121372001</v>
      </c>
      <c r="EE43" s="24">
        <v>0.59114198591521905</v>
      </c>
      <c r="EF43" s="24">
        <v>0.71410084895594605</v>
      </c>
      <c r="EG43" s="24">
        <v>0.707810212481916</v>
      </c>
      <c r="EH43" s="24">
        <v>0.66309618802122905</v>
      </c>
      <c r="EI43" s="24">
        <v>0.63756161521805998</v>
      </c>
      <c r="EJ43" s="24">
        <v>-0.32212753251833898</v>
      </c>
      <c r="EK43" s="24">
        <v>3.93126544252115E-2</v>
      </c>
      <c r="EL43" s="24">
        <v>0.12539737846572899</v>
      </c>
      <c r="EM43" s="24">
        <v>-0.61422824075229099</v>
      </c>
      <c r="EN43" s="24">
        <v>-0.71980343203727404</v>
      </c>
      <c r="EO43" s="24">
        <v>0.43609190566864497</v>
      </c>
      <c r="EP43" s="24">
        <v>-0.35885055620274398</v>
      </c>
      <c r="EQ43" s="24">
        <v>-0.24542467425664299</v>
      </c>
      <c r="ER43" s="24">
        <v>-7.1393504691209003E-2</v>
      </c>
      <c r="ES43" s="24">
        <v>-0.39343480977337097</v>
      </c>
      <c r="ET43" s="24">
        <v>-0.245603821954617</v>
      </c>
      <c r="EU43" s="24">
        <v>-0.27812384344776198</v>
      </c>
      <c r="EV43" s="24">
        <v>3.9812864727903498E-2</v>
      </c>
      <c r="EW43" s="24">
        <v>0.48683900467867602</v>
      </c>
    </row>
    <row r="44" spans="1:153" x14ac:dyDescent="0.25">
      <c r="A44" t="s">
        <v>108</v>
      </c>
      <c r="B44" t="s">
        <v>136</v>
      </c>
      <c r="C44" s="23">
        <v>0.47393072947558801</v>
      </c>
      <c r="D44" s="24">
        <v>0.96877698609285501</v>
      </c>
      <c r="E44" s="24">
        <v>-0.42152891761292199</v>
      </c>
      <c r="F44" s="24">
        <v>-0.63619031240509805</v>
      </c>
      <c r="G44" s="24">
        <v>-0.61077210315047104</v>
      </c>
      <c r="H44" s="24">
        <v>-0.48461279471645802</v>
      </c>
      <c r="I44" s="24">
        <v>-0.43180185725724701</v>
      </c>
      <c r="J44" s="24">
        <v>-0.478598468590818</v>
      </c>
      <c r="K44" s="24">
        <v>-0.566684495063843</v>
      </c>
      <c r="L44" s="24">
        <v>-0.71623778723473297</v>
      </c>
      <c r="M44" s="24">
        <v>-0.50046908605645901</v>
      </c>
      <c r="N44" s="24">
        <v>-0.355527004211808</v>
      </c>
      <c r="O44" s="24">
        <v>-0.538530463933651</v>
      </c>
      <c r="P44" s="24">
        <v>-0.474793784879393</v>
      </c>
      <c r="Q44" s="24">
        <v>-0.49723896048821697</v>
      </c>
      <c r="R44" s="24">
        <v>-0.45994780827063803</v>
      </c>
      <c r="S44" s="24">
        <v>-0.72537267441603903</v>
      </c>
      <c r="T44" s="24">
        <v>-0.50530131553912705</v>
      </c>
      <c r="U44" s="24">
        <v>-0.48786528186293998</v>
      </c>
      <c r="V44" s="24">
        <v>-0.47169063965853097</v>
      </c>
      <c r="W44" s="24">
        <v>-0.52088083838246002</v>
      </c>
      <c r="X44" s="24">
        <v>-0.55609606021685398</v>
      </c>
      <c r="Y44" s="24">
        <v>-0.52035637174113802</v>
      </c>
      <c r="Z44" s="24">
        <v>-0.59083167506803203</v>
      </c>
      <c r="AA44" s="24">
        <v>-0.50711307296621799</v>
      </c>
      <c r="AB44" s="24">
        <v>-0.64721911126880005</v>
      </c>
      <c r="AC44" s="24">
        <v>-0.51781312917900602</v>
      </c>
      <c r="AD44" s="24">
        <v>-0.50477839515996903</v>
      </c>
      <c r="AE44" s="24">
        <v>0.61478451312932603</v>
      </c>
      <c r="AF44" s="24">
        <v>0.56627244084846096</v>
      </c>
      <c r="AG44" s="24">
        <v>-0.59008669444265205</v>
      </c>
      <c r="AH44" s="24">
        <v>-0.50767126693182196</v>
      </c>
      <c r="AI44" s="24">
        <v>0.56176459732207995</v>
      </c>
      <c r="AJ44" s="24">
        <v>0.47282384267658401</v>
      </c>
      <c r="AK44" s="24">
        <v>0.51740940533407997</v>
      </c>
      <c r="AL44" s="24">
        <v>0.16018555715130001</v>
      </c>
      <c r="AM44" s="24">
        <v>2.4079059066028901E-2</v>
      </c>
      <c r="AN44" s="24">
        <v>-0.444689861290541</v>
      </c>
      <c r="AO44" s="24">
        <v>-0.62410884102072905</v>
      </c>
      <c r="AP44" s="24">
        <v>0.526931744032067</v>
      </c>
      <c r="AQ44" s="24">
        <v>0.15440631060843901</v>
      </c>
      <c r="AR44" s="24">
        <v>0.127298983014275</v>
      </c>
      <c r="AS44" s="24">
        <v>0.27861327094703298</v>
      </c>
      <c r="AT44" s="24">
        <v>0.29098738742623897</v>
      </c>
      <c r="AU44" s="24">
        <v>0.34293804781959902</v>
      </c>
      <c r="AV44" s="24">
        <v>-0.493712821290898</v>
      </c>
      <c r="AW44" s="24">
        <v>0.23710284003597301</v>
      </c>
      <c r="AX44" s="24">
        <v>0.44269605040008497</v>
      </c>
      <c r="AY44" s="24">
        <v>0.45002823565641698</v>
      </c>
      <c r="AZ44" s="24">
        <v>0.605185722697546</v>
      </c>
      <c r="BA44" s="24">
        <v>-0.14747959738782501</v>
      </c>
      <c r="BB44" s="24">
        <v>0.52277501605342103</v>
      </c>
      <c r="BC44" s="24">
        <v>0.561663779238052</v>
      </c>
      <c r="BD44" s="24">
        <v>0.58551293998752996</v>
      </c>
      <c r="BE44" s="24">
        <v>0.48667257678466203</v>
      </c>
      <c r="BF44" s="24">
        <v>0.39307624146178</v>
      </c>
      <c r="BG44" s="24">
        <v>0.59625634932299099</v>
      </c>
      <c r="BH44" s="24">
        <v>0.66485970814086603</v>
      </c>
      <c r="BI44" s="24">
        <v>0.59454763775696096</v>
      </c>
      <c r="BJ44" s="24">
        <v>-0.12600250973086999</v>
      </c>
      <c r="BK44" s="24">
        <v>0.625716491376901</v>
      </c>
      <c r="BL44" s="24">
        <v>0.669626565027718</v>
      </c>
      <c r="BM44" s="24">
        <v>0.57265951359648504</v>
      </c>
      <c r="BN44" s="24">
        <v>0.62578458186288999</v>
      </c>
      <c r="BO44" s="24">
        <v>0.60893394495304998</v>
      </c>
      <c r="BP44" s="24">
        <v>0.58167517717931405</v>
      </c>
      <c r="BQ44" s="24">
        <v>-0.21924239554465799</v>
      </c>
      <c r="BR44" s="24">
        <v>-2.47630081586253E-2</v>
      </c>
      <c r="BS44" s="24">
        <v>0.39647029688296698</v>
      </c>
      <c r="BT44" s="24">
        <v>0.53383593577936495</v>
      </c>
      <c r="BU44" s="24">
        <v>0.52273952053429396</v>
      </c>
      <c r="BV44" s="24">
        <v>0.55702445450812499</v>
      </c>
      <c r="BW44" s="24">
        <v>0.56366027722451995</v>
      </c>
      <c r="BX44" s="24">
        <v>0.62389846836658003</v>
      </c>
      <c r="BY44" s="24">
        <v>0.48286126730676499</v>
      </c>
      <c r="BZ44" s="24">
        <v>0.22520454452348401</v>
      </c>
      <c r="CA44" s="24">
        <v>0.19027126851148199</v>
      </c>
      <c r="CB44" s="24">
        <v>0.45718211930052799</v>
      </c>
      <c r="CC44" s="24">
        <v>0.546738807359476</v>
      </c>
      <c r="CD44" s="24">
        <v>0.61623993552776402</v>
      </c>
      <c r="CE44" s="24">
        <v>0.56464720688844505</v>
      </c>
      <c r="CF44" s="24">
        <v>0.68448222668666803</v>
      </c>
      <c r="CG44" s="24">
        <v>0.68337778724729303</v>
      </c>
      <c r="CH44" s="24">
        <v>0.80562210604469697</v>
      </c>
      <c r="CI44" s="24">
        <v>0.76995687705216898</v>
      </c>
      <c r="CJ44" s="24">
        <v>0.65398846186127302</v>
      </c>
      <c r="CK44" s="24">
        <v>0.572080003064522</v>
      </c>
      <c r="CL44" s="24">
        <v>-0.60562022285142803</v>
      </c>
      <c r="CM44" s="24">
        <v>-0.53135861564067899</v>
      </c>
      <c r="CN44" s="24">
        <v>-0.60027551299874304</v>
      </c>
      <c r="CO44" s="24">
        <v>0.31265866268370401</v>
      </c>
      <c r="CP44" s="24">
        <v>-0.27040207795946197</v>
      </c>
      <c r="CQ44" s="24">
        <v>-0.19053806169311799</v>
      </c>
      <c r="CR44" s="24">
        <v>-0.46891606931345398</v>
      </c>
      <c r="CS44" s="24">
        <v>-0.72587880557353501</v>
      </c>
      <c r="CT44" s="24">
        <v>-0.190558407976929</v>
      </c>
      <c r="CU44" s="24">
        <v>-0.19465893539871501</v>
      </c>
      <c r="CV44" s="24">
        <v>-3.1774202713304597E-2</v>
      </c>
      <c r="CW44" s="24">
        <v>-0.73157443345019801</v>
      </c>
      <c r="CX44" s="24">
        <v>-0.67918954084094196</v>
      </c>
      <c r="CY44" s="24">
        <v>0.67163204914272201</v>
      </c>
      <c r="CZ44" s="24">
        <v>0.39827145033878197</v>
      </c>
      <c r="DA44" s="24">
        <v>-0.71932124492305205</v>
      </c>
      <c r="DB44" s="24">
        <v>-0.54808497741811801</v>
      </c>
      <c r="DC44" s="24">
        <v>-0.665538129471961</v>
      </c>
      <c r="DD44" s="24">
        <v>-0.49860791103586399</v>
      </c>
      <c r="DE44" s="24">
        <v>-0.36087057843005499</v>
      </c>
      <c r="DF44" s="24">
        <v>0.80182706664234404</v>
      </c>
      <c r="DG44" s="24">
        <v>0.85190401451828501</v>
      </c>
      <c r="DH44" s="24">
        <v>-0.50911927351310204</v>
      </c>
      <c r="DI44" s="24">
        <v>0.147046670919869</v>
      </c>
      <c r="DJ44" s="24">
        <v>-0.15070066059821399</v>
      </c>
      <c r="DK44" s="24">
        <v>0.20147062612588401</v>
      </c>
      <c r="DL44" s="24">
        <v>-0.72110663737048897</v>
      </c>
      <c r="DM44" s="24">
        <v>0.103845383395781</v>
      </c>
      <c r="DN44" s="24">
        <v>-0.17639901338599601</v>
      </c>
      <c r="DO44" s="24">
        <v>0.26231501012143599</v>
      </c>
      <c r="DP44" s="24">
        <v>0.25783134315733203</v>
      </c>
      <c r="DQ44" s="24">
        <v>0.30614528009397701</v>
      </c>
      <c r="DR44" s="24">
        <v>0.30646882390628799</v>
      </c>
      <c r="DS44" s="24">
        <v>5.3179790707273598E-2</v>
      </c>
      <c r="DT44" s="24">
        <v>0.25177441157708103</v>
      </c>
      <c r="DU44" s="24">
        <v>0.41745719977325402</v>
      </c>
      <c r="DV44" s="24">
        <v>0.39414593037790102</v>
      </c>
      <c r="DW44" s="24">
        <v>0.37056728489372498</v>
      </c>
      <c r="DX44" s="24">
        <v>0.22071002324450301</v>
      </c>
      <c r="DY44" s="24">
        <v>0.49025793275242002</v>
      </c>
      <c r="DZ44" s="24">
        <v>0.52251141872427898</v>
      </c>
      <c r="EA44" s="24">
        <v>0.53658918273791401</v>
      </c>
      <c r="EB44" s="24">
        <v>0.49862188307273198</v>
      </c>
      <c r="EC44" s="24">
        <v>0.48479323535303998</v>
      </c>
      <c r="ED44" s="24">
        <v>0.46494301310066799</v>
      </c>
      <c r="EE44" s="24">
        <v>0.446305641300283</v>
      </c>
      <c r="EF44" s="24">
        <v>0.57414989941721195</v>
      </c>
      <c r="EG44" s="24">
        <v>0.570751251413262</v>
      </c>
      <c r="EH44" s="24">
        <v>0.52029707313289497</v>
      </c>
      <c r="EI44" s="24">
        <v>0.48893365195480099</v>
      </c>
      <c r="EJ44" s="24">
        <v>-0.41772516354571698</v>
      </c>
      <c r="EK44" s="24">
        <v>-0.11500434038616</v>
      </c>
      <c r="EL44" s="24">
        <v>8.1092729616769804E-2</v>
      </c>
      <c r="EM44" s="24">
        <v>-0.500077811937228</v>
      </c>
      <c r="EN44" s="24">
        <v>-0.58082026086374405</v>
      </c>
      <c r="EO44" s="24">
        <v>0.35655751859731799</v>
      </c>
      <c r="EP44" s="24">
        <v>-0.386781213688492</v>
      </c>
      <c r="EQ44" s="24">
        <v>-0.31878572602531302</v>
      </c>
      <c r="ER44" s="24">
        <v>-0.16094704378608499</v>
      </c>
      <c r="ES44" s="24">
        <v>-0.41537570567260101</v>
      </c>
      <c r="ET44" s="24">
        <v>-0.30422218549061703</v>
      </c>
      <c r="EU44" s="24">
        <v>-0.30996050104643202</v>
      </c>
      <c r="EV44" s="24">
        <v>-2.1704911720081699E-2</v>
      </c>
      <c r="EW44" s="24">
        <v>0.39676172066082799</v>
      </c>
    </row>
    <row r="45" spans="1:153" x14ac:dyDescent="0.25">
      <c r="A45" t="s">
        <v>109</v>
      </c>
      <c r="B45" t="s">
        <v>136</v>
      </c>
      <c r="C45" s="23">
        <v>0.47497152583469998</v>
      </c>
      <c r="D45" s="24">
        <v>0.81547021881413295</v>
      </c>
      <c r="E45" s="24">
        <v>-0.26702034221798998</v>
      </c>
      <c r="F45" s="24">
        <v>-0.59921017296355195</v>
      </c>
      <c r="G45" s="24">
        <v>-0.48097551421963303</v>
      </c>
      <c r="H45" s="24">
        <v>-0.47288213950171498</v>
      </c>
      <c r="I45" s="24">
        <v>-0.377399087511264</v>
      </c>
      <c r="J45" s="24">
        <v>-0.48898270900389901</v>
      </c>
      <c r="K45" s="24">
        <v>-0.54953632130109797</v>
      </c>
      <c r="L45" s="24">
        <v>-0.49247144834609002</v>
      </c>
      <c r="M45" s="24">
        <v>-0.55421755709919696</v>
      </c>
      <c r="N45" s="24">
        <v>-0.123553387627621</v>
      </c>
      <c r="O45" s="24">
        <v>-0.47778237138312502</v>
      </c>
      <c r="P45" s="24">
        <v>-0.46679444271350601</v>
      </c>
      <c r="Q45" s="24">
        <v>-0.50555734025403598</v>
      </c>
      <c r="R45" s="24">
        <v>-0.49837745956857499</v>
      </c>
      <c r="S45" s="24">
        <v>-0.47773406877907398</v>
      </c>
      <c r="T45" s="24">
        <v>-0.49766915932667799</v>
      </c>
      <c r="U45" s="24">
        <v>-0.44984822994161699</v>
      </c>
      <c r="V45" s="24">
        <v>-0.452930752343284</v>
      </c>
      <c r="W45" s="24">
        <v>-0.48278113949823498</v>
      </c>
      <c r="X45" s="24">
        <v>-0.42631497283028402</v>
      </c>
      <c r="Y45" s="24">
        <v>-0.50400243170155401</v>
      </c>
      <c r="Z45" s="24">
        <v>-0.51869762894429605</v>
      </c>
      <c r="AA45" s="24">
        <v>-0.495403743027516</v>
      </c>
      <c r="AB45" s="24">
        <v>-0.78793922435909303</v>
      </c>
      <c r="AC45" s="24">
        <v>-0.50695373739256899</v>
      </c>
      <c r="AD45" s="24">
        <v>-0.54615061321066205</v>
      </c>
      <c r="AE45" s="24">
        <v>0.87771185245217498</v>
      </c>
      <c r="AF45" s="24">
        <v>0.84739806319979905</v>
      </c>
      <c r="AG45" s="24">
        <v>-0.58153303922739996</v>
      </c>
      <c r="AH45" s="24">
        <v>-0.24569478720256299</v>
      </c>
      <c r="AI45" s="24">
        <v>0.85640808029287596</v>
      </c>
      <c r="AJ45" s="24">
        <v>0.58725293780750498</v>
      </c>
      <c r="AK45" s="24">
        <v>0.65900576372044894</v>
      </c>
      <c r="AL45" s="24">
        <v>0.40008787184811201</v>
      </c>
      <c r="AM45" s="24">
        <v>0.33556232582981799</v>
      </c>
      <c r="AN45" s="24">
        <v>-0.393522702593121</v>
      </c>
      <c r="AO45" s="24">
        <v>-0.73332274675603804</v>
      </c>
      <c r="AP45" s="24">
        <v>0.44716687747629902</v>
      </c>
      <c r="AQ45" s="24">
        <v>4.7441298615890498E-2</v>
      </c>
      <c r="AR45" s="24">
        <v>0.167577693064558</v>
      </c>
      <c r="AS45" s="24">
        <v>0.156738456656315</v>
      </c>
      <c r="AT45" s="24">
        <v>0.14884354973272901</v>
      </c>
      <c r="AU45" s="24">
        <v>0.245417898141642</v>
      </c>
      <c r="AV45" s="24">
        <v>-0.30996671128168901</v>
      </c>
      <c r="AW45" s="24">
        <v>0.15508170100789601</v>
      </c>
      <c r="AX45" s="24">
        <v>0.40669671260488899</v>
      </c>
      <c r="AY45" s="24">
        <v>0.44716608889182302</v>
      </c>
      <c r="AZ45" s="24">
        <v>0.71564529883223504</v>
      </c>
      <c r="BA45" s="24">
        <v>5.8036934544603798E-2</v>
      </c>
      <c r="BB45" s="24">
        <v>0.53058154246939704</v>
      </c>
      <c r="BC45" s="24">
        <v>0.58999264008171104</v>
      </c>
      <c r="BD45" s="24">
        <v>0.79412324535457501</v>
      </c>
      <c r="BE45" s="24">
        <v>0.62468955252888403</v>
      </c>
      <c r="BF45" s="24">
        <v>0.50152665582773004</v>
      </c>
      <c r="BG45" s="24">
        <v>0.61323279821749199</v>
      </c>
      <c r="BH45" s="24">
        <v>0.661821807147289</v>
      </c>
      <c r="BI45" s="24">
        <v>0.86730242096247601</v>
      </c>
      <c r="BJ45" s="24">
        <v>-3.3392213067230898E-2</v>
      </c>
      <c r="BK45" s="24">
        <v>0.50255245046054098</v>
      </c>
      <c r="BL45" s="24">
        <v>0.58143071860627904</v>
      </c>
      <c r="BM45" s="24">
        <v>0.440557130774203</v>
      </c>
      <c r="BN45" s="24">
        <v>0.42754834067199399</v>
      </c>
      <c r="BO45" s="24">
        <v>0.70617096145527503</v>
      </c>
      <c r="BP45" s="24">
        <v>0.71197751392227104</v>
      </c>
      <c r="BQ45" s="24">
        <v>2.4826748542862299E-2</v>
      </c>
      <c r="BR45" s="24">
        <v>4.552268395372E-2</v>
      </c>
      <c r="BS45" s="24">
        <v>0.42920763691715802</v>
      </c>
      <c r="BT45" s="24">
        <v>0.51738197713477996</v>
      </c>
      <c r="BU45" s="24">
        <v>0.52930263790535304</v>
      </c>
      <c r="BV45" s="24">
        <v>0.56783354469827596</v>
      </c>
      <c r="BW45" s="24">
        <v>0.58631380919598397</v>
      </c>
      <c r="BX45" s="24">
        <v>0.71494937468198905</v>
      </c>
      <c r="BY45" s="24">
        <v>0.51952066508718397</v>
      </c>
      <c r="BZ45" s="24">
        <v>0.26824132459219702</v>
      </c>
      <c r="CA45" s="24">
        <v>0.19556364683581501</v>
      </c>
      <c r="CB45" s="24">
        <v>0.496975255365878</v>
      </c>
      <c r="CC45" s="24">
        <v>0.48349595625450098</v>
      </c>
      <c r="CD45" s="24">
        <v>0.61999081049805405</v>
      </c>
      <c r="CE45" s="24">
        <v>0.53321427093546203</v>
      </c>
      <c r="CF45" s="24">
        <v>0.66298703159987205</v>
      </c>
      <c r="CG45" s="24">
        <v>0.69056540812393896</v>
      </c>
      <c r="CH45" s="24">
        <v>0.59637799111268597</v>
      </c>
      <c r="CI45" s="24">
        <v>0.53533802666097197</v>
      </c>
      <c r="CJ45" s="24">
        <v>0.32348463940951699</v>
      </c>
      <c r="CK45" s="24">
        <v>0.57400680486910505</v>
      </c>
      <c r="CL45" s="24">
        <v>-0.46221425355002599</v>
      </c>
      <c r="CM45" s="24">
        <v>-0.61295153895715104</v>
      </c>
      <c r="CN45" s="24">
        <v>-0.55296506321874095</v>
      </c>
      <c r="CO45" s="24">
        <v>0.29508574966925599</v>
      </c>
      <c r="CP45" s="24">
        <v>-0.14544087447378901</v>
      </c>
      <c r="CQ45" s="24">
        <v>-0.107392695105055</v>
      </c>
      <c r="CR45" s="24">
        <v>-0.34442753162238898</v>
      </c>
      <c r="CS45" s="24">
        <v>-0.60222494598495202</v>
      </c>
      <c r="CT45" s="24">
        <v>-8.77300992702882E-2</v>
      </c>
      <c r="CU45" s="24">
        <v>4.7321487627791599E-2</v>
      </c>
      <c r="CV45" s="24">
        <v>2.8664263541708E-2</v>
      </c>
      <c r="CW45" s="24">
        <v>-0.77199967818747794</v>
      </c>
      <c r="CX45" s="24">
        <v>-0.50386413154982002</v>
      </c>
      <c r="CY45" s="24">
        <v>0.63432141840307099</v>
      </c>
      <c r="CZ45" s="24">
        <v>0.34917924588021398</v>
      </c>
      <c r="DA45" s="24">
        <v>-0.66432592477593699</v>
      </c>
      <c r="DB45" s="24">
        <v>-0.49612485338607698</v>
      </c>
      <c r="DC45" s="24">
        <v>-0.76358853193964005</v>
      </c>
      <c r="DD45" s="24">
        <v>-0.62720549601759101</v>
      </c>
      <c r="DE45" s="24">
        <v>-0.52418805924539302</v>
      </c>
      <c r="DF45" s="24">
        <v>0.63367181412845897</v>
      </c>
      <c r="DG45" s="24">
        <v>0.52334857029173099</v>
      </c>
      <c r="DH45" s="24">
        <v>-0.62025937709788903</v>
      </c>
      <c r="DI45" s="24">
        <v>0.31608909712666899</v>
      </c>
      <c r="DJ45" s="24">
        <v>-1.9666774210421602E-2</v>
      </c>
      <c r="DK45" s="24">
        <v>0.18184502815929399</v>
      </c>
      <c r="DL45" s="24">
        <v>-0.64973767677698002</v>
      </c>
      <c r="DM45" s="24">
        <v>1.4617360339554301E-2</v>
      </c>
      <c r="DN45" s="24">
        <v>-0.32716101209869197</v>
      </c>
      <c r="DO45" s="24">
        <v>0.22022425730310199</v>
      </c>
      <c r="DP45" s="24">
        <v>0.195136370851866</v>
      </c>
      <c r="DQ45" s="24">
        <v>0.210842639105772</v>
      </c>
      <c r="DR45" s="24">
        <v>0.16717978798439201</v>
      </c>
      <c r="DS45" s="24">
        <v>2.6259580487392999E-2</v>
      </c>
      <c r="DT45" s="24">
        <v>0.363428852862688</v>
      </c>
      <c r="DU45" s="24">
        <v>0.42915767750745198</v>
      </c>
      <c r="DV45" s="24">
        <v>0.35514061271327901</v>
      </c>
      <c r="DW45" s="24">
        <v>0.27464361020366301</v>
      </c>
      <c r="DX45" s="24">
        <v>7.4455102244664298E-2</v>
      </c>
      <c r="DY45" s="24">
        <v>0.55213918147549002</v>
      </c>
      <c r="DZ45" s="24">
        <v>0.54339712176996902</v>
      </c>
      <c r="EA45" s="24">
        <v>0.53146792064402903</v>
      </c>
      <c r="EB45" s="24">
        <v>0.46659569391799699</v>
      </c>
      <c r="EC45" s="24">
        <v>0.49439467434217499</v>
      </c>
      <c r="ED45" s="24">
        <v>0.45564692628914399</v>
      </c>
      <c r="EE45" s="24">
        <v>0.40963279537118202</v>
      </c>
      <c r="EF45" s="24">
        <v>0.59571710727654803</v>
      </c>
      <c r="EG45" s="24">
        <v>0.57755575124935898</v>
      </c>
      <c r="EH45" s="24">
        <v>0.51571657848661101</v>
      </c>
      <c r="EI45" s="24">
        <v>0.49636950232538501</v>
      </c>
      <c r="EJ45" s="24">
        <v>-0.24015525193415099</v>
      </c>
      <c r="EK45" s="24">
        <v>0.247289212190726</v>
      </c>
      <c r="EL45" s="24">
        <v>-0.18980216280571399</v>
      </c>
      <c r="EM45" s="24">
        <v>-0.54971419745907901</v>
      </c>
      <c r="EN45" s="24">
        <v>-0.65788185397721299</v>
      </c>
      <c r="EO45" s="24">
        <v>0.874242180205138</v>
      </c>
      <c r="EP45" s="24">
        <v>-0.24756800784267699</v>
      </c>
      <c r="EQ45" s="24">
        <v>-0.204655006589544</v>
      </c>
      <c r="ER45" s="24">
        <v>-6.6597516718057095E-2</v>
      </c>
      <c r="ES45" s="24">
        <v>-0.30183321765415999</v>
      </c>
      <c r="ET45" s="24">
        <v>-0.132035173781551</v>
      </c>
      <c r="EU45" s="24">
        <v>-0.24473767809381899</v>
      </c>
      <c r="EV45" s="24">
        <v>-0.31620972207966802</v>
      </c>
      <c r="EW45" s="24">
        <v>0.92146138722509197</v>
      </c>
    </row>
    <row r="46" spans="1:153" x14ac:dyDescent="0.25">
      <c r="A46" t="s">
        <v>110</v>
      </c>
      <c r="B46" t="s">
        <v>136</v>
      </c>
      <c r="C46" s="23">
        <v>0.59344549407579195</v>
      </c>
      <c r="D46" s="24">
        <v>0.94517494001111402</v>
      </c>
      <c r="E46" s="24">
        <v>-0.259923108503056</v>
      </c>
      <c r="F46" s="24">
        <v>-0.71767533667924299</v>
      </c>
      <c r="G46" s="24">
        <v>-0.74164451734105197</v>
      </c>
      <c r="H46" s="24">
        <v>-0.57478086212247503</v>
      </c>
      <c r="I46" s="24">
        <v>-0.53609454585531202</v>
      </c>
      <c r="J46" s="24">
        <v>-0.55971332216048297</v>
      </c>
      <c r="K46" s="24">
        <v>-0.66739942736203295</v>
      </c>
      <c r="L46" s="24">
        <v>-0.697834041871361</v>
      </c>
      <c r="M46" s="24">
        <v>-0.54584096118768</v>
      </c>
      <c r="N46" s="24">
        <v>-0.28443292457828201</v>
      </c>
      <c r="O46" s="24">
        <v>-0.62229853220595399</v>
      </c>
      <c r="P46" s="24">
        <v>-0.57992888198072501</v>
      </c>
      <c r="Q46" s="24">
        <v>-0.61187497574160798</v>
      </c>
      <c r="R46" s="24">
        <v>-0.58855612052168804</v>
      </c>
      <c r="S46" s="24">
        <v>-0.71882743434837304</v>
      </c>
      <c r="T46" s="24">
        <v>-0.57415133234100502</v>
      </c>
      <c r="U46" s="24">
        <v>-0.60620840504388995</v>
      </c>
      <c r="V46" s="24">
        <v>-0.60112667146462295</v>
      </c>
      <c r="W46" s="24">
        <v>-0.64742872846734401</v>
      </c>
      <c r="X46" s="24">
        <v>-0.67253976310599795</v>
      </c>
      <c r="Y46" s="24">
        <v>-0.61673368106839899</v>
      </c>
      <c r="Z46" s="24">
        <v>-0.63113140700011605</v>
      </c>
      <c r="AA46" s="24">
        <v>-0.585216358531784</v>
      </c>
      <c r="AB46" s="24">
        <v>-0.68063445476844597</v>
      </c>
      <c r="AC46" s="24">
        <v>-0.62381067703460902</v>
      </c>
      <c r="AD46" s="24">
        <v>-0.59187042104508603</v>
      </c>
      <c r="AE46" s="24">
        <v>0.60900104545369105</v>
      </c>
      <c r="AF46" s="24">
        <v>0.55547010175542</v>
      </c>
      <c r="AG46" s="24">
        <v>-0.70098062133633099</v>
      </c>
      <c r="AH46" s="24">
        <v>-0.65241828565109405</v>
      </c>
      <c r="AI46" s="24">
        <v>0.57581248204286295</v>
      </c>
      <c r="AJ46" s="24">
        <v>0.569384929112559</v>
      </c>
      <c r="AK46" s="24">
        <v>0.49598415847197702</v>
      </c>
      <c r="AL46" s="24">
        <v>0.25436384974523502</v>
      </c>
      <c r="AM46" s="24">
        <v>0.10887271916796</v>
      </c>
      <c r="AN46" s="24">
        <v>-0.55981688239607197</v>
      </c>
      <c r="AO46" s="24">
        <v>-0.67283899266532599</v>
      </c>
      <c r="AP46" s="24">
        <v>0.66797718998090405</v>
      </c>
      <c r="AQ46" s="24">
        <v>0.34060119909979197</v>
      </c>
      <c r="AR46" s="24">
        <v>0.29808459199439602</v>
      </c>
      <c r="AS46" s="24">
        <v>0.472331416047785</v>
      </c>
      <c r="AT46" s="24">
        <v>0.49008789615200299</v>
      </c>
      <c r="AU46" s="24">
        <v>0.51855249584374397</v>
      </c>
      <c r="AV46" s="24">
        <v>-0.31548406142406399</v>
      </c>
      <c r="AW46" s="24">
        <v>0.43397408196798498</v>
      </c>
      <c r="AX46" s="24">
        <v>0.58427961197035305</v>
      </c>
      <c r="AY46" s="24">
        <v>0.58263183096121096</v>
      </c>
      <c r="AZ46" s="24">
        <v>0.68904874094137702</v>
      </c>
      <c r="BA46" s="24">
        <v>-0.33788325978775902</v>
      </c>
      <c r="BB46" s="24">
        <v>0.64227951844521303</v>
      </c>
      <c r="BC46" s="24">
        <v>0.66399671169743402</v>
      </c>
      <c r="BD46" s="24">
        <v>0.52826679254689202</v>
      </c>
      <c r="BE46" s="24">
        <v>0.420174473283494</v>
      </c>
      <c r="BF46" s="24">
        <v>0.51590607649738995</v>
      </c>
      <c r="BG46" s="24">
        <v>0.68652528484016595</v>
      </c>
      <c r="BH46" s="24">
        <v>0.72331633106146898</v>
      </c>
      <c r="BI46" s="24">
        <v>0.55577244579933405</v>
      </c>
      <c r="BJ46" s="24">
        <v>-0.249892219448755</v>
      </c>
      <c r="BK46" s="24">
        <v>0.75376527095360801</v>
      </c>
      <c r="BL46" s="24">
        <v>0.77412058543258799</v>
      </c>
      <c r="BM46" s="24">
        <v>0.70794310762644097</v>
      </c>
      <c r="BN46" s="24">
        <v>0.74648424305467498</v>
      </c>
      <c r="BO46" s="24">
        <v>0.67174936351867298</v>
      </c>
      <c r="BP46" s="24">
        <v>0.67286308810883</v>
      </c>
      <c r="BQ46" s="24">
        <v>-5.8764160570866003E-2</v>
      </c>
      <c r="BR46" s="24">
        <v>0.14606148239911601</v>
      </c>
      <c r="BS46" s="24">
        <v>0.53569218419145703</v>
      </c>
      <c r="BT46" s="24">
        <v>0.64895797319717197</v>
      </c>
      <c r="BU46" s="24">
        <v>0.62745970996700495</v>
      </c>
      <c r="BV46" s="24">
        <v>0.66193059609887595</v>
      </c>
      <c r="BW46" s="24">
        <v>0.66685238667103897</v>
      </c>
      <c r="BX46" s="24">
        <v>0.67830179032857796</v>
      </c>
      <c r="BY46" s="24">
        <v>0.59154193163693303</v>
      </c>
      <c r="BZ46" s="24">
        <v>0.35330231291192599</v>
      </c>
      <c r="CA46" s="24">
        <v>0.35188913852154102</v>
      </c>
      <c r="CB46" s="24">
        <v>0.57680105637988199</v>
      </c>
      <c r="CC46" s="24">
        <v>0.66341441482378705</v>
      </c>
      <c r="CD46" s="24">
        <v>0.70855270358295397</v>
      </c>
      <c r="CE46" s="24">
        <v>0.65010102814557602</v>
      </c>
      <c r="CF46" s="24">
        <v>0.76586204933957702</v>
      </c>
      <c r="CG46" s="24">
        <v>0.76536879017970905</v>
      </c>
      <c r="CH46" s="24">
        <v>0.890598975106213</v>
      </c>
      <c r="CI46" s="24">
        <v>0.87055342855881901</v>
      </c>
      <c r="CJ46" s="24">
        <v>0.78722954813617296</v>
      </c>
      <c r="CK46" s="24">
        <v>0.67610795741406704</v>
      </c>
      <c r="CL46" s="24">
        <v>-0.64870412859415605</v>
      </c>
      <c r="CM46" s="24">
        <v>-0.50015252384382602</v>
      </c>
      <c r="CN46" s="24">
        <v>-0.69661177701222399</v>
      </c>
      <c r="CO46" s="24">
        <v>0.47792360350364899</v>
      </c>
      <c r="CP46" s="24">
        <v>-0.150323996367032</v>
      </c>
      <c r="CQ46" s="24">
        <v>-1.01902024016892E-2</v>
      </c>
      <c r="CR46" s="24">
        <v>-0.31393874817499401</v>
      </c>
      <c r="CS46" s="24">
        <v>-0.67498340305791404</v>
      </c>
      <c r="CT46" s="24">
        <v>-7.8425039774111999E-2</v>
      </c>
      <c r="CU46" s="24">
        <v>-7.0273516630861899E-2</v>
      </c>
      <c r="CV46" s="24">
        <v>0.13378234669857</v>
      </c>
      <c r="CW46" s="24">
        <v>-0.76408104027938695</v>
      </c>
      <c r="CX46" s="24">
        <v>-0.74119733316699199</v>
      </c>
      <c r="CY46" s="24">
        <v>0.75324439993427805</v>
      </c>
      <c r="CZ46" s="24">
        <v>0.537747717699261</v>
      </c>
      <c r="DA46" s="24">
        <v>-0.68191336404397995</v>
      </c>
      <c r="DB46" s="24">
        <v>-0.67014987248459401</v>
      </c>
      <c r="DC46" s="24">
        <v>-0.57450043891518199</v>
      </c>
      <c r="DD46" s="24">
        <v>-0.492993348491783</v>
      </c>
      <c r="DE46" s="24">
        <v>-0.23711754482258701</v>
      </c>
      <c r="DF46" s="24">
        <v>0.772322589557071</v>
      </c>
      <c r="DG46" s="24">
        <v>0.79202413987651599</v>
      </c>
      <c r="DH46" s="24">
        <v>-0.50326828865990603</v>
      </c>
      <c r="DI46" s="24">
        <v>0.28739880461546602</v>
      </c>
      <c r="DJ46" s="24">
        <v>-0.345544879492099</v>
      </c>
      <c r="DK46" s="24">
        <v>0.38315210260077098</v>
      </c>
      <c r="DL46" s="24">
        <v>-0.80914417484697099</v>
      </c>
      <c r="DM46" s="24">
        <v>0.244160621030173</v>
      </c>
      <c r="DN46" s="24">
        <v>-0.15221322133655199</v>
      </c>
      <c r="DO46" s="24">
        <v>0.40499508942253398</v>
      </c>
      <c r="DP46" s="24">
        <v>0.397639202453686</v>
      </c>
      <c r="DQ46" s="24">
        <v>0.42837519582105898</v>
      </c>
      <c r="DR46" s="24">
        <v>0.39329845510016598</v>
      </c>
      <c r="DS46" s="24">
        <v>0.147577062788675</v>
      </c>
      <c r="DT46" s="24">
        <v>0.36149970900436701</v>
      </c>
      <c r="DU46" s="24">
        <v>0.522996624153232</v>
      </c>
      <c r="DV46" s="24">
        <v>0.518872273844595</v>
      </c>
      <c r="DW46" s="24">
        <v>0.51031671825432601</v>
      </c>
      <c r="DX46" s="24">
        <v>0.37652982008024599</v>
      </c>
      <c r="DY46" s="24">
        <v>0.57903758095854896</v>
      </c>
      <c r="DZ46" s="24">
        <v>0.61908557533040698</v>
      </c>
      <c r="EA46" s="24">
        <v>0.63628166398805897</v>
      </c>
      <c r="EB46" s="24">
        <v>0.60686491444049595</v>
      </c>
      <c r="EC46" s="24">
        <v>0.588279528568731</v>
      </c>
      <c r="ED46" s="24">
        <v>0.57182181895098105</v>
      </c>
      <c r="EE46" s="24">
        <v>0.564769120927057</v>
      </c>
      <c r="EF46" s="24">
        <v>0.65936489052510805</v>
      </c>
      <c r="EG46" s="24">
        <v>0.65271570177154004</v>
      </c>
      <c r="EH46" s="24">
        <v>0.62029035871680105</v>
      </c>
      <c r="EI46" s="24">
        <v>0.59200926731228898</v>
      </c>
      <c r="EJ46" s="24">
        <v>-0.260111890460274</v>
      </c>
      <c r="EK46" s="24">
        <v>-1.3742528333913E-2</v>
      </c>
      <c r="EL46" s="24">
        <v>0.26863721069389901</v>
      </c>
      <c r="EM46" s="24">
        <v>-0.57246255159875603</v>
      </c>
      <c r="EN46" s="24">
        <v>-0.61729677965059404</v>
      </c>
      <c r="EO46" s="24">
        <v>0.27495973836346799</v>
      </c>
      <c r="EP46" s="24">
        <v>-0.43155915435173597</v>
      </c>
      <c r="EQ46" s="24">
        <v>-0.17614445753029001</v>
      </c>
      <c r="ER46" s="24">
        <v>-3.3518276649193997E-2</v>
      </c>
      <c r="ES46" s="24">
        <v>-0.447333788745925</v>
      </c>
      <c r="ET46" s="24">
        <v>-0.33832114161430199</v>
      </c>
      <c r="EU46" s="24">
        <v>-0.33441724632231201</v>
      </c>
      <c r="EV46" s="24">
        <v>0.12827013618222</v>
      </c>
      <c r="EW46" s="24">
        <v>0.30845242256017702</v>
      </c>
    </row>
    <row r="47" spans="1:153" x14ac:dyDescent="0.25">
      <c r="A47" t="s">
        <v>111</v>
      </c>
      <c r="B47" t="s">
        <v>136</v>
      </c>
      <c r="C47" s="23">
        <v>0.457941408964323</v>
      </c>
      <c r="D47" s="24">
        <v>0.79317778721588394</v>
      </c>
      <c r="E47" s="24">
        <v>-0.264392595738628</v>
      </c>
      <c r="F47" s="24">
        <v>-0.57770823039053898</v>
      </c>
      <c r="G47" s="24">
        <v>-0.45674470339677797</v>
      </c>
      <c r="H47" s="24">
        <v>-0.45492002083612998</v>
      </c>
      <c r="I47" s="24">
        <v>-0.35764430507970701</v>
      </c>
      <c r="J47" s="24">
        <v>-0.47116826239092602</v>
      </c>
      <c r="K47" s="24">
        <v>-0.52876666810379203</v>
      </c>
      <c r="L47" s="24">
        <v>-0.46710160276378199</v>
      </c>
      <c r="M47" s="24">
        <v>-0.53900503710629299</v>
      </c>
      <c r="N47" s="24">
        <v>-0.104577739549694</v>
      </c>
      <c r="O47" s="24">
        <v>-0.45741216048781103</v>
      </c>
      <c r="P47" s="24">
        <v>-0.44876500686599802</v>
      </c>
      <c r="Q47" s="24">
        <v>-0.487279855228264</v>
      </c>
      <c r="R47" s="24">
        <v>-0.48073502022097803</v>
      </c>
      <c r="S47" s="24">
        <v>-0.45461586986373898</v>
      </c>
      <c r="T47" s="24">
        <v>-0.47864051234212202</v>
      </c>
      <c r="U47" s="24">
        <v>-0.43056849456160201</v>
      </c>
      <c r="V47" s="24">
        <v>-0.43402180263802997</v>
      </c>
      <c r="W47" s="24">
        <v>-0.46232087102959601</v>
      </c>
      <c r="X47" s="24">
        <v>-0.40300819321873399</v>
      </c>
      <c r="Y47" s="24">
        <v>-0.48352407241851703</v>
      </c>
      <c r="Z47" s="24">
        <v>-0.49791594144406898</v>
      </c>
      <c r="AA47" s="24">
        <v>-0.47617439078663698</v>
      </c>
      <c r="AB47" s="24">
        <v>-0.77421024721540299</v>
      </c>
      <c r="AC47" s="24">
        <v>-0.48859056099223003</v>
      </c>
      <c r="AD47" s="24">
        <v>-0.52935935197449802</v>
      </c>
      <c r="AE47" s="24">
        <v>0.87039938002522199</v>
      </c>
      <c r="AF47" s="24">
        <v>0.845713221301303</v>
      </c>
      <c r="AG47" s="24">
        <v>-0.56204186017347701</v>
      </c>
      <c r="AH47" s="24">
        <v>-0.22031264901540101</v>
      </c>
      <c r="AI47" s="24">
        <v>0.85059651302536499</v>
      </c>
      <c r="AJ47" s="24">
        <v>0.57631860641708799</v>
      </c>
      <c r="AK47" s="24">
        <v>0.65647941767343398</v>
      </c>
      <c r="AL47" s="24">
        <v>0.40496178538729899</v>
      </c>
      <c r="AM47" s="24">
        <v>0.34495251876870398</v>
      </c>
      <c r="AN47" s="24">
        <v>-0.37366789548479501</v>
      </c>
      <c r="AO47" s="24">
        <v>-0.71821734706296403</v>
      </c>
      <c r="AP47" s="24">
        <v>0.42886336404271103</v>
      </c>
      <c r="AQ47" s="24">
        <v>3.8518627716431199E-2</v>
      </c>
      <c r="AR47" s="24">
        <v>0.15790473989499301</v>
      </c>
      <c r="AS47" s="24">
        <v>0.139756485744433</v>
      </c>
      <c r="AT47" s="24">
        <v>0.13238243079637901</v>
      </c>
      <c r="AU47" s="24">
        <v>0.22576066769391301</v>
      </c>
      <c r="AV47" s="24">
        <v>-0.29776081867902199</v>
      </c>
      <c r="AW47" s="24">
        <v>0.14020473923174301</v>
      </c>
      <c r="AX47" s="24">
        <v>0.39035490054676197</v>
      </c>
      <c r="AY47" s="24">
        <v>0.43311990822999502</v>
      </c>
      <c r="AZ47" s="24">
        <v>0.70314821362181801</v>
      </c>
      <c r="BA47" s="24">
        <v>8.0099247789309894E-2</v>
      </c>
      <c r="BB47" s="24">
        <v>0.51398808095369097</v>
      </c>
      <c r="BC47" s="24">
        <v>0.57472901592022696</v>
      </c>
      <c r="BD47" s="24">
        <v>0.79353532613083699</v>
      </c>
      <c r="BE47" s="24">
        <v>0.61865819359116603</v>
      </c>
      <c r="BF47" s="24">
        <v>0.489337035563636</v>
      </c>
      <c r="BG47" s="24">
        <v>0.598169263906564</v>
      </c>
      <c r="BH47" s="24">
        <v>0.64530718439827495</v>
      </c>
      <c r="BI47" s="24">
        <v>0.86351226295726202</v>
      </c>
      <c r="BJ47" s="24">
        <v>-1.8107813872542299E-2</v>
      </c>
      <c r="BK47" s="24">
        <v>0.48059193386856602</v>
      </c>
      <c r="BL47" s="24">
        <v>0.56197895047623003</v>
      </c>
      <c r="BM47" s="24">
        <v>0.42035156138674701</v>
      </c>
      <c r="BN47" s="24">
        <v>0.407453077256275</v>
      </c>
      <c r="BO47" s="24">
        <v>0.69452475065769004</v>
      </c>
      <c r="BP47" s="24">
        <v>0.69993915385602701</v>
      </c>
      <c r="BQ47" s="24">
        <v>3.0365312939549E-2</v>
      </c>
      <c r="BR47" s="24">
        <v>4.2764750622971602E-2</v>
      </c>
      <c r="BS47" s="24">
        <v>0.41670360008104002</v>
      </c>
      <c r="BT47" s="24">
        <v>0.50032883740529199</v>
      </c>
      <c r="BU47" s="24">
        <v>0.51425020685140699</v>
      </c>
      <c r="BV47" s="24">
        <v>0.55105303777475401</v>
      </c>
      <c r="BW47" s="24">
        <v>0.57030111158118102</v>
      </c>
      <c r="BX47" s="24">
        <v>0.70404028917654304</v>
      </c>
      <c r="BY47" s="24">
        <v>0.50382888143719096</v>
      </c>
      <c r="BZ47" s="24">
        <v>0.26403264207642102</v>
      </c>
      <c r="CA47" s="24">
        <v>0.189412685646898</v>
      </c>
      <c r="CB47" s="24">
        <v>0.48311952750385201</v>
      </c>
      <c r="CC47" s="24">
        <v>0.46596180103076101</v>
      </c>
      <c r="CD47" s="24">
        <v>0.60340808019111902</v>
      </c>
      <c r="CE47" s="24">
        <v>0.516808737188582</v>
      </c>
      <c r="CF47" s="24">
        <v>0.64479380737940495</v>
      </c>
      <c r="CG47" s="24">
        <v>0.67371215612638902</v>
      </c>
      <c r="CH47" s="24">
        <v>0.57146664040027895</v>
      </c>
      <c r="CI47" s="24">
        <v>0.50997848597071704</v>
      </c>
      <c r="CJ47" s="24">
        <v>0.298625205443042</v>
      </c>
      <c r="CK47" s="24">
        <v>0.55758730878906104</v>
      </c>
      <c r="CL47" s="24">
        <v>-0.43757977644343399</v>
      </c>
      <c r="CM47" s="24">
        <v>-0.600355007503657</v>
      </c>
      <c r="CN47" s="24">
        <v>-0.53093080667263903</v>
      </c>
      <c r="CO47" s="24">
        <v>0.28304094409323799</v>
      </c>
      <c r="CP47" s="24">
        <v>-0.149053394737613</v>
      </c>
      <c r="CQ47" s="24">
        <v>-0.107770959913656</v>
      </c>
      <c r="CR47" s="24">
        <v>-0.334910092016937</v>
      </c>
      <c r="CS47" s="24">
        <v>-0.583429958335552</v>
      </c>
      <c r="CT47" s="24">
        <v>-8.5056960874033097E-2</v>
      </c>
      <c r="CU47" s="24">
        <v>5.0446683964570901E-2</v>
      </c>
      <c r="CV47" s="24">
        <v>3.00448354842878E-2</v>
      </c>
      <c r="CW47" s="24">
        <v>-0.75573294834814997</v>
      </c>
      <c r="CX47" s="24">
        <v>-0.47836868441277097</v>
      </c>
      <c r="CY47" s="24">
        <v>0.61306524259928796</v>
      </c>
      <c r="CZ47" s="24">
        <v>0.33429403116934803</v>
      </c>
      <c r="DA47" s="24">
        <v>-0.64637675510628101</v>
      </c>
      <c r="DB47" s="24">
        <v>-0.47490529534369702</v>
      </c>
      <c r="DC47" s="24">
        <v>-0.75172395900853495</v>
      </c>
      <c r="DD47" s="24">
        <v>-0.61655835592344199</v>
      </c>
      <c r="DE47" s="24">
        <v>-0.51834977747155797</v>
      </c>
      <c r="DF47" s="24">
        <v>0.61084518766752105</v>
      </c>
      <c r="DG47" s="24">
        <v>0.49677623249660502</v>
      </c>
      <c r="DH47" s="24">
        <v>-0.60703132923171998</v>
      </c>
      <c r="DI47" s="24">
        <v>0.31068424239474002</v>
      </c>
      <c r="DJ47" s="24">
        <v>-5.3049288454611598E-3</v>
      </c>
      <c r="DK47" s="24">
        <v>0.17214553058454499</v>
      </c>
      <c r="DL47" s="24">
        <v>-0.62908221158307198</v>
      </c>
      <c r="DM47" s="24">
        <v>-7.8590119160658301E-4</v>
      </c>
      <c r="DN47" s="24">
        <v>-0.33577925400808301</v>
      </c>
      <c r="DO47" s="24">
        <v>0.20382068047681001</v>
      </c>
      <c r="DP47" s="24">
        <v>0.17918005029137801</v>
      </c>
      <c r="DQ47" s="24">
        <v>0.194371673428863</v>
      </c>
      <c r="DR47" s="24">
        <v>0.149996303975999</v>
      </c>
      <c r="DS47" s="24">
        <v>1.36065293273155E-2</v>
      </c>
      <c r="DT47" s="24">
        <v>0.353226926907593</v>
      </c>
      <c r="DU47" s="24">
        <v>0.41213482909302801</v>
      </c>
      <c r="DV47" s="24">
        <v>0.33634764523090199</v>
      </c>
      <c r="DW47" s="24">
        <v>0.25459242998703002</v>
      </c>
      <c r="DX47" s="24">
        <v>5.4590486431615202E-2</v>
      </c>
      <c r="DY47" s="24">
        <v>0.53586433965602798</v>
      </c>
      <c r="DZ47" s="24">
        <v>0.52574308779669199</v>
      </c>
      <c r="EA47" s="24">
        <v>0.51297037585601302</v>
      </c>
      <c r="EB47" s="24">
        <v>0.44736347938863502</v>
      </c>
      <c r="EC47" s="24">
        <v>0.47651267120145802</v>
      </c>
      <c r="ED47" s="24">
        <v>0.43724105219159398</v>
      </c>
      <c r="EE47" s="24">
        <v>0.39049901721727498</v>
      </c>
      <c r="EF47" s="24">
        <v>0.57811963839954705</v>
      </c>
      <c r="EG47" s="24">
        <v>0.55930784453942695</v>
      </c>
      <c r="EH47" s="24">
        <v>0.49729663170036698</v>
      </c>
      <c r="EI47" s="24">
        <v>0.47840720663262798</v>
      </c>
      <c r="EJ47" s="24">
        <v>-0.22765302554553901</v>
      </c>
      <c r="EK47" s="24">
        <v>0.25405971233572</v>
      </c>
      <c r="EL47" s="24">
        <v>-0.20574410343039001</v>
      </c>
      <c r="EM47" s="24">
        <v>-0.53306582883949105</v>
      </c>
      <c r="EN47" s="24">
        <v>-0.64657600444546504</v>
      </c>
      <c r="EO47" s="24">
        <v>0.88440553102677699</v>
      </c>
      <c r="EP47" s="24">
        <v>-0.24355837302587899</v>
      </c>
      <c r="EQ47" s="24">
        <v>-0.19622286202731701</v>
      </c>
      <c r="ER47" s="24">
        <v>-5.9622143307679301E-2</v>
      </c>
      <c r="ES47" s="24">
        <v>-0.29880249460851399</v>
      </c>
      <c r="ET47" s="24">
        <v>-0.129455220234618</v>
      </c>
      <c r="EU47" s="24">
        <v>-0.24582698414342999</v>
      </c>
      <c r="EV47" s="24">
        <v>-0.32656700120922599</v>
      </c>
      <c r="EW47" s="24">
        <v>0.933189878267634</v>
      </c>
    </row>
    <row r="48" spans="1:153" x14ac:dyDescent="0.25">
      <c r="A48" t="s">
        <v>112</v>
      </c>
      <c r="B48" t="s">
        <v>136</v>
      </c>
      <c r="C48" s="23">
        <v>0.49554302616269003</v>
      </c>
      <c r="D48" s="24">
        <v>0.79727062674619797</v>
      </c>
      <c r="E48" s="24">
        <v>-0.22506682764605601</v>
      </c>
      <c r="F48" s="24">
        <v>-0.61357592525584403</v>
      </c>
      <c r="G48" s="24">
        <v>-0.49154659520902599</v>
      </c>
      <c r="H48" s="24">
        <v>-0.49709755539685901</v>
      </c>
      <c r="I48" s="24">
        <v>-0.40205939316733502</v>
      </c>
      <c r="J48" s="24">
        <v>-0.51252435859627699</v>
      </c>
      <c r="K48" s="24">
        <v>-0.57535172657385003</v>
      </c>
      <c r="L48" s="24">
        <v>-0.50073185662250996</v>
      </c>
      <c r="M48" s="24">
        <v>-0.58171373091190004</v>
      </c>
      <c r="N48" s="24">
        <v>-0.144974855357205</v>
      </c>
      <c r="O48" s="24">
        <v>-0.49717078654881802</v>
      </c>
      <c r="P48" s="24">
        <v>-0.48811864176967101</v>
      </c>
      <c r="Q48" s="24">
        <v>-0.52717409156415795</v>
      </c>
      <c r="R48" s="24">
        <v>-0.52243960014178803</v>
      </c>
      <c r="S48" s="24">
        <v>-0.48792123121902098</v>
      </c>
      <c r="T48" s="24">
        <v>-0.52450518908906696</v>
      </c>
      <c r="U48" s="24">
        <v>-0.47119278972931999</v>
      </c>
      <c r="V48" s="24">
        <v>-0.474936963944454</v>
      </c>
      <c r="W48" s="24">
        <v>-0.50074562690165603</v>
      </c>
      <c r="X48" s="24">
        <v>-0.44938903025090599</v>
      </c>
      <c r="Y48" s="24">
        <v>-0.53198860366047995</v>
      </c>
      <c r="Z48" s="24">
        <v>-0.54492685610173097</v>
      </c>
      <c r="AA48" s="24">
        <v>-0.52155739399499301</v>
      </c>
      <c r="AB48" s="24">
        <v>-0.80774157951999304</v>
      </c>
      <c r="AC48" s="24">
        <v>-0.52645662059628195</v>
      </c>
      <c r="AD48" s="24">
        <v>-0.56812777286131699</v>
      </c>
      <c r="AE48" s="24">
        <v>0.89380301419894603</v>
      </c>
      <c r="AF48" s="24">
        <v>0.84628393268902402</v>
      </c>
      <c r="AG48" s="24">
        <v>-0.59992246554676498</v>
      </c>
      <c r="AH48" s="24">
        <v>-0.26378969543560199</v>
      </c>
      <c r="AI48" s="24">
        <v>0.875434844039367</v>
      </c>
      <c r="AJ48" s="24">
        <v>0.59926178564223498</v>
      </c>
      <c r="AK48" s="24">
        <v>0.65115363955664796</v>
      </c>
      <c r="AL48" s="24">
        <v>0.38279025721538001</v>
      </c>
      <c r="AM48" s="24">
        <v>0.33042885012297502</v>
      </c>
      <c r="AN48" s="24">
        <v>-0.41685460220756998</v>
      </c>
      <c r="AO48" s="24">
        <v>-0.75416004107831602</v>
      </c>
      <c r="AP48" s="24">
        <v>0.44934851685486998</v>
      </c>
      <c r="AQ48" s="24">
        <v>4.0341773077496298E-2</v>
      </c>
      <c r="AR48" s="24">
        <v>0.18676379791269199</v>
      </c>
      <c r="AS48" s="24">
        <v>0.16533445314211201</v>
      </c>
      <c r="AT48" s="24">
        <v>0.152813322042992</v>
      </c>
      <c r="AU48" s="24">
        <v>0.26744522352695799</v>
      </c>
      <c r="AV48" s="24">
        <v>-0.30804805027037302</v>
      </c>
      <c r="AW48" s="24">
        <v>0.165093452444488</v>
      </c>
      <c r="AX48" s="24">
        <v>0.41804055413776398</v>
      </c>
      <c r="AY48" s="24">
        <v>0.45348100702987998</v>
      </c>
      <c r="AZ48" s="24">
        <v>0.72151985693973997</v>
      </c>
      <c r="BA48" s="24">
        <v>3.9775542584120097E-2</v>
      </c>
      <c r="BB48" s="24">
        <v>0.54180118262828503</v>
      </c>
      <c r="BC48" s="24">
        <v>0.59890704631302205</v>
      </c>
      <c r="BD48" s="24">
        <v>0.78677344253566694</v>
      </c>
      <c r="BE48" s="24">
        <v>0.64681418362267395</v>
      </c>
      <c r="BF48" s="24">
        <v>0.52286343209959696</v>
      </c>
      <c r="BG48" s="24">
        <v>0.61686531615325402</v>
      </c>
      <c r="BH48" s="24">
        <v>0.67091341820378003</v>
      </c>
      <c r="BI48" s="24">
        <v>0.87717280606811898</v>
      </c>
      <c r="BJ48" s="24">
        <v>-7.6950629167400197E-2</v>
      </c>
      <c r="BK48" s="24">
        <v>0.50597209694142797</v>
      </c>
      <c r="BL48" s="24">
        <v>0.576722934145116</v>
      </c>
      <c r="BM48" s="24">
        <v>0.43925165494111101</v>
      </c>
      <c r="BN48" s="24">
        <v>0.41465580442896199</v>
      </c>
      <c r="BO48" s="24">
        <v>0.71185416035992699</v>
      </c>
      <c r="BP48" s="24">
        <v>0.71816118843256505</v>
      </c>
      <c r="BQ48" s="24">
        <v>3.6005631131849798E-2</v>
      </c>
      <c r="BR48" s="24">
        <v>5.2159203870362297E-2</v>
      </c>
      <c r="BS48" s="24">
        <v>0.43707465936029699</v>
      </c>
      <c r="BT48" s="24">
        <v>0.52694872428248996</v>
      </c>
      <c r="BU48" s="24">
        <v>0.53714080342396997</v>
      </c>
      <c r="BV48" s="24">
        <v>0.58056971936622404</v>
      </c>
      <c r="BW48" s="24">
        <v>0.59651871643815901</v>
      </c>
      <c r="BX48" s="24">
        <v>0.71104455052127102</v>
      </c>
      <c r="BY48" s="24">
        <v>0.53885120001903797</v>
      </c>
      <c r="BZ48" s="24">
        <v>0.25319735989287501</v>
      </c>
      <c r="CA48" s="24">
        <v>0.19151584694079399</v>
      </c>
      <c r="CB48" s="24">
        <v>0.50845556548530502</v>
      </c>
      <c r="CC48" s="24">
        <v>0.48859202354034897</v>
      </c>
      <c r="CD48" s="24">
        <v>0.62497313363525797</v>
      </c>
      <c r="CE48" s="24">
        <v>0.53298928342958696</v>
      </c>
      <c r="CF48" s="24">
        <v>0.66735458558637895</v>
      </c>
      <c r="CG48" s="24">
        <v>0.69165830780795101</v>
      </c>
      <c r="CH48" s="24">
        <v>0.58793505829173298</v>
      </c>
      <c r="CI48" s="24">
        <v>0.52473827936047801</v>
      </c>
      <c r="CJ48" s="24">
        <v>0.30012558352191399</v>
      </c>
      <c r="CK48" s="24">
        <v>0.58166074657786104</v>
      </c>
      <c r="CL48" s="24">
        <v>-0.48012761039763502</v>
      </c>
      <c r="CM48" s="24">
        <v>-0.61738325780241399</v>
      </c>
      <c r="CN48" s="24">
        <v>-0.57263079262726302</v>
      </c>
      <c r="CO48" s="24">
        <v>0.30095707232899699</v>
      </c>
      <c r="CP48" s="24">
        <v>-9.5780970883013294E-2</v>
      </c>
      <c r="CQ48" s="24">
        <v>-9.2871618991905505E-2</v>
      </c>
      <c r="CR48" s="24">
        <v>-0.33421808480535498</v>
      </c>
      <c r="CS48" s="24">
        <v>-0.58458806827902399</v>
      </c>
      <c r="CT48" s="24">
        <v>-6.8649373113228898E-2</v>
      </c>
      <c r="CU48" s="24">
        <v>5.8125345111829201E-2</v>
      </c>
      <c r="CV48" s="24">
        <v>2.6950308858695E-2</v>
      </c>
      <c r="CW48" s="24">
        <v>-0.77089537214812998</v>
      </c>
      <c r="CX48" s="24">
        <v>-0.51067497242402504</v>
      </c>
      <c r="CY48" s="24">
        <v>0.65470133187411605</v>
      </c>
      <c r="CZ48" s="24">
        <v>0.356248576820339</v>
      </c>
      <c r="DA48" s="24">
        <v>-0.67497435267295602</v>
      </c>
      <c r="DB48" s="24">
        <v>-0.51545762535514905</v>
      </c>
      <c r="DC48" s="24">
        <v>-0.76176675384145398</v>
      </c>
      <c r="DD48" s="24">
        <v>-0.64971025407866101</v>
      </c>
      <c r="DE48" s="24">
        <v>-0.56045636763394302</v>
      </c>
      <c r="DF48" s="24">
        <v>0.64612365799171001</v>
      </c>
      <c r="DG48" s="24">
        <v>0.525917496795135</v>
      </c>
      <c r="DH48" s="24">
        <v>-0.64704513290236099</v>
      </c>
      <c r="DI48" s="24">
        <v>0.34206623479342801</v>
      </c>
      <c r="DJ48" s="24">
        <v>-1.8023895248489599E-2</v>
      </c>
      <c r="DK48" s="24">
        <v>0.18560380833829401</v>
      </c>
      <c r="DL48" s="24">
        <v>-0.64097950421708505</v>
      </c>
      <c r="DM48" s="24">
        <v>4.4550605906720497E-2</v>
      </c>
      <c r="DN48" s="24">
        <v>-0.29002599930873402</v>
      </c>
      <c r="DO48" s="24">
        <v>0.25096022185551697</v>
      </c>
      <c r="DP48" s="24">
        <v>0.22296950806899599</v>
      </c>
      <c r="DQ48" s="24">
        <v>0.23367751624604399</v>
      </c>
      <c r="DR48" s="24">
        <v>0.19134446447541401</v>
      </c>
      <c r="DS48" s="24">
        <v>6.92392261786937E-2</v>
      </c>
      <c r="DT48" s="24">
        <v>0.38624117056920299</v>
      </c>
      <c r="DU48" s="24">
        <v>0.45462324768634599</v>
      </c>
      <c r="DV48" s="24">
        <v>0.38468974790778698</v>
      </c>
      <c r="DW48" s="24">
        <v>0.30124667486194201</v>
      </c>
      <c r="DX48" s="24">
        <v>0.105684977513043</v>
      </c>
      <c r="DY48" s="24">
        <v>0.58136925012704599</v>
      </c>
      <c r="DZ48" s="24">
        <v>0.56755574130889996</v>
      </c>
      <c r="EA48" s="24">
        <v>0.55317195537035502</v>
      </c>
      <c r="EB48" s="24">
        <v>0.49073523219965098</v>
      </c>
      <c r="EC48" s="24">
        <v>0.52095343477006095</v>
      </c>
      <c r="ED48" s="24">
        <v>0.48064519649828402</v>
      </c>
      <c r="EE48" s="24">
        <v>0.43472000635064101</v>
      </c>
      <c r="EF48" s="24">
        <v>0.61360942174566102</v>
      </c>
      <c r="EG48" s="24">
        <v>0.59704658029959601</v>
      </c>
      <c r="EH48" s="24">
        <v>0.53711201066098802</v>
      </c>
      <c r="EI48" s="24">
        <v>0.52227574615112105</v>
      </c>
      <c r="EJ48" s="24">
        <v>-0.25077660151190401</v>
      </c>
      <c r="EK48" s="24">
        <v>0.26810837894579498</v>
      </c>
      <c r="EL48" s="24">
        <v>-0.20993936375368999</v>
      </c>
      <c r="EM48" s="24">
        <v>-0.56707049337086002</v>
      </c>
      <c r="EN48" s="24">
        <v>-0.67020138478226099</v>
      </c>
      <c r="EO48" s="24">
        <v>0.88215472450198995</v>
      </c>
      <c r="EP48" s="24">
        <v>-0.196093552842525</v>
      </c>
      <c r="EQ48" s="24">
        <v>-0.218197440254947</v>
      </c>
      <c r="ER48" s="24">
        <v>-7.5581062508590702E-2</v>
      </c>
      <c r="ES48" s="24">
        <v>-0.25338921845435602</v>
      </c>
      <c r="ET48" s="24">
        <v>-6.9715757308244697E-2</v>
      </c>
      <c r="EU48" s="24">
        <v>-0.19259123033603801</v>
      </c>
      <c r="EV48" s="24">
        <v>-0.31418307253988897</v>
      </c>
      <c r="EW48" s="24">
        <v>0.92379007758195997</v>
      </c>
    </row>
    <row r="49" spans="1:153" x14ac:dyDescent="0.25">
      <c r="A49" t="s">
        <v>113</v>
      </c>
      <c r="B49" t="s">
        <v>136</v>
      </c>
      <c r="C49" s="23">
        <v>0.57446169437411698</v>
      </c>
      <c r="D49" s="24">
        <v>0.994996841658075</v>
      </c>
      <c r="E49" s="24">
        <v>-0.331665613886025</v>
      </c>
      <c r="F49" s="24">
        <v>-0.72648287953006396</v>
      </c>
      <c r="G49" s="24">
        <v>-0.66717749538972604</v>
      </c>
      <c r="H49" s="24">
        <v>-0.57118948105313205</v>
      </c>
      <c r="I49" s="24">
        <v>-0.49873817942177601</v>
      </c>
      <c r="J49" s="24">
        <v>-0.57344355842407202</v>
      </c>
      <c r="K49" s="24">
        <v>-0.66743411083396698</v>
      </c>
      <c r="L49" s="24">
        <v>-0.67956161062741205</v>
      </c>
      <c r="M49" s="24">
        <v>-0.60242481815197102</v>
      </c>
      <c r="N49" s="24">
        <v>-0.274515575043565</v>
      </c>
      <c r="O49" s="24">
        <v>-0.60497055975284297</v>
      </c>
      <c r="P49" s="24">
        <v>-0.56539219715510802</v>
      </c>
      <c r="Q49" s="24">
        <v>-0.60123148244581404</v>
      </c>
      <c r="R49" s="24">
        <v>-0.58123710075011903</v>
      </c>
      <c r="S49" s="24">
        <v>-0.68848475582125102</v>
      </c>
      <c r="T49" s="24">
        <v>-0.59278274173447598</v>
      </c>
      <c r="U49" s="24">
        <v>-0.56963984794886402</v>
      </c>
      <c r="V49" s="24">
        <v>-0.56586728354694804</v>
      </c>
      <c r="W49" s="24">
        <v>-0.60806792323630898</v>
      </c>
      <c r="X49" s="24">
        <v>-0.60316868121179001</v>
      </c>
      <c r="Y49" s="24">
        <v>-0.61258910582904003</v>
      </c>
      <c r="Z49" s="24">
        <v>-0.64093808279714104</v>
      </c>
      <c r="AA49" s="24">
        <v>-0.59507378327813798</v>
      </c>
      <c r="AB49" s="24">
        <v>-0.80204807121079702</v>
      </c>
      <c r="AC49" s="24">
        <v>-0.60923966630014603</v>
      </c>
      <c r="AD49" s="24">
        <v>-0.61593269005008999</v>
      </c>
      <c r="AE49" s="24">
        <v>0.80575550068099</v>
      </c>
      <c r="AF49" s="24">
        <v>0.75016736355484703</v>
      </c>
      <c r="AG49" s="24">
        <v>-0.69795267346866297</v>
      </c>
      <c r="AH49" s="24">
        <v>-0.50026079434789195</v>
      </c>
      <c r="AI49" s="24">
        <v>0.77097507149547295</v>
      </c>
      <c r="AJ49" s="24">
        <v>0.60986895655041595</v>
      </c>
      <c r="AK49" s="24">
        <v>0.62529145473748504</v>
      </c>
      <c r="AL49" s="24">
        <v>0.31005310928207303</v>
      </c>
      <c r="AM49" s="24">
        <v>0.183778193943572</v>
      </c>
      <c r="AN49" s="24">
        <v>-0.51690446494709996</v>
      </c>
      <c r="AO49" s="24">
        <v>-0.76729013238209198</v>
      </c>
      <c r="AP49" s="24">
        <v>0.59205068469940103</v>
      </c>
      <c r="AQ49" s="24">
        <v>0.175559591709712</v>
      </c>
      <c r="AR49" s="24">
        <v>0.22035505385194801</v>
      </c>
      <c r="AS49" s="24">
        <v>0.31939653607616603</v>
      </c>
      <c r="AT49" s="24">
        <v>0.325734060389469</v>
      </c>
      <c r="AU49" s="24">
        <v>0.40828356088970102</v>
      </c>
      <c r="AV49" s="24">
        <v>-0.40338438912794</v>
      </c>
      <c r="AW49" s="24">
        <v>0.29349969358281702</v>
      </c>
      <c r="AX49" s="24">
        <v>0.52525854518308202</v>
      </c>
      <c r="AY49" s="24">
        <v>0.54327834502734496</v>
      </c>
      <c r="AZ49" s="24">
        <v>0.75247018525406595</v>
      </c>
      <c r="BA49" s="24">
        <v>-0.143962860862238</v>
      </c>
      <c r="BB49" s="24">
        <v>0.62669693638549295</v>
      </c>
      <c r="BC49" s="24">
        <v>0.67072502419590996</v>
      </c>
      <c r="BD49" s="24">
        <v>0.71840356956002904</v>
      </c>
      <c r="BE49" s="24">
        <v>0.59533563529331401</v>
      </c>
      <c r="BF49" s="24">
        <v>0.53477490922646898</v>
      </c>
      <c r="BG49" s="24">
        <v>0.69756903487848898</v>
      </c>
      <c r="BH49" s="24">
        <v>0.75855457751664401</v>
      </c>
      <c r="BI49" s="24">
        <v>0.78284068412352703</v>
      </c>
      <c r="BJ49" s="24">
        <v>-0.146673087332861</v>
      </c>
      <c r="BK49" s="24">
        <v>0.683483077769241</v>
      </c>
      <c r="BL49" s="24">
        <v>0.73480063238970705</v>
      </c>
      <c r="BM49" s="24">
        <v>0.61917495981854398</v>
      </c>
      <c r="BN49" s="24">
        <v>0.63500799947173703</v>
      </c>
      <c r="BO49" s="24">
        <v>0.74093239694476098</v>
      </c>
      <c r="BP49" s="24">
        <v>0.74146979202289698</v>
      </c>
      <c r="BQ49" s="24">
        <v>-7.7827889743565901E-2</v>
      </c>
      <c r="BR49" s="24">
        <v>5.5314270224973497E-2</v>
      </c>
      <c r="BS49" s="24">
        <v>0.50384045805969802</v>
      </c>
      <c r="BT49" s="24">
        <v>0.62545773758243295</v>
      </c>
      <c r="BU49" s="24">
        <v>0.615334384188717</v>
      </c>
      <c r="BV49" s="24">
        <v>0.66234470595551798</v>
      </c>
      <c r="BW49" s="24">
        <v>0.67167895674589595</v>
      </c>
      <c r="BX49" s="24">
        <v>0.73939733907493399</v>
      </c>
      <c r="BY49" s="24">
        <v>0.59921520367322101</v>
      </c>
      <c r="BZ49" s="24">
        <v>0.28997476004141198</v>
      </c>
      <c r="CA49" s="24">
        <v>0.26033126651675598</v>
      </c>
      <c r="CB49" s="24">
        <v>0.56684191053530897</v>
      </c>
      <c r="CC49" s="24">
        <v>0.61495664397562999</v>
      </c>
      <c r="CD49" s="24">
        <v>0.71651383387880296</v>
      </c>
      <c r="CE49" s="24">
        <v>0.64127176865399105</v>
      </c>
      <c r="CF49" s="24">
        <v>0.77982887878821705</v>
      </c>
      <c r="CG49" s="24">
        <v>0.78806046006407804</v>
      </c>
      <c r="CH49" s="24">
        <v>0.82461103540922398</v>
      </c>
      <c r="CI49" s="24">
        <v>0.77746151501433303</v>
      </c>
      <c r="CJ49" s="24">
        <v>0.60436793038014502</v>
      </c>
      <c r="CK49" s="24">
        <v>0.67017750527436704</v>
      </c>
      <c r="CL49" s="24">
        <v>-0.62805529393330894</v>
      </c>
      <c r="CM49" s="24">
        <v>-0.62327342050634105</v>
      </c>
      <c r="CN49" s="24">
        <v>-0.68255167541944906</v>
      </c>
      <c r="CO49" s="24">
        <v>0.39371957803674201</v>
      </c>
      <c r="CP49" s="24">
        <v>-0.178997697887295</v>
      </c>
      <c r="CQ49" s="24">
        <v>-0.119683054735936</v>
      </c>
      <c r="CR49" s="24">
        <v>-0.42373703978421401</v>
      </c>
      <c r="CS49" s="24">
        <v>-0.74111862887361502</v>
      </c>
      <c r="CT49" s="24">
        <v>-0.116153765688745</v>
      </c>
      <c r="CU49" s="24">
        <v>-6.2872605350562605E-2</v>
      </c>
      <c r="CV49" s="24">
        <v>3.9139654387663599E-2</v>
      </c>
      <c r="CW49" s="24">
        <v>-0.83681953620338401</v>
      </c>
      <c r="CX49" s="24">
        <v>-0.703500936328326</v>
      </c>
      <c r="CY49" s="24">
        <v>0.76905580305995902</v>
      </c>
      <c r="CZ49" s="24">
        <v>0.46146291890137903</v>
      </c>
      <c r="DA49" s="24">
        <v>-0.76977399785410905</v>
      </c>
      <c r="DB49" s="24">
        <v>-0.63297524348651102</v>
      </c>
      <c r="DC49" s="24">
        <v>-0.74483915934674605</v>
      </c>
      <c r="DD49" s="24">
        <v>-0.62368184282556105</v>
      </c>
      <c r="DE49" s="24">
        <v>-0.450501186672704</v>
      </c>
      <c r="DF49" s="24">
        <v>0.818003933565701</v>
      </c>
      <c r="DG49" s="24">
        <v>0.78382508336346801</v>
      </c>
      <c r="DH49" s="24">
        <v>-0.629347973756886</v>
      </c>
      <c r="DI49" s="24">
        <v>0.29286782348911899</v>
      </c>
      <c r="DJ49" s="24">
        <v>-0.173828600666939</v>
      </c>
      <c r="DK49" s="24">
        <v>0.27017313166741602</v>
      </c>
      <c r="DL49" s="24">
        <v>-0.79397751642732395</v>
      </c>
      <c r="DM49" s="24">
        <v>0.134448685946221</v>
      </c>
      <c r="DN49" s="24">
        <v>-0.23899093634744401</v>
      </c>
      <c r="DO49" s="24">
        <v>0.330281030522456</v>
      </c>
      <c r="DP49" s="24">
        <v>0.313464657577816</v>
      </c>
      <c r="DQ49" s="24">
        <v>0.344363143271463</v>
      </c>
      <c r="DR49" s="24">
        <v>0.318390368415782</v>
      </c>
      <c r="DS49" s="24">
        <v>9.6646519093559605E-2</v>
      </c>
      <c r="DT49" s="24">
        <v>0.374560940601256</v>
      </c>
      <c r="DU49" s="24">
        <v>0.51571976358008698</v>
      </c>
      <c r="DV49" s="24">
        <v>0.47494959877052101</v>
      </c>
      <c r="DW49" s="24">
        <v>0.42582603291409199</v>
      </c>
      <c r="DX49" s="24">
        <v>0.242744262239971</v>
      </c>
      <c r="DY49" s="24">
        <v>0.61574877126457706</v>
      </c>
      <c r="DZ49" s="24">
        <v>0.63290357011198795</v>
      </c>
      <c r="EA49" s="24">
        <v>0.63668863433451806</v>
      </c>
      <c r="EB49" s="24">
        <v>0.58637066565863405</v>
      </c>
      <c r="EC49" s="24">
        <v>0.58931604553005401</v>
      </c>
      <c r="ED49" s="24">
        <v>0.55969865443075795</v>
      </c>
      <c r="EE49" s="24">
        <v>0.53009694415296504</v>
      </c>
      <c r="EF49" s="24">
        <v>0.68476372444896605</v>
      </c>
      <c r="EG49" s="24">
        <v>0.67455556493820101</v>
      </c>
      <c r="EH49" s="24">
        <v>0.619406509505114</v>
      </c>
      <c r="EI49" s="24">
        <v>0.59258140898828005</v>
      </c>
      <c r="EJ49" s="24">
        <v>-0.34100354004067002</v>
      </c>
      <c r="EK49" s="24">
        <v>7.0175801618817701E-2</v>
      </c>
      <c r="EL49" s="24">
        <v>1.54323366945863E-2</v>
      </c>
      <c r="EM49" s="24">
        <v>-0.60386912713156604</v>
      </c>
      <c r="EN49" s="24">
        <v>-0.71778987042146403</v>
      </c>
      <c r="EO49" s="24">
        <v>0.60059726315798601</v>
      </c>
      <c r="EP49" s="24">
        <v>-0.35430017566060901</v>
      </c>
      <c r="EQ49" s="24">
        <v>-0.27139708857776801</v>
      </c>
      <c r="ER49" s="24">
        <v>-0.10760981491360599</v>
      </c>
      <c r="ES49" s="24">
        <v>-0.39482512906283102</v>
      </c>
      <c r="ET49" s="24">
        <v>-0.24272400167620301</v>
      </c>
      <c r="EU49" s="24">
        <v>-0.29533317305985402</v>
      </c>
      <c r="EV49" s="24">
        <v>-9.1013527631737007E-2</v>
      </c>
      <c r="EW49" s="24">
        <v>0.651656928347084</v>
      </c>
    </row>
    <row r="50" spans="1:153" x14ac:dyDescent="0.25">
      <c r="A50" t="s">
        <v>114</v>
      </c>
      <c r="B50" t="s">
        <v>136</v>
      </c>
      <c r="C50" s="23">
        <v>0.51457143326207999</v>
      </c>
      <c r="D50" s="24">
        <v>0.98039025318680595</v>
      </c>
      <c r="E50" s="24">
        <v>-0.38621434216449901</v>
      </c>
      <c r="F50" s="24">
        <v>-0.68963866385059602</v>
      </c>
      <c r="G50" s="24">
        <v>-0.64304770411040302</v>
      </c>
      <c r="H50" s="24">
        <v>-0.52467696322037705</v>
      </c>
      <c r="I50" s="24">
        <v>-0.47728100947644803</v>
      </c>
      <c r="J50" s="24">
        <v>-0.53036873360474401</v>
      </c>
      <c r="K50" s="24">
        <v>-0.61052226521344599</v>
      </c>
      <c r="L50" s="24">
        <v>-0.70168368076842802</v>
      </c>
      <c r="M50" s="24">
        <v>-0.53371828214898598</v>
      </c>
      <c r="N50" s="24">
        <v>-0.34587143996485498</v>
      </c>
      <c r="O50" s="24">
        <v>-0.57826401646145698</v>
      </c>
      <c r="P50" s="24">
        <v>-0.51632877157700796</v>
      </c>
      <c r="Q50" s="24">
        <v>-0.538240910445131</v>
      </c>
      <c r="R50" s="24">
        <v>-0.506419688798187</v>
      </c>
      <c r="S50" s="24">
        <v>-0.69117966440090595</v>
      </c>
      <c r="T50" s="24">
        <v>-0.55576428896008001</v>
      </c>
      <c r="U50" s="24">
        <v>-0.52198562050588104</v>
      </c>
      <c r="V50" s="24">
        <v>-0.51104645068729804</v>
      </c>
      <c r="W50" s="24">
        <v>-0.55616279410473002</v>
      </c>
      <c r="X50" s="24">
        <v>-0.57306210517329603</v>
      </c>
      <c r="Y50" s="24">
        <v>-0.56060473958249302</v>
      </c>
      <c r="Z50" s="24">
        <v>-0.60530249356213905</v>
      </c>
      <c r="AA50" s="24">
        <v>-0.55541500275352795</v>
      </c>
      <c r="AB50" s="24">
        <v>-0.68839954326816</v>
      </c>
      <c r="AC50" s="24">
        <v>-0.54933707247646302</v>
      </c>
      <c r="AD50" s="24">
        <v>-0.54999372703690896</v>
      </c>
      <c r="AE50" s="24">
        <v>0.65575593561076795</v>
      </c>
      <c r="AF50" s="24">
        <v>0.59705489902615905</v>
      </c>
      <c r="AG50" s="24">
        <v>-0.63255463935159395</v>
      </c>
      <c r="AH50" s="24">
        <v>-0.513160036672339</v>
      </c>
      <c r="AI50" s="24">
        <v>0.60963721106072699</v>
      </c>
      <c r="AJ50" s="24">
        <v>0.50551034453691501</v>
      </c>
      <c r="AK50" s="24">
        <v>0.53060861351184097</v>
      </c>
      <c r="AL50" s="24">
        <v>0.194116981588213</v>
      </c>
      <c r="AM50" s="24">
        <v>3.4090177497962497E-2</v>
      </c>
      <c r="AN50" s="24">
        <v>-0.48751007787797801</v>
      </c>
      <c r="AO50" s="24">
        <v>-0.66642056426810004</v>
      </c>
      <c r="AP50" s="24">
        <v>0.54490295134696798</v>
      </c>
      <c r="AQ50" s="24">
        <v>0.147158353732152</v>
      </c>
      <c r="AR50" s="24">
        <v>0.16326271912734799</v>
      </c>
      <c r="AS50" s="24">
        <v>0.302594504526842</v>
      </c>
      <c r="AT50" s="24">
        <v>0.30639521562794297</v>
      </c>
      <c r="AU50" s="24">
        <v>0.39153230415041401</v>
      </c>
      <c r="AV50" s="24">
        <v>-0.47317390590781699</v>
      </c>
      <c r="AW50" s="24">
        <v>0.26290531667660799</v>
      </c>
      <c r="AX50" s="24">
        <v>0.47508091928512097</v>
      </c>
      <c r="AY50" s="24">
        <v>0.48107714265123402</v>
      </c>
      <c r="AZ50" s="24">
        <v>0.64283719881394996</v>
      </c>
      <c r="BA50" s="24">
        <v>-0.19760273735678199</v>
      </c>
      <c r="BB50" s="24">
        <v>0.55924369788875505</v>
      </c>
      <c r="BC50" s="24">
        <v>0.58931549670837702</v>
      </c>
      <c r="BD50" s="24">
        <v>0.59175398283970204</v>
      </c>
      <c r="BE50" s="24">
        <v>0.52518298436783595</v>
      </c>
      <c r="BF50" s="24">
        <v>0.44054767491133101</v>
      </c>
      <c r="BG50" s="24">
        <v>0.62074474210550401</v>
      </c>
      <c r="BH50" s="24">
        <v>0.68993078203834601</v>
      </c>
      <c r="BI50" s="24">
        <v>0.65047746053038202</v>
      </c>
      <c r="BJ50" s="24">
        <v>-0.123203615421701</v>
      </c>
      <c r="BK50" s="24">
        <v>0.65693763028104601</v>
      </c>
      <c r="BL50" s="24">
        <v>0.69290653818279901</v>
      </c>
      <c r="BM50" s="24">
        <v>0.59743406923311304</v>
      </c>
      <c r="BN50" s="24">
        <v>0.62535893584584701</v>
      </c>
      <c r="BO50" s="24">
        <v>0.63592148174774299</v>
      </c>
      <c r="BP50" s="24">
        <v>0.63167260634275002</v>
      </c>
      <c r="BQ50" s="24">
        <v>-0.17471454992999799</v>
      </c>
      <c r="BR50" s="24">
        <v>-8.8555976321058692E-3</v>
      </c>
      <c r="BS50" s="24">
        <v>0.434753444248482</v>
      </c>
      <c r="BT50" s="24">
        <v>0.567320017089329</v>
      </c>
      <c r="BU50" s="24">
        <v>0.54317277543630604</v>
      </c>
      <c r="BV50" s="24">
        <v>0.59334636772509597</v>
      </c>
      <c r="BW50" s="24">
        <v>0.59429600407822802</v>
      </c>
      <c r="BX50" s="24">
        <v>0.62036448116496901</v>
      </c>
      <c r="BY50" s="24">
        <v>0.53336769957518704</v>
      </c>
      <c r="BZ50" s="24">
        <v>0.203593555489617</v>
      </c>
      <c r="CA50" s="24">
        <v>0.200203595806075</v>
      </c>
      <c r="CB50" s="24">
        <v>0.49045888355330702</v>
      </c>
      <c r="CC50" s="24">
        <v>0.56681879917915401</v>
      </c>
      <c r="CD50" s="24">
        <v>0.64629932936435097</v>
      </c>
      <c r="CE50" s="24">
        <v>0.60466423707079198</v>
      </c>
      <c r="CF50" s="24">
        <v>0.71751759116339098</v>
      </c>
      <c r="CG50" s="24">
        <v>0.71021142677082905</v>
      </c>
      <c r="CH50" s="24">
        <v>0.82061304954797398</v>
      </c>
      <c r="CI50" s="24">
        <v>0.78523634058826397</v>
      </c>
      <c r="CJ50" s="24">
        <v>0.63961737015487297</v>
      </c>
      <c r="CK50" s="24">
        <v>0.59907068065878499</v>
      </c>
      <c r="CL50" s="24">
        <v>-0.64265387385899397</v>
      </c>
      <c r="CM50" s="24">
        <v>-0.59260021147539099</v>
      </c>
      <c r="CN50" s="24">
        <v>-0.63124358901018796</v>
      </c>
      <c r="CO50" s="24">
        <v>0.33727169373548599</v>
      </c>
      <c r="CP50" s="24">
        <v>-0.202400295522876</v>
      </c>
      <c r="CQ50" s="24">
        <v>-0.18418271522416199</v>
      </c>
      <c r="CR50" s="24">
        <v>-0.48819763761483298</v>
      </c>
      <c r="CS50" s="24">
        <v>-0.77072437704402197</v>
      </c>
      <c r="CT50" s="24">
        <v>-0.14603130726463601</v>
      </c>
      <c r="CU50" s="24">
        <v>-0.134468389032813</v>
      </c>
      <c r="CV50" s="24">
        <v>-3.9547073857493099E-2</v>
      </c>
      <c r="CW50" s="24">
        <v>-0.75693125346087897</v>
      </c>
      <c r="CX50" s="24">
        <v>-0.72879080152195896</v>
      </c>
      <c r="CY50" s="24">
        <v>0.71010398510295702</v>
      </c>
      <c r="CZ50" s="24">
        <v>0.41136655189935201</v>
      </c>
      <c r="DA50" s="24">
        <v>-0.752587475599653</v>
      </c>
      <c r="DB50" s="24">
        <v>-0.57895118256510503</v>
      </c>
      <c r="DC50" s="24">
        <v>-0.67327981437786999</v>
      </c>
      <c r="DD50" s="24">
        <v>-0.55417851395316298</v>
      </c>
      <c r="DE50" s="24">
        <v>-0.38202306524154001</v>
      </c>
      <c r="DF50" s="24">
        <v>0.82930130157230697</v>
      </c>
      <c r="DG50" s="24">
        <v>0.84781900251984599</v>
      </c>
      <c r="DH50" s="24">
        <v>-0.56871540591204806</v>
      </c>
      <c r="DI50" s="24">
        <v>0.18530445934089901</v>
      </c>
      <c r="DJ50" s="24">
        <v>-0.19271723356843901</v>
      </c>
      <c r="DK50" s="24">
        <v>0.202205744239561</v>
      </c>
      <c r="DL50" s="24">
        <v>-0.75510065669031501</v>
      </c>
      <c r="DM50" s="24">
        <v>0.152052610491301</v>
      </c>
      <c r="DN50" s="24">
        <v>-0.148516913301556</v>
      </c>
      <c r="DO50" s="24">
        <v>0.30100367509864001</v>
      </c>
      <c r="DP50" s="24">
        <v>0.29214355959924099</v>
      </c>
      <c r="DQ50" s="24">
        <v>0.33620670349658699</v>
      </c>
      <c r="DR50" s="24">
        <v>0.34479551587490598</v>
      </c>
      <c r="DS50" s="24">
        <v>0.101177865217717</v>
      </c>
      <c r="DT50" s="24">
        <v>0.30578699689105598</v>
      </c>
      <c r="DU50" s="24">
        <v>0.47072572599263901</v>
      </c>
      <c r="DV50" s="24">
        <v>0.44202484764757299</v>
      </c>
      <c r="DW50" s="24">
        <v>0.4129795653917</v>
      </c>
      <c r="DX50" s="24">
        <v>0.25872274876293599</v>
      </c>
      <c r="DY50" s="24">
        <v>0.540733376344538</v>
      </c>
      <c r="DZ50" s="24">
        <v>0.56893947997971395</v>
      </c>
      <c r="EA50" s="24">
        <v>0.58138439503088601</v>
      </c>
      <c r="EB50" s="24">
        <v>0.54378260895235597</v>
      </c>
      <c r="EC50" s="24">
        <v>0.53240679877460995</v>
      </c>
      <c r="ED50" s="24">
        <v>0.51609820407465501</v>
      </c>
      <c r="EE50" s="24">
        <v>0.49484298972665902</v>
      </c>
      <c r="EF50" s="24">
        <v>0.62181890647723803</v>
      </c>
      <c r="EG50" s="24">
        <v>0.62007949710440502</v>
      </c>
      <c r="EH50" s="24">
        <v>0.56891853773523304</v>
      </c>
      <c r="EI50" s="24">
        <v>0.53675215456332004</v>
      </c>
      <c r="EJ50" s="24">
        <v>-0.41050267819681402</v>
      </c>
      <c r="EK50" s="24">
        <v>-7.3779674381329693E-2</v>
      </c>
      <c r="EL50" s="24">
        <v>9.2617081205259993E-2</v>
      </c>
      <c r="EM50" s="24">
        <v>-0.54013029569738003</v>
      </c>
      <c r="EN50" s="24">
        <v>-0.65003983262088805</v>
      </c>
      <c r="EO50" s="24">
        <v>0.36994543913440397</v>
      </c>
      <c r="EP50" s="24">
        <v>-0.340851986635898</v>
      </c>
      <c r="EQ50" s="24">
        <v>-0.31993494802523198</v>
      </c>
      <c r="ER50" s="24">
        <v>-0.17283644578955601</v>
      </c>
      <c r="ES50" s="24">
        <v>-0.36720303512773</v>
      </c>
      <c r="ET50" s="24">
        <v>-0.26628554341778399</v>
      </c>
      <c r="EU50" s="24">
        <v>-0.262785574902137</v>
      </c>
      <c r="EV50" s="24">
        <v>-1.15745300492238E-2</v>
      </c>
      <c r="EW50" s="24">
        <v>0.42348612174803302</v>
      </c>
    </row>
    <row r="51" spans="1:153" x14ac:dyDescent="0.25">
      <c r="A51" t="s">
        <v>115</v>
      </c>
      <c r="B51" t="s">
        <v>136</v>
      </c>
      <c r="C51" s="23">
        <v>0.58467606259578697</v>
      </c>
      <c r="D51" s="24">
        <v>0.96572337582822798</v>
      </c>
      <c r="E51" s="24">
        <v>-0.29059761157141201</v>
      </c>
      <c r="F51" s="24">
        <v>-0.73327006416208296</v>
      </c>
      <c r="G51" s="24">
        <v>-0.71949638391307902</v>
      </c>
      <c r="H51" s="24">
        <v>-0.58566174367365598</v>
      </c>
      <c r="I51" s="24">
        <v>-0.54392764286587403</v>
      </c>
      <c r="J51" s="24">
        <v>-0.579539123524069</v>
      </c>
      <c r="K51" s="24">
        <v>-0.68152170156443104</v>
      </c>
      <c r="L51" s="24">
        <v>-0.72795795078431003</v>
      </c>
      <c r="M51" s="24">
        <v>-0.57694670736078302</v>
      </c>
      <c r="N51" s="24">
        <v>-0.36417203721701902</v>
      </c>
      <c r="O51" s="24">
        <v>-0.63317813945948098</v>
      </c>
      <c r="P51" s="24">
        <v>-0.57923886657827195</v>
      </c>
      <c r="Q51" s="24">
        <v>-0.60662781791773801</v>
      </c>
      <c r="R51" s="24">
        <v>-0.58152270343565904</v>
      </c>
      <c r="S51" s="24">
        <v>-0.74295413963357204</v>
      </c>
      <c r="T51" s="24">
        <v>-0.60603406606062504</v>
      </c>
      <c r="U51" s="24">
        <v>-0.596768896043399</v>
      </c>
      <c r="V51" s="24">
        <v>-0.58906123593238902</v>
      </c>
      <c r="W51" s="24">
        <v>-0.63098055541517595</v>
      </c>
      <c r="X51" s="24">
        <v>-0.66490439896049203</v>
      </c>
      <c r="Y51" s="24">
        <v>-0.63119261555380701</v>
      </c>
      <c r="Z51" s="24">
        <v>-0.66135960546257</v>
      </c>
      <c r="AA51" s="24">
        <v>-0.61031286427103704</v>
      </c>
      <c r="AB51" s="24">
        <v>-0.71313755548125402</v>
      </c>
      <c r="AC51" s="24">
        <v>-0.61570918850284195</v>
      </c>
      <c r="AD51" s="24">
        <v>-0.60164170937963302</v>
      </c>
      <c r="AE51" s="24">
        <v>0.64947085833968599</v>
      </c>
      <c r="AF51" s="24">
        <v>0.56795719998924898</v>
      </c>
      <c r="AG51" s="24">
        <v>-0.69939153947879296</v>
      </c>
      <c r="AH51" s="24">
        <v>-0.626652718898288</v>
      </c>
      <c r="AI51" s="24">
        <v>0.61183589476782396</v>
      </c>
      <c r="AJ51" s="24">
        <v>0.54971197437938801</v>
      </c>
      <c r="AK51" s="24">
        <v>0.50175171474236802</v>
      </c>
      <c r="AL51" s="24">
        <v>0.187058982166455</v>
      </c>
      <c r="AM51" s="24">
        <v>4.0564612925345099E-2</v>
      </c>
      <c r="AN51" s="24">
        <v>-0.55892251793204395</v>
      </c>
      <c r="AO51" s="24">
        <v>-0.70002146597693204</v>
      </c>
      <c r="AP51" s="24">
        <v>0.61579106206472101</v>
      </c>
      <c r="AQ51" s="24">
        <v>0.23533504881520501</v>
      </c>
      <c r="AR51" s="24">
        <v>0.248144221103164</v>
      </c>
      <c r="AS51" s="24">
        <v>0.402861294023307</v>
      </c>
      <c r="AT51" s="24">
        <v>0.41103713686584598</v>
      </c>
      <c r="AU51" s="24">
        <v>0.491780958837084</v>
      </c>
      <c r="AV51" s="24">
        <v>-0.41260243675807801</v>
      </c>
      <c r="AW51" s="24">
        <v>0.36336718835714299</v>
      </c>
      <c r="AX51" s="24">
        <v>0.54838655143208404</v>
      </c>
      <c r="AY51" s="24">
        <v>0.54246861778482103</v>
      </c>
      <c r="AZ51" s="24">
        <v>0.67555714158501501</v>
      </c>
      <c r="BA51" s="24">
        <v>-0.29908096570516401</v>
      </c>
      <c r="BB51" s="24">
        <v>0.61891498355044505</v>
      </c>
      <c r="BC51" s="24">
        <v>0.64125789058409</v>
      </c>
      <c r="BD51" s="24">
        <v>0.54800763717506895</v>
      </c>
      <c r="BE51" s="24">
        <v>0.50595486068316797</v>
      </c>
      <c r="BF51" s="24">
        <v>0.50286862337131899</v>
      </c>
      <c r="BG51" s="24">
        <v>0.66241366702611904</v>
      </c>
      <c r="BH51" s="24">
        <v>0.72695413245749196</v>
      </c>
      <c r="BI51" s="24">
        <v>0.61585186830336702</v>
      </c>
      <c r="BJ51" s="24">
        <v>-0.24342458189563401</v>
      </c>
      <c r="BK51" s="24">
        <v>0.72288296651655204</v>
      </c>
      <c r="BL51" s="24">
        <v>0.73867966455721401</v>
      </c>
      <c r="BM51" s="24">
        <v>0.66221105969812599</v>
      </c>
      <c r="BN51" s="24">
        <v>0.68373850678975701</v>
      </c>
      <c r="BO51" s="24">
        <v>0.66300135092224599</v>
      </c>
      <c r="BP51" s="24">
        <v>0.66230424986033798</v>
      </c>
      <c r="BQ51" s="24">
        <v>-0.12607312183948</v>
      </c>
      <c r="BR51" s="24">
        <v>6.3220864964660894E-2</v>
      </c>
      <c r="BS51" s="24">
        <v>0.49529828302518902</v>
      </c>
      <c r="BT51" s="24">
        <v>0.62530522236742803</v>
      </c>
      <c r="BU51" s="24">
        <v>0.59731507826436103</v>
      </c>
      <c r="BV51" s="24">
        <v>0.64889240488722499</v>
      </c>
      <c r="BW51" s="24">
        <v>0.64729728434848699</v>
      </c>
      <c r="BX51" s="24">
        <v>0.64336852803292799</v>
      </c>
      <c r="BY51" s="24">
        <v>0.59114088034172996</v>
      </c>
      <c r="BZ51" s="24">
        <v>0.24901746329942401</v>
      </c>
      <c r="CA51" s="24">
        <v>0.26623602384044098</v>
      </c>
      <c r="CB51" s="24">
        <v>0.54839662592961502</v>
      </c>
      <c r="CC51" s="24">
        <v>0.62812980199324597</v>
      </c>
      <c r="CD51" s="24">
        <v>0.68960574677339403</v>
      </c>
      <c r="CE51" s="24">
        <v>0.63359347424064005</v>
      </c>
      <c r="CF51" s="24">
        <v>0.75746623339005204</v>
      </c>
      <c r="CG51" s="24">
        <v>0.74677755140761404</v>
      </c>
      <c r="CH51" s="24">
        <v>0.86617050212190505</v>
      </c>
      <c r="CI51" s="24">
        <v>0.83544325465855396</v>
      </c>
      <c r="CJ51" s="24">
        <v>0.70371953840241097</v>
      </c>
      <c r="CK51" s="24">
        <v>0.65175023984848501</v>
      </c>
      <c r="CL51" s="24">
        <v>-0.68268920708964798</v>
      </c>
      <c r="CM51" s="24">
        <v>-0.55624837873008204</v>
      </c>
      <c r="CN51" s="24">
        <v>-0.69825954231198495</v>
      </c>
      <c r="CO51" s="24">
        <v>0.41517030156972901</v>
      </c>
      <c r="CP51" s="24">
        <v>-0.12533299536738099</v>
      </c>
      <c r="CQ51" s="24">
        <v>-9.6874170221061096E-2</v>
      </c>
      <c r="CR51" s="24">
        <v>-0.41339883515141801</v>
      </c>
      <c r="CS51" s="24">
        <v>-0.72642684526368495</v>
      </c>
      <c r="CT51" s="24">
        <v>-9.9060310387645595E-2</v>
      </c>
      <c r="CU51" s="24">
        <v>-0.112168188578812</v>
      </c>
      <c r="CV51" s="24">
        <v>3.4316491279933498E-2</v>
      </c>
      <c r="CW51" s="24">
        <v>-0.76488082048997097</v>
      </c>
      <c r="CX51" s="24">
        <v>-0.76288074270317896</v>
      </c>
      <c r="CY51" s="24">
        <v>0.77276910771747698</v>
      </c>
      <c r="CZ51" s="24">
        <v>0.48463838159617101</v>
      </c>
      <c r="DA51" s="24">
        <v>-0.747435031270828</v>
      </c>
      <c r="DB51" s="24">
        <v>-0.65905383903819204</v>
      </c>
      <c r="DC51" s="24">
        <v>-0.62505163523745999</v>
      </c>
      <c r="DD51" s="24">
        <v>-0.55492258232096703</v>
      </c>
      <c r="DE51" s="24">
        <v>-0.35999572991130002</v>
      </c>
      <c r="DF51" s="24">
        <v>0.84428946526641402</v>
      </c>
      <c r="DG51" s="24">
        <v>0.85991711957980699</v>
      </c>
      <c r="DH51" s="24">
        <v>-0.57417058430778301</v>
      </c>
      <c r="DI51" s="24">
        <v>0.25749806032275102</v>
      </c>
      <c r="DJ51" s="24">
        <v>-0.26967321648234699</v>
      </c>
      <c r="DK51" s="24">
        <v>0.29555104645208102</v>
      </c>
      <c r="DL51" s="24">
        <v>-0.78246634243165802</v>
      </c>
      <c r="DM51" s="24">
        <v>0.237867046420568</v>
      </c>
      <c r="DN51" s="24">
        <v>-9.9168643147770796E-2</v>
      </c>
      <c r="DO51" s="24">
        <v>0.39403160896832701</v>
      </c>
      <c r="DP51" s="24">
        <v>0.38287110950994202</v>
      </c>
      <c r="DQ51" s="24">
        <v>0.41627290174216602</v>
      </c>
      <c r="DR51" s="24">
        <v>0.40980062946420698</v>
      </c>
      <c r="DS51" s="24">
        <v>0.17881708655492301</v>
      </c>
      <c r="DT51" s="24">
        <v>0.355881162217275</v>
      </c>
      <c r="DU51" s="24">
        <v>0.532750380875194</v>
      </c>
      <c r="DV51" s="24">
        <v>0.524148096548396</v>
      </c>
      <c r="DW51" s="24">
        <v>0.50306279721602598</v>
      </c>
      <c r="DX51" s="24">
        <v>0.36410902037686899</v>
      </c>
      <c r="DY51" s="24">
        <v>0.601095229936771</v>
      </c>
      <c r="DZ51" s="24">
        <v>0.630609425957115</v>
      </c>
      <c r="EA51" s="24">
        <v>0.64355023561588498</v>
      </c>
      <c r="EB51" s="24">
        <v>0.61379988100490901</v>
      </c>
      <c r="EC51" s="24">
        <v>0.599857282788261</v>
      </c>
      <c r="ED51" s="24">
        <v>0.58171766494548804</v>
      </c>
      <c r="EE51" s="24">
        <v>0.56839353050858799</v>
      </c>
      <c r="EF51" s="24">
        <v>0.66998627612932504</v>
      </c>
      <c r="EG51" s="24">
        <v>0.668913156128776</v>
      </c>
      <c r="EH51" s="24">
        <v>0.62856752320096199</v>
      </c>
      <c r="EI51" s="24">
        <v>0.60319670701915495</v>
      </c>
      <c r="EJ51" s="24">
        <v>-0.37305391571964402</v>
      </c>
      <c r="EK51" s="24">
        <v>-4.6335921678946797E-2</v>
      </c>
      <c r="EL51" s="24">
        <v>0.15866079135146399</v>
      </c>
      <c r="EM51" s="24">
        <v>-0.578271407218927</v>
      </c>
      <c r="EN51" s="24">
        <v>-0.66590243486189105</v>
      </c>
      <c r="EO51" s="24">
        <v>0.31265807814931401</v>
      </c>
      <c r="EP51" s="24">
        <v>-0.32998091781258199</v>
      </c>
      <c r="EQ51" s="24">
        <v>-0.28820720776858699</v>
      </c>
      <c r="ER51" s="24">
        <v>-0.13170602230120901</v>
      </c>
      <c r="ES51" s="24">
        <v>-0.35500172690146098</v>
      </c>
      <c r="ET51" s="24">
        <v>-0.23268895912396101</v>
      </c>
      <c r="EU51" s="24">
        <v>-0.23687250853598699</v>
      </c>
      <c r="EV51" s="24">
        <v>8.3025555170168505E-2</v>
      </c>
      <c r="EW51" s="24">
        <v>0.35331091537519499</v>
      </c>
    </row>
    <row r="52" spans="1:153" x14ac:dyDescent="0.25">
      <c r="A52" t="s">
        <v>116</v>
      </c>
      <c r="B52" t="s">
        <v>136</v>
      </c>
      <c r="C52" s="23">
        <v>0.62338443504285701</v>
      </c>
      <c r="D52" s="24">
        <v>0.97459092474975795</v>
      </c>
      <c r="E52" s="24">
        <v>-0.25476858198852598</v>
      </c>
      <c r="F52" s="24">
        <v>-0.76129009673690096</v>
      </c>
      <c r="G52" s="24">
        <v>-0.74775349537295499</v>
      </c>
      <c r="H52" s="24">
        <v>-0.62084402952974804</v>
      </c>
      <c r="I52" s="24">
        <v>-0.57520716911740399</v>
      </c>
      <c r="J52" s="24">
        <v>-0.61241229344302195</v>
      </c>
      <c r="K52" s="24">
        <v>-0.71075241012774304</v>
      </c>
      <c r="L52" s="24">
        <v>-0.74088112119163696</v>
      </c>
      <c r="M52" s="24">
        <v>-0.61338777655527799</v>
      </c>
      <c r="N52" s="24">
        <v>-0.334270238660207</v>
      </c>
      <c r="O52" s="24">
        <v>-0.66480094158870395</v>
      </c>
      <c r="P52" s="24">
        <v>-0.616780437660572</v>
      </c>
      <c r="Q52" s="24">
        <v>-0.64516723064847203</v>
      </c>
      <c r="R52" s="24">
        <v>-0.61787405936987905</v>
      </c>
      <c r="S52" s="24">
        <v>-0.74538255786640395</v>
      </c>
      <c r="T52" s="24">
        <v>-0.63477882535986396</v>
      </c>
      <c r="U52" s="24">
        <v>-0.63411065402098099</v>
      </c>
      <c r="V52" s="24">
        <v>-0.62641588664918701</v>
      </c>
      <c r="W52" s="24">
        <v>-0.66715326829686195</v>
      </c>
      <c r="X52" s="24">
        <v>-0.69269571117945905</v>
      </c>
      <c r="Y52" s="24">
        <v>-0.66295407585981203</v>
      </c>
      <c r="Z52" s="24">
        <v>-0.68949384432724503</v>
      </c>
      <c r="AA52" s="24">
        <v>-0.64081269335773305</v>
      </c>
      <c r="AB52" s="24">
        <v>-0.75109665038717599</v>
      </c>
      <c r="AC52" s="24">
        <v>-0.65547620902674597</v>
      </c>
      <c r="AD52" s="24">
        <v>-0.64019770951110999</v>
      </c>
      <c r="AE52" s="24">
        <v>0.69240168649865697</v>
      </c>
      <c r="AF52" s="24">
        <v>0.61596577472813097</v>
      </c>
      <c r="AG52" s="24">
        <v>-0.73288073472617998</v>
      </c>
      <c r="AH52" s="24">
        <v>-0.64044663800151602</v>
      </c>
      <c r="AI52" s="24">
        <v>0.65682345919537399</v>
      </c>
      <c r="AJ52" s="24">
        <v>0.59925697973786396</v>
      </c>
      <c r="AK52" s="24">
        <v>0.54054770760025095</v>
      </c>
      <c r="AL52" s="24">
        <v>0.23729767465481799</v>
      </c>
      <c r="AM52" s="24">
        <v>0.100914769355034</v>
      </c>
      <c r="AN52" s="24">
        <v>-0.59262422715526497</v>
      </c>
      <c r="AO52" s="24">
        <v>-0.73799010549634703</v>
      </c>
      <c r="AP52" s="24">
        <v>0.65654967767219097</v>
      </c>
      <c r="AQ52" s="24">
        <v>0.27183119022980901</v>
      </c>
      <c r="AR52" s="24">
        <v>0.29327882713947001</v>
      </c>
      <c r="AS52" s="24">
        <v>0.438661833343653</v>
      </c>
      <c r="AT52" s="24">
        <v>0.44095893765410998</v>
      </c>
      <c r="AU52" s="24">
        <v>0.51992112443949901</v>
      </c>
      <c r="AV52" s="24">
        <v>-0.385222393458025</v>
      </c>
      <c r="AW52" s="24">
        <v>0.400746340774289</v>
      </c>
      <c r="AX52" s="24">
        <v>0.58908005119970297</v>
      </c>
      <c r="AY52" s="24">
        <v>0.58580018552584601</v>
      </c>
      <c r="AZ52" s="24">
        <v>0.72014615174871199</v>
      </c>
      <c r="BA52" s="24">
        <v>-0.31482994095101002</v>
      </c>
      <c r="BB52" s="24">
        <v>0.66098473580998696</v>
      </c>
      <c r="BC52" s="24">
        <v>0.68558437206170297</v>
      </c>
      <c r="BD52" s="24">
        <v>0.58732792123989397</v>
      </c>
      <c r="BE52" s="24">
        <v>0.52358974015440296</v>
      </c>
      <c r="BF52" s="24">
        <v>0.54841576685064497</v>
      </c>
      <c r="BG52" s="24">
        <v>0.70630191204822002</v>
      </c>
      <c r="BH52" s="24">
        <v>0.76383497012692203</v>
      </c>
      <c r="BI52" s="24">
        <v>0.64736138166894297</v>
      </c>
      <c r="BJ52" s="24">
        <v>-0.269880205391822</v>
      </c>
      <c r="BK52" s="24">
        <v>0.75541300208844797</v>
      </c>
      <c r="BL52" s="24">
        <v>0.77538700039928399</v>
      </c>
      <c r="BM52" s="24">
        <v>0.69742228688304098</v>
      </c>
      <c r="BN52" s="24">
        <v>0.71687890445321401</v>
      </c>
      <c r="BO52" s="24">
        <v>0.708256794086084</v>
      </c>
      <c r="BP52" s="24">
        <v>0.70464091311322796</v>
      </c>
      <c r="BQ52" s="24">
        <v>-7.5870252478941594E-2</v>
      </c>
      <c r="BR52" s="24">
        <v>0.112649515747565</v>
      </c>
      <c r="BS52" s="24">
        <v>0.539866276536485</v>
      </c>
      <c r="BT52" s="24">
        <v>0.66641316094235303</v>
      </c>
      <c r="BU52" s="24">
        <v>0.64294705795139995</v>
      </c>
      <c r="BV52" s="24">
        <v>0.68963218376004398</v>
      </c>
      <c r="BW52" s="24">
        <v>0.69061490474441301</v>
      </c>
      <c r="BX52" s="24">
        <v>0.69221271233485404</v>
      </c>
      <c r="BY52" s="24">
        <v>0.62910931507641799</v>
      </c>
      <c r="BZ52" s="24">
        <v>0.30028691389217199</v>
      </c>
      <c r="CA52" s="24">
        <v>0.31181886226792799</v>
      </c>
      <c r="CB52" s="24">
        <v>0.59425030466594997</v>
      </c>
      <c r="CC52" s="24">
        <v>0.66897441681713199</v>
      </c>
      <c r="CD52" s="24">
        <v>0.73113940536323097</v>
      </c>
      <c r="CE52" s="24">
        <v>0.67028047488838804</v>
      </c>
      <c r="CF52" s="24">
        <v>0.79363223141794004</v>
      </c>
      <c r="CG52" s="24">
        <v>0.78705581499393096</v>
      </c>
      <c r="CH52" s="24">
        <v>0.890741107288336</v>
      </c>
      <c r="CI52" s="24">
        <v>0.86032023852288597</v>
      </c>
      <c r="CJ52" s="24">
        <v>0.72762274063153298</v>
      </c>
      <c r="CK52" s="24">
        <v>0.69486864940162596</v>
      </c>
      <c r="CL52" s="24">
        <v>-0.70084997492785495</v>
      </c>
      <c r="CM52" s="24">
        <v>-0.57469433336573394</v>
      </c>
      <c r="CN52" s="24">
        <v>-0.72941104301823501</v>
      </c>
      <c r="CO52" s="24">
        <v>0.458799518459586</v>
      </c>
      <c r="CP52" s="24">
        <v>-0.10444260723215</v>
      </c>
      <c r="CQ52" s="24">
        <v>-4.8831452027229397E-2</v>
      </c>
      <c r="CR52" s="24">
        <v>-0.371809108589018</v>
      </c>
      <c r="CS52" s="24">
        <v>-0.70845187455045999</v>
      </c>
      <c r="CT52" s="24">
        <v>-6.9871844856847901E-2</v>
      </c>
      <c r="CU52" s="24">
        <v>-6.7996461170053799E-2</v>
      </c>
      <c r="CV52" s="24">
        <v>7.77308869588684E-2</v>
      </c>
      <c r="CW52" s="24">
        <v>-0.80447295441564803</v>
      </c>
      <c r="CX52" s="24">
        <v>-0.77834302429830504</v>
      </c>
      <c r="CY52" s="24">
        <v>0.79583873753439804</v>
      </c>
      <c r="CZ52" s="24">
        <v>0.52962131667059198</v>
      </c>
      <c r="DA52" s="24">
        <v>-0.76070164082875702</v>
      </c>
      <c r="DB52" s="24">
        <v>-0.68807047807298805</v>
      </c>
      <c r="DC52" s="24">
        <v>-0.64374398949003298</v>
      </c>
      <c r="DD52" s="24">
        <v>-0.58247057732894603</v>
      </c>
      <c r="DE52" s="24">
        <v>-0.35589193092974297</v>
      </c>
      <c r="DF52" s="24">
        <v>0.84314560595708699</v>
      </c>
      <c r="DG52" s="24">
        <v>0.84138112584659597</v>
      </c>
      <c r="DH52" s="24">
        <v>-0.59776279623726303</v>
      </c>
      <c r="DI52" s="24">
        <v>0.30916392004207099</v>
      </c>
      <c r="DJ52" s="24">
        <v>-0.29983221134742699</v>
      </c>
      <c r="DK52" s="24">
        <v>0.33498545456699103</v>
      </c>
      <c r="DL52" s="24">
        <v>-0.81640871319707997</v>
      </c>
      <c r="DM52" s="24">
        <v>0.26280666939335401</v>
      </c>
      <c r="DN52" s="24">
        <v>-0.107487310386203</v>
      </c>
      <c r="DO52" s="24">
        <v>0.42862070762219301</v>
      </c>
      <c r="DP52" s="24">
        <v>0.41701043109394498</v>
      </c>
      <c r="DQ52" s="24">
        <v>0.44821659370621397</v>
      </c>
      <c r="DR52" s="24">
        <v>0.42858194140497202</v>
      </c>
      <c r="DS52" s="24">
        <v>0.19904828096824501</v>
      </c>
      <c r="DT52" s="24">
        <v>0.399400326028712</v>
      </c>
      <c r="DU52" s="24">
        <v>0.567168207783325</v>
      </c>
      <c r="DV52" s="24">
        <v>0.55542193152647301</v>
      </c>
      <c r="DW52" s="24">
        <v>0.53287375876812704</v>
      </c>
      <c r="DX52" s="24">
        <v>0.38891408654492599</v>
      </c>
      <c r="DY52" s="24">
        <v>0.63645317044391703</v>
      </c>
      <c r="DZ52" s="24">
        <v>0.66607659064787295</v>
      </c>
      <c r="EA52" s="24">
        <v>0.67831174433102004</v>
      </c>
      <c r="EB52" s="24">
        <v>0.64646441785350695</v>
      </c>
      <c r="EC52" s="24">
        <v>0.63425369992946501</v>
      </c>
      <c r="ED52" s="24">
        <v>0.61472841758974295</v>
      </c>
      <c r="EE52" s="24">
        <v>0.60074322154672899</v>
      </c>
      <c r="EF52" s="24">
        <v>0.70560893261742996</v>
      </c>
      <c r="EG52" s="24">
        <v>0.70208099695728898</v>
      </c>
      <c r="EH52" s="24">
        <v>0.66275664612126395</v>
      </c>
      <c r="EI52" s="24">
        <v>0.63755372825393297</v>
      </c>
      <c r="EJ52" s="24">
        <v>-0.33441999043507098</v>
      </c>
      <c r="EK52" s="24">
        <v>1.3358447910945599E-2</v>
      </c>
      <c r="EL52" s="24">
        <v>0.180951057549504</v>
      </c>
      <c r="EM52" s="24">
        <v>-0.618558980375984</v>
      </c>
      <c r="EN52" s="24">
        <v>-0.67381851248454205</v>
      </c>
      <c r="EO52" s="24">
        <v>0.35503011406343998</v>
      </c>
      <c r="EP52" s="24">
        <v>-0.34231574025231498</v>
      </c>
      <c r="EQ52" s="24">
        <v>-0.24537136383786501</v>
      </c>
      <c r="ER52" s="24">
        <v>-8.7244273667239997E-2</v>
      </c>
      <c r="ES52" s="24">
        <v>-0.368443667406472</v>
      </c>
      <c r="ET52" s="24">
        <v>-0.236215176212828</v>
      </c>
      <c r="EU52" s="24">
        <v>-0.250391647183211</v>
      </c>
      <c r="EV52" s="24">
        <v>6.0604963804919899E-2</v>
      </c>
      <c r="EW52" s="24">
        <v>0.38968484742068399</v>
      </c>
    </row>
    <row r="53" spans="1:153" x14ac:dyDescent="0.25">
      <c r="A53" t="s">
        <v>117</v>
      </c>
      <c r="B53" t="s">
        <v>136</v>
      </c>
      <c r="C53" s="23">
        <v>0.66440135413659196</v>
      </c>
      <c r="D53" s="24">
        <v>0.93701936039258205</v>
      </c>
      <c r="E53" s="24">
        <v>-0.169834759071155</v>
      </c>
      <c r="F53" s="24">
        <v>-0.77645640943523597</v>
      </c>
      <c r="G53" s="24">
        <v>-0.69412324564623096</v>
      </c>
      <c r="H53" s="24">
        <v>-0.65584228102239905</v>
      </c>
      <c r="I53" s="24">
        <v>-0.57372995668181703</v>
      </c>
      <c r="J53" s="24">
        <v>-0.65787733457317199</v>
      </c>
      <c r="K53" s="24">
        <v>-0.72565394106870795</v>
      </c>
      <c r="L53" s="24">
        <v>-0.64809774416863497</v>
      </c>
      <c r="M53" s="24">
        <v>-0.69728846230485797</v>
      </c>
      <c r="N53" s="24">
        <v>-0.162283346395168</v>
      </c>
      <c r="O53" s="24">
        <v>-0.6703686055161</v>
      </c>
      <c r="P53" s="24">
        <v>-0.65305597259427794</v>
      </c>
      <c r="Q53" s="24">
        <v>-0.68748770030912798</v>
      </c>
      <c r="R53" s="24">
        <v>-0.664652980207736</v>
      </c>
      <c r="S53" s="24">
        <v>-0.61923722259488301</v>
      </c>
      <c r="T53" s="24">
        <v>-0.66586347141972602</v>
      </c>
      <c r="U53" s="24">
        <v>-0.64855969109910006</v>
      </c>
      <c r="V53" s="24">
        <v>-0.64709501905701405</v>
      </c>
      <c r="W53" s="24">
        <v>-0.67487667795444795</v>
      </c>
      <c r="X53" s="24">
        <v>-0.63734342622187801</v>
      </c>
      <c r="Y53" s="24">
        <v>-0.68134632111855198</v>
      </c>
      <c r="Z53" s="24">
        <v>-0.68953517188829705</v>
      </c>
      <c r="AA53" s="24">
        <v>-0.66991913332236197</v>
      </c>
      <c r="AB53" s="24">
        <v>-0.89223526758078697</v>
      </c>
      <c r="AC53" s="24">
        <v>-0.69302622493465105</v>
      </c>
      <c r="AD53" s="34">
        <v>-0.71042620441378701</v>
      </c>
      <c r="AE53" s="24">
        <v>0.92101035274202103</v>
      </c>
      <c r="AF53" s="24">
        <v>0.87385541966937497</v>
      </c>
      <c r="AG53" s="24">
        <v>-0.76185399135617704</v>
      </c>
      <c r="AH53" s="24">
        <v>-0.48161539310087498</v>
      </c>
      <c r="AI53" s="24">
        <v>0.90041757651466503</v>
      </c>
      <c r="AJ53" s="24">
        <v>0.72974334094581805</v>
      </c>
      <c r="AK53" s="24">
        <v>0.71552963904828304</v>
      </c>
      <c r="AL53" s="24">
        <v>0.446555813266171</v>
      </c>
      <c r="AM53" s="24">
        <v>0.35966241459126103</v>
      </c>
      <c r="AN53" s="24">
        <v>-0.59375000337488304</v>
      </c>
      <c r="AO53" s="24">
        <v>-0.85692211368433402</v>
      </c>
      <c r="AP53" s="24">
        <v>0.65358626934979402</v>
      </c>
      <c r="AQ53" s="24">
        <v>0.23150621808082</v>
      </c>
      <c r="AR53" s="24">
        <v>0.34645769566495699</v>
      </c>
      <c r="AS53" s="24">
        <v>0.38375838171628102</v>
      </c>
      <c r="AT53" s="24">
        <v>0.36319323942223802</v>
      </c>
      <c r="AU53" s="24">
        <v>0.46959717301231801</v>
      </c>
      <c r="AV53" s="24">
        <v>-0.29466066050399797</v>
      </c>
      <c r="AW53" s="24">
        <v>0.368508111250058</v>
      </c>
      <c r="AX53" s="24">
        <v>0.60979788918531996</v>
      </c>
      <c r="AY53" s="24">
        <v>0.63463364886248397</v>
      </c>
      <c r="AZ53" s="24">
        <v>0.84751039297744102</v>
      </c>
      <c r="BA53" s="24">
        <v>-0.17056527567292301</v>
      </c>
      <c r="BB53" s="24">
        <v>0.71394114226149796</v>
      </c>
      <c r="BC53" s="24">
        <v>0.75987414652370899</v>
      </c>
      <c r="BD53" s="24">
        <v>0.80811499418639399</v>
      </c>
      <c r="BE53" s="24">
        <v>0.66435419535403895</v>
      </c>
      <c r="BF53" s="24">
        <v>0.65717065425661902</v>
      </c>
      <c r="BG53" s="24">
        <v>0.78024005745279901</v>
      </c>
      <c r="BH53" s="24">
        <v>0.82546647908012505</v>
      </c>
      <c r="BI53" s="24">
        <v>0.88088741231876699</v>
      </c>
      <c r="BJ53" s="24">
        <v>-0.215497118522987</v>
      </c>
      <c r="BK53" s="24">
        <v>0.72202423443546504</v>
      </c>
      <c r="BL53" s="24">
        <v>0.778781966626654</v>
      </c>
      <c r="BM53" s="24">
        <v>0.66353152731565801</v>
      </c>
      <c r="BN53" s="24">
        <v>0.65109725713146105</v>
      </c>
      <c r="BO53" s="24">
        <v>0.83739508873439605</v>
      </c>
      <c r="BP53" s="24">
        <v>0.83719737501767499</v>
      </c>
      <c r="BQ53" s="24">
        <v>9.8054322628599699E-2</v>
      </c>
      <c r="BR53" s="24">
        <v>0.190137544277727</v>
      </c>
      <c r="BS53" s="24">
        <v>0.607260361412162</v>
      </c>
      <c r="BT53" s="24">
        <v>0.707340795991102</v>
      </c>
      <c r="BU53" s="24">
        <v>0.70615699998803105</v>
      </c>
      <c r="BV53" s="24">
        <v>0.74712353836206002</v>
      </c>
      <c r="BW53" s="24">
        <v>0.75919301484757595</v>
      </c>
      <c r="BX53" s="24">
        <v>0.819695298138442</v>
      </c>
      <c r="BY53" s="24">
        <v>0.69406248403617998</v>
      </c>
      <c r="BZ53" s="24">
        <v>0.37962987026568901</v>
      </c>
      <c r="CA53" s="24">
        <v>0.35949774009838897</v>
      </c>
      <c r="CB53" s="24">
        <v>0.67091517381926902</v>
      </c>
      <c r="CC53" s="24">
        <v>0.68487262016800399</v>
      </c>
      <c r="CD53" s="24">
        <v>0.792921782095802</v>
      </c>
      <c r="CE53" s="24">
        <v>0.71057655336963299</v>
      </c>
      <c r="CF53" s="24">
        <v>0.83807668972610705</v>
      </c>
      <c r="CG53" s="24">
        <v>0.85262680978225402</v>
      </c>
      <c r="CH53" s="24">
        <v>0.815588706974823</v>
      </c>
      <c r="CI53" s="24">
        <v>0.767410754156444</v>
      </c>
      <c r="CJ53" s="24">
        <v>0.56737945628839903</v>
      </c>
      <c r="CK53" s="24">
        <v>0.75245666699621405</v>
      </c>
      <c r="CL53" s="24">
        <v>-0.64715370061424005</v>
      </c>
      <c r="CM53" s="24">
        <v>-0.67207148063362099</v>
      </c>
      <c r="CN53" s="24">
        <v>-0.73055014574277</v>
      </c>
      <c r="CO53" s="24">
        <v>0.48776154836144803</v>
      </c>
      <c r="CP53" s="24">
        <v>-4.7747943648623697E-2</v>
      </c>
      <c r="CQ53" s="24">
        <v>2.1383580113374798E-2</v>
      </c>
      <c r="CR53" s="24">
        <v>-0.28830488265434701</v>
      </c>
      <c r="CS53" s="24">
        <v>-0.64009054215759498</v>
      </c>
      <c r="CT53" s="24">
        <v>1.36300298248482E-2</v>
      </c>
      <c r="CU53" s="24">
        <v>0.10196047466210401</v>
      </c>
      <c r="CV53" s="24">
        <v>0.144175917774061</v>
      </c>
      <c r="CW53" s="24">
        <v>-0.90010381610197798</v>
      </c>
      <c r="CX53" s="24">
        <v>-0.70718796368292003</v>
      </c>
      <c r="CY53" s="24">
        <v>0.79879396394645996</v>
      </c>
      <c r="CZ53" s="24">
        <v>0.549080312267614</v>
      </c>
      <c r="DA53" s="24">
        <v>-0.78270953520287201</v>
      </c>
      <c r="DB53" s="24">
        <v>-0.67442020202098796</v>
      </c>
      <c r="DC53" s="24">
        <v>-0.756018916574558</v>
      </c>
      <c r="DD53" s="24">
        <v>-0.71423848605748097</v>
      </c>
      <c r="DE53" s="24">
        <v>-0.46290591593988101</v>
      </c>
      <c r="DF53" s="24">
        <v>0.77659815503844898</v>
      </c>
      <c r="DG53" s="24">
        <v>0.66345927532340598</v>
      </c>
      <c r="DH53" s="24">
        <v>-0.70834873944388799</v>
      </c>
      <c r="DI53" s="24">
        <v>0.45164061807878397</v>
      </c>
      <c r="DJ53" s="24">
        <v>-0.234654814086799</v>
      </c>
      <c r="DK53" s="24">
        <v>0.34006258022872698</v>
      </c>
      <c r="DL53" s="24">
        <v>-0.82802697345445397</v>
      </c>
      <c r="DM53" s="24">
        <v>0.21752335815333099</v>
      </c>
      <c r="DN53" s="24">
        <v>-0.216240917695281</v>
      </c>
      <c r="DO53" s="24">
        <v>0.42533606321453798</v>
      </c>
      <c r="DP53" s="24">
        <v>0.40509700991083503</v>
      </c>
      <c r="DQ53" s="24">
        <v>0.42396222682248502</v>
      </c>
      <c r="DR53" s="24">
        <v>0.37100637409300702</v>
      </c>
      <c r="DS53" s="24">
        <v>0.18809314482747799</v>
      </c>
      <c r="DT53" s="24">
        <v>0.50825408593162102</v>
      </c>
      <c r="DU53" s="24">
        <v>0.60849598827337503</v>
      </c>
      <c r="DV53" s="24">
        <v>0.55600678404367598</v>
      </c>
      <c r="DW53" s="24">
        <v>0.49600296586786802</v>
      </c>
      <c r="DX53" s="24">
        <v>0.30648961529826901</v>
      </c>
      <c r="DY53" s="24">
        <v>0.710831309749273</v>
      </c>
      <c r="DZ53" s="24">
        <v>0.71832713271432402</v>
      </c>
      <c r="EA53" s="24">
        <v>0.71551168707805901</v>
      </c>
      <c r="EB53" s="24">
        <v>0.66173661782514903</v>
      </c>
      <c r="EC53" s="24">
        <v>0.67520396227920398</v>
      </c>
      <c r="ED53" s="24">
        <v>0.64251607097194297</v>
      </c>
      <c r="EE53" s="24">
        <v>0.60857653072295803</v>
      </c>
      <c r="EF53" s="24">
        <v>0.76536749852575003</v>
      </c>
      <c r="EG53" s="24">
        <v>0.75033590306687403</v>
      </c>
      <c r="EH53" s="24">
        <v>0.69936595924521905</v>
      </c>
      <c r="EI53" s="24">
        <v>0.67773981779808101</v>
      </c>
      <c r="EJ53" s="24">
        <v>-0.21638801245830899</v>
      </c>
      <c r="EK53" s="24">
        <v>0.280933365815068</v>
      </c>
      <c r="EL53" s="24">
        <v>2.3797967146839901E-2</v>
      </c>
      <c r="EM53" s="24">
        <v>-0.69734275920675604</v>
      </c>
      <c r="EN53" s="24">
        <v>-0.73984275053131399</v>
      </c>
      <c r="EO53" s="24">
        <v>0.73092640175531398</v>
      </c>
      <c r="EP53" s="24">
        <v>-0.292992738888736</v>
      </c>
      <c r="EQ53" s="24">
        <v>-0.14855429360184</v>
      </c>
      <c r="ER53" s="24">
        <v>1.3015908471988901E-2</v>
      </c>
      <c r="ES53" s="24">
        <v>-0.33993557517598899</v>
      </c>
      <c r="ET53" s="24">
        <v>-0.159520410323823</v>
      </c>
      <c r="EU53" s="24">
        <v>-0.249047234382691</v>
      </c>
      <c r="EV53" s="24">
        <v>-0.17492564524710599</v>
      </c>
      <c r="EW53" s="24">
        <v>0.77031097205271704</v>
      </c>
    </row>
    <row r="54" spans="1:153" x14ac:dyDescent="0.25">
      <c r="A54" t="s">
        <v>118</v>
      </c>
      <c r="B54" t="s">
        <v>136</v>
      </c>
      <c r="C54" s="23">
        <v>0.54954967374950903</v>
      </c>
      <c r="D54" s="24">
        <v>0.90922789847598795</v>
      </c>
      <c r="E54" s="24">
        <v>-0.27466259433128798</v>
      </c>
      <c r="F54" s="24">
        <v>-0.68642853617719302</v>
      </c>
      <c r="G54" s="24">
        <v>-0.58373518369743704</v>
      </c>
      <c r="H54" s="24">
        <v>-0.54888422428499095</v>
      </c>
      <c r="I54" s="24">
        <v>-0.46037921648749103</v>
      </c>
      <c r="J54" s="24">
        <v>-0.56043933624343301</v>
      </c>
      <c r="K54" s="24">
        <v>-0.63464129015418103</v>
      </c>
      <c r="L54" s="24">
        <v>-0.59055501342823902</v>
      </c>
      <c r="M54" s="24">
        <v>-0.613164133350107</v>
      </c>
      <c r="N54" s="24">
        <v>-0.19485765706661901</v>
      </c>
      <c r="O54" s="24">
        <v>-0.56348382011581599</v>
      </c>
      <c r="P54" s="24">
        <v>-0.54147311759809003</v>
      </c>
      <c r="Q54" s="24">
        <v>-0.579558866265934</v>
      </c>
      <c r="R54" s="24">
        <v>-0.56706963884392803</v>
      </c>
      <c r="S54" s="24">
        <v>-0.58077446543293698</v>
      </c>
      <c r="T54" s="24">
        <v>-0.57474735107976405</v>
      </c>
      <c r="U54" s="24">
        <v>-0.53153684682718505</v>
      </c>
      <c r="V54" s="24">
        <v>-0.53218128789544095</v>
      </c>
      <c r="W54" s="24">
        <v>-0.56520140706174704</v>
      </c>
      <c r="X54" s="24">
        <v>-0.52789009652858798</v>
      </c>
      <c r="Y54" s="24">
        <v>-0.585268829405441</v>
      </c>
      <c r="Z54" s="24">
        <v>-0.60351587788840499</v>
      </c>
      <c r="AA54" s="24">
        <v>-0.573797239354643</v>
      </c>
      <c r="AB54" s="24">
        <v>-0.83587008060824097</v>
      </c>
      <c r="AC54" s="24">
        <v>-0.58229502320369497</v>
      </c>
      <c r="AD54" s="24">
        <v>-0.61202088473525296</v>
      </c>
      <c r="AE54" s="24">
        <v>0.89167991027920301</v>
      </c>
      <c r="AF54" s="24">
        <v>0.84228904355023304</v>
      </c>
      <c r="AG54" s="24">
        <v>-0.663966099221449</v>
      </c>
      <c r="AH54" s="24">
        <v>-0.368057179385122</v>
      </c>
      <c r="AI54" s="24">
        <v>0.86610453177425395</v>
      </c>
      <c r="AJ54" s="24">
        <v>0.629799565702157</v>
      </c>
      <c r="AK54" s="24">
        <v>0.67011063389880698</v>
      </c>
      <c r="AL54" s="24">
        <v>0.37667512056083602</v>
      </c>
      <c r="AM54" s="24">
        <v>0.28882824350418101</v>
      </c>
      <c r="AN54" s="24">
        <v>-0.47684184357876602</v>
      </c>
      <c r="AO54" s="24">
        <v>-0.78856679597630897</v>
      </c>
      <c r="AP54" s="24">
        <v>0.52842492800195995</v>
      </c>
      <c r="AQ54" s="24">
        <v>0.101288195863875</v>
      </c>
      <c r="AR54" s="24">
        <v>0.21274406432721699</v>
      </c>
      <c r="AS54" s="24">
        <v>0.23916232053683401</v>
      </c>
      <c r="AT54" s="24">
        <v>0.23201216876335801</v>
      </c>
      <c r="AU54" s="24">
        <v>0.33863902104974097</v>
      </c>
      <c r="AV54" s="24">
        <v>-0.35478081839150699</v>
      </c>
      <c r="AW54" s="24">
        <v>0.22811926612477301</v>
      </c>
      <c r="AX54" s="24">
        <v>0.482136191224738</v>
      </c>
      <c r="AY54" s="24">
        <v>0.51248379954053103</v>
      </c>
      <c r="AZ54" s="24">
        <v>0.76447959797655396</v>
      </c>
      <c r="BA54" s="24">
        <v>-3.9108978975997799E-2</v>
      </c>
      <c r="BB54" s="24">
        <v>0.60085576116295403</v>
      </c>
      <c r="BC54" s="24">
        <v>0.654034398860321</v>
      </c>
      <c r="BD54" s="24">
        <v>0.79087281164027001</v>
      </c>
      <c r="BE54" s="24">
        <v>0.65087245504389202</v>
      </c>
      <c r="BF54" s="24">
        <v>0.55083757615343698</v>
      </c>
      <c r="BG54" s="24">
        <v>0.677025236930904</v>
      </c>
      <c r="BH54" s="24">
        <v>0.73454105557917904</v>
      </c>
      <c r="BI54" s="24">
        <v>0.87405677082696198</v>
      </c>
      <c r="BJ54" s="24">
        <v>-0.104110616821182</v>
      </c>
      <c r="BK54" s="24">
        <v>0.60184551928909003</v>
      </c>
      <c r="BL54" s="24">
        <v>0.66792648356183804</v>
      </c>
      <c r="BM54" s="24">
        <v>0.53481322424708699</v>
      </c>
      <c r="BN54" s="24">
        <v>0.52524864697568296</v>
      </c>
      <c r="BO54" s="24">
        <v>0.75360278590441598</v>
      </c>
      <c r="BP54" s="24">
        <v>0.75854871463646401</v>
      </c>
      <c r="BQ54" s="24">
        <v>-1.50343704257961E-3</v>
      </c>
      <c r="BR54" s="24">
        <v>6.1645700277181602E-2</v>
      </c>
      <c r="BS54" s="24">
        <v>0.48653476731586198</v>
      </c>
      <c r="BT54" s="24">
        <v>0.59140513170879705</v>
      </c>
      <c r="BU54" s="24">
        <v>0.59293613169873505</v>
      </c>
      <c r="BV54" s="24">
        <v>0.63935144951869805</v>
      </c>
      <c r="BW54" s="24">
        <v>0.65296956107992099</v>
      </c>
      <c r="BX54" s="24">
        <v>0.74986989754587496</v>
      </c>
      <c r="BY54" s="24">
        <v>0.58781313354715103</v>
      </c>
      <c r="BZ54" s="24">
        <v>0.281095831240399</v>
      </c>
      <c r="CA54" s="24">
        <v>0.232968498812648</v>
      </c>
      <c r="CB54" s="24">
        <v>0.55579764119184705</v>
      </c>
      <c r="CC54" s="24">
        <v>0.56282121795364204</v>
      </c>
      <c r="CD54" s="24">
        <v>0.68991028516851605</v>
      </c>
      <c r="CE54" s="24">
        <v>0.60447286745651396</v>
      </c>
      <c r="CF54" s="24">
        <v>0.74207589934821305</v>
      </c>
      <c r="CG54" s="24">
        <v>0.76033847822589196</v>
      </c>
      <c r="CH54" s="24">
        <v>0.710575537172629</v>
      </c>
      <c r="CI54" s="24">
        <v>0.65257150345844195</v>
      </c>
      <c r="CJ54" s="24">
        <v>0.44039010929303501</v>
      </c>
      <c r="CK54" s="24">
        <v>0.64330134536031702</v>
      </c>
      <c r="CL54" s="24">
        <v>-0.56129436217683304</v>
      </c>
      <c r="CM54" s="24">
        <v>-0.64883904075291299</v>
      </c>
      <c r="CN54" s="24">
        <v>-0.63892988423689401</v>
      </c>
      <c r="CO54" s="24">
        <v>0.35538798832720597</v>
      </c>
      <c r="CP54" s="24">
        <v>-0.13050403492943299</v>
      </c>
      <c r="CQ54" s="24">
        <v>-0.10325212405413101</v>
      </c>
      <c r="CR54" s="24">
        <v>-0.38117716440479898</v>
      </c>
      <c r="CS54" s="24">
        <v>-0.67213479216751304</v>
      </c>
      <c r="CT54" s="24">
        <v>-8.3047914520261695E-2</v>
      </c>
      <c r="CU54" s="24">
        <v>2.0033295769654701E-2</v>
      </c>
      <c r="CV54" s="24">
        <v>3.6283207306105701E-2</v>
      </c>
      <c r="CW54" s="24">
        <v>-0.83009480930440005</v>
      </c>
      <c r="CX54" s="24">
        <v>-0.61413618537305603</v>
      </c>
      <c r="CY54" s="24">
        <v>0.72479197398072004</v>
      </c>
      <c r="CZ54" s="24">
        <v>0.41688323781019399</v>
      </c>
      <c r="DA54" s="24">
        <v>-0.74111804431457495</v>
      </c>
      <c r="DB54" s="24">
        <v>-0.58199092679050601</v>
      </c>
      <c r="DC54" s="24">
        <v>-0.78140850550950003</v>
      </c>
      <c r="DD54" s="24">
        <v>-0.66671325066584597</v>
      </c>
      <c r="DE54" s="24">
        <v>-0.52806533136669997</v>
      </c>
      <c r="DF54" s="24">
        <v>0.73991419729119401</v>
      </c>
      <c r="DG54" s="24">
        <v>0.64749103706016198</v>
      </c>
      <c r="DH54" s="24">
        <v>-0.66627399179410596</v>
      </c>
      <c r="DI54" s="24">
        <v>0.33826160186482501</v>
      </c>
      <c r="DJ54" s="24">
        <v>-9.1821803820362299E-2</v>
      </c>
      <c r="DK54" s="24">
        <v>0.22805664170152901</v>
      </c>
      <c r="DL54" s="24">
        <v>-0.73323680081196596</v>
      </c>
      <c r="DM54" s="24">
        <v>8.8364782005232401E-2</v>
      </c>
      <c r="DN54" s="24">
        <v>-0.27786247406126702</v>
      </c>
      <c r="DO54" s="24">
        <v>0.29574947988982803</v>
      </c>
      <c r="DP54" s="24">
        <v>0.27189839612980599</v>
      </c>
      <c r="DQ54" s="24">
        <v>0.29207437314446599</v>
      </c>
      <c r="DR54" s="24">
        <v>0.25536372903805699</v>
      </c>
      <c r="DS54" s="24">
        <v>8.5647828727141898E-2</v>
      </c>
      <c r="DT54" s="24">
        <v>0.40166993175013299</v>
      </c>
      <c r="DU54" s="24">
        <v>0.50061861451374501</v>
      </c>
      <c r="DV54" s="24">
        <v>0.43873443530401302</v>
      </c>
      <c r="DW54" s="24">
        <v>0.36682213201990899</v>
      </c>
      <c r="DX54" s="24">
        <v>0.168837899681272</v>
      </c>
      <c r="DY54" s="24">
        <v>0.61875185521745002</v>
      </c>
      <c r="DZ54" s="24">
        <v>0.61785607673124598</v>
      </c>
      <c r="EA54" s="24">
        <v>0.61082162793392403</v>
      </c>
      <c r="EB54" s="24">
        <v>0.55103006068617799</v>
      </c>
      <c r="EC54" s="24">
        <v>0.57075459377643101</v>
      </c>
      <c r="ED54" s="24">
        <v>0.53436955987225199</v>
      </c>
      <c r="EE54" s="24">
        <v>0.49338219778876402</v>
      </c>
      <c r="EF54" s="24">
        <v>0.66910413690501902</v>
      </c>
      <c r="EG54" s="24">
        <v>0.65449264719307099</v>
      </c>
      <c r="EH54" s="24">
        <v>0.59429952838149402</v>
      </c>
      <c r="EI54" s="24">
        <v>0.57308121627421604</v>
      </c>
      <c r="EJ54" s="24">
        <v>-0.29030112971638899</v>
      </c>
      <c r="EK54" s="24">
        <v>0.20264154018713099</v>
      </c>
      <c r="EL54" s="24">
        <v>-0.11553411306348001</v>
      </c>
      <c r="EM54" s="24">
        <v>-0.60675514154945598</v>
      </c>
      <c r="EN54" s="24">
        <v>-0.71616349918576605</v>
      </c>
      <c r="EO54" s="24">
        <v>0.79520210913599898</v>
      </c>
      <c r="EP54" s="24">
        <v>-0.27039569296502503</v>
      </c>
      <c r="EQ54" s="24">
        <v>-0.23993524885958301</v>
      </c>
      <c r="ER54" s="24">
        <v>-8.5255925285751002E-2</v>
      </c>
      <c r="ES54" s="24">
        <v>-0.32204902364966798</v>
      </c>
      <c r="ET54" s="24">
        <v>-0.14828445434433199</v>
      </c>
      <c r="EU54" s="24">
        <v>-0.24391613415149199</v>
      </c>
      <c r="EV54" s="24">
        <v>-0.23529546508489799</v>
      </c>
      <c r="EW54" s="24">
        <v>0.84381486237296899</v>
      </c>
    </row>
    <row r="55" spans="1:153" x14ac:dyDescent="0.25">
      <c r="A55" t="s">
        <v>119</v>
      </c>
      <c r="B55" t="s">
        <v>136</v>
      </c>
      <c r="C55" s="23">
        <v>0.61049663551674305</v>
      </c>
      <c r="D55" s="24">
        <v>0.86988999420852697</v>
      </c>
      <c r="E55" s="24">
        <v>-0.16494920049862299</v>
      </c>
      <c r="F55" s="24">
        <v>-0.73218297891385198</v>
      </c>
      <c r="G55" s="24">
        <v>-0.62401185721373098</v>
      </c>
      <c r="H55" s="24">
        <v>-0.61688666747920695</v>
      </c>
      <c r="I55" s="24">
        <v>-0.53277680264687699</v>
      </c>
      <c r="J55" s="24">
        <v>-0.62883121407050402</v>
      </c>
      <c r="K55" s="24">
        <v>-0.69741350661207602</v>
      </c>
      <c r="L55" s="24">
        <v>-0.62263006787832098</v>
      </c>
      <c r="M55" s="24">
        <v>-0.68582153975499205</v>
      </c>
      <c r="N55" s="24">
        <v>-0.21715833843624099</v>
      </c>
      <c r="O55" s="24">
        <v>-0.62334671145971698</v>
      </c>
      <c r="P55" s="24">
        <v>-0.60826261666844705</v>
      </c>
      <c r="Q55" s="24">
        <v>-0.64577740168733</v>
      </c>
      <c r="R55" s="24">
        <v>-0.63522272524696499</v>
      </c>
      <c r="S55" s="24">
        <v>-0.58690332301322401</v>
      </c>
      <c r="T55" s="24">
        <v>-0.64467893543681898</v>
      </c>
      <c r="U55" s="24">
        <v>-0.59702938008525197</v>
      </c>
      <c r="V55" s="24">
        <v>-0.59835555942959195</v>
      </c>
      <c r="W55" s="24">
        <v>-0.62552102599271797</v>
      </c>
      <c r="X55" s="24">
        <v>-0.58615988436271405</v>
      </c>
      <c r="Y55" s="24">
        <v>-0.65871210247988798</v>
      </c>
      <c r="Z55" s="24">
        <v>-0.66905855654961299</v>
      </c>
      <c r="AA55" s="24">
        <v>-0.64362661320548198</v>
      </c>
      <c r="AB55" s="24">
        <v>-0.88684071719901703</v>
      </c>
      <c r="AC55" s="24">
        <v>-0.645450412765051</v>
      </c>
      <c r="AD55" s="24">
        <v>-0.67900902689699805</v>
      </c>
      <c r="AE55" s="24">
        <v>0.93765589625917001</v>
      </c>
      <c r="AF55" s="24">
        <v>0.85917530630778904</v>
      </c>
      <c r="AG55" s="24">
        <v>-0.71390293098138202</v>
      </c>
      <c r="AH55" s="24">
        <v>-0.40347045740889198</v>
      </c>
      <c r="AI55" s="24">
        <v>0.91642639551009397</v>
      </c>
      <c r="AJ55" s="24">
        <v>0.68111931618408506</v>
      </c>
      <c r="AK55" s="24">
        <v>0.66891361738795696</v>
      </c>
      <c r="AL55" s="24">
        <v>0.37734884122358803</v>
      </c>
      <c r="AM55" s="24">
        <v>0.31881577505535003</v>
      </c>
      <c r="AN55" s="24">
        <v>-0.54772808647326598</v>
      </c>
      <c r="AO55" s="24">
        <v>-0.84414118475477296</v>
      </c>
      <c r="AP55" s="24">
        <v>0.56048929366584999</v>
      </c>
      <c r="AQ55" s="24">
        <v>0.112323208010721</v>
      </c>
      <c r="AR55" s="24">
        <v>0.28394516366333999</v>
      </c>
      <c r="AS55" s="24">
        <v>0.28396095004107902</v>
      </c>
      <c r="AT55" s="24">
        <v>0.25846124513167801</v>
      </c>
      <c r="AU55" s="24">
        <v>0.39812715103535301</v>
      </c>
      <c r="AV55" s="24">
        <v>-0.33160935778182898</v>
      </c>
      <c r="AW55" s="24">
        <v>0.27482586606875897</v>
      </c>
      <c r="AX55" s="24">
        <v>0.52911447979366599</v>
      </c>
      <c r="AY55" s="24">
        <v>0.55048616394261995</v>
      </c>
      <c r="AZ55" s="24">
        <v>0.79602775416238003</v>
      </c>
      <c r="BA55" s="24">
        <v>-0.103905311785414</v>
      </c>
      <c r="BB55" s="24">
        <v>0.64837293811825403</v>
      </c>
      <c r="BC55" s="24">
        <v>0.69583798462671598</v>
      </c>
      <c r="BD55" s="24">
        <v>0.78611501248525395</v>
      </c>
      <c r="BE55" s="24">
        <v>0.68452523230747597</v>
      </c>
      <c r="BF55" s="24">
        <v>0.61758849514184</v>
      </c>
      <c r="BG55" s="24">
        <v>0.70876940595946503</v>
      </c>
      <c r="BH55" s="24">
        <v>0.76598289503546402</v>
      </c>
      <c r="BI55" s="24">
        <v>0.893778447557947</v>
      </c>
      <c r="BJ55" s="24">
        <v>-0.20219827012616801</v>
      </c>
      <c r="BK55" s="24">
        <v>0.62835579121247997</v>
      </c>
      <c r="BL55" s="24">
        <v>0.68133842916925802</v>
      </c>
      <c r="BM55" s="24">
        <v>0.556052473920987</v>
      </c>
      <c r="BN55" s="24">
        <v>0.52169628821028202</v>
      </c>
      <c r="BO55" s="24">
        <v>0.78416008812412197</v>
      </c>
      <c r="BP55" s="24">
        <v>0.789049542743951</v>
      </c>
      <c r="BQ55" s="24">
        <v>6.1870071728475397E-2</v>
      </c>
      <c r="BR55" s="24">
        <v>0.11520398727712</v>
      </c>
      <c r="BS55" s="24">
        <v>0.52924879294072003</v>
      </c>
      <c r="BT55" s="24">
        <v>0.635439741248919</v>
      </c>
      <c r="BU55" s="24">
        <v>0.63674473462600201</v>
      </c>
      <c r="BV55" s="24">
        <v>0.68642808135703004</v>
      </c>
      <c r="BW55" s="24">
        <v>0.69745046997881299</v>
      </c>
      <c r="BX55" s="24">
        <v>0.770603024834279</v>
      </c>
      <c r="BY55" s="24">
        <v>0.64453046080087495</v>
      </c>
      <c r="BZ55" s="24">
        <v>0.29494562173597799</v>
      </c>
      <c r="CA55" s="24">
        <v>0.25501216063040499</v>
      </c>
      <c r="CB55" s="24">
        <v>0.60661372506173605</v>
      </c>
      <c r="CC55" s="24">
        <v>0.59801556431523095</v>
      </c>
      <c r="CD55" s="24">
        <v>0.72316492204886296</v>
      </c>
      <c r="CE55" s="24">
        <v>0.63053735536212396</v>
      </c>
      <c r="CF55" s="24">
        <v>0.76695651404793697</v>
      </c>
      <c r="CG55" s="24">
        <v>0.78307626243390005</v>
      </c>
      <c r="CH55" s="24">
        <v>0.70665068402504605</v>
      </c>
      <c r="CI55" s="24">
        <v>0.64811599591749203</v>
      </c>
      <c r="CJ55" s="24">
        <v>0.41941539039292403</v>
      </c>
      <c r="CK55" s="24">
        <v>0.68368399205072805</v>
      </c>
      <c r="CL55" s="24">
        <v>-0.61543714626469403</v>
      </c>
      <c r="CM55" s="24">
        <v>-0.67773196683183701</v>
      </c>
      <c r="CN55" s="24">
        <v>-0.69726801650647796</v>
      </c>
      <c r="CO55" s="24">
        <v>0.39412605135866602</v>
      </c>
      <c r="CP55" s="24">
        <v>-1.5595651608153301E-2</v>
      </c>
      <c r="CQ55" s="24">
        <v>-3.3435217992329798E-2</v>
      </c>
      <c r="CR55" s="24">
        <v>-0.32453383480485098</v>
      </c>
      <c r="CS55" s="24">
        <v>-0.62509913681149598</v>
      </c>
      <c r="CT55" s="24">
        <v>-2.9914516795754301E-2</v>
      </c>
      <c r="CU55" s="24">
        <v>9.0632003970473801E-2</v>
      </c>
      <c r="CV55" s="24">
        <v>5.63223826246309E-2</v>
      </c>
      <c r="CW55" s="24">
        <v>-0.85333435181861295</v>
      </c>
      <c r="CX55" s="24">
        <v>-0.64161101886063299</v>
      </c>
      <c r="CY55" s="24">
        <v>0.76547148753844996</v>
      </c>
      <c r="CZ55" s="24">
        <v>0.46268296760635702</v>
      </c>
      <c r="DA55" s="24">
        <v>-0.76001054054934503</v>
      </c>
      <c r="DB55" s="24">
        <v>-0.63514506602548104</v>
      </c>
      <c r="DC55" s="24">
        <v>-0.79686197301419304</v>
      </c>
      <c r="DD55" s="24">
        <v>-0.71944499633187098</v>
      </c>
      <c r="DE55" s="24">
        <v>-0.57995238854598996</v>
      </c>
      <c r="DF55" s="24">
        <v>0.744252676166692</v>
      </c>
      <c r="DG55" s="24">
        <v>0.62381494570264695</v>
      </c>
      <c r="DH55" s="24">
        <v>-0.72789839669883505</v>
      </c>
      <c r="DI55" s="24">
        <v>0.41930021966227499</v>
      </c>
      <c r="DJ55" s="24">
        <v>-0.122597695370812</v>
      </c>
      <c r="DK55" s="24">
        <v>0.26009777554518698</v>
      </c>
      <c r="DL55" s="24">
        <v>-0.74283800118177301</v>
      </c>
      <c r="DM55" s="24">
        <v>0.17075846462835201</v>
      </c>
      <c r="DN55" s="24">
        <v>-0.20521325056792999</v>
      </c>
      <c r="DO55" s="24">
        <v>0.37835542747884898</v>
      </c>
      <c r="DP55" s="24">
        <v>0.34817184249331801</v>
      </c>
      <c r="DQ55" s="24">
        <v>0.35720918856961797</v>
      </c>
      <c r="DR55" s="24">
        <v>0.31259097318411999</v>
      </c>
      <c r="DS55" s="24">
        <v>0.184325567539741</v>
      </c>
      <c r="DT55" s="24">
        <v>0.47924841324045397</v>
      </c>
      <c r="DU55" s="24">
        <v>0.57242443135293397</v>
      </c>
      <c r="DV55" s="24">
        <v>0.51407611325462099</v>
      </c>
      <c r="DW55" s="24">
        <v>0.43824324925388702</v>
      </c>
      <c r="DX55" s="24">
        <v>0.249996245839053</v>
      </c>
      <c r="DY55" s="24">
        <v>0.69055699003012705</v>
      </c>
      <c r="DZ55" s="24">
        <v>0.68157607571150003</v>
      </c>
      <c r="EA55" s="24">
        <v>0.67032151797234996</v>
      </c>
      <c r="EB55" s="24">
        <v>0.61480645083902197</v>
      </c>
      <c r="EC55" s="24">
        <v>0.63925760017286004</v>
      </c>
      <c r="ED55" s="24">
        <v>0.60222311720077104</v>
      </c>
      <c r="EE55" s="24">
        <v>0.56163379217006804</v>
      </c>
      <c r="EF55" s="24">
        <v>0.72184525866506899</v>
      </c>
      <c r="EG55" s="24">
        <v>0.70875567883704205</v>
      </c>
      <c r="EH55" s="24">
        <v>0.65451131630166004</v>
      </c>
      <c r="EI55" s="24">
        <v>0.64058175841945098</v>
      </c>
      <c r="EJ55" s="24">
        <v>-0.27482522911177898</v>
      </c>
      <c r="EK55" s="24">
        <v>0.28996806007818898</v>
      </c>
      <c r="EL55" s="24">
        <v>-0.10790857060823</v>
      </c>
      <c r="EM55" s="24">
        <v>-0.67449432829440903</v>
      </c>
      <c r="EN55" s="24">
        <v>-0.71546548693387402</v>
      </c>
      <c r="EO55" s="24">
        <v>0.82233475607446904</v>
      </c>
      <c r="EP55" s="24">
        <v>-0.179413669802992</v>
      </c>
      <c r="EQ55" s="24">
        <v>-0.219417838686677</v>
      </c>
      <c r="ER55" s="24">
        <v>-7.0496714932576796E-2</v>
      </c>
      <c r="ES55" s="24">
        <v>-0.23208554222682401</v>
      </c>
      <c r="ET55" s="24">
        <v>-3.8846492510333903E-2</v>
      </c>
      <c r="EU55" s="24">
        <v>-0.150511319114011</v>
      </c>
      <c r="EV55" s="24">
        <v>-0.26386620461999</v>
      </c>
      <c r="EW55" s="24">
        <v>0.84767355486683704</v>
      </c>
    </row>
    <row r="56" spans="1:153" x14ac:dyDescent="0.25">
      <c r="A56" t="s">
        <v>120</v>
      </c>
      <c r="B56" t="s">
        <v>136</v>
      </c>
      <c r="C56" s="23">
        <v>0.58861629707730201</v>
      </c>
      <c r="D56" s="24">
        <v>0.99221712566745102</v>
      </c>
      <c r="E56" s="24">
        <v>-0.31254157053348902</v>
      </c>
      <c r="F56" s="24">
        <v>-0.73648994954525504</v>
      </c>
      <c r="G56" s="24">
        <v>-0.70909409680482605</v>
      </c>
      <c r="H56" s="24">
        <v>-0.58449582143065903</v>
      </c>
      <c r="I56" s="24">
        <v>-0.52906475611456705</v>
      </c>
      <c r="J56" s="24">
        <v>-0.57975305367090402</v>
      </c>
      <c r="K56" s="24">
        <v>-0.67879311578855395</v>
      </c>
      <c r="L56" s="24">
        <v>-0.71294235013922702</v>
      </c>
      <c r="M56" s="24">
        <v>-0.58889432873563596</v>
      </c>
      <c r="N56" s="24">
        <v>-0.31309351570789601</v>
      </c>
      <c r="O56" s="24">
        <v>-0.62753643407232995</v>
      </c>
      <c r="P56" s="24">
        <v>-0.57992324767265402</v>
      </c>
      <c r="Q56" s="24">
        <v>-0.61099498302488797</v>
      </c>
      <c r="R56" s="24">
        <v>-0.58592013591221004</v>
      </c>
      <c r="S56" s="24">
        <v>-0.72645212145414595</v>
      </c>
      <c r="T56" s="24">
        <v>-0.60122743444739901</v>
      </c>
      <c r="U56" s="24">
        <v>-0.59330787890613301</v>
      </c>
      <c r="V56" s="24">
        <v>-0.58673680930082805</v>
      </c>
      <c r="W56" s="24">
        <v>-0.62977279498266903</v>
      </c>
      <c r="X56" s="24">
        <v>-0.64660803765435204</v>
      </c>
      <c r="Y56" s="24">
        <v>-0.62568852030805999</v>
      </c>
      <c r="Z56" s="24">
        <v>-0.65537905276909403</v>
      </c>
      <c r="AA56" s="24">
        <v>-0.60587306144439201</v>
      </c>
      <c r="AB56" s="24">
        <v>-0.75296187175779306</v>
      </c>
      <c r="AC56" s="24">
        <v>-0.62123088605824395</v>
      </c>
      <c r="AD56" s="24">
        <v>-0.612379036530733</v>
      </c>
      <c r="AE56" s="24">
        <v>0.71590194783023497</v>
      </c>
      <c r="AF56" s="24">
        <v>0.65285441843943404</v>
      </c>
      <c r="AG56" s="24">
        <v>-0.70643063570783204</v>
      </c>
      <c r="AH56" s="24">
        <v>-0.58429867020228299</v>
      </c>
      <c r="AI56" s="24">
        <v>0.67911398265577005</v>
      </c>
      <c r="AJ56" s="24">
        <v>0.58581672222843095</v>
      </c>
      <c r="AK56" s="24">
        <v>0.56594502793906598</v>
      </c>
      <c r="AL56" s="24">
        <v>0.25626615268077202</v>
      </c>
      <c r="AM56" s="24">
        <v>0.11498035489927701</v>
      </c>
      <c r="AN56" s="24">
        <v>-0.54692963456950605</v>
      </c>
      <c r="AO56" s="24">
        <v>-0.73137495772246597</v>
      </c>
      <c r="AP56" s="24">
        <v>0.62376547875267896</v>
      </c>
      <c r="AQ56" s="24">
        <v>0.23319296215084701</v>
      </c>
      <c r="AR56" s="24">
        <v>0.24651038950075099</v>
      </c>
      <c r="AS56" s="24">
        <v>0.38422420345254699</v>
      </c>
      <c r="AT56" s="24">
        <v>0.39313049221604401</v>
      </c>
      <c r="AU56" s="24">
        <v>0.46519508508267399</v>
      </c>
      <c r="AV56" s="24">
        <v>-0.401109157135492</v>
      </c>
      <c r="AW56" s="24">
        <v>0.34961975268856998</v>
      </c>
      <c r="AX56" s="24">
        <v>0.55246458618506</v>
      </c>
      <c r="AY56" s="24">
        <v>0.55826150192093305</v>
      </c>
      <c r="AZ56" s="24">
        <v>0.71966497202263002</v>
      </c>
      <c r="BA56" s="24">
        <v>-0.23995763202030501</v>
      </c>
      <c r="BB56" s="24">
        <v>0.63426403531409903</v>
      </c>
      <c r="BC56" s="24">
        <v>0.666697594696256</v>
      </c>
      <c r="BD56" s="24">
        <v>0.62943656471960996</v>
      </c>
      <c r="BE56" s="24">
        <v>0.53803518679171602</v>
      </c>
      <c r="BF56" s="24">
        <v>0.52319794711253298</v>
      </c>
      <c r="BG56" s="24">
        <v>0.69204287628768502</v>
      </c>
      <c r="BH56" s="24">
        <v>0.75160561006428095</v>
      </c>
      <c r="BI56" s="24">
        <v>0.68551933888571304</v>
      </c>
      <c r="BJ56" s="24">
        <v>-0.201995367617578</v>
      </c>
      <c r="BK56" s="24">
        <v>0.72241207374677496</v>
      </c>
      <c r="BL56" s="24">
        <v>0.75582903407920199</v>
      </c>
      <c r="BM56" s="24">
        <v>0.66316962569342597</v>
      </c>
      <c r="BN56" s="24">
        <v>0.687954426107384</v>
      </c>
      <c r="BO56" s="24">
        <v>0.70805068548587802</v>
      </c>
      <c r="BP56" s="24">
        <v>0.70603561357770095</v>
      </c>
      <c r="BQ56" s="24">
        <v>-9.8193432118555996E-2</v>
      </c>
      <c r="BR56" s="24">
        <v>7.4787071283980405E-2</v>
      </c>
      <c r="BS56" s="24">
        <v>0.51307377603945103</v>
      </c>
      <c r="BT56" s="24">
        <v>0.63840092565036699</v>
      </c>
      <c r="BU56" s="24">
        <v>0.61909489667046302</v>
      </c>
      <c r="BV56" s="24">
        <v>0.66555598704591901</v>
      </c>
      <c r="BW56" s="24">
        <v>0.66980433235942805</v>
      </c>
      <c r="BX56" s="24">
        <v>0.69946611974561201</v>
      </c>
      <c r="BY56" s="24">
        <v>0.60176187832805805</v>
      </c>
      <c r="BZ56" s="24">
        <v>0.28887563981778203</v>
      </c>
      <c r="CA56" s="24">
        <v>0.28445935578034398</v>
      </c>
      <c r="CB56" s="24">
        <v>0.568476656954087</v>
      </c>
      <c r="CC56" s="24">
        <v>0.63884972881827895</v>
      </c>
      <c r="CD56" s="24">
        <v>0.71479867962711197</v>
      </c>
      <c r="CE56" s="24">
        <v>0.65107092538962996</v>
      </c>
      <c r="CF56" s="24">
        <v>0.78027249978499802</v>
      </c>
      <c r="CG56" s="24">
        <v>0.77889789915805097</v>
      </c>
      <c r="CH56" s="24">
        <v>0.86844535175758397</v>
      </c>
      <c r="CI56" s="24">
        <v>0.83240997314353804</v>
      </c>
      <c r="CJ56" s="24">
        <v>0.69035171342991497</v>
      </c>
      <c r="CK56" s="24">
        <v>0.67317951663925302</v>
      </c>
      <c r="CL56" s="24">
        <v>-0.66231981894102898</v>
      </c>
      <c r="CM56" s="24">
        <v>-0.58279334238394698</v>
      </c>
      <c r="CN56" s="24">
        <v>-0.69743265110598796</v>
      </c>
      <c r="CO56" s="24">
        <v>0.42321213905753202</v>
      </c>
      <c r="CP56" s="24">
        <v>-0.16102324206433</v>
      </c>
      <c r="CQ56" s="24">
        <v>-9.5269376087907295E-2</v>
      </c>
      <c r="CR56" s="24">
        <v>-0.40841071438072402</v>
      </c>
      <c r="CS56" s="24">
        <v>-0.73435270469889002</v>
      </c>
      <c r="CT56" s="24">
        <v>-0.102791812909798</v>
      </c>
      <c r="CU56" s="24">
        <v>-8.8986898118521507E-2</v>
      </c>
      <c r="CV56" s="24">
        <v>5.5095096986213302E-2</v>
      </c>
      <c r="CW56" s="24">
        <v>-0.80701217610393805</v>
      </c>
      <c r="CX56" s="24">
        <v>-0.74586222706898697</v>
      </c>
      <c r="CY56" s="24">
        <v>0.77573611225852002</v>
      </c>
      <c r="CZ56" s="24">
        <v>0.49146746108093903</v>
      </c>
      <c r="DA56" s="24">
        <v>-0.75883629403394204</v>
      </c>
      <c r="DB56" s="24">
        <v>-0.65472239334893001</v>
      </c>
      <c r="DC56" s="24">
        <v>-0.67390852333801099</v>
      </c>
      <c r="DD56" s="24">
        <v>-0.581020484959754</v>
      </c>
      <c r="DE56" s="24">
        <v>-0.37635176899149803</v>
      </c>
      <c r="DF56" s="24">
        <v>0.83505710784569598</v>
      </c>
      <c r="DG56" s="24">
        <v>0.83152572789699497</v>
      </c>
      <c r="DH56" s="24">
        <v>-0.59144516671348302</v>
      </c>
      <c r="DI56" s="24">
        <v>0.27838141891058799</v>
      </c>
      <c r="DJ56" s="24">
        <v>-0.24664176024245699</v>
      </c>
      <c r="DK56" s="24">
        <v>0.30178820365693099</v>
      </c>
      <c r="DL56" s="24">
        <v>-0.80436338528678897</v>
      </c>
      <c r="DM56" s="24">
        <v>0.19652220900749001</v>
      </c>
      <c r="DN56" s="24">
        <v>-0.169602840031185</v>
      </c>
      <c r="DO56" s="24">
        <v>0.37187297757708598</v>
      </c>
      <c r="DP56" s="24">
        <v>0.36005048062297301</v>
      </c>
      <c r="DQ56" s="24">
        <v>0.39416286258170202</v>
      </c>
      <c r="DR56" s="24">
        <v>0.37551845037084802</v>
      </c>
      <c r="DS56" s="24">
        <v>0.13787459316963399</v>
      </c>
      <c r="DT56" s="24">
        <v>0.36757656458465998</v>
      </c>
      <c r="DU56" s="24">
        <v>0.52913196693069298</v>
      </c>
      <c r="DV56" s="24">
        <v>0.50706437468676002</v>
      </c>
      <c r="DW56" s="24">
        <v>0.47665278637478098</v>
      </c>
      <c r="DX56" s="24">
        <v>0.31736582086509701</v>
      </c>
      <c r="DY56" s="24">
        <v>0.60888226361368303</v>
      </c>
      <c r="DZ56" s="24">
        <v>0.63635985962154096</v>
      </c>
      <c r="EA56" s="24">
        <v>0.64688525050006995</v>
      </c>
      <c r="EB56" s="24">
        <v>0.60789210433900198</v>
      </c>
      <c r="EC56" s="24">
        <v>0.59942196521295998</v>
      </c>
      <c r="ED56" s="24">
        <v>0.57672581752498497</v>
      </c>
      <c r="EE56" s="24">
        <v>0.55743128984106705</v>
      </c>
      <c r="EF56" s="24">
        <v>0.68279688574915998</v>
      </c>
      <c r="EG56" s="24">
        <v>0.67686915692071103</v>
      </c>
      <c r="EH56" s="24">
        <v>0.63056593983601905</v>
      </c>
      <c r="EI56" s="24">
        <v>0.60296464185648102</v>
      </c>
      <c r="EJ56" s="24">
        <v>-0.345491433386928</v>
      </c>
      <c r="EK56" s="24">
        <v>4.3138885296647696E-3</v>
      </c>
      <c r="EL56" s="24">
        <v>0.12122982512479499</v>
      </c>
      <c r="EM56" s="24">
        <v>-0.59377183882968798</v>
      </c>
      <c r="EN56" s="24">
        <v>-0.68845843468827395</v>
      </c>
      <c r="EO56" s="24">
        <v>0.42767680631321198</v>
      </c>
      <c r="EP56" s="24">
        <v>-0.36861383333296099</v>
      </c>
      <c r="EQ56" s="24">
        <v>-0.26439655977450399</v>
      </c>
      <c r="ER56" s="24">
        <v>-0.102936774273597</v>
      </c>
      <c r="ES56" s="24">
        <v>-0.39923684876300802</v>
      </c>
      <c r="ET56" s="24">
        <v>-0.26585442393770797</v>
      </c>
      <c r="EU56" s="24">
        <v>-0.28806283181821002</v>
      </c>
      <c r="EV56" s="24">
        <v>1.8539629861645399E-2</v>
      </c>
      <c r="EW56" s="24">
        <v>0.47396743527569601</v>
      </c>
    </row>
    <row r="57" spans="1:153" x14ac:dyDescent="0.25">
      <c r="A57" t="s">
        <v>72</v>
      </c>
      <c r="B57" t="s">
        <v>136</v>
      </c>
      <c r="C57" s="23">
        <v>0.67590292766466997</v>
      </c>
      <c r="D57" s="24">
        <v>0.922785649222163</v>
      </c>
      <c r="E57" s="24">
        <v>-0.142320174755657</v>
      </c>
      <c r="F57" s="24">
        <v>-0.803147997646673</v>
      </c>
      <c r="G57" s="24">
        <v>-0.70472138067448598</v>
      </c>
      <c r="H57" s="24">
        <v>-0.68381518999730895</v>
      </c>
      <c r="I57" s="24">
        <v>-0.60892434025850295</v>
      </c>
      <c r="J57" s="24">
        <v>-0.69302094960082405</v>
      </c>
      <c r="K57" s="24">
        <v>-0.76647225641098504</v>
      </c>
      <c r="L57" s="24">
        <v>-0.68630137424641302</v>
      </c>
      <c r="M57" s="24">
        <v>-0.73451883997198897</v>
      </c>
      <c r="N57" s="24">
        <v>-0.264732357303604</v>
      </c>
      <c r="O57" s="24">
        <v>-0.69687821288840801</v>
      </c>
      <c r="P57" s="24">
        <v>-0.67364194831939395</v>
      </c>
      <c r="Q57" s="24">
        <v>-0.70787284607854695</v>
      </c>
      <c r="R57" s="24">
        <v>-0.69224232093322902</v>
      </c>
      <c r="S57" s="24">
        <v>-0.65022642226675498</v>
      </c>
      <c r="T57" s="24">
        <v>-0.71293126104070303</v>
      </c>
      <c r="U57" s="24">
        <v>-0.66659319010348395</v>
      </c>
      <c r="V57" s="24">
        <v>-0.66622928729165398</v>
      </c>
      <c r="W57" s="24">
        <v>-0.69181396057400502</v>
      </c>
      <c r="X57" s="24">
        <v>-0.66678230436083497</v>
      </c>
      <c r="Y57" s="24">
        <v>-0.72585731219906602</v>
      </c>
      <c r="Z57" s="24">
        <v>-0.73419589838088795</v>
      </c>
      <c r="AA57" s="24">
        <v>-0.712526202403863</v>
      </c>
      <c r="AB57" s="24">
        <v>-0.917242769080998</v>
      </c>
      <c r="AC57" s="24">
        <v>-0.70695749234610905</v>
      </c>
      <c r="AD57" s="34">
        <v>-0.73492620144456799</v>
      </c>
      <c r="AE57" s="24">
        <v>0.93639375032035899</v>
      </c>
      <c r="AF57" s="24">
        <v>0.84140165372243703</v>
      </c>
      <c r="AG57" s="24">
        <v>-0.77976354339379705</v>
      </c>
      <c r="AH57" s="24">
        <v>-0.50300624874956001</v>
      </c>
      <c r="AI57" s="24">
        <v>0.91480174224784805</v>
      </c>
      <c r="AJ57" s="24">
        <v>0.71385149190028496</v>
      </c>
      <c r="AK57" s="24">
        <v>0.66907249290468496</v>
      </c>
      <c r="AL57" s="24">
        <v>0.35845174159526899</v>
      </c>
      <c r="AM57" s="24">
        <v>0.279396255660604</v>
      </c>
      <c r="AN57" s="24">
        <v>-0.62260235197116198</v>
      </c>
      <c r="AO57" s="24">
        <v>-0.88312689798230304</v>
      </c>
      <c r="AP57" s="24">
        <v>0.62366488214332605</v>
      </c>
      <c r="AQ57" s="24">
        <v>0.159576607947163</v>
      </c>
      <c r="AR57" s="24">
        <v>0.33455954468016402</v>
      </c>
      <c r="AS57" s="24">
        <v>0.35989080265606699</v>
      </c>
      <c r="AT57" s="24">
        <v>0.33080834311551699</v>
      </c>
      <c r="AU57" s="24">
        <v>0.48694143339920198</v>
      </c>
      <c r="AV57" s="24">
        <v>-0.35151398091235297</v>
      </c>
      <c r="AW57" s="24">
        <v>0.34353732851066299</v>
      </c>
      <c r="AX57" s="24">
        <v>0.59510740202234802</v>
      </c>
      <c r="AY57" s="24">
        <v>0.60641191656011295</v>
      </c>
      <c r="AZ57" s="24">
        <v>0.82856661150584898</v>
      </c>
      <c r="BA57" s="24">
        <v>-0.20148967768727</v>
      </c>
      <c r="BB57" s="24">
        <v>0.70570789480076601</v>
      </c>
      <c r="BC57" s="24">
        <v>0.74412154014121801</v>
      </c>
      <c r="BD57" s="24">
        <v>0.76658794985637102</v>
      </c>
      <c r="BE57" s="24">
        <v>0.70597223968343703</v>
      </c>
      <c r="BF57" s="24">
        <v>0.66256549329324599</v>
      </c>
      <c r="BG57" s="24">
        <v>0.75520335142282202</v>
      </c>
      <c r="BH57" s="24">
        <v>0.81961584891907402</v>
      </c>
      <c r="BI57" s="24">
        <v>0.891372691426501</v>
      </c>
      <c r="BJ57" s="24">
        <v>-0.269166551568085</v>
      </c>
      <c r="BK57" s="24">
        <v>0.70784586894702295</v>
      </c>
      <c r="BL57" s="24">
        <v>0.74543459995561701</v>
      </c>
      <c r="BM57" s="24">
        <v>0.63260349293636897</v>
      </c>
      <c r="BN57" s="24">
        <v>0.59456755359774205</v>
      </c>
      <c r="BO57" s="24">
        <v>0.81514901772171999</v>
      </c>
      <c r="BP57" s="24">
        <v>0.82207940100073795</v>
      </c>
      <c r="BQ57" s="24">
        <v>5.8093114409238297E-2</v>
      </c>
      <c r="BR57" s="24">
        <v>0.13991432010333599</v>
      </c>
      <c r="BS57" s="24">
        <v>0.58080013677145004</v>
      </c>
      <c r="BT57" s="24">
        <v>0.69610743829575095</v>
      </c>
      <c r="BU57" s="24">
        <v>0.68544003999567105</v>
      </c>
      <c r="BV57" s="24">
        <v>0.74409890299582704</v>
      </c>
      <c r="BW57" s="24">
        <v>0.74859516631363898</v>
      </c>
      <c r="BX57" s="24">
        <v>0.77872646039997195</v>
      </c>
      <c r="BY57" s="24">
        <v>0.70567497602751506</v>
      </c>
      <c r="BZ57" s="24">
        <v>0.29404345881713301</v>
      </c>
      <c r="CA57" s="24">
        <v>0.29050535624171803</v>
      </c>
      <c r="CB57" s="24">
        <v>0.65587636730395504</v>
      </c>
      <c r="CC57" s="24">
        <v>0.66113663676489698</v>
      </c>
      <c r="CD57" s="24">
        <v>0.77537810237645699</v>
      </c>
      <c r="CE57" s="24">
        <v>0.68949555852214295</v>
      </c>
      <c r="CF57" s="24">
        <v>0.82580695081670397</v>
      </c>
      <c r="CG57" s="24">
        <v>0.83058034373459699</v>
      </c>
      <c r="CH57" s="24">
        <v>0.78994134436131802</v>
      </c>
      <c r="CI57" s="24">
        <v>0.73589171059005698</v>
      </c>
      <c r="CJ57" s="24">
        <v>0.50355592539659499</v>
      </c>
      <c r="CK57" s="24">
        <v>0.73645427896825899</v>
      </c>
      <c r="CL57" s="24">
        <v>-0.69676935575674004</v>
      </c>
      <c r="CM57" s="24">
        <v>-0.70451953320011995</v>
      </c>
      <c r="CN57" s="24">
        <v>-0.76182303327798595</v>
      </c>
      <c r="CO57" s="24">
        <v>0.44917126831863402</v>
      </c>
      <c r="CP57" s="24">
        <v>2.8470652559918701E-2</v>
      </c>
      <c r="CQ57" s="24">
        <v>-1.6437442500593001E-2</v>
      </c>
      <c r="CR57" s="24">
        <v>-0.34136922552031901</v>
      </c>
      <c r="CS57" s="24">
        <v>-0.66559572641804099</v>
      </c>
      <c r="CT57" s="24">
        <v>1.4199442334110099E-3</v>
      </c>
      <c r="CU57" s="24">
        <v>8.62814736685934E-2</v>
      </c>
      <c r="CV57" s="24">
        <v>6.7617522544376599E-2</v>
      </c>
      <c r="CW57" s="24">
        <v>-0.88660687195096999</v>
      </c>
      <c r="CX57" s="24">
        <v>-0.73371790547365301</v>
      </c>
      <c r="CY57" s="24">
        <v>0.83364661234355997</v>
      </c>
      <c r="CZ57" s="24">
        <v>0.519266369717724</v>
      </c>
      <c r="DA57" s="24">
        <v>-0.81738866411488498</v>
      </c>
      <c r="DB57" s="24">
        <v>-0.70053370307166696</v>
      </c>
      <c r="DC57" s="24">
        <v>-0.78390188488059698</v>
      </c>
      <c r="DD57" s="24">
        <v>-0.75463832815022103</v>
      </c>
      <c r="DE57" s="24">
        <v>-0.57154342288150395</v>
      </c>
      <c r="DF57" s="24">
        <v>0.82435749853475004</v>
      </c>
      <c r="DG57" s="24">
        <v>0.71026061846033905</v>
      </c>
      <c r="DH57" s="24">
        <v>-0.767826624709119</v>
      </c>
      <c r="DI57" s="24">
        <v>0.44781104722077902</v>
      </c>
      <c r="DJ57" s="24">
        <v>-0.19788245073442501</v>
      </c>
      <c r="DK57" s="24">
        <v>0.29619997180296997</v>
      </c>
      <c r="DL57" s="24">
        <v>-0.80156321217356497</v>
      </c>
      <c r="DM57" s="24">
        <v>0.254104245396996</v>
      </c>
      <c r="DN57" s="24">
        <v>-0.13603879496496599</v>
      </c>
      <c r="DO57" s="24">
        <v>0.45414315109440501</v>
      </c>
      <c r="DP57" s="24">
        <v>0.42558606447311798</v>
      </c>
      <c r="DQ57" s="24">
        <v>0.43725544460422799</v>
      </c>
      <c r="DR57" s="24">
        <v>0.402344838056025</v>
      </c>
      <c r="DS57" s="24">
        <v>0.25672187181108402</v>
      </c>
      <c r="DT57" s="24">
        <v>0.52190480030629205</v>
      </c>
      <c r="DU57" s="24">
        <v>0.63981176093594305</v>
      </c>
      <c r="DV57" s="24">
        <v>0.59313926891712598</v>
      </c>
      <c r="DW57" s="24">
        <v>0.52577515085257298</v>
      </c>
      <c r="DX57" s="24">
        <v>0.34529316185210701</v>
      </c>
      <c r="DY57" s="24">
        <v>0.74900592715669101</v>
      </c>
      <c r="DZ57" s="24">
        <v>0.74561917524610299</v>
      </c>
      <c r="EA57" s="24">
        <v>0.73835031279165597</v>
      </c>
      <c r="EB57" s="24">
        <v>0.68973395487991995</v>
      </c>
      <c r="EC57" s="24">
        <v>0.70712294202206805</v>
      </c>
      <c r="ED57" s="24">
        <v>0.67400062838414798</v>
      </c>
      <c r="EE57" s="24">
        <v>0.63858695975760205</v>
      </c>
      <c r="EF57" s="24">
        <v>0.78296255800852599</v>
      </c>
      <c r="EG57" s="24">
        <v>0.77404443730952399</v>
      </c>
      <c r="EH57" s="24">
        <v>0.72327722589138899</v>
      </c>
      <c r="EI57" s="24">
        <v>0.70867617685998296</v>
      </c>
      <c r="EJ57" s="24">
        <v>-0.30367732866226799</v>
      </c>
      <c r="EK57" s="24">
        <v>0.26393380199601302</v>
      </c>
      <c r="EL57" s="24">
        <v>-3.6955758475194098E-2</v>
      </c>
      <c r="EM57" s="24">
        <v>-0.71933397162979895</v>
      </c>
      <c r="EN57" s="24">
        <v>-0.76412848289115898</v>
      </c>
      <c r="EO57" s="24">
        <v>0.72966414479306996</v>
      </c>
      <c r="EP57" s="24">
        <v>-0.172368203916168</v>
      </c>
      <c r="EQ57" s="24">
        <v>-0.23793035654189201</v>
      </c>
      <c r="ER57" s="24">
        <v>-7.7880905601750705E-2</v>
      </c>
      <c r="ES57" s="24">
        <v>-0.221951139887372</v>
      </c>
      <c r="ET57" s="24">
        <v>-2.9606451531563799E-2</v>
      </c>
      <c r="EU57" s="24">
        <v>-0.123700964219549</v>
      </c>
      <c r="EV57" s="24">
        <v>-0.18256058883012599</v>
      </c>
      <c r="EW57" s="24">
        <v>0.75866364826801402</v>
      </c>
    </row>
    <row r="58" spans="1:153" x14ac:dyDescent="0.25">
      <c r="A58" t="s">
        <v>121</v>
      </c>
      <c r="B58" t="s">
        <v>136</v>
      </c>
      <c r="C58" s="23">
        <v>0.56393408954706503</v>
      </c>
      <c r="D58" s="24">
        <v>0.99495174093657401</v>
      </c>
      <c r="E58" s="24">
        <v>-0.34377674412616499</v>
      </c>
      <c r="F58" s="24">
        <v>-0.71527559612466796</v>
      </c>
      <c r="G58" s="24">
        <v>-0.66390697416562405</v>
      </c>
      <c r="H58" s="24">
        <v>-0.56197886261380703</v>
      </c>
      <c r="I58" s="24">
        <v>-0.48888833272897703</v>
      </c>
      <c r="J58" s="24">
        <v>-0.56162953901437895</v>
      </c>
      <c r="K58" s="24">
        <v>-0.66131476428118496</v>
      </c>
      <c r="L58" s="24">
        <v>-0.69499209504104897</v>
      </c>
      <c r="M58" s="24">
        <v>-0.59663145839084797</v>
      </c>
      <c r="N58" s="24">
        <v>-0.29250744126671002</v>
      </c>
      <c r="O58" s="24">
        <v>-0.596357077743081</v>
      </c>
      <c r="P58" s="24">
        <v>-0.55626595613143803</v>
      </c>
      <c r="Q58" s="24">
        <v>-0.59387265544886003</v>
      </c>
      <c r="R58" s="24">
        <v>-0.57446474205859999</v>
      </c>
      <c r="S58" s="24">
        <v>-0.70719468597371604</v>
      </c>
      <c r="T58" s="24">
        <v>-0.582203092838526</v>
      </c>
      <c r="U58" s="24">
        <v>-0.56339601863057398</v>
      </c>
      <c r="V58" s="24">
        <v>-0.55864542912432502</v>
      </c>
      <c r="W58" s="24">
        <v>-0.60422871928256505</v>
      </c>
      <c r="X58" s="24">
        <v>-0.60498746406592896</v>
      </c>
      <c r="Y58" s="24">
        <v>-0.60827502141285505</v>
      </c>
      <c r="Z58" s="24">
        <v>-0.64340367425360401</v>
      </c>
      <c r="AA58" s="24">
        <v>-0.58513975683081998</v>
      </c>
      <c r="AB58" s="24">
        <v>-0.79517997328371504</v>
      </c>
      <c r="AC58" s="24">
        <v>-0.60413869845690205</v>
      </c>
      <c r="AD58" s="24">
        <v>-0.60649426615761703</v>
      </c>
      <c r="AE58" s="24">
        <v>0.79844382239371103</v>
      </c>
      <c r="AF58" s="24">
        <v>0.739697981890999</v>
      </c>
      <c r="AG58" s="24">
        <v>-0.68965992824764599</v>
      </c>
      <c r="AH58" s="24">
        <v>-0.50343929024850897</v>
      </c>
      <c r="AI58" s="24">
        <v>0.76047767614449202</v>
      </c>
      <c r="AJ58" s="24">
        <v>0.60081503762682797</v>
      </c>
      <c r="AK58" s="24">
        <v>0.614592626108734</v>
      </c>
      <c r="AL58" s="24">
        <v>0.29196512135205899</v>
      </c>
      <c r="AM58" s="24">
        <v>0.17491583128617499</v>
      </c>
      <c r="AN58" s="24">
        <v>-0.50815989241987403</v>
      </c>
      <c r="AO58" s="24">
        <v>-0.75994624982992398</v>
      </c>
      <c r="AP58" s="24">
        <v>0.58807790000570603</v>
      </c>
      <c r="AQ58" s="24">
        <v>0.17288882743366599</v>
      </c>
      <c r="AR58" s="24">
        <v>0.208345183776773</v>
      </c>
      <c r="AS58" s="24">
        <v>0.31189052371444798</v>
      </c>
      <c r="AT58" s="24">
        <v>0.32100380267622303</v>
      </c>
      <c r="AU58" s="24">
        <v>0.39494968637493599</v>
      </c>
      <c r="AV58" s="24">
        <v>-0.415617959724015</v>
      </c>
      <c r="AW58" s="24">
        <v>0.28518791671605498</v>
      </c>
      <c r="AX58" s="24">
        <v>0.51495432133517505</v>
      </c>
      <c r="AY58" s="24">
        <v>0.53194324973533802</v>
      </c>
      <c r="AZ58" s="24">
        <v>0.74251413319214399</v>
      </c>
      <c r="BA58" s="24">
        <v>-0.13418398632780501</v>
      </c>
      <c r="BB58" s="24">
        <v>0.617448780698719</v>
      </c>
      <c r="BC58" s="24">
        <v>0.66381397210940496</v>
      </c>
      <c r="BD58" s="24">
        <v>0.71239451103320595</v>
      </c>
      <c r="BE58" s="24">
        <v>0.58106143601980398</v>
      </c>
      <c r="BF58" s="24">
        <v>0.52218611421917605</v>
      </c>
      <c r="BG58" s="24">
        <v>0.69051160964528502</v>
      </c>
      <c r="BH58" s="24">
        <v>0.75105737155659402</v>
      </c>
      <c r="BI58" s="24">
        <v>0.76506965122815096</v>
      </c>
      <c r="BJ58" s="24">
        <v>-0.15378873277616401</v>
      </c>
      <c r="BK58" s="24">
        <v>0.67528586161842097</v>
      </c>
      <c r="BL58" s="24">
        <v>0.72781781076986196</v>
      </c>
      <c r="BM58" s="24">
        <v>0.61071203454433998</v>
      </c>
      <c r="BN58" s="24">
        <v>0.63256999214211296</v>
      </c>
      <c r="BO58" s="24">
        <v>0.73256686868906096</v>
      </c>
      <c r="BP58" s="24">
        <v>0.72763451973753401</v>
      </c>
      <c r="BQ58" s="24">
        <v>-9.5832297421964294E-2</v>
      </c>
      <c r="BR58" s="24">
        <v>4.6476206094291699E-2</v>
      </c>
      <c r="BS58" s="24">
        <v>0.49028774588587598</v>
      </c>
      <c r="BT58" s="24">
        <v>0.61620090102550795</v>
      </c>
      <c r="BU58" s="24">
        <v>0.610202214986998</v>
      </c>
      <c r="BV58" s="24">
        <v>0.65296856103971301</v>
      </c>
      <c r="BW58" s="24">
        <v>0.66439518998125502</v>
      </c>
      <c r="BX58" s="24">
        <v>0.74530127318670902</v>
      </c>
      <c r="BY58" s="24">
        <v>0.58467064003734603</v>
      </c>
      <c r="BZ58" s="24">
        <v>0.29718640082165598</v>
      </c>
      <c r="CA58" s="24">
        <v>0.25104044587587898</v>
      </c>
      <c r="CB58" s="24">
        <v>0.55729104948354502</v>
      </c>
      <c r="CC58" s="24">
        <v>0.60870454163084398</v>
      </c>
      <c r="CD58" s="24">
        <v>0.70850722863094595</v>
      </c>
      <c r="CE58" s="24">
        <v>0.62756065749941903</v>
      </c>
      <c r="CF58" s="24">
        <v>0.77058484849933195</v>
      </c>
      <c r="CG58" s="24">
        <v>0.78181023706809905</v>
      </c>
      <c r="CH58" s="24">
        <v>0.82072038037332495</v>
      </c>
      <c r="CI58" s="24">
        <v>0.77294008666856395</v>
      </c>
      <c r="CJ58" s="24">
        <v>0.60918851164509802</v>
      </c>
      <c r="CK58" s="24">
        <v>0.66358591193730798</v>
      </c>
      <c r="CL58" s="24">
        <v>-0.62403285874810999</v>
      </c>
      <c r="CM58" s="24">
        <v>-0.60940225202391796</v>
      </c>
      <c r="CN58" s="24">
        <v>-0.68253285994744295</v>
      </c>
      <c r="CO58" s="24">
        <v>0.38329467235352299</v>
      </c>
      <c r="CP58" s="24">
        <v>-0.198045988524779</v>
      </c>
      <c r="CQ58" s="24">
        <v>-0.123489669593419</v>
      </c>
      <c r="CR58" s="24">
        <v>-0.421775849077485</v>
      </c>
      <c r="CS58" s="24">
        <v>-0.734903473674137</v>
      </c>
      <c r="CT58" s="24">
        <v>-0.14101593657643199</v>
      </c>
      <c r="CU58" s="24">
        <v>-8.1528877889341198E-2</v>
      </c>
      <c r="CV58" s="24">
        <v>3.4343287444513898E-2</v>
      </c>
      <c r="CW58" s="24">
        <v>-0.83356362242301196</v>
      </c>
      <c r="CX58" s="24">
        <v>-0.69130806558770996</v>
      </c>
      <c r="CY58" s="24">
        <v>0.76379306675150904</v>
      </c>
      <c r="CZ58" s="24">
        <v>0.45725786442323801</v>
      </c>
      <c r="DA58" s="24">
        <v>-0.76063456646399497</v>
      </c>
      <c r="DB58" s="24">
        <v>-0.63255382539169902</v>
      </c>
      <c r="DC58" s="24">
        <v>-0.75673887800939499</v>
      </c>
      <c r="DD58" s="24">
        <v>-0.60760232901585398</v>
      </c>
      <c r="DE58" s="24">
        <v>-0.45684228184324699</v>
      </c>
      <c r="DF58" s="24">
        <v>0.81111732924889701</v>
      </c>
      <c r="DG58" s="24">
        <v>0.78905348902169203</v>
      </c>
      <c r="DH58" s="24">
        <v>-0.61568965269639697</v>
      </c>
      <c r="DI58" s="24">
        <v>0.28078964650528099</v>
      </c>
      <c r="DJ58" s="24">
        <v>-0.15722951914048899</v>
      </c>
      <c r="DK58" s="24">
        <v>0.27161177787852803</v>
      </c>
      <c r="DL58" s="24">
        <v>-0.78677560954509596</v>
      </c>
      <c r="DM58" s="24">
        <v>0.119355120559388</v>
      </c>
      <c r="DN58" s="24">
        <v>-0.24978733589784499</v>
      </c>
      <c r="DO58" s="24">
        <v>0.32007643995607998</v>
      </c>
      <c r="DP58" s="24">
        <v>0.30269942560081903</v>
      </c>
      <c r="DQ58" s="24">
        <v>0.33320696267093902</v>
      </c>
      <c r="DR58" s="24">
        <v>0.30295635106636298</v>
      </c>
      <c r="DS58" s="24">
        <v>8.3008000960296605E-2</v>
      </c>
      <c r="DT58" s="24">
        <v>0.35924573651925701</v>
      </c>
      <c r="DU58" s="24">
        <v>0.502239052590158</v>
      </c>
      <c r="DV58" s="24">
        <v>0.46321336064330998</v>
      </c>
      <c r="DW58" s="24">
        <v>0.414892867675134</v>
      </c>
      <c r="DX58" s="24">
        <v>0.23300131500657301</v>
      </c>
      <c r="DY58" s="24">
        <v>0.60449690892854602</v>
      </c>
      <c r="DZ58" s="24">
        <v>0.62209710468755397</v>
      </c>
      <c r="EA58" s="24">
        <v>0.62589006864083796</v>
      </c>
      <c r="EB58" s="24">
        <v>0.575272941503152</v>
      </c>
      <c r="EC58" s="24">
        <v>0.57813701170218601</v>
      </c>
      <c r="ED58" s="24">
        <v>0.54709480025305401</v>
      </c>
      <c r="EE58" s="24">
        <v>0.51806924766400697</v>
      </c>
      <c r="EF58" s="24">
        <v>0.67282033806195696</v>
      </c>
      <c r="EG58" s="24">
        <v>0.66209258098830004</v>
      </c>
      <c r="EH58" s="24">
        <v>0.60728014803572905</v>
      </c>
      <c r="EI58" s="24">
        <v>0.58124303002990696</v>
      </c>
      <c r="EJ58" s="24">
        <v>-0.35070964342132099</v>
      </c>
      <c r="EK58" s="24">
        <v>5.7658371359374898E-2</v>
      </c>
      <c r="EL58" s="24">
        <v>1.0692121559840799E-2</v>
      </c>
      <c r="EM58" s="24">
        <v>-0.59884250109192605</v>
      </c>
      <c r="EN58" s="24">
        <v>-0.69394459548862297</v>
      </c>
      <c r="EO58" s="24">
        <v>0.60615669539150296</v>
      </c>
      <c r="EP58" s="24">
        <v>-0.36494889467545799</v>
      </c>
      <c r="EQ58" s="24">
        <v>-0.27785014018158999</v>
      </c>
      <c r="ER58" s="24">
        <v>-0.114343809983804</v>
      </c>
      <c r="ES58" s="24">
        <v>-0.405340924682626</v>
      </c>
      <c r="ET58" s="24">
        <v>-0.249293262073112</v>
      </c>
      <c r="EU58" s="24">
        <v>-0.30527994822794702</v>
      </c>
      <c r="EV58" s="24">
        <v>-0.101337234710536</v>
      </c>
      <c r="EW58" s="24">
        <v>0.64827852418924503</v>
      </c>
    </row>
    <row r="59" spans="1:153" x14ac:dyDescent="0.25">
      <c r="A59" t="s">
        <v>66</v>
      </c>
      <c r="B59" t="s">
        <v>136</v>
      </c>
      <c r="C59" s="23">
        <v>0.558159156832298</v>
      </c>
      <c r="D59" s="24">
        <v>0.83383051582113499</v>
      </c>
      <c r="E59" s="24">
        <v>-0.189323836925572</v>
      </c>
      <c r="F59" s="24">
        <v>-0.68303515179557495</v>
      </c>
      <c r="G59" s="24">
        <v>-0.557149135458334</v>
      </c>
      <c r="H59" s="24">
        <v>-0.56400842681893404</v>
      </c>
      <c r="I59" s="24">
        <v>-0.47660127906851302</v>
      </c>
      <c r="J59" s="24">
        <v>-0.58217156545399695</v>
      </c>
      <c r="K59" s="24">
        <v>-0.638474109318245</v>
      </c>
      <c r="L59" s="24">
        <v>-0.55451284958660696</v>
      </c>
      <c r="M59" s="24">
        <v>-0.63941301804462503</v>
      </c>
      <c r="N59" s="24">
        <v>-0.17169396394807401</v>
      </c>
      <c r="O59" s="24">
        <v>-0.56840806229033702</v>
      </c>
      <c r="P59" s="24">
        <v>-0.55505063424073098</v>
      </c>
      <c r="Q59" s="24">
        <v>-0.59036915224104503</v>
      </c>
      <c r="R59" s="24">
        <v>-0.58082007502097599</v>
      </c>
      <c r="S59" s="24">
        <v>-0.51705027248893398</v>
      </c>
      <c r="T59" s="24">
        <v>-0.59519940844687003</v>
      </c>
      <c r="U59" s="24">
        <v>-0.53682262733860797</v>
      </c>
      <c r="V59" s="24">
        <v>-0.53940685210838502</v>
      </c>
      <c r="W59" s="24">
        <v>-0.56371173681307696</v>
      </c>
      <c r="X59" s="24">
        <v>-0.51131804668157799</v>
      </c>
      <c r="Y59" s="24">
        <v>-0.59783516233343703</v>
      </c>
      <c r="Z59" s="24">
        <v>-0.60539256769941396</v>
      </c>
      <c r="AA59" s="24">
        <v>-0.59192998181073397</v>
      </c>
      <c r="AB59" s="24">
        <v>-0.85152855640985203</v>
      </c>
      <c r="AC59" s="24">
        <v>-0.58806747747167498</v>
      </c>
      <c r="AD59" s="24">
        <v>-0.63133560698101898</v>
      </c>
      <c r="AE59" s="24">
        <v>0.92181811669070302</v>
      </c>
      <c r="AF59" s="24">
        <v>0.86073153581911199</v>
      </c>
      <c r="AG59" s="24">
        <v>-0.65939588611446298</v>
      </c>
      <c r="AH59" s="24">
        <v>-0.32185466361287701</v>
      </c>
      <c r="AI59" s="24">
        <v>0.902875147582062</v>
      </c>
      <c r="AJ59" s="24">
        <v>0.64424920409169895</v>
      </c>
      <c r="AK59" s="24">
        <v>0.66852183576341395</v>
      </c>
      <c r="AL59" s="24">
        <v>0.391469631347036</v>
      </c>
      <c r="AM59" s="24">
        <v>0.32726898120741499</v>
      </c>
      <c r="AN59" s="24">
        <v>-0.489386708796334</v>
      </c>
      <c r="AO59" s="24">
        <v>-0.80398608888142498</v>
      </c>
      <c r="AP59" s="24">
        <v>0.50289859252697899</v>
      </c>
      <c r="AQ59" s="24">
        <v>6.7463275732398104E-2</v>
      </c>
      <c r="AR59" s="24">
        <v>0.240566438961935</v>
      </c>
      <c r="AS59" s="24">
        <v>0.223886023828689</v>
      </c>
      <c r="AT59" s="24">
        <v>0.19916287091184301</v>
      </c>
      <c r="AU59" s="24">
        <v>0.33806250382075798</v>
      </c>
      <c r="AV59" s="24">
        <v>-0.32041007455459097</v>
      </c>
      <c r="AW59" s="24">
        <v>0.21895042527258299</v>
      </c>
      <c r="AX59" s="24">
        <v>0.47716600436565298</v>
      </c>
      <c r="AY59" s="24">
        <v>0.50628476352475305</v>
      </c>
      <c r="AZ59" s="24">
        <v>0.76274417094206304</v>
      </c>
      <c r="BA59" s="24">
        <v>-4.0411328199125802E-2</v>
      </c>
      <c r="BB59" s="24">
        <v>0.59930209443913696</v>
      </c>
      <c r="BC59" s="24">
        <v>0.64908678209148396</v>
      </c>
      <c r="BD59" s="24">
        <v>0.79077364939085304</v>
      </c>
      <c r="BE59" s="24">
        <v>0.679588322057744</v>
      </c>
      <c r="BF59" s="24">
        <v>0.57677605080725802</v>
      </c>
      <c r="BG59" s="24">
        <v>0.66528233931161695</v>
      </c>
      <c r="BH59" s="24">
        <v>0.72161159274597697</v>
      </c>
      <c r="BI59" s="24">
        <v>0.900766801751958</v>
      </c>
      <c r="BJ59" s="24">
        <v>-0.12755999497377299</v>
      </c>
      <c r="BK59" s="24">
        <v>0.56983494691180303</v>
      </c>
      <c r="BL59" s="24">
        <v>0.63127683250903299</v>
      </c>
      <c r="BM59" s="24">
        <v>0.50027562739600895</v>
      </c>
      <c r="BN59" s="24">
        <v>0.46439408603847199</v>
      </c>
      <c r="BO59" s="24">
        <v>0.75118661641398399</v>
      </c>
      <c r="BP59" s="24">
        <v>0.76092180669250697</v>
      </c>
      <c r="BQ59" s="24">
        <v>6.0167062893273802E-2</v>
      </c>
      <c r="BR59" s="24">
        <v>8.5320945332676507E-2</v>
      </c>
      <c r="BS59" s="24">
        <v>0.48954071855918702</v>
      </c>
      <c r="BT59" s="24">
        <v>0.58573144987565695</v>
      </c>
      <c r="BU59" s="24">
        <v>0.58774823335870796</v>
      </c>
      <c r="BV59" s="24">
        <v>0.63801380424236998</v>
      </c>
      <c r="BW59" s="24">
        <v>0.649520032777263</v>
      </c>
      <c r="BX59" s="24">
        <v>0.731991007874644</v>
      </c>
      <c r="BY59" s="24">
        <v>0.60092202570489595</v>
      </c>
      <c r="BZ59" s="24">
        <v>0.26183166016542803</v>
      </c>
      <c r="CA59" s="24">
        <v>0.22254086227589601</v>
      </c>
      <c r="CB59" s="24">
        <v>0.56182050103193404</v>
      </c>
      <c r="CC59" s="24">
        <v>0.54434530394854996</v>
      </c>
      <c r="CD59" s="24">
        <v>0.67781108905128695</v>
      </c>
      <c r="CE59" s="24">
        <v>0.59351620277552197</v>
      </c>
      <c r="CF59" s="24">
        <v>0.72163126273850597</v>
      </c>
      <c r="CG59" s="24">
        <v>0.73906636806202597</v>
      </c>
      <c r="CH59" s="24">
        <v>0.64719599880488299</v>
      </c>
      <c r="CI59" s="24">
        <v>0.58706103864762604</v>
      </c>
      <c r="CJ59" s="24">
        <v>0.35093663031514399</v>
      </c>
      <c r="CK59" s="24">
        <v>0.63466465751412604</v>
      </c>
      <c r="CL59" s="24">
        <v>-0.55669194380151599</v>
      </c>
      <c r="CM59" s="24">
        <v>-0.66965111159647805</v>
      </c>
      <c r="CN59" s="24">
        <v>-0.63333751907248403</v>
      </c>
      <c r="CO59" s="24">
        <v>0.34878655248357598</v>
      </c>
      <c r="CP59" s="24">
        <v>-3.8753016529973601E-2</v>
      </c>
      <c r="CQ59" s="24">
        <v>-6.6410928421472698E-2</v>
      </c>
      <c r="CR59" s="24">
        <v>-0.33880319512818802</v>
      </c>
      <c r="CS59" s="24">
        <v>-0.61599539855041596</v>
      </c>
      <c r="CT59" s="24">
        <v>-3.2024330166909303E-2</v>
      </c>
      <c r="CU59" s="24">
        <v>9.3658770573547295E-2</v>
      </c>
      <c r="CV59" s="24">
        <v>3.3188119664984299E-2</v>
      </c>
      <c r="CW59" s="24">
        <v>-0.81607040463833502</v>
      </c>
      <c r="CX59" s="24">
        <v>-0.59004211094373205</v>
      </c>
      <c r="CY59" s="24">
        <v>0.70943397921983398</v>
      </c>
      <c r="CZ59" s="24">
        <v>0.408148362484543</v>
      </c>
      <c r="DA59" s="24">
        <v>-0.72889757235460095</v>
      </c>
      <c r="DB59" s="24">
        <v>-0.57095752260120103</v>
      </c>
      <c r="DC59" s="24">
        <v>-0.77864494097901504</v>
      </c>
      <c r="DD59" s="24">
        <v>-0.70151317767570098</v>
      </c>
      <c r="DE59" s="24">
        <v>-0.57015887623863204</v>
      </c>
      <c r="DF59" s="24">
        <v>0.70101388906375695</v>
      </c>
      <c r="DG59" s="24">
        <v>0.57097725464191096</v>
      </c>
      <c r="DH59" s="24">
        <v>-0.70385321212547303</v>
      </c>
      <c r="DI59" s="24">
        <v>0.38531399377578701</v>
      </c>
      <c r="DJ59" s="24">
        <v>-8.1098850596226693E-2</v>
      </c>
      <c r="DK59" s="24">
        <v>0.21057568917580799</v>
      </c>
      <c r="DL59" s="24">
        <v>-0.69777993693076501</v>
      </c>
      <c r="DM59" s="24">
        <v>0.120497630145257</v>
      </c>
      <c r="DN59" s="24">
        <v>-0.23303015159129201</v>
      </c>
      <c r="DO59" s="24">
        <v>0.31995810428558102</v>
      </c>
      <c r="DP59" s="24">
        <v>0.29113071703896098</v>
      </c>
      <c r="DQ59" s="24">
        <v>0.30224596057549302</v>
      </c>
      <c r="DR59" s="24">
        <v>0.26476609022366199</v>
      </c>
      <c r="DS59" s="24">
        <v>0.139557503695145</v>
      </c>
      <c r="DT59" s="24">
        <v>0.44619611468706899</v>
      </c>
      <c r="DU59" s="24">
        <v>0.52449603991965699</v>
      </c>
      <c r="DV59" s="24">
        <v>0.45675643309869901</v>
      </c>
      <c r="DW59" s="24">
        <v>0.376148815657673</v>
      </c>
      <c r="DX59" s="24">
        <v>0.18351350329305699</v>
      </c>
      <c r="DY59" s="24">
        <v>0.64312628421144202</v>
      </c>
      <c r="DZ59" s="24">
        <v>0.63116888940951899</v>
      </c>
      <c r="EA59" s="24">
        <v>0.61840863904511101</v>
      </c>
      <c r="EB59" s="24">
        <v>0.559663239647472</v>
      </c>
      <c r="EC59" s="24">
        <v>0.58706078326205502</v>
      </c>
      <c r="ED59" s="24">
        <v>0.55076034389221495</v>
      </c>
      <c r="EE59" s="24">
        <v>0.50640738940295704</v>
      </c>
      <c r="EF59" s="24">
        <v>0.67627674156450102</v>
      </c>
      <c r="EG59" s="24">
        <v>0.66235103212468704</v>
      </c>
      <c r="EH59" s="24">
        <v>0.604396447152592</v>
      </c>
      <c r="EI59" s="24">
        <v>0.58864878039205804</v>
      </c>
      <c r="EJ59" s="24">
        <v>-0.26179999744005</v>
      </c>
      <c r="EK59" s="24">
        <v>0.28928524247416398</v>
      </c>
      <c r="EL59" s="24">
        <v>-0.15412978649098499</v>
      </c>
      <c r="EM59" s="24">
        <v>-0.62813427233379504</v>
      </c>
      <c r="EN59" s="24">
        <v>-0.70605235224103102</v>
      </c>
      <c r="EO59" s="24">
        <v>0.84701605378309697</v>
      </c>
      <c r="EP59" s="24">
        <v>-0.171441672528023</v>
      </c>
      <c r="EQ59" s="24">
        <v>-0.21672042545808001</v>
      </c>
      <c r="ER59" s="24">
        <v>-7.5155765567432795E-2</v>
      </c>
      <c r="ES59" s="24">
        <v>-0.22541355725617901</v>
      </c>
      <c r="ET59" s="24">
        <v>-4.4920519246989997E-2</v>
      </c>
      <c r="EU59" s="24">
        <v>-0.15595267569332499</v>
      </c>
      <c r="EV59" s="24">
        <v>-0.29493721706896298</v>
      </c>
      <c r="EW59" s="24">
        <v>0.88609093240508197</v>
      </c>
    </row>
    <row r="60" spans="1:153" x14ac:dyDescent="0.25">
      <c r="A60" t="s">
        <v>122</v>
      </c>
      <c r="B60" t="s">
        <v>136</v>
      </c>
      <c r="C60" s="23">
        <v>0.70777401228742698</v>
      </c>
      <c r="D60" s="24">
        <v>0.94964127078491001</v>
      </c>
      <c r="E60" s="24">
        <v>-0.132374237745775</v>
      </c>
      <c r="F60" s="24">
        <v>-0.81390015817137695</v>
      </c>
      <c r="G60" s="24">
        <v>-0.81639388352681297</v>
      </c>
      <c r="H60" s="24">
        <v>-0.69958909486878895</v>
      </c>
      <c r="I60" s="24">
        <v>-0.65925692514586598</v>
      </c>
      <c r="J60" s="24">
        <v>-0.68329919723444599</v>
      </c>
      <c r="K60" s="24">
        <v>-0.77132044195570304</v>
      </c>
      <c r="L60" s="24">
        <v>-0.76718785285967706</v>
      </c>
      <c r="M60" s="24">
        <v>-0.67877020315222203</v>
      </c>
      <c r="N60" s="24">
        <v>-0.290224870169973</v>
      </c>
      <c r="O60" s="24">
        <v>-0.73838778846364195</v>
      </c>
      <c r="P60" s="24">
        <v>-0.70024507785242696</v>
      </c>
      <c r="Q60" s="24">
        <v>-0.72587367185209195</v>
      </c>
      <c r="R60" s="24">
        <v>-0.69210254951304195</v>
      </c>
      <c r="S60" s="24">
        <v>-0.74718332416605904</v>
      </c>
      <c r="T60" s="24">
        <v>-0.69854190542429095</v>
      </c>
      <c r="U60" s="24">
        <v>-0.72098051006917196</v>
      </c>
      <c r="V60" s="24">
        <v>-0.71216711363723595</v>
      </c>
      <c r="W60" s="24">
        <v>-0.74683254624645301</v>
      </c>
      <c r="X60" s="24">
        <v>-0.76705895230985099</v>
      </c>
      <c r="Y60" s="24">
        <v>-0.73313073355145997</v>
      </c>
      <c r="Z60" s="24">
        <v>-0.74908569960347104</v>
      </c>
      <c r="AA60" s="24">
        <v>-0.70893830090640797</v>
      </c>
      <c r="AB60" s="24">
        <v>-0.78764410557887798</v>
      </c>
      <c r="AC60" s="24">
        <v>-0.73819163290447898</v>
      </c>
      <c r="AD60" s="34">
        <v>-0.71398282935530799</v>
      </c>
      <c r="AE60" s="24">
        <v>0.71413212321716302</v>
      </c>
      <c r="AF60" s="24">
        <v>0.63849125719073796</v>
      </c>
      <c r="AG60" s="24">
        <v>-0.79646806044097596</v>
      </c>
      <c r="AH60" s="24">
        <v>-0.70786088124204105</v>
      </c>
      <c r="AI60" s="24">
        <v>0.68467117592529303</v>
      </c>
      <c r="AJ60" s="24">
        <v>0.67864772365887105</v>
      </c>
      <c r="AK60" s="24">
        <v>0.56671535466521805</v>
      </c>
      <c r="AL60" s="24">
        <v>0.299390345232876</v>
      </c>
      <c r="AM60" s="24">
        <v>0.18281936193149001</v>
      </c>
      <c r="AN60" s="24">
        <v>-0.679770709671221</v>
      </c>
      <c r="AO60" s="24">
        <v>-0.78434357383898901</v>
      </c>
      <c r="AP60" s="24">
        <v>0.74408996483010403</v>
      </c>
      <c r="AQ60" s="24">
        <v>0.372798512954018</v>
      </c>
      <c r="AR60" s="24">
        <v>0.41030076860565901</v>
      </c>
      <c r="AS60" s="24">
        <v>0.54806703306638105</v>
      </c>
      <c r="AT60" s="24">
        <v>0.53468139837629503</v>
      </c>
      <c r="AU60" s="24">
        <v>0.61346671857386903</v>
      </c>
      <c r="AV60" s="24">
        <v>-0.30987040926327603</v>
      </c>
      <c r="AW60" s="24">
        <v>0.50982991276243705</v>
      </c>
      <c r="AX60" s="24">
        <v>0.68230383124931004</v>
      </c>
      <c r="AY60" s="24">
        <v>0.67465123333628696</v>
      </c>
      <c r="AZ60" s="24">
        <v>0.77578215882320101</v>
      </c>
      <c r="BA60" s="24">
        <v>-0.41364618888288801</v>
      </c>
      <c r="BB60" s="24">
        <v>0.74225407944669697</v>
      </c>
      <c r="BC60" s="24">
        <v>0.76124776283762097</v>
      </c>
      <c r="BD60" s="24">
        <v>0.592520193452585</v>
      </c>
      <c r="BE60" s="24">
        <v>0.52220734322682305</v>
      </c>
      <c r="BF60" s="24">
        <v>0.63454782091226203</v>
      </c>
      <c r="BG60" s="24">
        <v>0.77692475743425504</v>
      </c>
      <c r="BH60" s="24">
        <v>0.81900546905094196</v>
      </c>
      <c r="BI60" s="24">
        <v>0.64074163781628002</v>
      </c>
      <c r="BJ60" s="24">
        <v>-0.37158458682767098</v>
      </c>
      <c r="BK60" s="24">
        <v>0.82853521951535902</v>
      </c>
      <c r="BL60" s="24">
        <v>0.84105959970506905</v>
      </c>
      <c r="BM60" s="24">
        <v>0.77926210011937602</v>
      </c>
      <c r="BN60" s="24">
        <v>0.79112055192806596</v>
      </c>
      <c r="BO60" s="24">
        <v>0.76514692012936303</v>
      </c>
      <c r="BP60" s="24">
        <v>0.75560502465146095</v>
      </c>
      <c r="BQ60" s="24">
        <v>3.2976857962030197E-2</v>
      </c>
      <c r="BR60" s="24">
        <v>0.23335509986890299</v>
      </c>
      <c r="BS60" s="24">
        <v>0.63083926127004797</v>
      </c>
      <c r="BT60" s="24">
        <v>0.74812894422486798</v>
      </c>
      <c r="BU60" s="24">
        <v>0.72713893574556498</v>
      </c>
      <c r="BV60" s="24">
        <v>0.76495718764188603</v>
      </c>
      <c r="BW60" s="24">
        <v>0.76628339913199595</v>
      </c>
      <c r="BX60" s="24">
        <v>0.74412468591962999</v>
      </c>
      <c r="BY60" s="24">
        <v>0.70497416373739696</v>
      </c>
      <c r="BZ60" s="24">
        <v>0.38960092599971102</v>
      </c>
      <c r="CA60" s="24">
        <v>0.41387912361610901</v>
      </c>
      <c r="CB60" s="24">
        <v>0.68231582025206905</v>
      </c>
      <c r="CC60" s="24">
        <v>0.75357009147609</v>
      </c>
      <c r="CD60" s="24">
        <v>0.79943139494843296</v>
      </c>
      <c r="CE60" s="24">
        <v>0.73790831223472797</v>
      </c>
      <c r="CF60" s="24">
        <v>0.84932728377936995</v>
      </c>
      <c r="CG60" s="24">
        <v>0.84317722030424103</v>
      </c>
      <c r="CH60" s="24">
        <v>0.93798519281121195</v>
      </c>
      <c r="CI60" s="24">
        <v>0.91575933556701905</v>
      </c>
      <c r="CJ60" s="24">
        <v>0.79609478351926</v>
      </c>
      <c r="CK60" s="24">
        <v>0.77165537023905395</v>
      </c>
      <c r="CL60" s="24">
        <v>-0.751181041057981</v>
      </c>
      <c r="CM60" s="24">
        <v>-0.57955968851960904</v>
      </c>
      <c r="CN60" s="24">
        <v>-0.79162780172895997</v>
      </c>
      <c r="CO60" s="24">
        <v>0.56077655038252305</v>
      </c>
      <c r="CP60" s="24">
        <v>-1.2530966185436801E-2</v>
      </c>
      <c r="CQ60" s="24">
        <v>7.9849552567147195E-2</v>
      </c>
      <c r="CR60" s="24">
        <v>-0.25653388840278202</v>
      </c>
      <c r="CS60" s="24">
        <v>-0.636210973007721</v>
      </c>
      <c r="CT60" s="24">
        <v>2.01842186810718E-2</v>
      </c>
      <c r="CU60" s="24">
        <v>2.68440760254424E-2</v>
      </c>
      <c r="CV60" s="24">
        <v>0.17600422033840801</v>
      </c>
      <c r="CW60" s="24">
        <v>-0.84498568275293495</v>
      </c>
      <c r="CX60" s="24">
        <v>-0.82151903114258695</v>
      </c>
      <c r="CY60" s="24">
        <v>0.83311020464085395</v>
      </c>
      <c r="CZ60" s="24">
        <v>0.63221885756144003</v>
      </c>
      <c r="DA60" s="24">
        <v>-0.76552544006124301</v>
      </c>
      <c r="DB60" s="24">
        <v>-0.750324610213711</v>
      </c>
      <c r="DC60" s="24">
        <v>-0.61589190385718495</v>
      </c>
      <c r="DD60" s="24">
        <v>-0.61200564828543402</v>
      </c>
      <c r="DE60" s="24">
        <v>-0.30455697616647998</v>
      </c>
      <c r="DF60" s="24">
        <v>0.83055798870185404</v>
      </c>
      <c r="DG60" s="24">
        <v>0.80243485979319196</v>
      </c>
      <c r="DH60" s="24">
        <v>-0.62338161343449505</v>
      </c>
      <c r="DI60" s="24">
        <v>0.41650441992481202</v>
      </c>
      <c r="DJ60" s="24">
        <v>-0.40611896444833201</v>
      </c>
      <c r="DK60" s="24">
        <v>0.42772487744027399</v>
      </c>
      <c r="DL60" s="24">
        <v>-0.86733387587611799</v>
      </c>
      <c r="DM60" s="24">
        <v>0.36822117450330799</v>
      </c>
      <c r="DN60" s="24">
        <v>-5.3344148276545801E-2</v>
      </c>
      <c r="DO60" s="24">
        <v>0.533679259161846</v>
      </c>
      <c r="DP60" s="24">
        <v>0.52327194923083298</v>
      </c>
      <c r="DQ60" s="24">
        <v>0.54856088354458699</v>
      </c>
      <c r="DR60" s="24">
        <v>0.508303309840486</v>
      </c>
      <c r="DS60" s="24">
        <v>0.28912882101772602</v>
      </c>
      <c r="DT60" s="24">
        <v>0.49258250921572799</v>
      </c>
      <c r="DU60" s="24">
        <v>0.64830792689652805</v>
      </c>
      <c r="DV60" s="24">
        <v>0.64290904951421401</v>
      </c>
      <c r="DW60" s="24">
        <v>0.62829691621244599</v>
      </c>
      <c r="DX60" s="24">
        <v>0.49589498923006198</v>
      </c>
      <c r="DY60" s="24">
        <v>0.70445920660419703</v>
      </c>
      <c r="DZ60" s="24">
        <v>0.73729142459142805</v>
      </c>
      <c r="EA60" s="24">
        <v>0.75074535726735103</v>
      </c>
      <c r="EB60" s="24">
        <v>0.72406467012319897</v>
      </c>
      <c r="EC60" s="24">
        <v>0.70987655923952198</v>
      </c>
      <c r="ED60" s="24">
        <v>0.69264310400342899</v>
      </c>
      <c r="EE60" s="24">
        <v>0.68403935687082196</v>
      </c>
      <c r="EF60" s="24">
        <v>0.76988100128686798</v>
      </c>
      <c r="EG60" s="24">
        <v>0.76500309521266696</v>
      </c>
      <c r="EH60" s="24">
        <v>0.735683845949615</v>
      </c>
      <c r="EI60" s="24">
        <v>0.71293278113496195</v>
      </c>
      <c r="EJ60" s="24">
        <v>-0.24622362213708199</v>
      </c>
      <c r="EK60" s="24">
        <v>0.114799275319655</v>
      </c>
      <c r="EL60" s="24">
        <v>0.28466897872297903</v>
      </c>
      <c r="EM60" s="24">
        <v>-0.69047128212603803</v>
      </c>
      <c r="EN60" s="24">
        <v>-0.65924145262039102</v>
      </c>
      <c r="EO60" s="24">
        <v>0.32520276615342403</v>
      </c>
      <c r="EP60" s="24">
        <v>-0.33532135999448198</v>
      </c>
      <c r="EQ60" s="24">
        <v>-0.14455285495832801</v>
      </c>
      <c r="ER60" s="24">
        <v>1.03282140754854E-2</v>
      </c>
      <c r="ES60" s="24">
        <v>-0.357487012836462</v>
      </c>
      <c r="ET60" s="24">
        <v>-0.21666435631890599</v>
      </c>
      <c r="EU60" s="24">
        <v>-0.23496328809204201</v>
      </c>
      <c r="EV60" s="24">
        <v>7.9078490560355694E-2</v>
      </c>
      <c r="EW60" s="24">
        <v>0.34140006383552202</v>
      </c>
    </row>
    <row r="61" spans="1:153" x14ac:dyDescent="0.25">
      <c r="A61" t="s">
        <v>67</v>
      </c>
      <c r="B61" t="s">
        <v>136</v>
      </c>
      <c r="C61" s="23">
        <v>0.63972827914596997</v>
      </c>
      <c r="D61" s="24">
        <v>0.92489446392117303</v>
      </c>
      <c r="E61" s="24">
        <v>-0.18619987557489001</v>
      </c>
      <c r="F61" s="24">
        <v>-0.76625856795692804</v>
      </c>
      <c r="G61" s="24">
        <v>-0.67206678216455495</v>
      </c>
      <c r="H61" s="24">
        <v>-0.64434099885177798</v>
      </c>
      <c r="I61" s="24">
        <v>-0.56386979725273401</v>
      </c>
      <c r="J61" s="24">
        <v>-0.651856081340219</v>
      </c>
      <c r="K61" s="24">
        <v>-0.72326508164828995</v>
      </c>
      <c r="L61" s="24">
        <v>-0.67141050302292904</v>
      </c>
      <c r="M61" s="24">
        <v>-0.70075259399147904</v>
      </c>
      <c r="N61" s="24">
        <v>-0.23300686815754701</v>
      </c>
      <c r="O61" s="24">
        <v>-0.65884449985492299</v>
      </c>
      <c r="P61" s="24">
        <v>-0.63686042394293196</v>
      </c>
      <c r="Q61" s="24">
        <v>-0.67222878639778105</v>
      </c>
      <c r="R61" s="24">
        <v>-0.654186906276915</v>
      </c>
      <c r="S61" s="24">
        <v>-0.63543123473549301</v>
      </c>
      <c r="T61" s="24">
        <v>-0.66769525456220002</v>
      </c>
      <c r="U61" s="24">
        <v>-0.63009299413215603</v>
      </c>
      <c r="V61" s="24">
        <v>-0.62827650703363003</v>
      </c>
      <c r="W61" s="24">
        <v>-0.65860675912322197</v>
      </c>
      <c r="X61" s="24">
        <v>-0.62790601220697395</v>
      </c>
      <c r="Y61" s="24">
        <v>-0.68297343776499597</v>
      </c>
      <c r="Z61" s="24">
        <v>-0.69963156348570299</v>
      </c>
      <c r="AA61" s="24">
        <v>-0.66838831204947802</v>
      </c>
      <c r="AB61" s="24">
        <v>-0.89421946771184402</v>
      </c>
      <c r="AC61" s="24">
        <v>-0.675829047208515</v>
      </c>
      <c r="AD61" s="24">
        <v>-0.70031357636856395</v>
      </c>
      <c r="AE61" s="24">
        <v>0.92742782867365403</v>
      </c>
      <c r="AF61" s="24">
        <v>0.85373706220553602</v>
      </c>
      <c r="AG61" s="24">
        <v>-0.74429600983307598</v>
      </c>
      <c r="AH61" s="24">
        <v>-0.46087694159780002</v>
      </c>
      <c r="AI61" s="24">
        <v>0.90184369652726804</v>
      </c>
      <c r="AJ61" s="24">
        <v>0.69880909658106904</v>
      </c>
      <c r="AK61" s="24">
        <v>0.682835084024637</v>
      </c>
      <c r="AL61" s="24">
        <v>0.379686264285791</v>
      </c>
      <c r="AM61" s="24">
        <v>0.30503193982996102</v>
      </c>
      <c r="AN61" s="24">
        <v>-0.58002738916239605</v>
      </c>
      <c r="AO61" s="24">
        <v>-0.85613346750458896</v>
      </c>
      <c r="AP61" s="24">
        <v>0.608129414745045</v>
      </c>
      <c r="AQ61" s="24">
        <v>0.15816244368209401</v>
      </c>
      <c r="AR61" s="24">
        <v>0.30408080358488498</v>
      </c>
      <c r="AS61" s="24">
        <v>0.33099261673833003</v>
      </c>
      <c r="AT61" s="24">
        <v>0.30711842150385199</v>
      </c>
      <c r="AU61" s="24">
        <v>0.43681400768923401</v>
      </c>
      <c r="AV61" s="24">
        <v>-0.35103611669060197</v>
      </c>
      <c r="AW61" s="24">
        <v>0.31537131854363398</v>
      </c>
      <c r="AX61" s="24">
        <v>0.56767548480932695</v>
      </c>
      <c r="AY61" s="24">
        <v>0.58688789646729</v>
      </c>
      <c r="AZ61" s="24">
        <v>0.81677206888333798</v>
      </c>
      <c r="BA61" s="24">
        <v>-0.14796856546391901</v>
      </c>
      <c r="BB61" s="24">
        <v>0.68120623217610698</v>
      </c>
      <c r="BC61" s="24">
        <v>0.72710430348764898</v>
      </c>
      <c r="BD61" s="24">
        <v>0.78863409798254103</v>
      </c>
      <c r="BE61" s="24">
        <v>0.68006790138017803</v>
      </c>
      <c r="BF61" s="24">
        <v>0.63150938217026698</v>
      </c>
      <c r="BG61" s="24">
        <v>0.74375407805363203</v>
      </c>
      <c r="BH61" s="24">
        <v>0.80073094451107396</v>
      </c>
      <c r="BI61" s="24">
        <v>0.88136560120206997</v>
      </c>
      <c r="BJ61" s="24">
        <v>-0.22087791975955301</v>
      </c>
      <c r="BK61" s="24">
        <v>0.68202204389570098</v>
      </c>
      <c r="BL61" s="24">
        <v>0.73385798528609203</v>
      </c>
      <c r="BM61" s="24">
        <v>0.61298329718661604</v>
      </c>
      <c r="BN61" s="24">
        <v>0.59081211107495002</v>
      </c>
      <c r="BO61" s="24">
        <v>0.80686283575248796</v>
      </c>
      <c r="BP61" s="24">
        <v>0.80624379811875402</v>
      </c>
      <c r="BQ61" s="24">
        <v>4.7854494741663797E-2</v>
      </c>
      <c r="BR61" s="24">
        <v>0.13185237509025299</v>
      </c>
      <c r="BS61" s="24">
        <v>0.55964811910585599</v>
      </c>
      <c r="BT61" s="24">
        <v>0.67242473264406899</v>
      </c>
      <c r="BU61" s="24">
        <v>0.670945499289612</v>
      </c>
      <c r="BV61" s="24">
        <v>0.71838861369117202</v>
      </c>
      <c r="BW61" s="24">
        <v>0.72883016169241399</v>
      </c>
      <c r="BX61" s="24">
        <v>0.79340314131251799</v>
      </c>
      <c r="BY61" s="24">
        <v>0.66938078989759098</v>
      </c>
      <c r="BZ61" s="24">
        <v>0.32184500882287698</v>
      </c>
      <c r="CA61" s="24">
        <v>0.28877041603946801</v>
      </c>
      <c r="CB61" s="24">
        <v>0.63485451415995198</v>
      </c>
      <c r="CC61" s="24">
        <v>0.64322030250433704</v>
      </c>
      <c r="CD61" s="24">
        <v>0.75940522072324901</v>
      </c>
      <c r="CE61" s="24">
        <v>0.67187455670098695</v>
      </c>
      <c r="CF61" s="24">
        <v>0.80677146233596797</v>
      </c>
      <c r="CG61" s="24">
        <v>0.81998498532174002</v>
      </c>
      <c r="CH61" s="24">
        <v>0.77555307303220999</v>
      </c>
      <c r="CI61" s="24">
        <v>0.721430204707043</v>
      </c>
      <c r="CJ61" s="24">
        <v>0.50593610456233595</v>
      </c>
      <c r="CK61" s="24">
        <v>0.71899460130331905</v>
      </c>
      <c r="CL61" s="24">
        <v>-0.65640135436040004</v>
      </c>
      <c r="CM61" s="24">
        <v>-0.68613984738510403</v>
      </c>
      <c r="CN61" s="24">
        <v>-0.72867115603230603</v>
      </c>
      <c r="CO61" s="24">
        <v>0.43065121679557999</v>
      </c>
      <c r="CP61" s="24">
        <v>-3.7387958434763599E-2</v>
      </c>
      <c r="CQ61" s="24">
        <v>-2.7044810182742501E-2</v>
      </c>
      <c r="CR61" s="24">
        <v>-0.334835250989582</v>
      </c>
      <c r="CS61" s="24">
        <v>-0.65685788938019296</v>
      </c>
      <c r="CT61" s="24">
        <v>-3.0076194747029199E-2</v>
      </c>
      <c r="CU61" s="24">
        <v>7.26314175651009E-2</v>
      </c>
      <c r="CV61" s="24">
        <v>7.3857654062017497E-2</v>
      </c>
      <c r="CW61" s="24">
        <v>-0.88348304874222106</v>
      </c>
      <c r="CX61" s="24">
        <v>-0.69476615660232899</v>
      </c>
      <c r="CY61" s="24">
        <v>0.79535019541101604</v>
      </c>
      <c r="CZ61" s="24">
        <v>0.50342627517764804</v>
      </c>
      <c r="DA61" s="24">
        <v>-0.79071299708320397</v>
      </c>
      <c r="DB61" s="24">
        <v>-0.66618647095568495</v>
      </c>
      <c r="DC61" s="24">
        <v>-0.79717596653950595</v>
      </c>
      <c r="DD61" s="24">
        <v>-0.72203633707183201</v>
      </c>
      <c r="DE61" s="24">
        <v>-0.54433922420870595</v>
      </c>
      <c r="DF61" s="24">
        <v>0.78761112203652595</v>
      </c>
      <c r="DG61" s="24">
        <v>0.68361864467136002</v>
      </c>
      <c r="DH61" s="24">
        <v>-0.72898802111727801</v>
      </c>
      <c r="DI61" s="24">
        <v>0.42020206643951602</v>
      </c>
      <c r="DJ61" s="24">
        <v>-0.17090445850143701</v>
      </c>
      <c r="DK61" s="24">
        <v>0.28923979195624699</v>
      </c>
      <c r="DL61" s="24">
        <v>-0.79239051307535302</v>
      </c>
      <c r="DM61" s="24">
        <v>0.19844913304541401</v>
      </c>
      <c r="DN61" s="24">
        <v>-0.19529365366462101</v>
      </c>
      <c r="DO61" s="24">
        <v>0.40525037691990101</v>
      </c>
      <c r="DP61" s="24">
        <v>0.37926521070703301</v>
      </c>
      <c r="DQ61" s="24">
        <v>0.39488862486165399</v>
      </c>
      <c r="DR61" s="24">
        <v>0.35149827902112701</v>
      </c>
      <c r="DS61" s="24">
        <v>0.193780758836999</v>
      </c>
      <c r="DT61" s="24">
        <v>0.48811502680569502</v>
      </c>
      <c r="DU61" s="24">
        <v>0.595420710394024</v>
      </c>
      <c r="DV61" s="24">
        <v>0.54216608360838503</v>
      </c>
      <c r="DW61" s="24">
        <v>0.47511493278747202</v>
      </c>
      <c r="DX61" s="24">
        <v>0.28774277096397299</v>
      </c>
      <c r="DY61" s="24">
        <v>0.70582290816592497</v>
      </c>
      <c r="DZ61" s="24">
        <v>0.70563505643782198</v>
      </c>
      <c r="EA61" s="24">
        <v>0.69927870227399003</v>
      </c>
      <c r="EB61" s="24">
        <v>0.64582921994069598</v>
      </c>
      <c r="EC61" s="24">
        <v>0.66334130115842904</v>
      </c>
      <c r="ED61" s="24">
        <v>0.62898630886416695</v>
      </c>
      <c r="EE61" s="24">
        <v>0.59213127931624898</v>
      </c>
      <c r="EF61" s="24">
        <v>0.74882932478064002</v>
      </c>
      <c r="EG61" s="24">
        <v>0.73650343661120599</v>
      </c>
      <c r="EH61" s="24">
        <v>0.68313302852893898</v>
      </c>
      <c r="EI61" s="24">
        <v>0.66529602078863603</v>
      </c>
      <c r="EJ61" s="24">
        <v>-0.28436868719456099</v>
      </c>
      <c r="EK61" s="24">
        <v>0.25762440204145598</v>
      </c>
      <c r="EL61" s="24">
        <v>-4.2656412759431599E-2</v>
      </c>
      <c r="EM61" s="24">
        <v>-0.69380971472455599</v>
      </c>
      <c r="EN61" s="24">
        <v>-0.72669232851668397</v>
      </c>
      <c r="EO61" s="24">
        <v>0.76132732933248304</v>
      </c>
      <c r="EP61" s="24">
        <v>-0.22865442133425501</v>
      </c>
      <c r="EQ61" s="24">
        <v>-0.21568484065223101</v>
      </c>
      <c r="ER61" s="24">
        <v>-5.9191010788426597E-2</v>
      </c>
      <c r="ES61" s="24">
        <v>-0.27779079704384702</v>
      </c>
      <c r="ET61" s="24">
        <v>-9.0891215357085706E-2</v>
      </c>
      <c r="EU61" s="24">
        <v>-0.18692405136401499</v>
      </c>
      <c r="EV61" s="24">
        <v>-0.219532877453361</v>
      </c>
      <c r="EW61" s="24">
        <v>0.788836678339361</v>
      </c>
    </row>
    <row r="62" spans="1:153" x14ac:dyDescent="0.25">
      <c r="A62" t="s">
        <v>123</v>
      </c>
      <c r="B62" t="s">
        <v>136</v>
      </c>
      <c r="C62" s="23">
        <v>0.62589656496920898</v>
      </c>
      <c r="D62" s="24">
        <v>0.86558696925099998</v>
      </c>
      <c r="E62" s="24">
        <v>-0.14286386871133</v>
      </c>
      <c r="F62" s="24">
        <v>-0.74044283538163802</v>
      </c>
      <c r="G62" s="24">
        <v>-0.63204404750854104</v>
      </c>
      <c r="H62" s="24">
        <v>-0.627673358976228</v>
      </c>
      <c r="I62" s="24">
        <v>-0.54238563558839803</v>
      </c>
      <c r="J62" s="24">
        <v>-0.63813556896293999</v>
      </c>
      <c r="K62" s="24">
        <v>-0.70762775726101101</v>
      </c>
      <c r="L62" s="24">
        <v>-0.60388541406854401</v>
      </c>
      <c r="M62" s="24">
        <v>-0.69160261635817599</v>
      </c>
      <c r="N62" s="24">
        <v>-0.195740887554128</v>
      </c>
      <c r="O62" s="24">
        <v>-0.63116128493388801</v>
      </c>
      <c r="P62" s="24">
        <v>-0.61890565977726897</v>
      </c>
      <c r="Q62" s="24">
        <v>-0.65653806692864203</v>
      </c>
      <c r="R62" s="24">
        <v>-0.64689675146317804</v>
      </c>
      <c r="S62" s="24">
        <v>-0.57855838262343995</v>
      </c>
      <c r="T62" s="24">
        <v>-0.65288264630390302</v>
      </c>
      <c r="U62" s="24">
        <v>-0.60784785088943405</v>
      </c>
      <c r="V62" s="24">
        <v>-0.61070127560921805</v>
      </c>
      <c r="W62" s="24">
        <v>-0.63373349975872695</v>
      </c>
      <c r="X62" s="24">
        <v>-0.593741658684385</v>
      </c>
      <c r="Y62" s="24">
        <v>-0.66573706498692098</v>
      </c>
      <c r="Z62" s="24">
        <v>-0.66900371631483802</v>
      </c>
      <c r="AA62" s="24">
        <v>-0.65235211837326801</v>
      </c>
      <c r="AB62" s="24">
        <v>-0.89374816149220704</v>
      </c>
      <c r="AC62" s="24">
        <v>-0.65445642798218495</v>
      </c>
      <c r="AD62" s="24">
        <v>-0.68841493544621102</v>
      </c>
      <c r="AE62" s="24">
        <v>0.941813096913518</v>
      </c>
      <c r="AF62" s="24">
        <v>0.865990192278146</v>
      </c>
      <c r="AG62" s="24">
        <v>-0.72719925352508996</v>
      </c>
      <c r="AH62" s="24">
        <v>-0.41562862103392501</v>
      </c>
      <c r="AI62" s="24">
        <v>0.92569447021156503</v>
      </c>
      <c r="AJ62" s="24">
        <v>0.69393349816696903</v>
      </c>
      <c r="AK62" s="24">
        <v>0.67668215271300802</v>
      </c>
      <c r="AL62" s="24">
        <v>0.39519714758504998</v>
      </c>
      <c r="AM62" s="24">
        <v>0.332531083388103</v>
      </c>
      <c r="AN62" s="24">
        <v>-0.557857357193284</v>
      </c>
      <c r="AO62" s="24">
        <v>-0.85176617621556305</v>
      </c>
      <c r="AP62" s="24">
        <v>0.57200096433177094</v>
      </c>
      <c r="AQ62" s="24">
        <v>0.131417420186693</v>
      </c>
      <c r="AR62" s="24">
        <v>0.30368855338038903</v>
      </c>
      <c r="AS62" s="24">
        <v>0.30234049073608998</v>
      </c>
      <c r="AT62" s="24">
        <v>0.27815008535985303</v>
      </c>
      <c r="AU62" s="24">
        <v>0.41951184269064301</v>
      </c>
      <c r="AV62" s="24">
        <v>-0.30588719886954402</v>
      </c>
      <c r="AW62" s="24">
        <v>0.294966090509096</v>
      </c>
      <c r="AX62" s="24">
        <v>0.54608362653143905</v>
      </c>
      <c r="AY62" s="24">
        <v>0.56785042960552001</v>
      </c>
      <c r="AZ62" s="24">
        <v>0.80892264902629996</v>
      </c>
      <c r="BA62" s="24">
        <v>-0.115399864064525</v>
      </c>
      <c r="BB62" s="24">
        <v>0.66160732594303195</v>
      </c>
      <c r="BC62" s="24">
        <v>0.70753848911009098</v>
      </c>
      <c r="BD62" s="24">
        <v>0.78929480184405998</v>
      </c>
      <c r="BE62" s="24">
        <v>0.693135145863785</v>
      </c>
      <c r="BF62" s="24">
        <v>0.63462516509762501</v>
      </c>
      <c r="BG62" s="24">
        <v>0.71933529666537399</v>
      </c>
      <c r="BH62" s="24">
        <v>0.77646557514607595</v>
      </c>
      <c r="BI62" s="24">
        <v>0.90445198699747997</v>
      </c>
      <c r="BJ62" s="24">
        <v>-0.210745354564882</v>
      </c>
      <c r="BK62" s="24">
        <v>0.64122723128083303</v>
      </c>
      <c r="BL62" s="24">
        <v>0.69157100269806004</v>
      </c>
      <c r="BM62" s="24">
        <v>0.56979036071325695</v>
      </c>
      <c r="BN62" s="24">
        <v>0.53193906579199401</v>
      </c>
      <c r="BO62" s="24">
        <v>0.79556209883973195</v>
      </c>
      <c r="BP62" s="24">
        <v>0.80449489788624695</v>
      </c>
      <c r="BQ62" s="24">
        <v>8.3978743429636196E-2</v>
      </c>
      <c r="BR62" s="24">
        <v>0.13337405459975701</v>
      </c>
      <c r="BS62" s="24">
        <v>0.54808989832063904</v>
      </c>
      <c r="BT62" s="24">
        <v>0.64839720943360601</v>
      </c>
      <c r="BU62" s="24">
        <v>0.646854032031703</v>
      </c>
      <c r="BV62" s="24">
        <v>0.69941056744825802</v>
      </c>
      <c r="BW62" s="24">
        <v>0.70885205303909404</v>
      </c>
      <c r="BX62" s="24">
        <v>0.769950395571389</v>
      </c>
      <c r="BY62" s="24">
        <v>0.66154081513269203</v>
      </c>
      <c r="BZ62" s="24">
        <v>0.29803229404565101</v>
      </c>
      <c r="CA62" s="24">
        <v>0.27560437063891102</v>
      </c>
      <c r="CB62" s="24">
        <v>0.62069259496544904</v>
      </c>
      <c r="CC62" s="24">
        <v>0.61005725277878098</v>
      </c>
      <c r="CD62" s="24">
        <v>0.73378651012165996</v>
      </c>
      <c r="CE62" s="24">
        <v>0.64152547054452203</v>
      </c>
      <c r="CF62" s="24">
        <v>0.77844444024248705</v>
      </c>
      <c r="CG62" s="24">
        <v>0.79213631038236498</v>
      </c>
      <c r="CH62" s="24">
        <v>0.71366991364122601</v>
      </c>
      <c r="CI62" s="24">
        <v>0.65568718182723496</v>
      </c>
      <c r="CJ62" s="24">
        <v>0.422152452859617</v>
      </c>
      <c r="CK62" s="24">
        <v>0.69449567063219397</v>
      </c>
      <c r="CL62" s="24">
        <v>-0.61309191156471099</v>
      </c>
      <c r="CM62" s="24">
        <v>-0.673279033516196</v>
      </c>
      <c r="CN62" s="24">
        <v>-0.70057474810354003</v>
      </c>
      <c r="CO62" s="24">
        <v>0.41452663125010603</v>
      </c>
      <c r="CP62" s="24">
        <v>3.9548964036156204E-3</v>
      </c>
      <c r="CQ62" s="24">
        <v>-1.71954847635831E-2</v>
      </c>
      <c r="CR62" s="24">
        <v>-0.31098008213279099</v>
      </c>
      <c r="CS62" s="24">
        <v>-0.61653818518017101</v>
      </c>
      <c r="CT62" s="24">
        <v>-1.37875710053707E-3</v>
      </c>
      <c r="CU62" s="24">
        <v>0.10284082538264901</v>
      </c>
      <c r="CV62" s="24">
        <v>7.8916758318553701E-2</v>
      </c>
      <c r="CW62" s="24">
        <v>-0.85302472721147504</v>
      </c>
      <c r="CX62" s="24">
        <v>-0.64695761549476505</v>
      </c>
      <c r="CY62" s="24">
        <v>0.77636407846192301</v>
      </c>
      <c r="CZ62" s="24">
        <v>0.475000156561807</v>
      </c>
      <c r="DA62" s="24">
        <v>-0.76182162035955203</v>
      </c>
      <c r="DB62" s="24">
        <v>-0.64268885391992903</v>
      </c>
      <c r="DC62" s="24">
        <v>-0.77176895676661506</v>
      </c>
      <c r="DD62" s="24">
        <v>-0.72801895231396097</v>
      </c>
      <c r="DE62" s="24">
        <v>-0.56700324742640396</v>
      </c>
      <c r="DF62" s="24">
        <v>0.74891244034841997</v>
      </c>
      <c r="DG62" s="24">
        <v>0.61775405553865204</v>
      </c>
      <c r="DH62" s="24">
        <v>-0.73266585048147503</v>
      </c>
      <c r="DI62" s="24">
        <v>0.43940762330361899</v>
      </c>
      <c r="DJ62" s="24">
        <v>-0.14258811793606299</v>
      </c>
      <c r="DK62" s="24">
        <v>0.27534750453293</v>
      </c>
      <c r="DL62" s="24">
        <v>-0.74752953208396999</v>
      </c>
      <c r="DM62" s="24">
        <v>0.18770162994305001</v>
      </c>
      <c r="DN62" s="24">
        <v>-0.19779218026706999</v>
      </c>
      <c r="DO62" s="24">
        <v>0.39520188265185602</v>
      </c>
      <c r="DP62" s="24">
        <v>0.36586274086822002</v>
      </c>
      <c r="DQ62" s="24">
        <v>0.373752360849952</v>
      </c>
      <c r="DR62" s="24">
        <v>0.32923218372121899</v>
      </c>
      <c r="DS62" s="24">
        <v>0.199049881796899</v>
      </c>
      <c r="DT62" s="24">
        <v>0.49330489337544903</v>
      </c>
      <c r="DU62" s="24">
        <v>0.58608909698473299</v>
      </c>
      <c r="DV62" s="24">
        <v>0.52994358683675802</v>
      </c>
      <c r="DW62" s="24">
        <v>0.454337437460206</v>
      </c>
      <c r="DX62" s="24">
        <v>0.26623310347503298</v>
      </c>
      <c r="DY62" s="24">
        <v>0.70431631446998499</v>
      </c>
      <c r="DZ62" s="24">
        <v>0.69515180447237601</v>
      </c>
      <c r="EA62" s="24">
        <v>0.68380659531616905</v>
      </c>
      <c r="EB62" s="24">
        <v>0.62914580381512397</v>
      </c>
      <c r="EC62" s="24">
        <v>0.653535744391878</v>
      </c>
      <c r="ED62" s="24">
        <v>0.61620563148922802</v>
      </c>
      <c r="EE62" s="24">
        <v>0.57633320264968502</v>
      </c>
      <c r="EF62" s="24">
        <v>0.73426361418072505</v>
      </c>
      <c r="EG62" s="24">
        <v>0.721159589837296</v>
      </c>
      <c r="EH62" s="24">
        <v>0.66800571739466297</v>
      </c>
      <c r="EI62" s="24">
        <v>0.65476605204387694</v>
      </c>
      <c r="EJ62" s="24">
        <v>-0.25609372607826902</v>
      </c>
      <c r="EK62" s="24">
        <v>0.30278754329676799</v>
      </c>
      <c r="EL62" s="24">
        <v>-0.102665834077118</v>
      </c>
      <c r="EM62" s="24">
        <v>-0.67572512803309304</v>
      </c>
      <c r="EN62" s="24">
        <v>-0.74064403077478702</v>
      </c>
      <c r="EO62" s="24">
        <v>0.81404725822263202</v>
      </c>
      <c r="EP62" s="24">
        <v>-0.176442358107012</v>
      </c>
      <c r="EQ62" s="24">
        <v>-0.20760102323458399</v>
      </c>
      <c r="ER62" s="24">
        <v>-5.2384427802388202E-2</v>
      </c>
      <c r="ES62" s="24">
        <v>-0.23067855993598299</v>
      </c>
      <c r="ET62" s="24">
        <v>-3.3716663241019899E-2</v>
      </c>
      <c r="EU62" s="24">
        <v>-0.147525235137031</v>
      </c>
      <c r="EV62" s="24">
        <v>-0.235080308009608</v>
      </c>
      <c r="EW62" s="24">
        <v>0.84778089129916201</v>
      </c>
    </row>
    <row r="63" spans="1:153" x14ac:dyDescent="0.25">
      <c r="A63" t="s">
        <v>124</v>
      </c>
      <c r="B63" t="s">
        <v>136</v>
      </c>
      <c r="C63" s="23">
        <v>0.459726665892287</v>
      </c>
      <c r="D63" s="24">
        <v>0.71271856576117898</v>
      </c>
      <c r="E63" s="24">
        <v>-0.18187193714805699</v>
      </c>
      <c r="F63" s="24">
        <v>-0.56659651321876303</v>
      </c>
      <c r="G63" s="24">
        <v>-0.41927540730656299</v>
      </c>
      <c r="H63" s="24">
        <v>-0.46955888076375502</v>
      </c>
      <c r="I63" s="24">
        <v>-0.374553813509096</v>
      </c>
      <c r="J63" s="24">
        <v>-0.49039378955518798</v>
      </c>
      <c r="K63" s="24">
        <v>-0.52365634257522298</v>
      </c>
      <c r="L63" s="24">
        <v>-0.44409982668432602</v>
      </c>
      <c r="M63" s="24">
        <v>-0.56632336898142099</v>
      </c>
      <c r="N63" s="24">
        <v>-9.8685090448705201E-2</v>
      </c>
      <c r="O63" s="24">
        <v>-0.46336392088279998</v>
      </c>
      <c r="P63" s="24">
        <v>-0.45780523559612601</v>
      </c>
      <c r="Q63" s="24">
        <v>-0.488376786291432</v>
      </c>
      <c r="R63" s="24">
        <v>-0.47786571485856799</v>
      </c>
      <c r="S63" s="24">
        <v>-0.40201634346214798</v>
      </c>
      <c r="T63" s="24">
        <v>-0.499616838032374</v>
      </c>
      <c r="U63" s="24">
        <v>-0.43074078074414501</v>
      </c>
      <c r="V63" s="24">
        <v>-0.43213817740638799</v>
      </c>
      <c r="W63" s="24">
        <v>-0.44883521193585701</v>
      </c>
      <c r="X63" s="24">
        <v>-0.38406652452862999</v>
      </c>
      <c r="Y63" s="24">
        <v>-0.49006414327423398</v>
      </c>
      <c r="Z63" s="24">
        <v>-0.50691565590536203</v>
      </c>
      <c r="AA63" s="24">
        <v>-0.49367697117481701</v>
      </c>
      <c r="AB63" s="24">
        <v>-0.77654151979830399</v>
      </c>
      <c r="AC63" s="24">
        <v>-0.48760055785568501</v>
      </c>
      <c r="AD63" s="24">
        <v>-0.54169536986662903</v>
      </c>
      <c r="AE63" s="24">
        <v>0.88236708972956401</v>
      </c>
      <c r="AF63" s="24">
        <v>0.84470090377943097</v>
      </c>
      <c r="AG63" s="24">
        <v>-0.54546623723784704</v>
      </c>
      <c r="AH63" s="24">
        <v>-0.17531121210897599</v>
      </c>
      <c r="AI63" s="24">
        <v>0.86639220574268105</v>
      </c>
      <c r="AJ63" s="24">
        <v>0.57618903855276404</v>
      </c>
      <c r="AK63" s="24">
        <v>0.65149637020435502</v>
      </c>
      <c r="AL63" s="24">
        <v>0.39167833153331899</v>
      </c>
      <c r="AM63" s="24">
        <v>0.35849452921427499</v>
      </c>
      <c r="AN63" s="24">
        <v>-0.38401264877236602</v>
      </c>
      <c r="AO63" s="24">
        <v>-0.72203130923590098</v>
      </c>
      <c r="AP63" s="24">
        <v>0.39116964729528098</v>
      </c>
      <c r="AQ63" s="24">
        <v>-7.8042095468468398E-3</v>
      </c>
      <c r="AR63" s="24">
        <v>0.175536310075073</v>
      </c>
      <c r="AS63" s="24">
        <v>0.114706044290016</v>
      </c>
      <c r="AT63" s="24">
        <v>8.5409639915001903E-2</v>
      </c>
      <c r="AU63" s="24">
        <v>0.21836234905611199</v>
      </c>
      <c r="AV63" s="24">
        <v>-0.29102500297414802</v>
      </c>
      <c r="AW63" s="24">
        <v>0.118592389544893</v>
      </c>
      <c r="AX63" s="24">
        <v>0.37693941289407701</v>
      </c>
      <c r="AY63" s="24">
        <v>0.41619238222834698</v>
      </c>
      <c r="AZ63" s="24">
        <v>0.68188415745105802</v>
      </c>
      <c r="BA63" s="24">
        <v>8.2753313013163604E-2</v>
      </c>
      <c r="BB63" s="24">
        <v>0.50039740787224996</v>
      </c>
      <c r="BC63" s="24">
        <v>0.55759227623111396</v>
      </c>
      <c r="BD63" s="24">
        <v>0.785783282329935</v>
      </c>
      <c r="BE63" s="24">
        <v>0.65774130453899804</v>
      </c>
      <c r="BF63" s="24">
        <v>0.50071301444542404</v>
      </c>
      <c r="BG63" s="24">
        <v>0.57531180825091599</v>
      </c>
      <c r="BH63" s="24">
        <v>0.62857993201885598</v>
      </c>
      <c r="BI63" s="24">
        <v>0.876601480537197</v>
      </c>
      <c r="BJ63" s="24">
        <v>-5.0988629048631502E-2</v>
      </c>
      <c r="BK63" s="24">
        <v>0.44022860007019998</v>
      </c>
      <c r="BL63" s="24">
        <v>0.51513455656388596</v>
      </c>
      <c r="BM63" s="24">
        <v>0.37855445008523497</v>
      </c>
      <c r="BN63" s="24">
        <v>0.34217663716916102</v>
      </c>
      <c r="BO63" s="24">
        <v>0.67924083145084901</v>
      </c>
      <c r="BP63" s="24">
        <v>0.67965095718931201</v>
      </c>
      <c r="BQ63" s="24">
        <v>6.9414733414885202E-2</v>
      </c>
      <c r="BR63" s="24">
        <v>5.2960066883892001E-2</v>
      </c>
      <c r="BS63" s="24">
        <v>0.40640293605532402</v>
      </c>
      <c r="BT63" s="24">
        <v>0.485502775479286</v>
      </c>
      <c r="BU63" s="24">
        <v>0.49961386742616898</v>
      </c>
      <c r="BV63" s="24">
        <v>0.53989583864368895</v>
      </c>
      <c r="BW63" s="24">
        <v>0.55501192916629905</v>
      </c>
      <c r="BX63" s="24">
        <v>0.66565934681557704</v>
      </c>
      <c r="BY63" s="24">
        <v>0.50866567059255996</v>
      </c>
      <c r="BZ63" s="24">
        <v>0.22142887383856699</v>
      </c>
      <c r="CA63" s="24">
        <v>0.16537253289143899</v>
      </c>
      <c r="CB63" s="24">
        <v>0.47739204677087799</v>
      </c>
      <c r="CC63" s="24">
        <v>0.44097757501277002</v>
      </c>
      <c r="CD63" s="24">
        <v>0.58025664813877098</v>
      </c>
      <c r="CE63" s="24">
        <v>0.499812535014656</v>
      </c>
      <c r="CF63" s="24">
        <v>0.61498706882819998</v>
      </c>
      <c r="CG63" s="24">
        <v>0.638370417801853</v>
      </c>
      <c r="CH63" s="24">
        <v>0.50506284416445002</v>
      </c>
      <c r="CI63" s="24">
        <v>0.44155006208664299</v>
      </c>
      <c r="CJ63" s="24">
        <v>0.204294415152312</v>
      </c>
      <c r="CK63" s="24">
        <v>0.53797705634148896</v>
      </c>
      <c r="CL63" s="24">
        <v>-0.44035678109809101</v>
      </c>
      <c r="CM63" s="24">
        <v>-0.61646474036813403</v>
      </c>
      <c r="CN63" s="24">
        <v>-0.51500703778615398</v>
      </c>
      <c r="CO63" s="24">
        <v>0.264130127098264</v>
      </c>
      <c r="CP63" s="24">
        <v>-5.4579019919584797E-2</v>
      </c>
      <c r="CQ63" s="24">
        <v>-8.3713174043546099E-2</v>
      </c>
      <c r="CR63" s="24">
        <v>-0.303845303800516</v>
      </c>
      <c r="CS63" s="24">
        <v>-0.51696312771747299</v>
      </c>
      <c r="CT63" s="24">
        <v>-2.98554707420862E-2</v>
      </c>
      <c r="CU63" s="24">
        <v>0.10293675657934399</v>
      </c>
      <c r="CV63" s="24">
        <v>1.06885878497358E-2</v>
      </c>
      <c r="CW63" s="24">
        <v>-0.72893228684123401</v>
      </c>
      <c r="CX63" s="24">
        <v>-0.458337372192266</v>
      </c>
      <c r="CY63" s="24">
        <v>0.58797040882646601</v>
      </c>
      <c r="CZ63" s="24">
        <v>0.31817275875522499</v>
      </c>
      <c r="DA63" s="24">
        <v>-0.64515140079512001</v>
      </c>
      <c r="DB63" s="24">
        <v>-0.44936140405117198</v>
      </c>
      <c r="DC63" s="24">
        <v>-0.73652369977850995</v>
      </c>
      <c r="DD63" s="24">
        <v>-0.65262172761437898</v>
      </c>
      <c r="DE63" s="24">
        <v>-0.56466022901158197</v>
      </c>
      <c r="DF63" s="24">
        <v>0.58682553830634998</v>
      </c>
      <c r="DG63" s="24">
        <v>0.44232303646818999</v>
      </c>
      <c r="DH63" s="24">
        <v>-0.64507137550850202</v>
      </c>
      <c r="DI63" s="24">
        <v>0.34401168814314598</v>
      </c>
      <c r="DJ63" s="24">
        <v>1.4613471636240299E-2</v>
      </c>
      <c r="DK63" s="24">
        <v>0.13308685799709399</v>
      </c>
      <c r="DL63" s="24">
        <v>-0.57851630985958902</v>
      </c>
      <c r="DM63" s="24">
        <v>3.9689495840451401E-2</v>
      </c>
      <c r="DN63" s="24">
        <v>-0.25637536457468701</v>
      </c>
      <c r="DO63" s="24">
        <v>0.229197784904554</v>
      </c>
      <c r="DP63" s="24">
        <v>0.20247163860141201</v>
      </c>
      <c r="DQ63" s="24">
        <v>0.21281267184512001</v>
      </c>
      <c r="DR63" s="24">
        <v>0.17716619035192599</v>
      </c>
      <c r="DS63" s="24">
        <v>8.2035736334344606E-2</v>
      </c>
      <c r="DT63" s="24">
        <v>0.389271907124559</v>
      </c>
      <c r="DU63" s="24">
        <v>0.43250206508378503</v>
      </c>
      <c r="DV63" s="24">
        <v>0.35357967270222201</v>
      </c>
      <c r="DW63" s="24">
        <v>0.265542680230196</v>
      </c>
      <c r="DX63" s="24">
        <v>7.6546011229303601E-2</v>
      </c>
      <c r="DY63" s="24">
        <v>0.55362379836389797</v>
      </c>
      <c r="DZ63" s="24">
        <v>0.53297177877431701</v>
      </c>
      <c r="EA63" s="24">
        <v>0.51540780605090297</v>
      </c>
      <c r="EB63" s="24">
        <v>0.45351595950576501</v>
      </c>
      <c r="EC63" s="24">
        <v>0.48822864406711097</v>
      </c>
      <c r="ED63" s="24">
        <v>0.45014711125933399</v>
      </c>
      <c r="EE63" s="24">
        <v>0.40105269935553201</v>
      </c>
      <c r="EF63" s="24">
        <v>0.57813923589736904</v>
      </c>
      <c r="EG63" s="24">
        <v>0.56231314654244202</v>
      </c>
      <c r="EH63" s="24">
        <v>0.50245936941185398</v>
      </c>
      <c r="EI63" s="24">
        <v>0.489398944520686</v>
      </c>
      <c r="EJ63" s="24">
        <v>-0.22445576580801399</v>
      </c>
      <c r="EK63" s="24">
        <v>0.31847526374875401</v>
      </c>
      <c r="EL63" s="24">
        <v>-0.25118405358207901</v>
      </c>
      <c r="EM63" s="24">
        <v>-0.54506075439947099</v>
      </c>
      <c r="EN63" s="24">
        <v>-0.62479274328333401</v>
      </c>
      <c r="EO63" s="24">
        <v>0.89914713570632898</v>
      </c>
      <c r="EP63" s="24">
        <v>-0.123938315572393</v>
      </c>
      <c r="EQ63" s="24">
        <v>-0.19095422945564999</v>
      </c>
      <c r="ER63" s="24">
        <v>-5.9889657352461899E-2</v>
      </c>
      <c r="ES63" s="24">
        <v>-0.18307642273649699</v>
      </c>
      <c r="ET63" s="24">
        <v>-6.1400266267645203E-3</v>
      </c>
      <c r="EU63" s="24">
        <v>-0.13540520008190199</v>
      </c>
      <c r="EV63" s="24">
        <v>-0.38280426625768799</v>
      </c>
      <c r="EW63" s="24">
        <v>0.93828274274964296</v>
      </c>
    </row>
    <row r="64" spans="1:153" x14ac:dyDescent="0.25">
      <c r="A64" t="s">
        <v>125</v>
      </c>
      <c r="B64" t="s">
        <v>136</v>
      </c>
      <c r="C64" s="23">
        <v>0.54543120481103502</v>
      </c>
      <c r="D64" s="24">
        <v>0.76678625621832097</v>
      </c>
      <c r="E64" s="24">
        <v>-0.136976550374175</v>
      </c>
      <c r="F64" s="24">
        <v>-0.67205183536060698</v>
      </c>
      <c r="G64" s="24">
        <v>-0.51545632250195095</v>
      </c>
      <c r="H64" s="24">
        <v>-0.56846932979165898</v>
      </c>
      <c r="I64" s="24">
        <v>-0.48598807899229801</v>
      </c>
      <c r="J64" s="24">
        <v>-0.59492148357655705</v>
      </c>
      <c r="K64" s="24">
        <v>-0.63277958836531301</v>
      </c>
      <c r="L64" s="24">
        <v>-0.53923152437747901</v>
      </c>
      <c r="M64" s="24">
        <v>-0.65717970231549505</v>
      </c>
      <c r="N64" s="24">
        <v>-0.20709380058244001</v>
      </c>
      <c r="O64" s="24">
        <v>-0.56739415912239199</v>
      </c>
      <c r="P64" s="24">
        <v>-0.55147823933135998</v>
      </c>
      <c r="Q64" s="24">
        <v>-0.57935969521859099</v>
      </c>
      <c r="R64" s="24">
        <v>-0.56913686358910598</v>
      </c>
      <c r="S64" s="24">
        <v>-0.47848858722227</v>
      </c>
      <c r="T64" s="24">
        <v>-0.61458010202562996</v>
      </c>
      <c r="U64" s="24">
        <v>-0.52395693452958803</v>
      </c>
      <c r="V64" s="24">
        <v>-0.52520599959183101</v>
      </c>
      <c r="W64" s="24">
        <v>-0.53969856152939599</v>
      </c>
      <c r="X64" s="24">
        <v>-0.48798908637164501</v>
      </c>
      <c r="Y64" s="24">
        <v>-0.60074521807926096</v>
      </c>
      <c r="Z64" s="24">
        <v>-0.61170887414908603</v>
      </c>
      <c r="AA64" s="24">
        <v>-0.60590688257200498</v>
      </c>
      <c r="AB64" s="24">
        <v>-0.847728322153391</v>
      </c>
      <c r="AC64" s="24">
        <v>-0.57256128714110399</v>
      </c>
      <c r="AD64" s="24">
        <v>-0.63239066986252102</v>
      </c>
      <c r="AE64" s="24">
        <v>0.92324481689710503</v>
      </c>
      <c r="AF64" s="24">
        <v>0.83714810229944703</v>
      </c>
      <c r="AG64" s="24">
        <v>-0.63663069983700604</v>
      </c>
      <c r="AH64" s="24">
        <v>-0.278992584552476</v>
      </c>
      <c r="AI64" s="24">
        <v>0.906129937121952</v>
      </c>
      <c r="AJ64" s="24">
        <v>0.61880313830692502</v>
      </c>
      <c r="AK64" s="24">
        <v>0.64089562442095804</v>
      </c>
      <c r="AL64" s="24">
        <v>0.337762349644885</v>
      </c>
      <c r="AM64" s="24">
        <v>0.28945841770041097</v>
      </c>
      <c r="AN64" s="24">
        <v>-0.490012234508721</v>
      </c>
      <c r="AO64" s="24">
        <v>-0.80090124499326898</v>
      </c>
      <c r="AP64" s="24">
        <v>0.44346259099353802</v>
      </c>
      <c r="AQ64" s="24">
        <v>-1.32207798882771E-2</v>
      </c>
      <c r="AR64" s="24">
        <v>0.22799645909834901</v>
      </c>
      <c r="AS64" s="24">
        <v>0.17577495315475</v>
      </c>
      <c r="AT64" s="24">
        <v>0.13274575624398299</v>
      </c>
      <c r="AU64" s="24">
        <v>0.32183480535438902</v>
      </c>
      <c r="AV64" s="24">
        <v>-0.34809841130026797</v>
      </c>
      <c r="AW64" s="24">
        <v>0.17268893915108399</v>
      </c>
      <c r="AX64" s="24">
        <v>0.44281242325188203</v>
      </c>
      <c r="AY64" s="24">
        <v>0.46510927070237001</v>
      </c>
      <c r="AZ64" s="24">
        <v>0.72347182025608903</v>
      </c>
      <c r="BA64" s="24">
        <v>-3.49401212571155E-2</v>
      </c>
      <c r="BB64" s="24">
        <v>0.56747708024655297</v>
      </c>
      <c r="BC64" s="24">
        <v>0.61151484051231597</v>
      </c>
      <c r="BD64" s="24">
        <v>0.76294307760434799</v>
      </c>
      <c r="BE64" s="24">
        <v>0.723526046553297</v>
      </c>
      <c r="BF64" s="24">
        <v>0.56781415211438901</v>
      </c>
      <c r="BG64" s="24">
        <v>0.62141691114848796</v>
      </c>
      <c r="BH64" s="24">
        <v>0.69245327632763798</v>
      </c>
      <c r="BI64" s="24">
        <v>0.91116078692128999</v>
      </c>
      <c r="BJ64" s="24">
        <v>-0.14835757169712299</v>
      </c>
      <c r="BK64" s="24">
        <v>0.51840456638000099</v>
      </c>
      <c r="BL64" s="24">
        <v>0.56853037397188999</v>
      </c>
      <c r="BM64" s="24">
        <v>0.44121446785628798</v>
      </c>
      <c r="BN64" s="24">
        <v>0.378903506014789</v>
      </c>
      <c r="BO64" s="24">
        <v>0.71545445458560497</v>
      </c>
      <c r="BP64" s="24">
        <v>0.72555999741814903</v>
      </c>
      <c r="BQ64" s="24">
        <v>5.6808561517896601E-2</v>
      </c>
      <c r="BR64" s="24">
        <v>5.2751128430865601E-2</v>
      </c>
      <c r="BS64" s="24">
        <v>0.45403621523372301</v>
      </c>
      <c r="BT64" s="24">
        <v>0.55252300792973796</v>
      </c>
      <c r="BU64" s="24">
        <v>0.54918914456224999</v>
      </c>
      <c r="BV64" s="24">
        <v>0.610878166815089</v>
      </c>
      <c r="BW64" s="24">
        <v>0.61541671228791694</v>
      </c>
      <c r="BX64" s="24">
        <v>0.667572369152025</v>
      </c>
      <c r="BY64" s="24">
        <v>0.59298421226269904</v>
      </c>
      <c r="BZ64" s="24">
        <v>0.175025675945023</v>
      </c>
      <c r="CA64" s="24">
        <v>0.160179627242892</v>
      </c>
      <c r="CB64" s="24">
        <v>0.53250023510167299</v>
      </c>
      <c r="CC64" s="24">
        <v>0.49832913031887399</v>
      </c>
      <c r="CD64" s="24">
        <v>0.63716889339553495</v>
      </c>
      <c r="CE64" s="24">
        <v>0.56067182708290297</v>
      </c>
      <c r="CF64" s="24">
        <v>0.68051612478760104</v>
      </c>
      <c r="CG64" s="24">
        <v>0.68837176319937798</v>
      </c>
      <c r="CH64" s="24">
        <v>0.57619888695672905</v>
      </c>
      <c r="CI64" s="24">
        <v>0.51197764406281199</v>
      </c>
      <c r="CJ64" s="24">
        <v>0.241578667845749</v>
      </c>
      <c r="CK64" s="24">
        <v>0.59537121824085004</v>
      </c>
      <c r="CL64" s="24">
        <v>-0.56615400865556598</v>
      </c>
      <c r="CM64" s="24">
        <v>-0.69260067888731902</v>
      </c>
      <c r="CN64" s="24">
        <v>-0.61410973295386595</v>
      </c>
      <c r="CO64" s="24">
        <v>0.30056879424343202</v>
      </c>
      <c r="CP64" s="24">
        <v>4.8142023665900098E-2</v>
      </c>
      <c r="CQ64" s="24">
        <v>-8.6550773281938803E-2</v>
      </c>
      <c r="CR64" s="24">
        <v>-0.356662226503206</v>
      </c>
      <c r="CS64" s="24">
        <v>-0.58641906466691496</v>
      </c>
      <c r="CT64" s="24">
        <v>-3.1182499507643601E-3</v>
      </c>
      <c r="CU64" s="24">
        <v>0.113031712352944</v>
      </c>
      <c r="CV64" s="24">
        <v>-2.9109059924855098E-2</v>
      </c>
      <c r="CW64" s="24">
        <v>-0.77678439025397295</v>
      </c>
      <c r="CX64" s="24">
        <v>-0.57801813006540403</v>
      </c>
      <c r="CY64" s="24">
        <v>0.68974095844682004</v>
      </c>
      <c r="CZ64" s="24">
        <v>0.36342066685753899</v>
      </c>
      <c r="DA64" s="24">
        <v>-0.73852509762499596</v>
      </c>
      <c r="DB64" s="24">
        <v>-0.54234981652669201</v>
      </c>
      <c r="DC64" s="24">
        <v>-0.77102953383358996</v>
      </c>
      <c r="DD64" s="24">
        <v>-0.73693171938993696</v>
      </c>
      <c r="DE64" s="24">
        <v>-0.64496580294740502</v>
      </c>
      <c r="DF64" s="24">
        <v>0.70105697566261904</v>
      </c>
      <c r="DG64" s="24">
        <v>0.55133309525247998</v>
      </c>
      <c r="DH64" s="24">
        <v>-0.74745468067584797</v>
      </c>
      <c r="DI64" s="24">
        <v>0.38649999047462202</v>
      </c>
      <c r="DJ64" s="24">
        <v>-3.8510714626057797E-2</v>
      </c>
      <c r="DK64" s="24">
        <v>0.142220363944353</v>
      </c>
      <c r="DL64" s="24">
        <v>-0.63696128002328001</v>
      </c>
      <c r="DM64" s="24">
        <v>0.149887318964985</v>
      </c>
      <c r="DN64" s="24">
        <v>-0.144254705036962</v>
      </c>
      <c r="DO64" s="24">
        <v>0.33013153677838403</v>
      </c>
      <c r="DP64" s="24">
        <v>0.29751636615080401</v>
      </c>
      <c r="DQ64" s="24">
        <v>0.30453849955080498</v>
      </c>
      <c r="DR64" s="24">
        <v>0.28732622449735801</v>
      </c>
      <c r="DS64" s="24">
        <v>0.20351808635915</v>
      </c>
      <c r="DT64" s="24">
        <v>0.46096531438403499</v>
      </c>
      <c r="DU64" s="24">
        <v>0.53546289292021498</v>
      </c>
      <c r="DV64" s="24">
        <v>0.46628960705025702</v>
      </c>
      <c r="DW64" s="24">
        <v>0.37793626408946102</v>
      </c>
      <c r="DX64" s="24">
        <v>0.19668304186903601</v>
      </c>
      <c r="DY64" s="24">
        <v>0.65402268088003201</v>
      </c>
      <c r="DZ64" s="24">
        <v>0.63007382701922299</v>
      </c>
      <c r="EA64" s="24">
        <v>0.61236180806339702</v>
      </c>
      <c r="EB64" s="24">
        <v>0.55827611343480499</v>
      </c>
      <c r="EC64" s="24">
        <v>0.59084973759683601</v>
      </c>
      <c r="ED64" s="24">
        <v>0.55619454995416095</v>
      </c>
      <c r="EE64" s="24">
        <v>0.50889636112565095</v>
      </c>
      <c r="EF64" s="24">
        <v>0.66787524933112996</v>
      </c>
      <c r="EG64" s="24">
        <v>0.65928528061230895</v>
      </c>
      <c r="EH64" s="24">
        <v>0.601468820206982</v>
      </c>
      <c r="EI64" s="24">
        <v>0.59169273804358602</v>
      </c>
      <c r="EJ64" s="24">
        <v>-0.30530423095327802</v>
      </c>
      <c r="EK64" s="24">
        <v>0.31025065706250599</v>
      </c>
      <c r="EL64" s="24">
        <v>-0.22394831280147301</v>
      </c>
      <c r="EM64" s="24">
        <v>-0.62721254623638401</v>
      </c>
      <c r="EN64" s="24">
        <v>-0.70038534768903604</v>
      </c>
      <c r="EO64" s="24">
        <v>0.84644190404585795</v>
      </c>
      <c r="EP64" s="24">
        <v>-3.3515039221625201E-2</v>
      </c>
      <c r="EQ64" s="24">
        <v>-0.261288470782713</v>
      </c>
      <c r="ER64" s="24">
        <v>-0.12489625873379499</v>
      </c>
      <c r="ES64" s="24">
        <v>-9.1394306777554501E-2</v>
      </c>
      <c r="ET64" s="24">
        <v>9.3005632941882299E-2</v>
      </c>
      <c r="EU64" s="24">
        <v>-2.4597308051747299E-2</v>
      </c>
      <c r="EV64" s="24">
        <v>-0.33761780804132402</v>
      </c>
      <c r="EW64" s="24">
        <v>0.88064991736071996</v>
      </c>
    </row>
    <row r="65" spans="1:153" x14ac:dyDescent="0.25">
      <c r="A65" t="s">
        <v>71</v>
      </c>
      <c r="B65" t="s">
        <v>136</v>
      </c>
      <c r="C65" s="23">
        <v>0.625704860373681</v>
      </c>
      <c r="D65" s="24">
        <v>0.88670667985364104</v>
      </c>
      <c r="E65" s="24">
        <v>-0.164204940713637</v>
      </c>
      <c r="F65" s="24">
        <v>-0.748035087196673</v>
      </c>
      <c r="G65" s="24">
        <v>-0.63730753346333502</v>
      </c>
      <c r="H65" s="24">
        <v>-0.62908282575906505</v>
      </c>
      <c r="I65" s="24">
        <v>-0.54584768140666196</v>
      </c>
      <c r="J65" s="24">
        <v>-0.64138696634744297</v>
      </c>
      <c r="K65" s="24">
        <v>-0.70430850771410902</v>
      </c>
      <c r="L65" s="24">
        <v>-0.617126487831403</v>
      </c>
      <c r="M65" s="24">
        <v>-0.69028237033149198</v>
      </c>
      <c r="N65" s="24">
        <v>-0.195042535884902</v>
      </c>
      <c r="O65" s="24">
        <v>-0.63755272674432195</v>
      </c>
      <c r="P65" s="24">
        <v>-0.62096280853004704</v>
      </c>
      <c r="Q65" s="24">
        <v>-0.65570301745986803</v>
      </c>
      <c r="R65" s="24">
        <v>-0.64116750168067005</v>
      </c>
      <c r="S65" s="24">
        <v>-0.57992913887172204</v>
      </c>
      <c r="T65" s="24">
        <v>-0.65518787568567705</v>
      </c>
      <c r="U65" s="24">
        <v>-0.60839118307422202</v>
      </c>
      <c r="V65" s="24">
        <v>-0.60934108721219304</v>
      </c>
      <c r="W65" s="24">
        <v>-0.633999535660147</v>
      </c>
      <c r="X65" s="24">
        <v>-0.59145904081931799</v>
      </c>
      <c r="Y65" s="24">
        <v>-0.66292563424086004</v>
      </c>
      <c r="Z65" s="24">
        <v>-0.669732243207533</v>
      </c>
      <c r="AA65" s="24">
        <v>-0.65429944409610097</v>
      </c>
      <c r="AB65" s="24">
        <v>-0.89062792634249</v>
      </c>
      <c r="AC65" s="24">
        <v>-0.65517249976762304</v>
      </c>
      <c r="AD65" s="24">
        <v>-0.68936184670707701</v>
      </c>
      <c r="AE65" s="24">
        <v>0.93747763398814199</v>
      </c>
      <c r="AF65" s="24">
        <v>0.86852947738297104</v>
      </c>
      <c r="AG65" s="24">
        <v>-0.72641126806671197</v>
      </c>
      <c r="AH65" s="24">
        <v>-0.413724846834996</v>
      </c>
      <c r="AI65" s="24">
        <v>0.91803326785207395</v>
      </c>
      <c r="AJ65" s="24">
        <v>0.69361876681956502</v>
      </c>
      <c r="AK65" s="24">
        <v>0.68726752942969105</v>
      </c>
      <c r="AL65" s="24">
        <v>0.40124529101997802</v>
      </c>
      <c r="AM65" s="24">
        <v>0.327986038882639</v>
      </c>
      <c r="AN65" s="24">
        <v>-0.56040900613654598</v>
      </c>
      <c r="AO65" s="24">
        <v>-0.84959835220405999</v>
      </c>
      <c r="AP65" s="24">
        <v>0.57828057951329603</v>
      </c>
      <c r="AQ65" s="24">
        <v>0.133104461072928</v>
      </c>
      <c r="AR65" s="24">
        <v>0.29973148048146597</v>
      </c>
      <c r="AS65" s="24">
        <v>0.304598430379733</v>
      </c>
      <c r="AT65" s="24">
        <v>0.27781711677368298</v>
      </c>
      <c r="AU65" s="24">
        <v>0.41838852452958702</v>
      </c>
      <c r="AV65" s="24">
        <v>-0.32239170229858499</v>
      </c>
      <c r="AW65" s="24">
        <v>0.29432237290256202</v>
      </c>
      <c r="AX65" s="24">
        <v>0.549334570859217</v>
      </c>
      <c r="AY65" s="24">
        <v>0.57239027253996799</v>
      </c>
      <c r="AZ65" s="24">
        <v>0.81060810344098</v>
      </c>
      <c r="BA65" s="24">
        <v>-0.120625181841018</v>
      </c>
      <c r="BB65" s="24">
        <v>0.66488127240109895</v>
      </c>
      <c r="BC65" s="24">
        <v>0.71044411667447205</v>
      </c>
      <c r="BD65" s="24">
        <v>0.79587901430105101</v>
      </c>
      <c r="BE65" s="24">
        <v>0.69377956392707996</v>
      </c>
      <c r="BF65" s="24">
        <v>0.63026398120017602</v>
      </c>
      <c r="BG65" s="24">
        <v>0.72573203564799005</v>
      </c>
      <c r="BH65" s="24">
        <v>0.78234497818750603</v>
      </c>
      <c r="BI65" s="24">
        <v>0.90508955153522697</v>
      </c>
      <c r="BJ65" s="24">
        <v>-0.19397235354002601</v>
      </c>
      <c r="BK65" s="24">
        <v>0.65106199911713003</v>
      </c>
      <c r="BL65" s="24">
        <v>0.70438513854843399</v>
      </c>
      <c r="BM65" s="24">
        <v>0.58172251893108595</v>
      </c>
      <c r="BN65" s="24">
        <v>0.54808616340409799</v>
      </c>
      <c r="BO65" s="24">
        <v>0.79869241331432805</v>
      </c>
      <c r="BP65" s="24">
        <v>0.80587605485831204</v>
      </c>
      <c r="BQ65" s="24">
        <v>7.5714749020003497E-2</v>
      </c>
      <c r="BR65" s="24">
        <v>0.13056490281151201</v>
      </c>
      <c r="BS65" s="24">
        <v>0.55114980670318703</v>
      </c>
      <c r="BT65" s="24">
        <v>0.65374759311244401</v>
      </c>
      <c r="BU65" s="24">
        <v>0.65102836996520197</v>
      </c>
      <c r="BV65" s="24">
        <v>0.70258789460165605</v>
      </c>
      <c r="BW65" s="24">
        <v>0.71192029272104496</v>
      </c>
      <c r="BX65" s="24">
        <v>0.77207235222211301</v>
      </c>
      <c r="BY65" s="24">
        <v>0.66245778091524898</v>
      </c>
      <c r="BZ65" s="24">
        <v>0.30035305614666902</v>
      </c>
      <c r="CA65" s="24">
        <v>0.27823386103637299</v>
      </c>
      <c r="CB65" s="24">
        <v>0.62274383111792897</v>
      </c>
      <c r="CC65" s="24">
        <v>0.61729735444631295</v>
      </c>
      <c r="CD65" s="24">
        <v>0.74066877727569203</v>
      </c>
      <c r="CE65" s="24">
        <v>0.65597822116231297</v>
      </c>
      <c r="CF65" s="24">
        <v>0.78662418703637804</v>
      </c>
      <c r="CG65" s="24">
        <v>0.79942145818044397</v>
      </c>
      <c r="CH65" s="24">
        <v>0.73161179172506796</v>
      </c>
      <c r="CI65" s="24">
        <v>0.67545986208938602</v>
      </c>
      <c r="CJ65" s="24">
        <v>0.44434045919583598</v>
      </c>
      <c r="CK65" s="24">
        <v>0.69923093664455505</v>
      </c>
      <c r="CL65" s="24">
        <v>-0.62498482232555796</v>
      </c>
      <c r="CM65" s="24">
        <v>-0.68887453054872205</v>
      </c>
      <c r="CN65" s="24">
        <v>-0.70033227351286698</v>
      </c>
      <c r="CO65" s="24">
        <v>0.41606996608532199</v>
      </c>
      <c r="CP65" s="24">
        <v>-1.2417617704599501E-2</v>
      </c>
      <c r="CQ65" s="24">
        <v>-2.7345891584899099E-2</v>
      </c>
      <c r="CR65" s="24">
        <v>-0.32673619393169401</v>
      </c>
      <c r="CS65" s="24">
        <v>-0.63741639484142498</v>
      </c>
      <c r="CT65" s="24">
        <v>-4.8171741940435898E-3</v>
      </c>
      <c r="CU65" s="24">
        <v>0.101291432891883</v>
      </c>
      <c r="CV65" s="24">
        <v>7.1369113750013299E-2</v>
      </c>
      <c r="CW65" s="24">
        <v>-0.863871972070132</v>
      </c>
      <c r="CX65" s="24">
        <v>-0.66524962221308603</v>
      </c>
      <c r="CY65" s="24">
        <v>0.77381318152420797</v>
      </c>
      <c r="CZ65" s="24">
        <v>0.47891778325866402</v>
      </c>
      <c r="DA65" s="24">
        <v>-0.774708641007263</v>
      </c>
      <c r="DB65" s="24">
        <v>-0.63888687578602599</v>
      </c>
      <c r="DC65" s="24">
        <v>-0.78009200860262395</v>
      </c>
      <c r="DD65" s="24">
        <v>-0.73092294820222403</v>
      </c>
      <c r="DE65" s="24">
        <v>-0.55265660724398202</v>
      </c>
      <c r="DF65" s="24">
        <v>0.76003420677515798</v>
      </c>
      <c r="DG65" s="24">
        <v>0.63360014581956903</v>
      </c>
      <c r="DH65" s="24">
        <v>-0.73438323707620401</v>
      </c>
      <c r="DI65" s="24">
        <v>0.42855749243577101</v>
      </c>
      <c r="DJ65" s="24">
        <v>-0.15403836342774699</v>
      </c>
      <c r="DK65" s="24">
        <v>0.26810104691817399</v>
      </c>
      <c r="DL65" s="24">
        <v>-0.76401540422983705</v>
      </c>
      <c r="DM65" s="24">
        <v>0.18862779262983301</v>
      </c>
      <c r="DN65" s="24">
        <v>-0.19768781422295301</v>
      </c>
      <c r="DO65" s="24">
        <v>0.391271642792895</v>
      </c>
      <c r="DP65" s="24">
        <v>0.36405087761233501</v>
      </c>
      <c r="DQ65" s="24">
        <v>0.37662869710920199</v>
      </c>
      <c r="DR65" s="24">
        <v>0.33606031099810102</v>
      </c>
      <c r="DS65" s="24">
        <v>0.19298947956192</v>
      </c>
      <c r="DT65" s="24">
        <v>0.49257023414351803</v>
      </c>
      <c r="DU65" s="24">
        <v>0.58691320630529897</v>
      </c>
      <c r="DV65" s="24">
        <v>0.528022706793569</v>
      </c>
      <c r="DW65" s="24">
        <v>0.45484383254562599</v>
      </c>
      <c r="DX65" s="24">
        <v>0.26515628545550102</v>
      </c>
      <c r="DY65" s="24">
        <v>0.69987782969844703</v>
      </c>
      <c r="DZ65" s="24">
        <v>0.69413360196331597</v>
      </c>
      <c r="EA65" s="24">
        <v>0.68482553827273895</v>
      </c>
      <c r="EB65" s="24">
        <v>0.62987581673564197</v>
      </c>
      <c r="EC65" s="24">
        <v>0.65180057776775402</v>
      </c>
      <c r="ED65" s="24">
        <v>0.61701976795925295</v>
      </c>
      <c r="EE65" s="24">
        <v>0.57714823958247696</v>
      </c>
      <c r="EF65" s="24">
        <v>0.73733931968063704</v>
      </c>
      <c r="EG65" s="24">
        <v>0.72459569120351297</v>
      </c>
      <c r="EH65" s="24">
        <v>0.67010275975778499</v>
      </c>
      <c r="EI65" s="24">
        <v>0.65356572389464995</v>
      </c>
      <c r="EJ65" s="24">
        <v>-0.26245884254041302</v>
      </c>
      <c r="EK65" s="24">
        <v>0.29036725438773497</v>
      </c>
      <c r="EL65" s="24">
        <v>-8.0861154500914897E-2</v>
      </c>
      <c r="EM65" s="24">
        <v>-0.67962945704494404</v>
      </c>
      <c r="EN65" s="24">
        <v>-0.73930388757656196</v>
      </c>
      <c r="EO65" s="24">
        <v>0.79551247856615004</v>
      </c>
      <c r="EP65" s="24">
        <v>-0.19396422770558799</v>
      </c>
      <c r="EQ65" s="24">
        <v>-0.20610069921312599</v>
      </c>
      <c r="ER65" s="24">
        <v>-5.3437161331127497E-2</v>
      </c>
      <c r="ES65" s="24">
        <v>-0.24577685816275099</v>
      </c>
      <c r="ET65" s="24">
        <v>-5.9445423918732497E-2</v>
      </c>
      <c r="EU65" s="24">
        <v>-0.16256323685525101</v>
      </c>
      <c r="EV65" s="24">
        <v>-0.238623589244674</v>
      </c>
      <c r="EW65" s="24">
        <v>0.83207516309884999</v>
      </c>
    </row>
    <row r="66" spans="1:153" x14ac:dyDescent="0.25">
      <c r="A66" t="s">
        <v>126</v>
      </c>
      <c r="B66" t="s">
        <v>136</v>
      </c>
      <c r="C66" s="23">
        <v>0.436490772310904</v>
      </c>
      <c r="D66" s="24">
        <v>0.70476831707221299</v>
      </c>
      <c r="E66" s="24">
        <v>-0.20075218728723601</v>
      </c>
      <c r="F66" s="24">
        <v>-0.54261348576923996</v>
      </c>
      <c r="G66" s="24">
        <v>-0.40534913164047698</v>
      </c>
      <c r="H66" s="24">
        <v>-0.43860183220606902</v>
      </c>
      <c r="I66" s="24">
        <v>-0.34231490125224001</v>
      </c>
      <c r="J66" s="24">
        <v>-0.45902186855913701</v>
      </c>
      <c r="K66" s="24">
        <v>-0.50247887409868397</v>
      </c>
      <c r="L66" s="24">
        <v>-0.41356029517888498</v>
      </c>
      <c r="M66" s="24">
        <v>-0.53260762227458802</v>
      </c>
      <c r="N66" s="24">
        <v>-8.0773053045967297E-2</v>
      </c>
      <c r="O66" s="24">
        <v>-0.43167759138638601</v>
      </c>
      <c r="P66" s="24">
        <v>-0.43039388290980402</v>
      </c>
      <c r="Q66" s="24">
        <v>-0.46623427517787902</v>
      </c>
      <c r="R66" s="24">
        <v>-0.46301906916080199</v>
      </c>
      <c r="S66" s="24">
        <v>-0.38730616707886301</v>
      </c>
      <c r="T66" s="24">
        <v>-0.46588048433553902</v>
      </c>
      <c r="U66" s="24">
        <v>-0.40607471072416101</v>
      </c>
      <c r="V66" s="24">
        <v>-0.41099144653830599</v>
      </c>
      <c r="W66" s="24">
        <v>-0.43134975477299897</v>
      </c>
      <c r="X66" s="24">
        <v>-0.36334143708738598</v>
      </c>
      <c r="Y66" s="24">
        <v>-0.46435171061326902</v>
      </c>
      <c r="Z66" s="24">
        <v>-0.47272712307944398</v>
      </c>
      <c r="AA66" s="24">
        <v>-0.46133840300548101</v>
      </c>
      <c r="AB66" s="24">
        <v>-0.75660391578860997</v>
      </c>
      <c r="AC66" s="24">
        <v>-0.46389322226926299</v>
      </c>
      <c r="AD66" s="24">
        <v>-0.51476360153136802</v>
      </c>
      <c r="AE66" s="24">
        <v>0.86576608144900102</v>
      </c>
      <c r="AF66" s="24">
        <v>0.83465470922280904</v>
      </c>
      <c r="AG66" s="24">
        <v>-0.52845975641843002</v>
      </c>
      <c r="AH66" s="24">
        <v>-0.16291252170480899</v>
      </c>
      <c r="AI66" s="24">
        <v>0.85182821016653898</v>
      </c>
      <c r="AJ66" s="24">
        <v>0.55975786592568599</v>
      </c>
      <c r="AK66" s="24">
        <v>0.63454891720714501</v>
      </c>
      <c r="AL66" s="24">
        <v>0.399341327284853</v>
      </c>
      <c r="AM66" s="24">
        <v>0.36245019571412002</v>
      </c>
      <c r="AN66" s="24">
        <v>-0.354972482673718</v>
      </c>
      <c r="AO66" s="24">
        <v>-0.700057847347758</v>
      </c>
      <c r="AP66" s="24">
        <v>0.380697983931433</v>
      </c>
      <c r="AQ66" s="24">
        <v>-1.4344417881836601E-3</v>
      </c>
      <c r="AR66" s="24">
        <v>0.15912375038592599</v>
      </c>
      <c r="AS66" s="24">
        <v>0.10533927835601201</v>
      </c>
      <c r="AT66" s="24">
        <v>8.7121408697953304E-2</v>
      </c>
      <c r="AU66" s="24">
        <v>0.20036580904388401</v>
      </c>
      <c r="AV66" s="24">
        <v>-0.26528499867989203</v>
      </c>
      <c r="AW66" s="24">
        <v>0.111746388384099</v>
      </c>
      <c r="AX66" s="24">
        <v>0.35937581237087401</v>
      </c>
      <c r="AY66" s="24">
        <v>0.40141100517307099</v>
      </c>
      <c r="AZ66" s="24">
        <v>0.67181338005787405</v>
      </c>
      <c r="BA66" s="24">
        <v>0.100449449019335</v>
      </c>
      <c r="BB66" s="24">
        <v>0.48311845198624598</v>
      </c>
      <c r="BC66" s="24">
        <v>0.54157869292999405</v>
      </c>
      <c r="BD66" s="24">
        <v>0.77311616848027298</v>
      </c>
      <c r="BE66" s="24">
        <v>0.62300209613193802</v>
      </c>
      <c r="BF66" s="24">
        <v>0.48231783596403799</v>
      </c>
      <c r="BG66" s="24">
        <v>0.559452256496898</v>
      </c>
      <c r="BH66" s="24">
        <v>0.606028860108766</v>
      </c>
      <c r="BI66" s="24">
        <v>0.85953373601834804</v>
      </c>
      <c r="BJ66" s="24">
        <v>-2.3608025157842001E-2</v>
      </c>
      <c r="BK66" s="24">
        <v>0.42486226206847599</v>
      </c>
      <c r="BL66" s="24">
        <v>0.50241763221792901</v>
      </c>
      <c r="BM66" s="24">
        <v>0.36419088158631202</v>
      </c>
      <c r="BN66" s="24">
        <v>0.33306929576914601</v>
      </c>
      <c r="BO66" s="24">
        <v>0.66399480719897097</v>
      </c>
      <c r="BP66" s="24">
        <v>0.67162866506786001</v>
      </c>
      <c r="BQ66" s="24">
        <v>6.7459308650868605E-2</v>
      </c>
      <c r="BR66" s="24">
        <v>4.6929230957279897E-2</v>
      </c>
      <c r="BS66" s="24">
        <v>0.39260141337126803</v>
      </c>
      <c r="BT66" s="24">
        <v>0.466383487743947</v>
      </c>
      <c r="BU66" s="24">
        <v>0.48192012019769298</v>
      </c>
      <c r="BV66" s="24">
        <v>0.52017929428867904</v>
      </c>
      <c r="BW66" s="24">
        <v>0.537840833108433</v>
      </c>
      <c r="BX66" s="24">
        <v>0.663116436099082</v>
      </c>
      <c r="BY66" s="24">
        <v>0.48535893501933303</v>
      </c>
      <c r="BZ66" s="24">
        <v>0.232521452755694</v>
      </c>
      <c r="CA66" s="24">
        <v>0.16392562318338399</v>
      </c>
      <c r="CB66" s="24">
        <v>0.45985608781312898</v>
      </c>
      <c r="CC66" s="24">
        <v>0.42316379997614001</v>
      </c>
      <c r="CD66" s="24">
        <v>0.56338414712035101</v>
      </c>
      <c r="CE66" s="24">
        <v>0.47813640053047102</v>
      </c>
      <c r="CF66" s="24">
        <v>0.59765137996189299</v>
      </c>
      <c r="CG66" s="24">
        <v>0.62592288277268004</v>
      </c>
      <c r="CH66" s="24">
        <v>0.49042310742657902</v>
      </c>
      <c r="CI66" s="24">
        <v>0.42739183908763501</v>
      </c>
      <c r="CJ66" s="24">
        <v>0.202451738370863</v>
      </c>
      <c r="CK66" s="24">
        <v>0.52111539877672297</v>
      </c>
      <c r="CL66" s="24">
        <v>-0.40429435997228003</v>
      </c>
      <c r="CM66" s="24">
        <v>-0.58938785156808904</v>
      </c>
      <c r="CN66" s="24">
        <v>-0.496415154571828</v>
      </c>
      <c r="CO66" s="24">
        <v>0.25505190182883802</v>
      </c>
      <c r="CP66" s="24">
        <v>-8.5796946123581894E-2</v>
      </c>
      <c r="CQ66" s="24">
        <v>-8.7961651623699497E-2</v>
      </c>
      <c r="CR66" s="24">
        <v>-0.297424612321601</v>
      </c>
      <c r="CS66" s="24">
        <v>-0.51766926403875702</v>
      </c>
      <c r="CT66" s="24">
        <v>-5.1529491057787903E-2</v>
      </c>
      <c r="CU66" s="24">
        <v>9.3779998870286499E-2</v>
      </c>
      <c r="CV66" s="24">
        <v>2.0387395209680699E-2</v>
      </c>
      <c r="CW66" s="24">
        <v>-0.71241449377836596</v>
      </c>
      <c r="CX66" s="24">
        <v>-0.42774972813051199</v>
      </c>
      <c r="CY66" s="24">
        <v>0.57234027793298303</v>
      </c>
      <c r="CZ66" s="24">
        <v>0.30240898788534598</v>
      </c>
      <c r="DA66" s="24">
        <v>-0.61051269271405995</v>
      </c>
      <c r="DB66" s="24">
        <v>-0.43839788477563602</v>
      </c>
      <c r="DC66" s="24">
        <v>-0.72568336651166199</v>
      </c>
      <c r="DD66" s="24">
        <v>-0.61839922514453805</v>
      </c>
      <c r="DE66" s="24">
        <v>-0.54198234914445598</v>
      </c>
      <c r="DF66" s="24">
        <v>0.55587544325407301</v>
      </c>
      <c r="DG66" s="24">
        <v>0.41739254869968101</v>
      </c>
      <c r="DH66" s="24">
        <v>-0.61006396761377402</v>
      </c>
      <c r="DI66" s="24">
        <v>0.32693417513260098</v>
      </c>
      <c r="DJ66" s="24">
        <v>2.3823883681864302E-2</v>
      </c>
      <c r="DK66" s="24">
        <v>0.14231311407909</v>
      </c>
      <c r="DL66" s="24">
        <v>-0.56771557022422603</v>
      </c>
      <c r="DM66" s="24">
        <v>5.3236882002761898E-3</v>
      </c>
      <c r="DN66" s="24">
        <v>-0.30168163250816599</v>
      </c>
      <c r="DO66" s="24">
        <v>0.199818074573756</v>
      </c>
      <c r="DP66" s="24">
        <v>0.17218226213308399</v>
      </c>
      <c r="DQ66" s="24">
        <v>0.18010803325853</v>
      </c>
      <c r="DR66" s="24">
        <v>0.13722424734211</v>
      </c>
      <c r="DS66" s="24">
        <v>4.0381851047525202E-2</v>
      </c>
      <c r="DT66" s="24">
        <v>0.36294778582553899</v>
      </c>
      <c r="DU66" s="24">
        <v>0.40286102308363703</v>
      </c>
      <c r="DV66" s="24">
        <v>0.32404577490530501</v>
      </c>
      <c r="DW66" s="24">
        <v>0.23624714065740099</v>
      </c>
      <c r="DX66" s="24">
        <v>4.4803101298155699E-2</v>
      </c>
      <c r="DY66" s="24">
        <v>0.52667912384281501</v>
      </c>
      <c r="DZ66" s="24">
        <v>0.50705832806670104</v>
      </c>
      <c r="EA66" s="24">
        <v>0.48949121773499898</v>
      </c>
      <c r="EB66" s="24">
        <v>0.42560813139221898</v>
      </c>
      <c r="EC66" s="24">
        <v>0.46090637818708202</v>
      </c>
      <c r="ED66" s="24">
        <v>0.42150087605140302</v>
      </c>
      <c r="EE66" s="24">
        <v>0.37267207046551798</v>
      </c>
      <c r="EF66" s="24">
        <v>0.55327916664315002</v>
      </c>
      <c r="EG66" s="24">
        <v>0.53524387969965204</v>
      </c>
      <c r="EH66" s="24">
        <v>0.47565443717501399</v>
      </c>
      <c r="EI66" s="24">
        <v>0.46206573823366198</v>
      </c>
      <c r="EJ66" s="24">
        <v>-0.20346594092497899</v>
      </c>
      <c r="EK66" s="24">
        <v>0.30702672572999201</v>
      </c>
      <c r="EL66" s="24">
        <v>-0.25258249652679599</v>
      </c>
      <c r="EM66" s="24">
        <v>-0.51935289877739699</v>
      </c>
      <c r="EN66" s="24">
        <v>-0.61698680019398799</v>
      </c>
      <c r="EO66" s="24">
        <v>0.911005357460837</v>
      </c>
      <c r="EP66" s="24">
        <v>-0.15922302563127899</v>
      </c>
      <c r="EQ66" s="24">
        <v>-0.18051705635960399</v>
      </c>
      <c r="ER66" s="24">
        <v>-5.52521726246573E-2</v>
      </c>
      <c r="ES66" s="24">
        <v>-0.21662728507988299</v>
      </c>
      <c r="ET66" s="24">
        <v>-4.4041769739000799E-2</v>
      </c>
      <c r="EU66" s="24">
        <v>-0.173366491262224</v>
      </c>
      <c r="EV66" s="24">
        <v>-0.36956562668405302</v>
      </c>
      <c r="EW66" s="24">
        <v>0.95294675730228695</v>
      </c>
    </row>
    <row r="67" spans="1:153" s="4" customFormat="1" x14ac:dyDescent="0.25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</row>
    <row r="68" spans="1:153" x14ac:dyDescent="0.25">
      <c r="A68" t="s">
        <v>15</v>
      </c>
      <c r="B68" t="s">
        <v>138</v>
      </c>
      <c r="C68" s="23">
        <v>0.60014273819638098</v>
      </c>
      <c r="D68" s="24">
        <v>-0.25090841380853401</v>
      </c>
      <c r="E68" s="24">
        <v>0.943893556708293</v>
      </c>
      <c r="F68" s="24">
        <v>-0.441422000222574</v>
      </c>
      <c r="G68" s="24">
        <v>-0.42618617529780201</v>
      </c>
      <c r="H68" s="24">
        <v>-0.61634042353298502</v>
      </c>
      <c r="I68" s="24">
        <v>-0.66746909512527197</v>
      </c>
      <c r="J68" s="24">
        <v>-0.60328435594180196</v>
      </c>
      <c r="K68" s="24">
        <v>-0.51914720068516496</v>
      </c>
      <c r="L68" s="24">
        <v>-0.16270906965358001</v>
      </c>
      <c r="M68" s="24">
        <v>-0.55989796149381899</v>
      </c>
      <c r="N68" s="24">
        <v>5.5619393250224601E-2</v>
      </c>
      <c r="O68" s="24">
        <v>-0.56590881866563103</v>
      </c>
      <c r="P68" s="24">
        <v>-0.614003494140825</v>
      </c>
      <c r="Q68" s="24">
        <v>-0.58364886524718196</v>
      </c>
      <c r="R68" s="24">
        <v>-0.56212523399217396</v>
      </c>
      <c r="S68" s="24">
        <v>1.76211304133446E-2</v>
      </c>
      <c r="T68" s="24">
        <v>-0.59399783586647903</v>
      </c>
      <c r="U68" s="24">
        <v>-0.60661315631511203</v>
      </c>
      <c r="V68" s="24">
        <v>-0.60734510927754404</v>
      </c>
      <c r="W68" s="24">
        <v>-0.53387850808802995</v>
      </c>
      <c r="X68" s="24">
        <v>-0.51458980739354199</v>
      </c>
      <c r="Y68" s="24">
        <v>-0.58249940355807095</v>
      </c>
      <c r="Z68" s="24">
        <v>-0.489293696804529</v>
      </c>
      <c r="AA68" s="24">
        <v>-0.60070550982888005</v>
      </c>
      <c r="AB68" s="24">
        <v>-0.343922673905106</v>
      </c>
      <c r="AC68" s="24">
        <v>-0.56285860038909996</v>
      </c>
      <c r="AD68" s="24">
        <v>-0.57378393433908803</v>
      </c>
      <c r="AE68" s="24">
        <v>0.23739933803475499</v>
      </c>
      <c r="AF68" s="24">
        <v>0.10295766988435399</v>
      </c>
      <c r="AG68" s="24">
        <v>-0.471642420389768</v>
      </c>
      <c r="AH68" s="24">
        <v>-0.42606564188767498</v>
      </c>
      <c r="AI68" s="24">
        <v>0.29420808903103002</v>
      </c>
      <c r="AJ68" s="24">
        <v>0.47897297053190302</v>
      </c>
      <c r="AK68" s="24">
        <v>7.9670214570180295E-2</v>
      </c>
      <c r="AL68" s="24">
        <v>0.18723286909909301</v>
      </c>
      <c r="AM68" s="24">
        <v>0.30728903528405899</v>
      </c>
      <c r="AN68" s="24">
        <v>-0.65678985935210898</v>
      </c>
      <c r="AO68" s="24">
        <v>-0.40695470533597</v>
      </c>
      <c r="AP68" s="24">
        <v>0.42233538497020401</v>
      </c>
      <c r="AQ68" s="24">
        <v>0.365952809015967</v>
      </c>
      <c r="AR68" s="24">
        <v>0.73745729850261499</v>
      </c>
      <c r="AS68" s="24">
        <v>0.59712011501366502</v>
      </c>
      <c r="AT68" s="24">
        <v>0.45241605054880701</v>
      </c>
      <c r="AU68" s="24">
        <v>0.67688322139946699</v>
      </c>
      <c r="AV68" s="24">
        <v>0.35122313104994901</v>
      </c>
      <c r="AW68" s="24">
        <v>0.60139287427189903</v>
      </c>
      <c r="AX68" s="24">
        <v>0.55802152605579902</v>
      </c>
      <c r="AY68" s="24">
        <v>0.49459003935656798</v>
      </c>
      <c r="AZ68" s="24">
        <v>0.31938652288136499</v>
      </c>
      <c r="BA68" s="24">
        <v>-0.70965890367086204</v>
      </c>
      <c r="BB68" s="24">
        <v>0.49965841533952998</v>
      </c>
      <c r="BC68" s="24">
        <v>0.43194949029987101</v>
      </c>
      <c r="BD68" s="24">
        <v>-5.1803084322289299E-2</v>
      </c>
      <c r="BE68" s="24">
        <v>0.244339613428981</v>
      </c>
      <c r="BF68" s="24">
        <v>0.61117156944294804</v>
      </c>
      <c r="BG68" s="24">
        <v>0.36899060624621699</v>
      </c>
      <c r="BH68" s="24">
        <v>0.34845502065622702</v>
      </c>
      <c r="BI68" s="24">
        <v>0.114347006960278</v>
      </c>
      <c r="BJ68" s="24">
        <v>-0.76856078658657201</v>
      </c>
      <c r="BK68" s="24">
        <v>0.40463767868955502</v>
      </c>
      <c r="BL68" s="24">
        <v>0.29066619212862199</v>
      </c>
      <c r="BM68" s="24">
        <v>0.40455149434110699</v>
      </c>
      <c r="BN68" s="24">
        <v>0.23341531932266099</v>
      </c>
      <c r="BO68" s="24">
        <v>0.31516897068083299</v>
      </c>
      <c r="BP68" s="24">
        <v>0.323455993326483</v>
      </c>
      <c r="BQ68" s="24">
        <v>0.647920519635516</v>
      </c>
      <c r="BR68" s="24">
        <v>0.61839521900236705</v>
      </c>
      <c r="BS68" s="24">
        <v>0.52838095637152105</v>
      </c>
      <c r="BT68" s="24">
        <v>0.49184506698698799</v>
      </c>
      <c r="BU68" s="24">
        <v>0.45749285996517303</v>
      </c>
      <c r="BV68" s="24">
        <v>0.485157674484891</v>
      </c>
      <c r="BW68" s="24">
        <v>0.449745475734801</v>
      </c>
      <c r="BX68" s="24">
        <v>0.12994447033634099</v>
      </c>
      <c r="BY68" s="24">
        <v>0.57353994112089202</v>
      </c>
      <c r="BZ68" s="24">
        <v>0.196534313931712</v>
      </c>
      <c r="CA68" s="24">
        <v>0.43370109239662402</v>
      </c>
      <c r="CB68" s="24">
        <v>0.528024300152098</v>
      </c>
      <c r="CC68" s="24">
        <v>0.44816742558779599</v>
      </c>
      <c r="CD68" s="24">
        <v>0.38132432404210298</v>
      </c>
      <c r="CE68" s="24">
        <v>0.392853876449553</v>
      </c>
      <c r="CF68" s="24">
        <v>0.326474548948818</v>
      </c>
      <c r="CG68" s="24">
        <v>0.27816807282815498</v>
      </c>
      <c r="CH68" s="24">
        <v>0.17330823339558599</v>
      </c>
      <c r="CI68" s="24">
        <v>0.20230970050185201</v>
      </c>
      <c r="CJ68" s="24">
        <v>0.104908201253959</v>
      </c>
      <c r="CK68" s="24">
        <v>0.431935702387926</v>
      </c>
      <c r="CL68" s="24">
        <v>-0.46140495509521401</v>
      </c>
      <c r="CM68" s="24">
        <v>-0.196032436212495</v>
      </c>
      <c r="CN68" s="24">
        <v>-0.45263720492906501</v>
      </c>
      <c r="CO68" s="24">
        <v>0.53530203979150603</v>
      </c>
      <c r="CP68" s="24">
        <v>0.95029575009185496</v>
      </c>
      <c r="CQ68" s="24">
        <v>0.68809600378095703</v>
      </c>
      <c r="CR68" s="24">
        <v>0.54055590163463596</v>
      </c>
      <c r="CS68" s="24">
        <v>0.38386556020638002</v>
      </c>
      <c r="CT68" s="24">
        <v>0.68074088394023402</v>
      </c>
      <c r="CU68" s="24">
        <v>0.63513148217110305</v>
      </c>
      <c r="CV68" s="24">
        <v>0.37722892433979499</v>
      </c>
      <c r="CW68" s="24">
        <v>-0.19464359893157299</v>
      </c>
      <c r="CX68" s="24">
        <v>-0.37560575896917198</v>
      </c>
      <c r="CY68" s="24">
        <v>0.34951285058417503</v>
      </c>
      <c r="CZ68" s="24">
        <v>0.53080821292338198</v>
      </c>
      <c r="DA68" s="24">
        <v>-0.187558045152901</v>
      </c>
      <c r="DB68" s="24">
        <v>-0.43597915260023801</v>
      </c>
      <c r="DC68" s="24">
        <v>0.16885097977656399</v>
      </c>
      <c r="DD68" s="24">
        <v>-0.41818257099970502</v>
      </c>
      <c r="DE68" s="24">
        <v>-4.0969847452269899E-2</v>
      </c>
      <c r="DF68" s="24">
        <v>0.10278690785630799</v>
      </c>
      <c r="DG68" s="24">
        <v>-0.148193483570428</v>
      </c>
      <c r="DH68" s="24">
        <v>-0.43712324690994298</v>
      </c>
      <c r="DI68" s="24">
        <v>0.726197231092096</v>
      </c>
      <c r="DJ68" s="24">
        <v>-0.57798921963179895</v>
      </c>
      <c r="DK68" s="24">
        <v>0.38819583179274803</v>
      </c>
      <c r="DL68" s="24">
        <v>-0.21275507315881101</v>
      </c>
      <c r="DM68" s="24">
        <v>0.84265004857830195</v>
      </c>
      <c r="DN68" s="24">
        <v>0.67879088385754505</v>
      </c>
      <c r="DO68" s="24">
        <v>0.78929530209829601</v>
      </c>
      <c r="DP68" s="24">
        <v>0.77323395764236902</v>
      </c>
      <c r="DQ68" s="24">
        <v>0.713730509095721</v>
      </c>
      <c r="DR68" s="24">
        <v>0.67473235724399705</v>
      </c>
      <c r="DS68" s="24">
        <v>0.86982818835898101</v>
      </c>
      <c r="DT68" s="24">
        <v>0.70094807591958497</v>
      </c>
      <c r="DU68" s="24">
        <v>0.66494355889930201</v>
      </c>
      <c r="DV68" s="24">
        <v>0.712438883252691</v>
      </c>
      <c r="DW68" s="24">
        <v>0.725556471606424</v>
      </c>
      <c r="DX68" s="24">
        <v>0.820835061943883</v>
      </c>
      <c r="DY68" s="24">
        <v>0.602924676484483</v>
      </c>
      <c r="DZ68" s="24">
        <v>0.57641969279841998</v>
      </c>
      <c r="EA68" s="24">
        <v>0.56507701304688696</v>
      </c>
      <c r="EB68" s="24">
        <v>0.61521976346626905</v>
      </c>
      <c r="EC68" s="24">
        <v>0.62152160193079498</v>
      </c>
      <c r="ED68" s="24">
        <v>0.63802885790599295</v>
      </c>
      <c r="EE68" s="24">
        <v>0.66045353434619103</v>
      </c>
      <c r="EF68" s="24">
        <v>0.50368278039059899</v>
      </c>
      <c r="EG68" s="24">
        <v>0.51892539861035403</v>
      </c>
      <c r="EH68" s="24">
        <v>0.57808775680455005</v>
      </c>
      <c r="EI68" s="24">
        <v>0.616920100013576</v>
      </c>
      <c r="EJ68" s="24">
        <v>0.30913683818047399</v>
      </c>
      <c r="EK68" s="24">
        <v>0.66582222832389204</v>
      </c>
      <c r="EL68" s="24">
        <v>0.38730419773832703</v>
      </c>
      <c r="EM68" s="24">
        <v>-0.52139726752865301</v>
      </c>
      <c r="EN68" s="24">
        <v>-0.12285354269863299</v>
      </c>
      <c r="EO68" s="24">
        <v>-0.180770582920704</v>
      </c>
      <c r="EP68" s="24">
        <v>0.55823886797156197</v>
      </c>
      <c r="EQ68" s="24">
        <v>0.35327476788163797</v>
      </c>
      <c r="ER68" s="24">
        <v>0.34539407817830398</v>
      </c>
      <c r="ES68" s="24">
        <v>0.56329673219092502</v>
      </c>
      <c r="ET68" s="24">
        <v>0.65451510258939904</v>
      </c>
      <c r="EU68" s="24">
        <v>0.60931334749801502</v>
      </c>
      <c r="EV68" s="24">
        <v>0.117925191301085</v>
      </c>
      <c r="EW68" s="24">
        <v>-0.27511795279435902</v>
      </c>
    </row>
    <row r="69" spans="1:153" x14ac:dyDescent="0.25">
      <c r="A69" t="s">
        <v>16</v>
      </c>
      <c r="B69" t="s">
        <v>138</v>
      </c>
      <c r="C69" s="23">
        <v>0.62045614787435199</v>
      </c>
      <c r="D69" s="24">
        <v>-0.27555424922739602</v>
      </c>
      <c r="E69" s="24">
        <v>0.991995297218627</v>
      </c>
      <c r="F69" s="24">
        <v>-0.39207919455434798</v>
      </c>
      <c r="G69" s="24">
        <v>-0.442574032212254</v>
      </c>
      <c r="H69" s="24">
        <v>-0.58807031277420496</v>
      </c>
      <c r="I69" s="24">
        <v>-0.63085562820177599</v>
      </c>
      <c r="J69" s="24">
        <v>-0.54943569312491003</v>
      </c>
      <c r="K69" s="24">
        <v>-0.450990529885683</v>
      </c>
      <c r="L69" s="24">
        <v>-6.22349532659775E-2</v>
      </c>
      <c r="M69" s="24">
        <v>-0.49122833662036502</v>
      </c>
      <c r="N69" s="24">
        <v>0.33989145700937001</v>
      </c>
      <c r="O69" s="24">
        <v>-0.53555801334976405</v>
      </c>
      <c r="P69" s="24">
        <v>-0.60912412051518805</v>
      </c>
      <c r="Q69" s="24">
        <v>-0.57928884039241402</v>
      </c>
      <c r="R69" s="24">
        <v>-0.54140711790447105</v>
      </c>
      <c r="S69" s="24">
        <v>0.106549657020309</v>
      </c>
      <c r="T69" s="24">
        <v>-0.50541713160607604</v>
      </c>
      <c r="U69" s="24">
        <v>-0.61451844253450005</v>
      </c>
      <c r="V69" s="24">
        <v>-0.61425972737441603</v>
      </c>
      <c r="W69" s="24">
        <v>-0.54133123289926299</v>
      </c>
      <c r="X69" s="24">
        <v>-0.492212475021229</v>
      </c>
      <c r="Y69" s="24">
        <v>-0.51222170757751095</v>
      </c>
      <c r="Z69" s="24">
        <v>-0.40217540230914001</v>
      </c>
      <c r="AA69" s="24">
        <v>-0.52753375800293301</v>
      </c>
      <c r="AB69" s="24">
        <v>-0.276265415980887</v>
      </c>
      <c r="AC69" s="24">
        <v>-0.57364494913879305</v>
      </c>
      <c r="AD69" s="24">
        <v>-0.54724550541486205</v>
      </c>
      <c r="AE69" s="24">
        <v>0.17289819201463399</v>
      </c>
      <c r="AF69" s="24">
        <v>0.15121693534345601</v>
      </c>
      <c r="AG69" s="24">
        <v>-0.45954480840959699</v>
      </c>
      <c r="AH69" s="24">
        <v>-0.43314075669657298</v>
      </c>
      <c r="AI69" s="24">
        <v>0.24037844321240501</v>
      </c>
      <c r="AJ69" s="24">
        <v>0.55319590201317104</v>
      </c>
      <c r="AK69" s="24">
        <v>0.167509329140477</v>
      </c>
      <c r="AL69" s="24">
        <v>0.42783054392159903</v>
      </c>
      <c r="AM69" s="24">
        <v>0.54671594269276003</v>
      </c>
      <c r="AN69" s="24">
        <v>-0.63921720744147903</v>
      </c>
      <c r="AO69" s="24">
        <v>-0.34689184068196999</v>
      </c>
      <c r="AP69" s="24">
        <v>0.54959802165278204</v>
      </c>
      <c r="AQ69" s="24">
        <v>0.62948388594432703</v>
      </c>
      <c r="AR69" s="24">
        <v>0.85593600157324401</v>
      </c>
      <c r="AS69" s="24">
        <v>0.74503842832515299</v>
      </c>
      <c r="AT69" s="24">
        <v>0.61514224169181797</v>
      </c>
      <c r="AU69" s="24">
        <v>0.70878579000525399</v>
      </c>
      <c r="AV69" s="24">
        <v>0.57935834795375896</v>
      </c>
      <c r="AW69" s="24">
        <v>0.75301708135664003</v>
      </c>
      <c r="AX69" s="24">
        <v>0.65264760714361303</v>
      </c>
      <c r="AY69" s="24">
        <v>0.615048314325366</v>
      </c>
      <c r="AZ69" s="24">
        <v>0.37888195228085902</v>
      </c>
      <c r="BA69" s="24">
        <v>-0.72670055282425405</v>
      </c>
      <c r="BB69" s="24">
        <v>0.56259160495796101</v>
      </c>
      <c r="BC69" s="24">
        <v>0.50469627606947698</v>
      </c>
      <c r="BD69" s="24">
        <v>2.0385169487772701E-3</v>
      </c>
      <c r="BE69" s="24">
        <v>9.95286579760854E-2</v>
      </c>
      <c r="BF69" s="24">
        <v>0.64698880993813301</v>
      </c>
      <c r="BG69" s="24">
        <v>0.45681374884541398</v>
      </c>
      <c r="BH69" s="24">
        <v>0.37332628518168998</v>
      </c>
      <c r="BI69" s="24">
        <v>3.5187723483183997E-2</v>
      </c>
      <c r="BJ69" s="24">
        <v>-0.72714145329519897</v>
      </c>
      <c r="BK69" s="24">
        <v>0.478908465502841</v>
      </c>
      <c r="BL69" s="24">
        <v>0.39822754189474402</v>
      </c>
      <c r="BM69" s="24">
        <v>0.52735189182199604</v>
      </c>
      <c r="BN69" s="24">
        <v>0.41192504846552103</v>
      </c>
      <c r="BO69" s="24">
        <v>0.37966826870833997</v>
      </c>
      <c r="BP69" s="24">
        <v>0.371617253410778</v>
      </c>
      <c r="BQ69" s="24">
        <v>0.83212453621299698</v>
      </c>
      <c r="BR69" s="24">
        <v>0.83672035941593104</v>
      </c>
      <c r="BS69" s="24">
        <v>0.64752552954574905</v>
      </c>
      <c r="BT69" s="24">
        <v>0.56139031844203902</v>
      </c>
      <c r="BU69" s="24">
        <v>0.55016728836494</v>
      </c>
      <c r="BV69" s="24">
        <v>0.52779670403020396</v>
      </c>
      <c r="BW69" s="24">
        <v>0.51026534720291505</v>
      </c>
      <c r="BX69" s="24">
        <v>0.238995206249146</v>
      </c>
      <c r="BY69" s="24">
        <v>0.58318031451074903</v>
      </c>
      <c r="BZ69" s="24">
        <v>0.46760558134977998</v>
      </c>
      <c r="CA69" s="24">
        <v>0.67712139446917996</v>
      </c>
      <c r="CB69" s="24">
        <v>0.61276927758678901</v>
      </c>
      <c r="CC69" s="24">
        <v>0.55160801604933096</v>
      </c>
      <c r="CD69" s="24">
        <v>0.449539590380994</v>
      </c>
      <c r="CE69" s="24">
        <v>0.46759967501429101</v>
      </c>
      <c r="CF69" s="24">
        <v>0.37034435770179402</v>
      </c>
      <c r="CG69" s="24">
        <v>0.34576331438589902</v>
      </c>
      <c r="CH69" s="24">
        <v>0.247295374998864</v>
      </c>
      <c r="CI69" s="24">
        <v>0.29997555549944399</v>
      </c>
      <c r="CJ69" s="24">
        <v>0.30514218238138102</v>
      </c>
      <c r="CK69" s="24">
        <v>0.50652090140951</v>
      </c>
      <c r="CL69" s="24">
        <v>-0.35487384453572901</v>
      </c>
      <c r="CM69" s="24">
        <v>-7.9489122878538196E-2</v>
      </c>
      <c r="CN69" s="24">
        <v>-0.408190380801014</v>
      </c>
      <c r="CO69" s="24">
        <v>0.70214034539040104</v>
      </c>
      <c r="CP69" s="24">
        <v>0.84735120744498205</v>
      </c>
      <c r="CQ69" s="24">
        <v>0.89301239875261795</v>
      </c>
      <c r="CR69" s="24">
        <v>0.78287573206490502</v>
      </c>
      <c r="CS69" s="24">
        <v>0.52905208175412999</v>
      </c>
      <c r="CT69" s="24">
        <v>0.78011793143876595</v>
      </c>
      <c r="CU69" s="24">
        <v>0.74256049878354902</v>
      </c>
      <c r="CV69" s="24">
        <v>0.64883810812031395</v>
      </c>
      <c r="CW69" s="24">
        <v>-0.219296339559863</v>
      </c>
      <c r="CX69" s="24">
        <v>-0.31841328610078701</v>
      </c>
      <c r="CY69" s="24">
        <v>0.27547193574946799</v>
      </c>
      <c r="CZ69" s="24">
        <v>0.67064391112869703</v>
      </c>
      <c r="DA69" s="24">
        <v>-6.5221430417484599E-2</v>
      </c>
      <c r="DB69" s="24">
        <v>-0.41245816161673099</v>
      </c>
      <c r="DC69" s="24">
        <v>0.30133894853014298</v>
      </c>
      <c r="DD69" s="24">
        <v>-0.30417516402171801</v>
      </c>
      <c r="DE69" s="24">
        <v>0.28988076224541898</v>
      </c>
      <c r="DF69" s="24">
        <v>-5.6246088519837499E-2</v>
      </c>
      <c r="DG69" s="24">
        <v>-0.31848965183113398</v>
      </c>
      <c r="DH69" s="24">
        <v>-0.27632046660467202</v>
      </c>
      <c r="DI69" s="24">
        <v>0.80931735623581402</v>
      </c>
      <c r="DJ69" s="24">
        <v>-0.75566822876422901</v>
      </c>
      <c r="DK69" s="24">
        <v>0.57662626507478298</v>
      </c>
      <c r="DL69" s="24">
        <v>-0.28799219190449199</v>
      </c>
      <c r="DM69" s="24">
        <v>0.836454356823085</v>
      </c>
      <c r="DN69" s="24">
        <v>0.53216627628254998</v>
      </c>
      <c r="DO69" s="24">
        <v>0.796227870595686</v>
      </c>
      <c r="DP69" s="24">
        <v>0.80062732050401098</v>
      </c>
      <c r="DQ69" s="24">
        <v>0.74956630853342099</v>
      </c>
      <c r="DR69" s="24">
        <v>0.64818778659701204</v>
      </c>
      <c r="DS69" s="24">
        <v>0.77081490496869298</v>
      </c>
      <c r="DT69" s="24">
        <v>0.72207680720514</v>
      </c>
      <c r="DU69" s="24">
        <v>0.633677976395984</v>
      </c>
      <c r="DV69" s="24">
        <v>0.67920302044423997</v>
      </c>
      <c r="DW69" s="24">
        <v>0.72049483778399204</v>
      </c>
      <c r="DX69" s="24">
        <v>0.81310069603858004</v>
      </c>
      <c r="DY69" s="24">
        <v>0.54147684014584296</v>
      </c>
      <c r="DZ69" s="24">
        <v>0.54406401487330303</v>
      </c>
      <c r="EA69" s="24">
        <v>0.54469518740463496</v>
      </c>
      <c r="EB69" s="24">
        <v>0.58983599773579098</v>
      </c>
      <c r="EC69" s="24">
        <v>0.58407984675430402</v>
      </c>
      <c r="ED69" s="24">
        <v>0.604050089401442</v>
      </c>
      <c r="EE69" s="24">
        <v>0.63752113166944702</v>
      </c>
      <c r="EF69" s="24">
        <v>0.48471336378216601</v>
      </c>
      <c r="EG69" s="24">
        <v>0.48440826732190401</v>
      </c>
      <c r="EH69" s="24">
        <v>0.555386441383797</v>
      </c>
      <c r="EI69" s="24">
        <v>0.58133511920708603</v>
      </c>
      <c r="EJ69" s="24">
        <v>0.60824047579935403</v>
      </c>
      <c r="EK69" s="24">
        <v>0.77202874521047504</v>
      </c>
      <c r="EL69" s="24">
        <v>0.62910756887157404</v>
      </c>
      <c r="EM69" s="24">
        <v>-0.49699725972095599</v>
      </c>
      <c r="EN69" s="24">
        <v>-2.9339331288949302E-2</v>
      </c>
      <c r="EO69" s="24">
        <v>-0.24180211760516901</v>
      </c>
      <c r="EP69" s="24">
        <v>0.27541771230470502</v>
      </c>
      <c r="EQ69" s="24">
        <v>0.658694574186098</v>
      </c>
      <c r="ER69" s="24">
        <v>0.64485756806366401</v>
      </c>
      <c r="ES69" s="24">
        <v>0.29316367085651901</v>
      </c>
      <c r="ET69" s="24">
        <v>0.357325592447231</v>
      </c>
      <c r="EU69" s="24">
        <v>0.32342183463427099</v>
      </c>
      <c r="EV69" s="24">
        <v>0.18894617390327501</v>
      </c>
      <c r="EW69" s="24">
        <v>-0.32818220671833198</v>
      </c>
    </row>
    <row r="70" spans="1:153" x14ac:dyDescent="0.25">
      <c r="A70" t="s">
        <v>17</v>
      </c>
      <c r="B70" t="s">
        <v>138</v>
      </c>
      <c r="C70" s="23">
        <v>0.54063542611856497</v>
      </c>
      <c r="D70" s="24">
        <v>-0.33787918478675399</v>
      </c>
      <c r="E70" s="24">
        <v>0.96215120239275798</v>
      </c>
      <c r="F70" s="24">
        <v>-0.35018984387254098</v>
      </c>
      <c r="G70" s="24">
        <v>-0.37648779290224899</v>
      </c>
      <c r="H70" s="24">
        <v>-0.53541224159494505</v>
      </c>
      <c r="I70" s="24">
        <v>-0.58024044657611296</v>
      </c>
      <c r="J70" s="24">
        <v>-0.51623314488518901</v>
      </c>
      <c r="K70" s="24">
        <v>-0.44432533642348998</v>
      </c>
      <c r="L70" s="24">
        <v>-9.3381575585938306E-2</v>
      </c>
      <c r="M70" s="24">
        <v>-0.48632655150378801</v>
      </c>
      <c r="N70" s="24">
        <v>0.16295692642528001</v>
      </c>
      <c r="O70" s="24">
        <v>-0.47621446236783499</v>
      </c>
      <c r="P70" s="24">
        <v>-0.55156405541588704</v>
      </c>
      <c r="Q70" s="24">
        <v>-0.53750053115540897</v>
      </c>
      <c r="R70" s="24">
        <v>-0.53202195778996697</v>
      </c>
      <c r="S70" s="24">
        <v>9.3061589735820294E-2</v>
      </c>
      <c r="T70" s="24">
        <v>-0.48921612592630298</v>
      </c>
      <c r="U70" s="24">
        <v>-0.55259294939783199</v>
      </c>
      <c r="V70" s="24">
        <v>-0.560187609435013</v>
      </c>
      <c r="W70" s="24">
        <v>-0.50217023649481296</v>
      </c>
      <c r="X70" s="24">
        <v>-0.45364818904884102</v>
      </c>
      <c r="Y70" s="24">
        <v>-0.51543446613959099</v>
      </c>
      <c r="Z70" s="24">
        <v>-0.40458047595568603</v>
      </c>
      <c r="AA70" s="24">
        <v>-0.50410975510132205</v>
      </c>
      <c r="AB70" s="24">
        <v>-0.29456367463916999</v>
      </c>
      <c r="AC70" s="24">
        <v>-0.52035223712996403</v>
      </c>
      <c r="AD70" s="24">
        <v>-0.51412187151608502</v>
      </c>
      <c r="AE70" s="24">
        <v>0.22004221605138499</v>
      </c>
      <c r="AF70" s="24">
        <v>0.11782194880683899</v>
      </c>
      <c r="AG70" s="24">
        <v>-0.41020074596218697</v>
      </c>
      <c r="AH70" s="24">
        <v>-0.34848807619838801</v>
      </c>
      <c r="AI70" s="24">
        <v>0.27825866203092298</v>
      </c>
      <c r="AJ70" s="24">
        <v>0.47662285932112097</v>
      </c>
      <c r="AK70" s="24">
        <v>5.5677308463150901E-2</v>
      </c>
      <c r="AL70" s="24">
        <v>0.27318105314850399</v>
      </c>
      <c r="AM70" s="24">
        <v>0.44029642645975298</v>
      </c>
      <c r="AN70" s="24">
        <v>-0.58395440385516595</v>
      </c>
      <c r="AO70" s="24">
        <v>-0.35238695995498798</v>
      </c>
      <c r="AP70" s="24">
        <v>0.418641290517141</v>
      </c>
      <c r="AQ70" s="24">
        <v>0.42430475543990298</v>
      </c>
      <c r="AR70" s="24">
        <v>0.740737987277718</v>
      </c>
      <c r="AS70" s="24">
        <v>0.58955878109049797</v>
      </c>
      <c r="AT70" s="24">
        <v>0.45933201967458898</v>
      </c>
      <c r="AU70" s="24">
        <v>0.60135736766871595</v>
      </c>
      <c r="AV70" s="24">
        <v>0.47933662829622498</v>
      </c>
      <c r="AW70" s="24">
        <v>0.60422269347789503</v>
      </c>
      <c r="AX70" s="24">
        <v>0.52233989268424497</v>
      </c>
      <c r="AY70" s="24">
        <v>0.47209921674230598</v>
      </c>
      <c r="AZ70" s="24">
        <v>0.30729137931025402</v>
      </c>
      <c r="BA70" s="24">
        <v>-0.64967026271196704</v>
      </c>
      <c r="BB70" s="24">
        <v>0.46902078833317401</v>
      </c>
      <c r="BC70" s="24">
        <v>0.41297212704296099</v>
      </c>
      <c r="BD70" s="24">
        <v>-5.5494715669118302E-2</v>
      </c>
      <c r="BE70" s="24">
        <v>0.10344689802936</v>
      </c>
      <c r="BF70" s="24">
        <v>0.58581176100029997</v>
      </c>
      <c r="BG70" s="24">
        <v>0.34926013349142099</v>
      </c>
      <c r="BH70" s="24">
        <v>0.282050445982302</v>
      </c>
      <c r="BI70" s="24">
        <v>4.28162685718987E-2</v>
      </c>
      <c r="BJ70" s="24">
        <v>-0.72967412264886</v>
      </c>
      <c r="BK70" s="24">
        <v>0.34688177098522799</v>
      </c>
      <c r="BL70" s="24">
        <v>0.25578481216948401</v>
      </c>
      <c r="BM70" s="24">
        <v>0.36165136514400698</v>
      </c>
      <c r="BN70" s="24">
        <v>0.21090040097763799</v>
      </c>
      <c r="BO70" s="24">
        <v>0.29515827735539402</v>
      </c>
      <c r="BP70" s="24">
        <v>0.30358878938378597</v>
      </c>
      <c r="BQ70" s="24">
        <v>0.73161992627592598</v>
      </c>
      <c r="BR70" s="24">
        <v>0.68818783631520197</v>
      </c>
      <c r="BS70" s="24">
        <v>0.51159322383911798</v>
      </c>
      <c r="BT70" s="24">
        <v>0.45345635694007103</v>
      </c>
      <c r="BU70" s="24">
        <v>0.44740497965121001</v>
      </c>
      <c r="BV70" s="24">
        <v>0.440428631985255</v>
      </c>
      <c r="BW70" s="24">
        <v>0.42460614260568302</v>
      </c>
      <c r="BX70" s="24">
        <v>0.19721349810184299</v>
      </c>
      <c r="BY70" s="24">
        <v>0.50320808449548904</v>
      </c>
      <c r="BZ70" s="24">
        <v>0.34740505939830701</v>
      </c>
      <c r="CA70" s="24">
        <v>0.47970263320358297</v>
      </c>
      <c r="CB70" s="24">
        <v>0.51158719694800303</v>
      </c>
      <c r="CC70" s="24">
        <v>0.41780587608065101</v>
      </c>
      <c r="CD70" s="24">
        <v>0.34888284228253102</v>
      </c>
      <c r="CE70" s="24">
        <v>0.33432528359736102</v>
      </c>
      <c r="CF70" s="24">
        <v>0.267825161020951</v>
      </c>
      <c r="CG70" s="24">
        <v>0.253520846532022</v>
      </c>
      <c r="CH70" s="24">
        <v>9.7307665368266197E-2</v>
      </c>
      <c r="CI70" s="24">
        <v>0.13120656715020201</v>
      </c>
      <c r="CJ70" s="24">
        <v>0.101979413465769</v>
      </c>
      <c r="CK70" s="24">
        <v>0.40900190282860099</v>
      </c>
      <c r="CL70" s="24">
        <v>-0.34380842610808698</v>
      </c>
      <c r="CM70" s="24">
        <v>-0.10845345575231601</v>
      </c>
      <c r="CN70" s="24">
        <v>-0.41000367614796202</v>
      </c>
      <c r="CO70" s="24">
        <v>0.53864318742750295</v>
      </c>
      <c r="CP70" s="24">
        <v>0.87410618421652697</v>
      </c>
      <c r="CQ70" s="24">
        <v>0.78429122687067898</v>
      </c>
      <c r="CR70" s="24">
        <v>0.69119171994011697</v>
      </c>
      <c r="CS70" s="24">
        <v>0.49114329974563598</v>
      </c>
      <c r="CT70" s="24">
        <v>0.62671594149949705</v>
      </c>
      <c r="CU70" s="24">
        <v>0.70130480729784495</v>
      </c>
      <c r="CV70" s="24">
        <v>0.471193067264154</v>
      </c>
      <c r="CW70" s="24">
        <v>-0.175860541024592</v>
      </c>
      <c r="CX70" s="24">
        <v>-0.23540474449028201</v>
      </c>
      <c r="CY70" s="24">
        <v>0.26269016949950202</v>
      </c>
      <c r="CZ70" s="24">
        <v>0.53436056206197702</v>
      </c>
      <c r="DA70" s="24">
        <v>-3.4690085327964901E-2</v>
      </c>
      <c r="DB70" s="24">
        <v>-0.404559384798232</v>
      </c>
      <c r="DC70" s="24">
        <v>0.15159310129377301</v>
      </c>
      <c r="DD70" s="24">
        <v>-0.30299006940242901</v>
      </c>
      <c r="DE70" s="24">
        <v>4.6989228009080099E-2</v>
      </c>
      <c r="DF70" s="24">
        <v>-9.1890696672947497E-2</v>
      </c>
      <c r="DG70" s="24">
        <v>-0.33936953611624199</v>
      </c>
      <c r="DH70" s="24">
        <v>-0.31787080374244198</v>
      </c>
      <c r="DI70" s="24">
        <v>0.73980317987250899</v>
      </c>
      <c r="DJ70" s="24">
        <v>-0.55901701056069997</v>
      </c>
      <c r="DK70" s="24">
        <v>0.46692562427696199</v>
      </c>
      <c r="DL70" s="24">
        <v>-0.18315161995065299</v>
      </c>
      <c r="DM70" s="24">
        <v>0.74478233401605698</v>
      </c>
      <c r="DN70" s="24">
        <v>0.51379029758740702</v>
      </c>
      <c r="DO70" s="24">
        <v>0.71920750758731</v>
      </c>
      <c r="DP70" s="24">
        <v>0.69825989080692097</v>
      </c>
      <c r="DQ70" s="24">
        <v>0.62443677185299296</v>
      </c>
      <c r="DR70" s="24">
        <v>0.52467132514222603</v>
      </c>
      <c r="DS70" s="24">
        <v>0.74697129547013996</v>
      </c>
      <c r="DT70" s="24">
        <v>0.66677995766101295</v>
      </c>
      <c r="DU70" s="24">
        <v>0.58161764284495598</v>
      </c>
      <c r="DV70" s="24">
        <v>0.61954099684918695</v>
      </c>
      <c r="DW70" s="24">
        <v>0.63332968442288895</v>
      </c>
      <c r="DX70" s="24">
        <v>0.72440470297827897</v>
      </c>
      <c r="DY70" s="24">
        <v>0.52251086816785597</v>
      </c>
      <c r="DZ70" s="24">
        <v>0.49811579686450302</v>
      </c>
      <c r="EA70" s="24">
        <v>0.48432789039306701</v>
      </c>
      <c r="EB70" s="24">
        <v>0.52469541851449097</v>
      </c>
      <c r="EC70" s="24">
        <v>0.53799886871957203</v>
      </c>
      <c r="ED70" s="24">
        <v>0.54893934142655898</v>
      </c>
      <c r="EE70" s="24">
        <v>0.57147614697160298</v>
      </c>
      <c r="EF70" s="24">
        <v>0.42612489669475501</v>
      </c>
      <c r="EG70" s="24">
        <v>0.42810103784103398</v>
      </c>
      <c r="EH70" s="24">
        <v>0.493778677698476</v>
      </c>
      <c r="EI70" s="24">
        <v>0.533038610534465</v>
      </c>
      <c r="EJ70" s="24">
        <v>0.467981182967521</v>
      </c>
      <c r="EK70" s="24">
        <v>0.76092547787628395</v>
      </c>
      <c r="EL70" s="24">
        <v>0.42657542320319197</v>
      </c>
      <c r="EM70" s="24">
        <v>-0.49422057212428999</v>
      </c>
      <c r="EN70" s="24">
        <v>2.3714336522337499E-2</v>
      </c>
      <c r="EO70" s="24">
        <v>-5.2007672888321102E-2</v>
      </c>
      <c r="EP70" s="24">
        <v>0.43706627504375101</v>
      </c>
      <c r="EQ70" s="24">
        <v>0.50361491067709696</v>
      </c>
      <c r="ER70" s="24">
        <v>0.45162862984246599</v>
      </c>
      <c r="ES70" s="24">
        <v>0.45160496452365201</v>
      </c>
      <c r="ET70" s="24">
        <v>0.53767135498151797</v>
      </c>
      <c r="EU70" s="24">
        <v>0.47030493949486502</v>
      </c>
      <c r="EV70" s="24">
        <v>2.2650014903662499E-2</v>
      </c>
      <c r="EW70" s="24">
        <v>-0.18586567677621499</v>
      </c>
    </row>
    <row r="71" spans="1:153" x14ac:dyDescent="0.25">
      <c r="A71" t="s">
        <v>4</v>
      </c>
      <c r="B71" t="s">
        <v>138</v>
      </c>
      <c r="C71" s="23">
        <v>0.55629606278070098</v>
      </c>
      <c r="D71" s="24">
        <v>-0.31000628397485103</v>
      </c>
      <c r="E71" s="24">
        <v>0.95236164716598404</v>
      </c>
      <c r="F71" s="24">
        <v>-0.29143291825053502</v>
      </c>
      <c r="G71" s="24">
        <v>-0.37317284223048902</v>
      </c>
      <c r="H71" s="24">
        <v>-0.48751417519432599</v>
      </c>
      <c r="I71" s="24">
        <v>-0.51557528388261797</v>
      </c>
      <c r="J71" s="24">
        <v>-0.43644250070587498</v>
      </c>
      <c r="K71" s="24">
        <v>-0.33656511409706902</v>
      </c>
      <c r="L71" s="24">
        <v>8.2979036526023703E-2</v>
      </c>
      <c r="M71" s="24">
        <v>-0.37451177016521098</v>
      </c>
      <c r="N71" s="24">
        <v>0.55070284324117502</v>
      </c>
      <c r="O71" s="24">
        <v>-0.43042722618697798</v>
      </c>
      <c r="P71" s="24">
        <v>-0.52233525128046099</v>
      </c>
      <c r="Q71" s="24">
        <v>-0.49747111204156902</v>
      </c>
      <c r="R71" s="24">
        <v>-0.45823240023570999</v>
      </c>
      <c r="S71" s="24">
        <v>0.21110919522092</v>
      </c>
      <c r="T71" s="24">
        <v>-0.37040791927955802</v>
      </c>
      <c r="U71" s="24">
        <v>-0.533009394544253</v>
      </c>
      <c r="V71" s="24">
        <v>-0.53618178200853805</v>
      </c>
      <c r="W71" s="24">
        <v>-0.46445097767396698</v>
      </c>
      <c r="X71" s="24">
        <v>-0.39141775919836402</v>
      </c>
      <c r="Y71" s="24">
        <v>-0.38618168850781598</v>
      </c>
      <c r="Z71" s="24">
        <v>-0.26299152104140999</v>
      </c>
      <c r="AA71" s="24">
        <v>-0.400490633664141</v>
      </c>
      <c r="AB71" s="24">
        <v>-0.19175675538588</v>
      </c>
      <c r="AC71" s="24">
        <v>-0.49849161069067299</v>
      </c>
      <c r="AD71" s="24">
        <v>-0.45527455085901403</v>
      </c>
      <c r="AE71" s="24">
        <v>0.112371570468425</v>
      </c>
      <c r="AF71" s="24">
        <v>0.177699582576197</v>
      </c>
      <c r="AG71" s="24">
        <v>-0.38630342659641997</v>
      </c>
      <c r="AH71" s="24">
        <v>-0.35617243609229299</v>
      </c>
      <c r="AI71" s="24">
        <v>0.189414971587445</v>
      </c>
      <c r="AJ71" s="24">
        <v>0.54159269108122499</v>
      </c>
      <c r="AK71" s="24">
        <v>0.21004751797141899</v>
      </c>
      <c r="AL71" s="24">
        <v>0.574935165103163</v>
      </c>
      <c r="AM71" s="24">
        <v>0.68389215259274605</v>
      </c>
      <c r="AN71" s="24">
        <v>-0.53642068508337903</v>
      </c>
      <c r="AO71" s="24">
        <v>-0.25738881837925498</v>
      </c>
      <c r="AP71" s="24">
        <v>0.55439539007838701</v>
      </c>
      <c r="AQ71" s="24">
        <v>0.73805193285264603</v>
      </c>
      <c r="AR71" s="24">
        <v>0.84983216775460302</v>
      </c>
      <c r="AS71" s="24">
        <v>0.75230161530305795</v>
      </c>
      <c r="AT71" s="24">
        <v>0.64887120759377603</v>
      </c>
      <c r="AU71" s="24">
        <v>0.64445624272685698</v>
      </c>
      <c r="AV71" s="24">
        <v>0.72637221425140497</v>
      </c>
      <c r="AW71" s="24">
        <v>0.76893382714459901</v>
      </c>
      <c r="AX71" s="24">
        <v>0.63523530953498797</v>
      </c>
      <c r="AY71" s="24">
        <v>0.62340227940794402</v>
      </c>
      <c r="AZ71" s="24">
        <v>0.37471010034471403</v>
      </c>
      <c r="BA71" s="24">
        <v>-0.63474202155116899</v>
      </c>
      <c r="BB71" s="24">
        <v>0.53134535193040799</v>
      </c>
      <c r="BC71" s="24">
        <v>0.48631718943840202</v>
      </c>
      <c r="BD71" s="24">
        <v>4.0458459781776701E-2</v>
      </c>
      <c r="BE71" s="24">
        <v>-7.25123017223214E-3</v>
      </c>
      <c r="BF71" s="24">
        <v>0.60425928462362999</v>
      </c>
      <c r="BG71" s="24">
        <v>0.45139316756520498</v>
      </c>
      <c r="BH71" s="24">
        <v>0.33127314033201799</v>
      </c>
      <c r="BI71" s="24">
        <v>-7.9567504296552995E-3</v>
      </c>
      <c r="BJ71" s="24">
        <v>-0.60285760589122905</v>
      </c>
      <c r="BK71" s="24">
        <v>0.45073740557856401</v>
      </c>
      <c r="BL71" s="24">
        <v>0.401675440858142</v>
      </c>
      <c r="BM71" s="24">
        <v>0.52849376964449402</v>
      </c>
      <c r="BN71" s="24">
        <v>0.45451761154555098</v>
      </c>
      <c r="BO71" s="24">
        <v>0.37586653088552102</v>
      </c>
      <c r="BP71" s="24">
        <v>0.366192012339212</v>
      </c>
      <c r="BQ71" s="24">
        <v>0.907146238109517</v>
      </c>
      <c r="BR71" s="24">
        <v>0.90790906893823597</v>
      </c>
      <c r="BS71" s="24">
        <v>0.65753512033684303</v>
      </c>
      <c r="BT71" s="24">
        <v>0.53202921509518697</v>
      </c>
      <c r="BU71" s="24">
        <v>0.53715397543092802</v>
      </c>
      <c r="BV71" s="24">
        <v>0.48589069347594399</v>
      </c>
      <c r="BW71" s="24">
        <v>0.48178640344159002</v>
      </c>
      <c r="BX71" s="24">
        <v>0.26808593564546301</v>
      </c>
      <c r="BY71" s="24">
        <v>0.52122996389669796</v>
      </c>
      <c r="BZ71" s="24">
        <v>0.59302655377041102</v>
      </c>
      <c r="CA71" s="24">
        <v>0.77602370185930503</v>
      </c>
      <c r="CB71" s="24">
        <v>0.59624427750978304</v>
      </c>
      <c r="CC71" s="24">
        <v>0.54125259759402</v>
      </c>
      <c r="CD71" s="24">
        <v>0.42972252349103501</v>
      </c>
      <c r="CE71" s="24">
        <v>0.44901463374904499</v>
      </c>
      <c r="CF71" s="24">
        <v>0.34049996829763302</v>
      </c>
      <c r="CG71" s="24">
        <v>0.33494501785697101</v>
      </c>
      <c r="CH71" s="24">
        <v>0.22789425383950601</v>
      </c>
      <c r="CI71" s="24">
        <v>0.28971580509122002</v>
      </c>
      <c r="CJ71" s="24">
        <v>0.35453232037085097</v>
      </c>
      <c r="CK71" s="24">
        <v>0.485372635639094</v>
      </c>
      <c r="CL71" s="24">
        <v>-0.19848735266564799</v>
      </c>
      <c r="CM71" s="24">
        <v>2.8729895434932099E-2</v>
      </c>
      <c r="CN71" s="24">
        <v>-0.30321023044790602</v>
      </c>
      <c r="CO71" s="24">
        <v>0.73847801048166195</v>
      </c>
      <c r="CP71" s="24">
        <v>0.71124309092885096</v>
      </c>
      <c r="CQ71" s="24">
        <v>0.95237351584003505</v>
      </c>
      <c r="CR71" s="24">
        <v>0.89258474058474502</v>
      </c>
      <c r="CS71" s="24">
        <v>0.60816200278728105</v>
      </c>
      <c r="CT71" s="24">
        <v>0.79849997268062201</v>
      </c>
      <c r="CU71" s="24">
        <v>0.76277177501162996</v>
      </c>
      <c r="CV71" s="24">
        <v>0.78615263933448898</v>
      </c>
      <c r="CW71" s="24">
        <v>-0.18486017205441399</v>
      </c>
      <c r="CX71" s="24">
        <v>-0.204687129997461</v>
      </c>
      <c r="CY71" s="24">
        <v>0.175170186052446</v>
      </c>
      <c r="CZ71" s="24">
        <v>0.67676695019481203</v>
      </c>
      <c r="DA71" s="24">
        <v>5.5390973895374902E-2</v>
      </c>
      <c r="DB71" s="24">
        <v>-0.32799882857527701</v>
      </c>
      <c r="DC71" s="24">
        <v>0.39979844279374299</v>
      </c>
      <c r="DD71" s="24">
        <v>-0.190438241854755</v>
      </c>
      <c r="DE71" s="24">
        <v>0.49429220342684899</v>
      </c>
      <c r="DF71" s="24">
        <v>-0.19553718136832099</v>
      </c>
      <c r="DG71" s="24">
        <v>-0.46049458076539102</v>
      </c>
      <c r="DH71" s="24">
        <v>-0.12729625458414501</v>
      </c>
      <c r="DI71" s="24">
        <v>0.79604706797106795</v>
      </c>
      <c r="DJ71" s="24">
        <v>-0.787467066273983</v>
      </c>
      <c r="DK71" s="24">
        <v>0.64149808472825698</v>
      </c>
      <c r="DL71" s="24">
        <v>-0.27603098078636901</v>
      </c>
      <c r="DM71" s="24">
        <v>0.73315617665733002</v>
      </c>
      <c r="DN71" s="24">
        <v>0.36480916255725399</v>
      </c>
      <c r="DO71" s="24">
        <v>0.70567903809452703</v>
      </c>
      <c r="DP71" s="24">
        <v>0.72304548844180205</v>
      </c>
      <c r="DQ71" s="24">
        <v>0.67847004260166599</v>
      </c>
      <c r="DR71" s="24">
        <v>0.54359580158091303</v>
      </c>
      <c r="DS71" s="24">
        <v>0.61684615468433601</v>
      </c>
      <c r="DT71" s="24">
        <v>0.66102152855682805</v>
      </c>
      <c r="DU71" s="24">
        <v>0.53300264744008996</v>
      </c>
      <c r="DV71" s="24">
        <v>0.57048815020593402</v>
      </c>
      <c r="DW71" s="24">
        <v>0.62196124442836398</v>
      </c>
      <c r="DX71" s="24">
        <v>0.70185782198428903</v>
      </c>
      <c r="DY71" s="24">
        <v>0.434011789600875</v>
      </c>
      <c r="DZ71" s="24">
        <v>0.45131205695448301</v>
      </c>
      <c r="EA71" s="24">
        <v>0.45720770843776898</v>
      </c>
      <c r="EB71" s="24">
        <v>0.49312412412113699</v>
      </c>
      <c r="EC71" s="24">
        <v>0.48386679347010297</v>
      </c>
      <c r="ED71" s="24">
        <v>0.50225025596404504</v>
      </c>
      <c r="EE71" s="24">
        <v>0.53815526736734098</v>
      </c>
      <c r="EF71" s="24">
        <v>0.405598915562355</v>
      </c>
      <c r="EG71" s="24">
        <v>0.39345637111247</v>
      </c>
      <c r="EH71" s="24">
        <v>0.46550601207687697</v>
      </c>
      <c r="EI71" s="24">
        <v>0.48229491192530299</v>
      </c>
      <c r="EJ71" s="24">
        <v>0.78844628613550005</v>
      </c>
      <c r="EK71" s="24">
        <v>0.796432002484873</v>
      </c>
      <c r="EL71" s="24">
        <v>0.69328720434949997</v>
      </c>
      <c r="EM71" s="24">
        <v>-0.40365889690679602</v>
      </c>
      <c r="EN71" s="24">
        <v>2.16439621281816E-2</v>
      </c>
      <c r="EO71" s="24">
        <v>-0.23016624158093199</v>
      </c>
      <c r="EP71" s="24">
        <v>7.4811276750846298E-2</v>
      </c>
      <c r="EQ71" s="24">
        <v>0.81912197655167296</v>
      </c>
      <c r="ER71" s="24">
        <v>0.80383238243011401</v>
      </c>
      <c r="ES71" s="24">
        <v>9.5694231529163301E-2</v>
      </c>
      <c r="ET71" s="24">
        <v>0.139078538353855</v>
      </c>
      <c r="EU71" s="24">
        <v>0.10527625022229201</v>
      </c>
      <c r="EV71" s="24">
        <v>0.22407452756119101</v>
      </c>
      <c r="EW71" s="24">
        <v>-0.29031084935099599</v>
      </c>
    </row>
    <row r="72" spans="1:153" x14ac:dyDescent="0.25">
      <c r="A72" t="s">
        <v>18</v>
      </c>
      <c r="B72" t="s">
        <v>138</v>
      </c>
      <c r="C72" s="23">
        <v>0.63726194869425801</v>
      </c>
      <c r="D72" s="24">
        <v>-0.246895937352233</v>
      </c>
      <c r="E72" s="24">
        <v>0.98274265259810401</v>
      </c>
      <c r="F72" s="24">
        <v>-0.41871219495508399</v>
      </c>
      <c r="G72" s="24">
        <v>-0.47621087771872</v>
      </c>
      <c r="H72" s="24">
        <v>-0.60463346136432194</v>
      </c>
      <c r="I72" s="24">
        <v>-0.65042172319095604</v>
      </c>
      <c r="J72" s="24">
        <v>-0.56573076046301496</v>
      </c>
      <c r="K72" s="24">
        <v>-0.48716093631090801</v>
      </c>
      <c r="L72" s="24">
        <v>-8.5141494539161505E-2</v>
      </c>
      <c r="M72" s="24">
        <v>-0.501759309225424</v>
      </c>
      <c r="N72" s="24">
        <v>0.28269053841277603</v>
      </c>
      <c r="O72" s="24">
        <v>-0.55356059369211097</v>
      </c>
      <c r="P72" s="24">
        <v>-0.62354158803918902</v>
      </c>
      <c r="Q72" s="24">
        <v>-0.59817303393175403</v>
      </c>
      <c r="R72" s="24">
        <v>-0.56811820608101804</v>
      </c>
      <c r="S72" s="24">
        <v>5.9531339088459E-2</v>
      </c>
      <c r="T72" s="24">
        <v>-0.52823535876519601</v>
      </c>
      <c r="U72" s="24">
        <v>-0.63346280319838399</v>
      </c>
      <c r="V72" s="24">
        <v>-0.63614797009670199</v>
      </c>
      <c r="W72" s="24">
        <v>-0.56481619710016795</v>
      </c>
      <c r="X72" s="24">
        <v>-0.52951804260773205</v>
      </c>
      <c r="Y72" s="24">
        <v>-0.54165998807228599</v>
      </c>
      <c r="Z72" s="24">
        <v>-0.42564741833015901</v>
      </c>
      <c r="AA72" s="24">
        <v>-0.54998705507071899</v>
      </c>
      <c r="AB72" s="24">
        <v>-0.29143872807056298</v>
      </c>
      <c r="AC72" s="24">
        <v>-0.58834461161744001</v>
      </c>
      <c r="AD72" s="24">
        <v>-0.56026000096907702</v>
      </c>
      <c r="AE72" s="24">
        <v>0.17160757193017601</v>
      </c>
      <c r="AF72" s="24">
        <v>0.126826409651838</v>
      </c>
      <c r="AG72" s="24">
        <v>-0.48900992076399002</v>
      </c>
      <c r="AH72" s="24">
        <v>-0.48710060879944</v>
      </c>
      <c r="AI72" s="24">
        <v>0.240458939701131</v>
      </c>
      <c r="AJ72" s="24">
        <v>0.54851408896348797</v>
      </c>
      <c r="AK72" s="24">
        <v>0.139468442933745</v>
      </c>
      <c r="AL72" s="24">
        <v>0.38420153566903498</v>
      </c>
      <c r="AM72" s="24">
        <v>0.49099022793651997</v>
      </c>
      <c r="AN72" s="24">
        <v>-0.65881460659530899</v>
      </c>
      <c r="AO72" s="24">
        <v>-0.363166158057176</v>
      </c>
      <c r="AP72" s="24">
        <v>0.55897835824375297</v>
      </c>
      <c r="AQ72" s="24">
        <v>0.62573028357803695</v>
      </c>
      <c r="AR72" s="24">
        <v>0.852901283458388</v>
      </c>
      <c r="AS72" s="24">
        <v>0.75930535062312199</v>
      </c>
      <c r="AT72" s="24">
        <v>0.63836423012367804</v>
      </c>
      <c r="AU72" s="24">
        <v>0.74214425878516599</v>
      </c>
      <c r="AV72" s="24">
        <v>0.55923225693257494</v>
      </c>
      <c r="AW72" s="24">
        <v>0.76581552482406701</v>
      </c>
      <c r="AX72" s="24">
        <v>0.66256017053123195</v>
      </c>
      <c r="AY72" s="24">
        <v>0.61742410854697105</v>
      </c>
      <c r="AZ72" s="24">
        <v>0.38337414239302298</v>
      </c>
      <c r="BA72" s="24">
        <v>-0.75953703458497202</v>
      </c>
      <c r="BB72" s="24">
        <v>0.57232770206079997</v>
      </c>
      <c r="BC72" s="24">
        <v>0.50994979150404196</v>
      </c>
      <c r="BD72" s="24">
        <v>-2.5859980854810598E-2</v>
      </c>
      <c r="BE72" s="24">
        <v>0.106975671663834</v>
      </c>
      <c r="BF72" s="24">
        <v>0.65409708531740296</v>
      </c>
      <c r="BG72" s="24">
        <v>0.45785801072394799</v>
      </c>
      <c r="BH72" s="24">
        <v>0.38399951966691598</v>
      </c>
      <c r="BI72" s="24">
        <v>3.4401723762106699E-2</v>
      </c>
      <c r="BJ72" s="24">
        <v>-0.75574740195921397</v>
      </c>
      <c r="BK72" s="24">
        <v>0.50109795275150204</v>
      </c>
      <c r="BL72" s="24">
        <v>0.40799614680292401</v>
      </c>
      <c r="BM72" s="24">
        <v>0.540209083165332</v>
      </c>
      <c r="BN72" s="24">
        <v>0.41947297863028199</v>
      </c>
      <c r="BO72" s="24">
        <v>0.37778520783840103</v>
      </c>
      <c r="BP72" s="24">
        <v>0.37957268311869102</v>
      </c>
      <c r="BQ72" s="24">
        <v>0.797526542835162</v>
      </c>
      <c r="BR72" s="24">
        <v>0.81137489639499405</v>
      </c>
      <c r="BS72" s="24">
        <v>0.64798544383333601</v>
      </c>
      <c r="BT72" s="24">
        <v>0.56986922116656802</v>
      </c>
      <c r="BU72" s="24">
        <v>0.54995172799047598</v>
      </c>
      <c r="BV72" s="24">
        <v>0.53930431091458297</v>
      </c>
      <c r="BW72" s="24">
        <v>0.51762173518941701</v>
      </c>
      <c r="BX72" s="24">
        <v>0.228428585950741</v>
      </c>
      <c r="BY72" s="24">
        <v>0.59846611851951703</v>
      </c>
      <c r="BZ72" s="24">
        <v>0.43570008059468901</v>
      </c>
      <c r="CA72" s="24">
        <v>0.66084712451344296</v>
      </c>
      <c r="CB72" s="24">
        <v>0.61411360050813901</v>
      </c>
      <c r="CC72" s="24">
        <v>0.55784455213063799</v>
      </c>
      <c r="CD72" s="24">
        <v>0.455719824192033</v>
      </c>
      <c r="CE72" s="24">
        <v>0.46767031878454501</v>
      </c>
      <c r="CF72" s="24">
        <v>0.384608325794008</v>
      </c>
      <c r="CG72" s="24">
        <v>0.354247862209493</v>
      </c>
      <c r="CH72" s="24">
        <v>0.27213371979344703</v>
      </c>
      <c r="CI72" s="24">
        <v>0.3228412525471</v>
      </c>
      <c r="CJ72" s="24">
        <v>0.31987853963711299</v>
      </c>
      <c r="CK72" s="24">
        <v>0.51248553872242797</v>
      </c>
      <c r="CL72" s="24">
        <v>-0.38202854874559999</v>
      </c>
      <c r="CM72" s="24">
        <v>-8.0013931955390499E-2</v>
      </c>
      <c r="CN72" s="24">
        <v>-0.438554716905588</v>
      </c>
      <c r="CO72" s="24">
        <v>0.70276043782711095</v>
      </c>
      <c r="CP72" s="24">
        <v>0.85986115696037102</v>
      </c>
      <c r="CQ72" s="24">
        <v>0.86812166455575701</v>
      </c>
      <c r="CR72" s="24">
        <v>0.74342925509937696</v>
      </c>
      <c r="CS72" s="24">
        <v>0.48653854041286598</v>
      </c>
      <c r="CT72" s="24">
        <v>0.76293411508708198</v>
      </c>
      <c r="CU72" s="24">
        <v>0.70626776467396402</v>
      </c>
      <c r="CV72" s="24">
        <v>0.62841113039781404</v>
      </c>
      <c r="CW72" s="24">
        <v>-0.21918177943773301</v>
      </c>
      <c r="CX72" s="24">
        <v>-0.34877718304956701</v>
      </c>
      <c r="CY72" s="24">
        <v>0.31979013703269499</v>
      </c>
      <c r="CZ72" s="24">
        <v>0.66894349417712096</v>
      </c>
      <c r="DA72" s="24">
        <v>-8.6366639396948094E-2</v>
      </c>
      <c r="DB72" s="24">
        <v>-0.44929436317247501</v>
      </c>
      <c r="DC72" s="24">
        <v>0.30187548925215402</v>
      </c>
      <c r="DD72" s="24">
        <v>-0.31144218009489599</v>
      </c>
      <c r="DE72" s="24">
        <v>0.25787590201820898</v>
      </c>
      <c r="DF72" s="24">
        <v>-8.3776993131708406E-3</v>
      </c>
      <c r="DG72" s="24">
        <v>-0.25972736417119602</v>
      </c>
      <c r="DH72" s="24">
        <v>-0.29219305921927002</v>
      </c>
      <c r="DI72" s="24">
        <v>0.80138830891233803</v>
      </c>
      <c r="DJ72" s="24">
        <v>-0.75836781347472004</v>
      </c>
      <c r="DK72" s="24">
        <v>0.583154162800126</v>
      </c>
      <c r="DL72" s="24">
        <v>-0.29810969821711097</v>
      </c>
      <c r="DM72" s="24">
        <v>0.85209618014899102</v>
      </c>
      <c r="DN72" s="24">
        <v>0.55000422146144601</v>
      </c>
      <c r="DO72" s="24">
        <v>0.81470601045653501</v>
      </c>
      <c r="DP72" s="24">
        <v>0.81578814323631299</v>
      </c>
      <c r="DQ72" s="24">
        <v>0.76169241269934895</v>
      </c>
      <c r="DR72" s="24">
        <v>0.66764216160670398</v>
      </c>
      <c r="DS72" s="24">
        <v>0.790152572751046</v>
      </c>
      <c r="DT72" s="24">
        <v>0.71775283121200195</v>
      </c>
      <c r="DU72" s="24">
        <v>0.65103650783594003</v>
      </c>
      <c r="DV72" s="24">
        <v>0.70587673145947405</v>
      </c>
      <c r="DW72" s="24">
        <v>0.74708155598124004</v>
      </c>
      <c r="DX72" s="24">
        <v>0.84153553492319699</v>
      </c>
      <c r="DY72" s="24">
        <v>0.564630923224127</v>
      </c>
      <c r="DZ72" s="24">
        <v>0.56611652997763395</v>
      </c>
      <c r="EA72" s="24">
        <v>0.566650660918678</v>
      </c>
      <c r="EB72" s="24">
        <v>0.61458741657370397</v>
      </c>
      <c r="EC72" s="24">
        <v>0.60770966127459203</v>
      </c>
      <c r="ED72" s="24">
        <v>0.62638639098662496</v>
      </c>
      <c r="EE72" s="24">
        <v>0.66154075615419505</v>
      </c>
      <c r="EF72" s="24">
        <v>0.50252767680891197</v>
      </c>
      <c r="EG72" s="24">
        <v>0.50481900331752705</v>
      </c>
      <c r="EH72" s="24">
        <v>0.57625602293904798</v>
      </c>
      <c r="EI72" s="24">
        <v>0.60457986485564197</v>
      </c>
      <c r="EJ72" s="24">
        <v>0.56253560459473595</v>
      </c>
      <c r="EK72" s="24">
        <v>0.72830644381497001</v>
      </c>
      <c r="EL72" s="24">
        <v>0.61997765908378599</v>
      </c>
      <c r="EM72" s="24">
        <v>-0.50092889903842897</v>
      </c>
      <c r="EN72" s="24">
        <v>-7.4040765642561096E-2</v>
      </c>
      <c r="EO72" s="24">
        <v>-0.267877045097759</v>
      </c>
      <c r="EP72" s="24">
        <v>0.29032188306054602</v>
      </c>
      <c r="EQ72" s="24">
        <v>0.60450271866899896</v>
      </c>
      <c r="ER72" s="24">
        <v>0.59910989630744704</v>
      </c>
      <c r="ES72" s="24">
        <v>0.30726084246361002</v>
      </c>
      <c r="ET72" s="24">
        <v>0.378803597495394</v>
      </c>
      <c r="EU72" s="24">
        <v>0.34751163655418599</v>
      </c>
      <c r="EV72" s="24">
        <v>0.24707760615659199</v>
      </c>
      <c r="EW72" s="24">
        <v>-0.34950275929565899</v>
      </c>
    </row>
    <row r="73" spans="1:153" x14ac:dyDescent="0.25">
      <c r="A73" t="s">
        <v>3</v>
      </c>
      <c r="B73" t="s">
        <v>138</v>
      </c>
      <c r="C73" s="23">
        <v>0.54520015685076495</v>
      </c>
      <c r="D73" s="24">
        <v>-0.33356378313016599</v>
      </c>
      <c r="E73" s="24">
        <v>0.96310669777019697</v>
      </c>
      <c r="F73" s="24">
        <v>-0.28334260081409102</v>
      </c>
      <c r="G73" s="24">
        <v>-0.34868319981749601</v>
      </c>
      <c r="H73" s="24">
        <v>-0.48594379308832902</v>
      </c>
      <c r="I73" s="24">
        <v>-0.51477653185580996</v>
      </c>
      <c r="J73" s="24">
        <v>-0.43961888249254699</v>
      </c>
      <c r="K73" s="24">
        <v>-0.32497966602050299</v>
      </c>
      <c r="L73" s="24">
        <v>7.9389753828597698E-2</v>
      </c>
      <c r="M73" s="24">
        <v>-0.38373960789612799</v>
      </c>
      <c r="N73" s="24">
        <v>0.54378060620006097</v>
      </c>
      <c r="O73" s="24">
        <v>-0.42802999085851401</v>
      </c>
      <c r="P73" s="24">
        <v>-0.51851910995990003</v>
      </c>
      <c r="Q73" s="24">
        <v>-0.48939369974494901</v>
      </c>
      <c r="R73" s="24">
        <v>-0.44642021157934503</v>
      </c>
      <c r="S73" s="24">
        <v>0.23314060776569001</v>
      </c>
      <c r="T73" s="24">
        <v>-0.37445657420544098</v>
      </c>
      <c r="U73" s="24">
        <v>-0.523382704182345</v>
      </c>
      <c r="V73" s="24">
        <v>-0.52422188480186205</v>
      </c>
      <c r="W73" s="24">
        <v>-0.45065760166060898</v>
      </c>
      <c r="X73" s="24">
        <v>-0.371895782955732</v>
      </c>
      <c r="Y73" s="24">
        <v>-0.381812009134605</v>
      </c>
      <c r="Z73" s="24">
        <v>-0.26546298970215898</v>
      </c>
      <c r="AA73" s="24">
        <v>-0.40219734273920699</v>
      </c>
      <c r="AB73" s="24">
        <v>-0.19263820095707601</v>
      </c>
      <c r="AC73" s="24">
        <v>-0.49092983422681502</v>
      </c>
      <c r="AD73" s="24">
        <v>-0.45539651941432002</v>
      </c>
      <c r="AE73" s="24">
        <v>0.12351761340218299</v>
      </c>
      <c r="AF73" s="24">
        <v>0.18495731881661301</v>
      </c>
      <c r="AG73" s="24">
        <v>-0.368955774123501</v>
      </c>
      <c r="AH73" s="24">
        <v>-0.31754968242312798</v>
      </c>
      <c r="AI73" s="24">
        <v>0.197763714305729</v>
      </c>
      <c r="AJ73" s="24">
        <v>0.53557582282944904</v>
      </c>
      <c r="AK73" s="24">
        <v>0.213772197614186</v>
      </c>
      <c r="AL73" s="24">
        <v>0.56595770580594595</v>
      </c>
      <c r="AM73" s="24">
        <v>0.68645974746150695</v>
      </c>
      <c r="AN73" s="24">
        <v>-0.53198063039056298</v>
      </c>
      <c r="AO73" s="24">
        <v>-0.25733507298434599</v>
      </c>
      <c r="AP73" s="24">
        <v>0.52885740621742705</v>
      </c>
      <c r="AQ73" s="24">
        <v>0.69854489529702202</v>
      </c>
      <c r="AR73" s="24">
        <v>0.83982288733239796</v>
      </c>
      <c r="AS73" s="24">
        <v>0.72239865850041796</v>
      </c>
      <c r="AT73" s="24">
        <v>0.606988621346505</v>
      </c>
      <c r="AU73" s="24">
        <v>0.620176728120996</v>
      </c>
      <c r="AV73" s="24">
        <v>0.70516539490081498</v>
      </c>
      <c r="AW73" s="24">
        <v>0.73918651496639298</v>
      </c>
      <c r="AX73" s="24">
        <v>0.61621572689562099</v>
      </c>
      <c r="AY73" s="24">
        <v>0.60449334849096004</v>
      </c>
      <c r="AZ73" s="24">
        <v>0.36124524095766702</v>
      </c>
      <c r="BA73" s="24">
        <v>-0.61740180522319399</v>
      </c>
      <c r="BB73" s="24">
        <v>0.51704043569462499</v>
      </c>
      <c r="BC73" s="24">
        <v>0.47253281375685802</v>
      </c>
      <c r="BD73" s="24">
        <v>4.7673512900998402E-2</v>
      </c>
      <c r="BE73" s="24">
        <v>1.1410814633702899E-2</v>
      </c>
      <c r="BF73" s="24">
        <v>0.59758152852647795</v>
      </c>
      <c r="BG73" s="24">
        <v>0.43743956683981799</v>
      </c>
      <c r="BH73" s="24">
        <v>0.32007923111089898</v>
      </c>
      <c r="BI73" s="24">
        <v>2.5779289385714299E-3</v>
      </c>
      <c r="BJ73" s="24">
        <v>-0.59795510405457197</v>
      </c>
      <c r="BK73" s="24">
        <v>0.423974004635367</v>
      </c>
      <c r="BL73" s="24">
        <v>0.377002649289015</v>
      </c>
      <c r="BM73" s="24">
        <v>0.500728626586456</v>
      </c>
      <c r="BN73" s="24">
        <v>0.41916533816593299</v>
      </c>
      <c r="BO73" s="24">
        <v>0.36651956411330999</v>
      </c>
      <c r="BP73" s="24">
        <v>0.35180429926130902</v>
      </c>
      <c r="BQ73" s="24">
        <v>0.90872532351133095</v>
      </c>
      <c r="BR73" s="24">
        <v>0.896684535299755</v>
      </c>
      <c r="BS73" s="24">
        <v>0.64069705682170397</v>
      </c>
      <c r="BT73" s="24">
        <v>0.517582525622856</v>
      </c>
      <c r="BU73" s="24">
        <v>0.52507167640502805</v>
      </c>
      <c r="BV73" s="24">
        <v>0.47329521260642698</v>
      </c>
      <c r="BW73" s="24">
        <v>0.46887576617863402</v>
      </c>
      <c r="BX73" s="24">
        <v>0.25657011468570601</v>
      </c>
      <c r="BY73" s="24">
        <v>0.51234103572130896</v>
      </c>
      <c r="BZ73" s="24">
        <v>0.57258144242312503</v>
      </c>
      <c r="CA73" s="24">
        <v>0.74975497813220804</v>
      </c>
      <c r="CB73" s="24">
        <v>0.58496755662854405</v>
      </c>
      <c r="CC73" s="24">
        <v>0.522301475223656</v>
      </c>
      <c r="CD73" s="24">
        <v>0.41544261126445498</v>
      </c>
      <c r="CE73" s="24">
        <v>0.43920960092593497</v>
      </c>
      <c r="CF73" s="24">
        <v>0.32306816310062902</v>
      </c>
      <c r="CG73" s="24">
        <v>0.317319647317228</v>
      </c>
      <c r="CH73" s="24">
        <v>0.19621108989475899</v>
      </c>
      <c r="CI73" s="24">
        <v>0.25625773639716498</v>
      </c>
      <c r="CJ73" s="24">
        <v>0.30995681810224901</v>
      </c>
      <c r="CK73" s="24">
        <v>0.471039538399535</v>
      </c>
      <c r="CL73" s="24">
        <v>-0.202454543569905</v>
      </c>
      <c r="CM73" s="24">
        <v>6.9609552152452301E-3</v>
      </c>
      <c r="CN73" s="24">
        <v>-0.29215597419599199</v>
      </c>
      <c r="CO73" s="24">
        <v>0.71368270218523799</v>
      </c>
      <c r="CP73" s="24">
        <v>0.73163213626424095</v>
      </c>
      <c r="CQ73" s="24">
        <v>0.94482224002660098</v>
      </c>
      <c r="CR73" s="24">
        <v>0.88841877238394695</v>
      </c>
      <c r="CS73" s="24">
        <v>0.62171942157423499</v>
      </c>
      <c r="CT73" s="24">
        <v>0.80121217030460801</v>
      </c>
      <c r="CU73" s="24">
        <v>0.78056463692359201</v>
      </c>
      <c r="CV73" s="24">
        <v>0.75715145487091196</v>
      </c>
      <c r="CW73" s="24">
        <v>-0.181098619028325</v>
      </c>
      <c r="CX73" s="24">
        <v>-0.195381764875865</v>
      </c>
      <c r="CY73" s="24">
        <v>0.15515389365809801</v>
      </c>
      <c r="CZ73" s="24">
        <v>0.65935106853761005</v>
      </c>
      <c r="DA73" s="24">
        <v>5.0306163251268701E-2</v>
      </c>
      <c r="DB73" s="24">
        <v>-0.30761985125701502</v>
      </c>
      <c r="DC73" s="24">
        <v>0.37828762042758701</v>
      </c>
      <c r="DD73" s="24">
        <v>-0.20715224574235699</v>
      </c>
      <c r="DE73" s="24">
        <v>0.46246093960436302</v>
      </c>
      <c r="DF73" s="24">
        <v>-0.20635552228655299</v>
      </c>
      <c r="DG73" s="24">
        <v>-0.47942289471819699</v>
      </c>
      <c r="DH73" s="24">
        <v>-0.14643560744176901</v>
      </c>
      <c r="DI73" s="24">
        <v>0.794516387035484</v>
      </c>
      <c r="DJ73" s="24">
        <v>-0.76196325117402097</v>
      </c>
      <c r="DK73" s="24">
        <v>0.60707891465913799</v>
      </c>
      <c r="DL73" s="24">
        <v>-0.25630879699062997</v>
      </c>
      <c r="DM73" s="24">
        <v>0.73327159352026505</v>
      </c>
      <c r="DN73" s="24">
        <v>0.38731542628791499</v>
      </c>
      <c r="DO73" s="24">
        <v>0.69932314403066098</v>
      </c>
      <c r="DP73" s="24">
        <v>0.71547271543465396</v>
      </c>
      <c r="DQ73" s="24">
        <v>0.67107550639625502</v>
      </c>
      <c r="DR73" s="24">
        <v>0.54099617387141796</v>
      </c>
      <c r="DS73" s="24">
        <v>0.63030036064679296</v>
      </c>
      <c r="DT73" s="24">
        <v>0.66831109157603596</v>
      </c>
      <c r="DU73" s="24">
        <v>0.53195833149008598</v>
      </c>
      <c r="DV73" s="24">
        <v>0.56324174973209196</v>
      </c>
      <c r="DW73" s="24">
        <v>0.61059260068526</v>
      </c>
      <c r="DX73" s="24">
        <v>0.69183843092767505</v>
      </c>
      <c r="DY73" s="24">
        <v>0.43184766978644501</v>
      </c>
      <c r="DZ73" s="24">
        <v>0.444808395992844</v>
      </c>
      <c r="EA73" s="24">
        <v>0.44870759955869899</v>
      </c>
      <c r="EB73" s="24">
        <v>0.48428711219520199</v>
      </c>
      <c r="EC73" s="24">
        <v>0.47783194311958299</v>
      </c>
      <c r="ED73" s="24">
        <v>0.49725826662698502</v>
      </c>
      <c r="EE73" s="24">
        <v>0.53043158729973305</v>
      </c>
      <c r="EF73" s="24">
        <v>0.39903562398368703</v>
      </c>
      <c r="EG73" s="24">
        <v>0.38791359994028302</v>
      </c>
      <c r="EH73" s="24">
        <v>0.45859389020102598</v>
      </c>
      <c r="EI73" s="24">
        <v>0.47619712642959</v>
      </c>
      <c r="EJ73" s="24">
        <v>0.77510678247825004</v>
      </c>
      <c r="EK73" s="24">
        <v>0.81877726527736205</v>
      </c>
      <c r="EL73" s="24">
        <v>0.66656247476465602</v>
      </c>
      <c r="EM73" s="24">
        <v>-0.41098876596601902</v>
      </c>
      <c r="EN73" s="24">
        <v>4.4507935297024501E-2</v>
      </c>
      <c r="EO73" s="24">
        <v>-0.20611248381748901</v>
      </c>
      <c r="EP73" s="24">
        <v>0.12060971862656</v>
      </c>
      <c r="EQ73" s="24">
        <v>0.81310999864612699</v>
      </c>
      <c r="ER73" s="24">
        <v>0.79023316553052503</v>
      </c>
      <c r="ES73" s="24">
        <v>0.14072052149931299</v>
      </c>
      <c r="ET73" s="24">
        <v>0.182475761159101</v>
      </c>
      <c r="EU73" s="24">
        <v>0.14555365352845701</v>
      </c>
      <c r="EV73" s="24">
        <v>0.166238261207727</v>
      </c>
      <c r="EW73" s="24">
        <v>-0.27415402091691798</v>
      </c>
    </row>
    <row r="74" spans="1:153" x14ac:dyDescent="0.25">
      <c r="A74" t="s">
        <v>19</v>
      </c>
      <c r="B74" t="s">
        <v>138</v>
      </c>
      <c r="C74" s="23">
        <v>0.67436807600439796</v>
      </c>
      <c r="D74" s="24">
        <v>-0.18746317306601401</v>
      </c>
      <c r="E74" s="24">
        <v>0.96615635349407303</v>
      </c>
      <c r="F74" s="24">
        <v>-0.44308393611372598</v>
      </c>
      <c r="G74" s="24">
        <v>-0.51110538390851601</v>
      </c>
      <c r="H74" s="24">
        <v>-0.62961759265547002</v>
      </c>
      <c r="I74" s="24">
        <v>-0.66655974870441403</v>
      </c>
      <c r="J74" s="24">
        <v>-0.58328364535461497</v>
      </c>
      <c r="K74" s="24">
        <v>-0.48993725072299399</v>
      </c>
      <c r="L74" s="24">
        <v>-0.106906515830699</v>
      </c>
      <c r="M74" s="24">
        <v>-0.52089902049173897</v>
      </c>
      <c r="N74" s="24">
        <v>0.37961596772795098</v>
      </c>
      <c r="O74" s="24">
        <v>-0.58257537132187398</v>
      </c>
      <c r="P74" s="24">
        <v>-0.65631542677576105</v>
      </c>
      <c r="Q74" s="24">
        <v>-0.62853691481000395</v>
      </c>
      <c r="R74" s="24">
        <v>-0.58250348647594297</v>
      </c>
      <c r="S74" s="24">
        <v>5.7998195176569997E-2</v>
      </c>
      <c r="T74" s="24">
        <v>-0.532523113441141</v>
      </c>
      <c r="U74" s="24">
        <v>-0.66702484553530905</v>
      </c>
      <c r="V74" s="24">
        <v>-0.66493417724403203</v>
      </c>
      <c r="W74" s="24">
        <v>-0.59703326357166597</v>
      </c>
      <c r="X74" s="24">
        <v>-0.54431879091320201</v>
      </c>
      <c r="Y74" s="24">
        <v>-0.54603942079821</v>
      </c>
      <c r="Z74" s="24">
        <v>-0.43738220373217002</v>
      </c>
      <c r="AA74" s="24">
        <v>-0.559154918945301</v>
      </c>
      <c r="AB74" s="24">
        <v>-0.3181869794128</v>
      </c>
      <c r="AC74" s="24">
        <v>-0.62885562657400496</v>
      </c>
      <c r="AD74" s="24">
        <v>-0.59014701928723201</v>
      </c>
      <c r="AE74" s="24">
        <v>0.20923432593685901</v>
      </c>
      <c r="AF74" s="24">
        <v>0.212535759590506</v>
      </c>
      <c r="AG74" s="24">
        <v>-0.51576572947490895</v>
      </c>
      <c r="AH74" s="24">
        <v>-0.49153787303241198</v>
      </c>
      <c r="AI74" s="24">
        <v>0.27448969576190901</v>
      </c>
      <c r="AJ74" s="24">
        <v>0.61840761455700699</v>
      </c>
      <c r="AK74" s="24">
        <v>0.237081642231662</v>
      </c>
      <c r="AL74" s="24">
        <v>0.50564680110776505</v>
      </c>
      <c r="AM74" s="24">
        <v>0.60886047189008696</v>
      </c>
      <c r="AN74" s="24">
        <v>-0.68131344713285102</v>
      </c>
      <c r="AO74" s="24">
        <v>-0.38969735817742202</v>
      </c>
      <c r="AP74" s="24">
        <v>0.63874186586798898</v>
      </c>
      <c r="AQ74" s="24">
        <v>0.72071462639052897</v>
      </c>
      <c r="AR74" s="24">
        <v>0.903574125642985</v>
      </c>
      <c r="AS74" s="24">
        <v>0.81839631825484604</v>
      </c>
      <c r="AT74" s="24">
        <v>0.69385329004067098</v>
      </c>
      <c r="AU74" s="24">
        <v>0.75687537814975203</v>
      </c>
      <c r="AV74" s="24">
        <v>0.59431809031247196</v>
      </c>
      <c r="AW74" s="24">
        <v>0.82270499117350904</v>
      </c>
      <c r="AX74" s="24">
        <v>0.72458151623211497</v>
      </c>
      <c r="AY74" s="24">
        <v>0.693706165705816</v>
      </c>
      <c r="AZ74" s="24">
        <v>0.45259875415095602</v>
      </c>
      <c r="BA74" s="24">
        <v>-0.75506948385319905</v>
      </c>
      <c r="BB74" s="24">
        <v>0.632332436123208</v>
      </c>
      <c r="BC74" s="24">
        <v>0.57968277223588804</v>
      </c>
      <c r="BD74" s="24">
        <v>6.6503998744335394E-2</v>
      </c>
      <c r="BE74" s="24">
        <v>0.103504248789221</v>
      </c>
      <c r="BF74" s="24">
        <v>0.69542977831945596</v>
      </c>
      <c r="BG74" s="24">
        <v>0.53904345002586695</v>
      </c>
      <c r="BH74" s="24">
        <v>0.44488065609392202</v>
      </c>
      <c r="BI74" s="24">
        <v>6.5268270228176203E-2</v>
      </c>
      <c r="BJ74" s="24">
        <v>-0.73217302700249998</v>
      </c>
      <c r="BK74" s="24">
        <v>0.56421118385929503</v>
      </c>
      <c r="BL74" s="24">
        <v>0.49519308558585901</v>
      </c>
      <c r="BM74" s="24">
        <v>0.62084803073167405</v>
      </c>
      <c r="BN74" s="24">
        <v>0.52573915669153803</v>
      </c>
      <c r="BO74" s="24">
        <v>0.45461857901310798</v>
      </c>
      <c r="BP74" s="24">
        <v>0.44017605925929998</v>
      </c>
      <c r="BQ74" s="24">
        <v>0.86046689304721202</v>
      </c>
      <c r="BR74" s="24">
        <v>0.89560172635954105</v>
      </c>
      <c r="BS74" s="24">
        <v>0.72037794635894303</v>
      </c>
      <c r="BT74" s="24">
        <v>0.63429881479189199</v>
      </c>
      <c r="BU74" s="24">
        <v>0.62714067342138302</v>
      </c>
      <c r="BV74" s="24">
        <v>0.59494544579362696</v>
      </c>
      <c r="BW74" s="24">
        <v>0.58238810845147504</v>
      </c>
      <c r="BX74" s="24">
        <v>0.32634915207509901</v>
      </c>
      <c r="BY74" s="24">
        <v>0.63441139772157495</v>
      </c>
      <c r="BZ74" s="24">
        <v>0.56283344964260396</v>
      </c>
      <c r="CA74" s="24">
        <v>0.76404199614917601</v>
      </c>
      <c r="CB74" s="24">
        <v>0.68140787935328395</v>
      </c>
      <c r="CC74" s="24">
        <v>0.63545301658511999</v>
      </c>
      <c r="CD74" s="24">
        <v>0.52888206286221795</v>
      </c>
      <c r="CE74" s="24">
        <v>0.54481950280841995</v>
      </c>
      <c r="CF74" s="24">
        <v>0.44997839905790898</v>
      </c>
      <c r="CG74" s="24">
        <v>0.43088555599804701</v>
      </c>
      <c r="CH74" s="24">
        <v>0.34998423558520197</v>
      </c>
      <c r="CI74" s="24">
        <v>0.40654511083822997</v>
      </c>
      <c r="CJ74" s="24">
        <v>0.43011425676860499</v>
      </c>
      <c r="CK74" s="24">
        <v>0.58357338495880995</v>
      </c>
      <c r="CL74" s="24">
        <v>-0.38863590514768698</v>
      </c>
      <c r="CM74" s="24">
        <v>-9.8108660706538897E-2</v>
      </c>
      <c r="CN74" s="24">
        <v>-0.45687270195951701</v>
      </c>
      <c r="CO74" s="24">
        <v>0.781036294714471</v>
      </c>
      <c r="CP74" s="24">
        <v>0.79602064976601605</v>
      </c>
      <c r="CQ74" s="24">
        <v>0.93220887733764501</v>
      </c>
      <c r="CR74" s="24">
        <v>0.803598997688031</v>
      </c>
      <c r="CS74" s="24">
        <v>0.49643726332478399</v>
      </c>
      <c r="CT74" s="24">
        <v>0.79034643552391703</v>
      </c>
      <c r="CU74" s="24">
        <v>0.75249413825233102</v>
      </c>
      <c r="CV74" s="24">
        <v>0.72062648427377196</v>
      </c>
      <c r="CW74" s="24">
        <v>-0.295739233831811</v>
      </c>
      <c r="CX74" s="24">
        <v>-0.37385235930897298</v>
      </c>
      <c r="CY74" s="24">
        <v>0.32257936995773401</v>
      </c>
      <c r="CZ74" s="24">
        <v>0.75019094425047494</v>
      </c>
      <c r="DA74" s="24">
        <v>-0.101806129804748</v>
      </c>
      <c r="DB74" s="24">
        <v>-0.462398586245165</v>
      </c>
      <c r="DC74" s="24">
        <v>0.27763524162088699</v>
      </c>
      <c r="DD74" s="24">
        <v>-0.319588461414754</v>
      </c>
      <c r="DE74" s="24">
        <v>0.35014749174632098</v>
      </c>
      <c r="DF74" s="24">
        <v>-1.9451217684799099E-2</v>
      </c>
      <c r="DG74" s="24">
        <v>-0.278205116956455</v>
      </c>
      <c r="DH74" s="24">
        <v>-0.28063518291923201</v>
      </c>
      <c r="DI74" s="24">
        <v>0.84599808859797099</v>
      </c>
      <c r="DJ74" s="24">
        <v>-0.82582793342096406</v>
      </c>
      <c r="DK74" s="24">
        <v>0.65036363407056297</v>
      </c>
      <c r="DL74" s="24">
        <v>-0.38082615501502598</v>
      </c>
      <c r="DM74" s="24">
        <v>0.85090190009536504</v>
      </c>
      <c r="DN74" s="24">
        <v>0.48068743046485901</v>
      </c>
      <c r="DO74" s="24">
        <v>0.827865478629915</v>
      </c>
      <c r="DP74" s="24">
        <v>0.83759436882933302</v>
      </c>
      <c r="DQ74" s="24">
        <v>0.79359822475736896</v>
      </c>
      <c r="DR74" s="24">
        <v>0.67596724371350703</v>
      </c>
      <c r="DS74" s="24">
        <v>0.75321760648001901</v>
      </c>
      <c r="DT74" s="24">
        <v>0.75317317947843598</v>
      </c>
      <c r="DU74" s="24">
        <v>0.66830983227765395</v>
      </c>
      <c r="DV74" s="24">
        <v>0.71235211906497597</v>
      </c>
      <c r="DW74" s="24">
        <v>0.76034446066146999</v>
      </c>
      <c r="DX74" s="24">
        <v>0.83932608746582005</v>
      </c>
      <c r="DY74" s="24">
        <v>0.57331813339859505</v>
      </c>
      <c r="DZ74" s="24">
        <v>0.587693016487005</v>
      </c>
      <c r="EA74" s="24">
        <v>0.59344818623042495</v>
      </c>
      <c r="EB74" s="24">
        <v>0.63440914044100905</v>
      </c>
      <c r="EC74" s="24">
        <v>0.62319158771079597</v>
      </c>
      <c r="ED74" s="24">
        <v>0.64282638957774896</v>
      </c>
      <c r="EE74" s="24">
        <v>0.67823440119479195</v>
      </c>
      <c r="EF74" s="24">
        <v>0.53664651842709399</v>
      </c>
      <c r="EG74" s="24">
        <v>0.53214013568568896</v>
      </c>
      <c r="EH74" s="24">
        <v>0.60210719993312301</v>
      </c>
      <c r="EI74" s="24">
        <v>0.62138566884840096</v>
      </c>
      <c r="EJ74" s="24">
        <v>0.64888291282459998</v>
      </c>
      <c r="EK74" s="24">
        <v>0.785458488123707</v>
      </c>
      <c r="EL74" s="24">
        <v>0.71190040143287203</v>
      </c>
      <c r="EM74" s="24">
        <v>-0.53945688472098197</v>
      </c>
      <c r="EN74" s="24">
        <v>-6.0208806548721697E-2</v>
      </c>
      <c r="EO74" s="24">
        <v>-0.236799398017354</v>
      </c>
      <c r="EP74" s="24">
        <v>0.16037848188187301</v>
      </c>
      <c r="EQ74" s="24">
        <v>0.71125409147917495</v>
      </c>
      <c r="ER74" s="24">
        <v>0.71041874941939998</v>
      </c>
      <c r="ES74" s="24">
        <v>0.17973943970669801</v>
      </c>
      <c r="ET74" s="24">
        <v>0.24540974443333899</v>
      </c>
      <c r="EU74" s="24">
        <v>0.21683930646587299</v>
      </c>
      <c r="EV74" s="24">
        <v>0.21536122793518001</v>
      </c>
      <c r="EW74" s="24">
        <v>-0.317130680410174</v>
      </c>
    </row>
    <row r="75" spans="1:153" x14ac:dyDescent="0.25">
      <c r="A75" t="s">
        <v>0</v>
      </c>
      <c r="B75" t="s">
        <v>138</v>
      </c>
      <c r="C75" s="23">
        <v>0.55742765747883705</v>
      </c>
      <c r="D75" s="24">
        <v>-0.30421499502424798</v>
      </c>
      <c r="E75" s="24">
        <v>0.94787701122254597</v>
      </c>
      <c r="F75" s="24">
        <v>-0.29483144318932503</v>
      </c>
      <c r="G75" s="24">
        <v>-0.35925689207731298</v>
      </c>
      <c r="H75" s="24">
        <v>-0.49907832206325398</v>
      </c>
      <c r="I75" s="24">
        <v>-0.52545590113962504</v>
      </c>
      <c r="J75" s="24">
        <v>-0.450521914211437</v>
      </c>
      <c r="K75" s="24">
        <v>-0.32417341316712001</v>
      </c>
      <c r="L75" s="24">
        <v>5.2671416180199999E-2</v>
      </c>
      <c r="M75" s="24">
        <v>-0.397487643617845</v>
      </c>
      <c r="N75" s="24">
        <v>0.56567569424700104</v>
      </c>
      <c r="O75" s="24">
        <v>-0.44504699600078701</v>
      </c>
      <c r="P75" s="24">
        <v>-0.53262469767196696</v>
      </c>
      <c r="Q75" s="24">
        <v>-0.499256088859867</v>
      </c>
      <c r="R75" s="24">
        <v>-0.44525703445301601</v>
      </c>
      <c r="S75" s="24">
        <v>0.223889470188501</v>
      </c>
      <c r="T75" s="24">
        <v>-0.38193781668322002</v>
      </c>
      <c r="U75" s="24">
        <v>-0.53628061528259396</v>
      </c>
      <c r="V75" s="24">
        <v>-0.53249975266726701</v>
      </c>
      <c r="W75" s="24">
        <v>-0.46003879354469301</v>
      </c>
      <c r="X75" s="24">
        <v>-0.377426671587545</v>
      </c>
      <c r="Y75" s="24">
        <v>-0.38443427443577</v>
      </c>
      <c r="Z75" s="24">
        <v>-0.27971163195930998</v>
      </c>
      <c r="AA75" s="24">
        <v>-0.41050848549225599</v>
      </c>
      <c r="AB75" s="24">
        <v>-0.202218125920752</v>
      </c>
      <c r="AC75" s="24">
        <v>-0.50665307405558202</v>
      </c>
      <c r="AD75" s="24">
        <v>-0.46827444880043101</v>
      </c>
      <c r="AE75" s="24">
        <v>0.13673676226449799</v>
      </c>
      <c r="AF75" s="24">
        <v>0.21535620602434499</v>
      </c>
      <c r="AG75" s="24">
        <v>-0.37505002623925698</v>
      </c>
      <c r="AH75" s="24">
        <v>-0.31592193184370199</v>
      </c>
      <c r="AI75" s="24">
        <v>0.20611202938769399</v>
      </c>
      <c r="AJ75" s="24">
        <v>0.55805736325648903</v>
      </c>
      <c r="AK75" s="24">
        <v>0.25554968473499701</v>
      </c>
      <c r="AL75" s="24">
        <v>0.59895653197265797</v>
      </c>
      <c r="AM75" s="24">
        <v>0.71898422792806305</v>
      </c>
      <c r="AN75" s="24">
        <v>-0.54306302481166802</v>
      </c>
      <c r="AO75" s="24">
        <v>-0.26737895305043602</v>
      </c>
      <c r="AP75" s="24">
        <v>0.55452625508845799</v>
      </c>
      <c r="AQ75" s="24">
        <v>0.72169560163410895</v>
      </c>
      <c r="AR75" s="24">
        <v>0.85172515261005299</v>
      </c>
      <c r="AS75" s="24">
        <v>0.73667376163514298</v>
      </c>
      <c r="AT75" s="24">
        <v>0.61505603964786804</v>
      </c>
      <c r="AU75" s="24">
        <v>0.61945415122930103</v>
      </c>
      <c r="AV75" s="24">
        <v>0.69217222677892698</v>
      </c>
      <c r="AW75" s="24">
        <v>0.75032437630381199</v>
      </c>
      <c r="AX75" s="24">
        <v>0.63586618829376795</v>
      </c>
      <c r="AY75" s="24">
        <v>0.62874344319472797</v>
      </c>
      <c r="AZ75" s="24">
        <v>0.381375820365351</v>
      </c>
      <c r="BA75" s="24">
        <v>-0.61313568180338796</v>
      </c>
      <c r="BB75" s="24">
        <v>0.53652076100548496</v>
      </c>
      <c r="BC75" s="24">
        <v>0.49608398343198401</v>
      </c>
      <c r="BD75" s="24">
        <v>8.6609474807858799E-2</v>
      </c>
      <c r="BE75" s="24">
        <v>2.1153672089971799E-2</v>
      </c>
      <c r="BF75" s="24">
        <v>0.60722581983467205</v>
      </c>
      <c r="BG75" s="24">
        <v>0.46679441790412002</v>
      </c>
      <c r="BH75" s="24">
        <v>0.34568740940394799</v>
      </c>
      <c r="BI75" s="24">
        <v>1.4465294251029499E-2</v>
      </c>
      <c r="BJ75" s="24">
        <v>-0.58994382031805903</v>
      </c>
      <c r="BK75" s="24">
        <v>0.44603653755526401</v>
      </c>
      <c r="BL75" s="24">
        <v>0.408966355850504</v>
      </c>
      <c r="BM75" s="24">
        <v>0.52948575206960502</v>
      </c>
      <c r="BN75" s="24">
        <v>0.458937087209568</v>
      </c>
      <c r="BO75" s="24">
        <v>0.39351080940309002</v>
      </c>
      <c r="BP75" s="24">
        <v>0.36656681884752002</v>
      </c>
      <c r="BQ75" s="24">
        <v>0.91771457649848098</v>
      </c>
      <c r="BR75" s="24">
        <v>0.91858115845023403</v>
      </c>
      <c r="BS75" s="24">
        <v>0.66185189745386497</v>
      </c>
      <c r="BT75" s="24">
        <v>0.54043015596580202</v>
      </c>
      <c r="BU75" s="24">
        <v>0.55308441663694297</v>
      </c>
      <c r="BV75" s="24">
        <v>0.49262049877027198</v>
      </c>
      <c r="BW75" s="24">
        <v>0.49099119888014198</v>
      </c>
      <c r="BX75" s="24">
        <v>0.289565469170394</v>
      </c>
      <c r="BY75" s="24">
        <v>0.52391711543949604</v>
      </c>
      <c r="BZ75" s="24">
        <v>0.609899235385303</v>
      </c>
      <c r="CA75" s="24">
        <v>0.77830969447304099</v>
      </c>
      <c r="CB75" s="24">
        <v>0.60693460986786096</v>
      </c>
      <c r="CC75" s="24">
        <v>0.55095251114064803</v>
      </c>
      <c r="CD75" s="24">
        <v>0.44203615028457399</v>
      </c>
      <c r="CE75" s="24">
        <v>0.47120450795521401</v>
      </c>
      <c r="CF75" s="24">
        <v>0.34745512663741601</v>
      </c>
      <c r="CG75" s="24">
        <v>0.34412123459517202</v>
      </c>
      <c r="CH75" s="24">
        <v>0.22885123995093201</v>
      </c>
      <c r="CI75" s="24">
        <v>0.290872499573395</v>
      </c>
      <c r="CJ75" s="24">
        <v>0.35188188453382602</v>
      </c>
      <c r="CK75" s="24">
        <v>0.49611714335159501</v>
      </c>
      <c r="CL75" s="24">
        <v>-0.217911876519023</v>
      </c>
      <c r="CM75" s="24">
        <v>-1.09607500858606E-2</v>
      </c>
      <c r="CN75" s="24">
        <v>-0.298686063855572</v>
      </c>
      <c r="CO75" s="24">
        <v>0.73474815119677195</v>
      </c>
      <c r="CP75" s="24">
        <v>0.70533690910577795</v>
      </c>
      <c r="CQ75" s="24">
        <v>0.957535360358859</v>
      </c>
      <c r="CR75" s="24">
        <v>0.89732620688974296</v>
      </c>
      <c r="CS75" s="24">
        <v>0.620670828705713</v>
      </c>
      <c r="CT75" s="24">
        <v>0.80808333318900505</v>
      </c>
      <c r="CU75" s="24">
        <v>0.78995702930308997</v>
      </c>
      <c r="CV75" s="24">
        <v>0.77546233294867295</v>
      </c>
      <c r="CW75" s="24">
        <v>-0.21338812415039399</v>
      </c>
      <c r="CX75" s="24">
        <v>-0.214624237058855</v>
      </c>
      <c r="CY75" s="24">
        <v>0.15313582224596001</v>
      </c>
      <c r="CZ75" s="24">
        <v>0.68742329659875501</v>
      </c>
      <c r="DA75" s="24">
        <v>2.9958385503832601E-2</v>
      </c>
      <c r="DB75" s="24">
        <v>-0.30689855616904099</v>
      </c>
      <c r="DC75" s="24">
        <v>0.35891765230397299</v>
      </c>
      <c r="DD75" s="24">
        <v>-0.21823171645230699</v>
      </c>
      <c r="DE75" s="24">
        <v>0.48745779940080602</v>
      </c>
      <c r="DF75" s="24">
        <v>-0.19755183158914699</v>
      </c>
      <c r="DG75" s="24">
        <v>-0.46929551741029002</v>
      </c>
      <c r="DH75" s="24">
        <v>-0.15071372202481201</v>
      </c>
      <c r="DI75" s="24">
        <v>0.80285818413842802</v>
      </c>
      <c r="DJ75" s="24">
        <v>-0.780871830577889</v>
      </c>
      <c r="DK75" s="24">
        <v>0.61623892116995904</v>
      </c>
      <c r="DL75" s="24">
        <v>-0.287444032078431</v>
      </c>
      <c r="DM75" s="24">
        <v>0.73640028204810604</v>
      </c>
      <c r="DN75" s="24">
        <v>0.37786395789492999</v>
      </c>
      <c r="DO75" s="24">
        <v>0.70411520444178799</v>
      </c>
      <c r="DP75" s="24">
        <v>0.72470154497346995</v>
      </c>
      <c r="DQ75" s="24">
        <v>0.68730620093933303</v>
      </c>
      <c r="DR75" s="24">
        <v>0.55373739384450005</v>
      </c>
      <c r="DS75" s="24">
        <v>0.62333065400926901</v>
      </c>
      <c r="DT75" s="24">
        <v>0.68085204809418198</v>
      </c>
      <c r="DU75" s="24">
        <v>0.53996806589175494</v>
      </c>
      <c r="DV75" s="24">
        <v>0.56614256041754596</v>
      </c>
      <c r="DW75" s="24">
        <v>0.616586757487115</v>
      </c>
      <c r="DX75" s="24">
        <v>0.69305234447837205</v>
      </c>
      <c r="DY75" s="24">
        <v>0.43456232232911901</v>
      </c>
      <c r="DZ75" s="24">
        <v>0.45279995939954698</v>
      </c>
      <c r="EA75" s="24">
        <v>0.459230982312759</v>
      </c>
      <c r="EB75" s="24">
        <v>0.49277148180658997</v>
      </c>
      <c r="EC75" s="24">
        <v>0.48371192902061599</v>
      </c>
      <c r="ED75" s="24">
        <v>0.50457147153590198</v>
      </c>
      <c r="EE75" s="24">
        <v>0.53753244959726398</v>
      </c>
      <c r="EF75" s="24">
        <v>0.41265421882401998</v>
      </c>
      <c r="EG75" s="24">
        <v>0.400159379215069</v>
      </c>
      <c r="EH75" s="24">
        <v>0.46923576977825199</v>
      </c>
      <c r="EI75" s="24">
        <v>0.48272439458719701</v>
      </c>
      <c r="EJ75" s="24">
        <v>0.78763477431255802</v>
      </c>
      <c r="EK75" s="24">
        <v>0.83106512290510404</v>
      </c>
      <c r="EL75" s="24">
        <v>0.69899958436589404</v>
      </c>
      <c r="EM75" s="24">
        <v>-0.42924920249254001</v>
      </c>
      <c r="EN75" s="24">
        <v>5.75318138069663E-2</v>
      </c>
      <c r="EO75" s="24">
        <v>-0.204827352691515</v>
      </c>
      <c r="EP75" s="24">
        <v>8.1732275202731006E-2</v>
      </c>
      <c r="EQ75" s="24">
        <v>0.84136886699716795</v>
      </c>
      <c r="ER75" s="24">
        <v>0.821729295137685</v>
      </c>
      <c r="ES75" s="24">
        <v>0.10250731921499</v>
      </c>
      <c r="ET75" s="24">
        <v>0.14046561161993101</v>
      </c>
      <c r="EU75" s="24">
        <v>0.107460702153339</v>
      </c>
      <c r="EV75" s="24">
        <v>0.13995625761932401</v>
      </c>
      <c r="EW75" s="24">
        <v>-0.27449150829036001</v>
      </c>
    </row>
    <row r="76" spans="1:153" x14ac:dyDescent="0.25">
      <c r="A76" t="s">
        <v>8</v>
      </c>
      <c r="B76" t="s">
        <v>138</v>
      </c>
      <c r="C76" s="23">
        <v>0.54571109213557001</v>
      </c>
      <c r="D76" s="24">
        <v>-0.29352344109334799</v>
      </c>
      <c r="E76" s="24">
        <v>0.92365633298182004</v>
      </c>
      <c r="F76" s="24">
        <v>-0.278886005060686</v>
      </c>
      <c r="G76" s="24">
        <v>-0.35160050936773002</v>
      </c>
      <c r="H76" s="24">
        <v>-0.48040329123037601</v>
      </c>
      <c r="I76" s="24">
        <v>-0.50321873356913704</v>
      </c>
      <c r="J76" s="24">
        <v>-0.42871023724079099</v>
      </c>
      <c r="K76" s="24">
        <v>-0.30195843795212302</v>
      </c>
      <c r="L76" s="24">
        <v>6.6568889813148194E-2</v>
      </c>
      <c r="M76" s="24">
        <v>-0.37584096558851199</v>
      </c>
      <c r="N76" s="24">
        <v>0.60465110140213096</v>
      </c>
      <c r="O76" s="24">
        <v>-0.427842235642097</v>
      </c>
      <c r="P76" s="24">
        <v>-0.51724135509483504</v>
      </c>
      <c r="Q76" s="24">
        <v>-0.48467090443994199</v>
      </c>
      <c r="R76" s="24">
        <v>-0.42804192131958402</v>
      </c>
      <c r="S76" s="24">
        <v>0.232800717648666</v>
      </c>
      <c r="T76" s="24">
        <v>-0.35536540900212699</v>
      </c>
      <c r="U76" s="24">
        <v>-0.52252725256809596</v>
      </c>
      <c r="V76" s="24">
        <v>-0.51818499591068801</v>
      </c>
      <c r="W76" s="24">
        <v>-0.44820416798485502</v>
      </c>
      <c r="X76" s="24">
        <v>-0.36117369377321101</v>
      </c>
      <c r="Y76" s="24">
        <v>-0.36019176873324599</v>
      </c>
      <c r="Z76" s="24">
        <v>-0.25714642084669598</v>
      </c>
      <c r="AA76" s="24">
        <v>-0.38586785065845902</v>
      </c>
      <c r="AB76" s="24">
        <v>-0.18821968621099</v>
      </c>
      <c r="AC76" s="24">
        <v>-0.49529375848799001</v>
      </c>
      <c r="AD76" s="24">
        <v>-0.45164430984024501</v>
      </c>
      <c r="AE76" s="24">
        <v>0.12766479733709801</v>
      </c>
      <c r="AF76" s="24">
        <v>0.22716064805064601</v>
      </c>
      <c r="AG76" s="24">
        <v>-0.36268459456931701</v>
      </c>
      <c r="AH76" s="24">
        <v>-0.30411690954374299</v>
      </c>
      <c r="AI76" s="24">
        <v>0.19625366193729701</v>
      </c>
      <c r="AJ76" s="24">
        <v>0.55930481034466595</v>
      </c>
      <c r="AK76" s="24">
        <v>0.27309196070271102</v>
      </c>
      <c r="AL76" s="24">
        <v>0.631885635240374</v>
      </c>
      <c r="AM76" s="24">
        <v>0.74816277547626497</v>
      </c>
      <c r="AN76" s="24">
        <v>-0.52384338214151704</v>
      </c>
      <c r="AO76" s="24">
        <v>-0.25216063527371502</v>
      </c>
      <c r="AP76" s="24">
        <v>0.56349367930935901</v>
      </c>
      <c r="AQ76" s="24">
        <v>0.74831976126673505</v>
      </c>
      <c r="AR76" s="24">
        <v>0.84766563379466098</v>
      </c>
      <c r="AS76" s="24">
        <v>0.74034944966155702</v>
      </c>
      <c r="AT76" s="24">
        <v>0.62430227691099405</v>
      </c>
      <c r="AU76" s="24">
        <v>0.60407621335004003</v>
      </c>
      <c r="AV76" s="24">
        <v>0.70999661977393502</v>
      </c>
      <c r="AW76" s="24">
        <v>0.75418379641556998</v>
      </c>
      <c r="AX76" s="24">
        <v>0.63568457340953699</v>
      </c>
      <c r="AY76" s="24">
        <v>0.63473845595282496</v>
      </c>
      <c r="AZ76" s="24">
        <v>0.385784531828824</v>
      </c>
      <c r="BA76" s="24">
        <v>-0.59249310804490896</v>
      </c>
      <c r="BB76" s="24">
        <v>0.53460500798444799</v>
      </c>
      <c r="BC76" s="24">
        <v>0.49834030303791499</v>
      </c>
      <c r="BD76" s="24">
        <v>0.10419932188950801</v>
      </c>
      <c r="BE76" s="24">
        <v>-1.0420721426981901E-3</v>
      </c>
      <c r="BF76" s="24">
        <v>0.59752739569099</v>
      </c>
      <c r="BG76" s="24">
        <v>0.47364127083185298</v>
      </c>
      <c r="BH76" s="24">
        <v>0.34447008300954501</v>
      </c>
      <c r="BI76" s="24">
        <v>6.8849113470099803E-3</v>
      </c>
      <c r="BJ76" s="24">
        <v>-0.56037368952038302</v>
      </c>
      <c r="BK76" s="24">
        <v>0.44810692602621899</v>
      </c>
      <c r="BL76" s="24">
        <v>0.42050256594683599</v>
      </c>
      <c r="BM76" s="24">
        <v>0.53843728699507298</v>
      </c>
      <c r="BN76" s="24">
        <v>0.48137988210848498</v>
      </c>
      <c r="BO76" s="24">
        <v>0.39936321914768502</v>
      </c>
      <c r="BP76" s="24">
        <v>0.36879232930044897</v>
      </c>
      <c r="BQ76" s="24">
        <v>0.92491097153197899</v>
      </c>
      <c r="BR76" s="24">
        <v>0.93208986939404004</v>
      </c>
      <c r="BS76" s="24">
        <v>0.66636545113401502</v>
      </c>
      <c r="BT76" s="24">
        <v>0.53983139664554203</v>
      </c>
      <c r="BU76" s="24">
        <v>0.55735049157296102</v>
      </c>
      <c r="BV76" s="24">
        <v>0.48859690853489302</v>
      </c>
      <c r="BW76" s="24">
        <v>0.49087677782639599</v>
      </c>
      <c r="BX76" s="24">
        <v>0.30770359758994098</v>
      </c>
      <c r="BY76" s="24">
        <v>0.51182519453152397</v>
      </c>
      <c r="BZ76" s="24">
        <v>0.645859341672815</v>
      </c>
      <c r="CA76" s="24">
        <v>0.80190091883342396</v>
      </c>
      <c r="CB76" s="24">
        <v>0.60732191482120801</v>
      </c>
      <c r="CC76" s="24">
        <v>0.55649752061745195</v>
      </c>
      <c r="CD76" s="24">
        <v>0.445561020733512</v>
      </c>
      <c r="CE76" s="24">
        <v>0.47521521355157398</v>
      </c>
      <c r="CF76" s="24">
        <v>0.34922573111608901</v>
      </c>
      <c r="CG76" s="24">
        <v>0.35104882366318402</v>
      </c>
      <c r="CH76" s="24">
        <v>0.23908605924275</v>
      </c>
      <c r="CI76" s="24">
        <v>0.30321527444701302</v>
      </c>
      <c r="CJ76" s="24">
        <v>0.38032349786895497</v>
      </c>
      <c r="CK76" s="24">
        <v>0.49859876122459901</v>
      </c>
      <c r="CL76" s="24">
        <v>-0.19307395427459401</v>
      </c>
      <c r="CM76" s="24">
        <v>5.4556099466929603E-3</v>
      </c>
      <c r="CN76" s="24">
        <v>-0.28235900625715399</v>
      </c>
      <c r="CO76" s="24">
        <v>0.74461258540556197</v>
      </c>
      <c r="CP76" s="24">
        <v>0.65990344922331001</v>
      </c>
      <c r="CQ76" s="24">
        <v>0.96552835278048199</v>
      </c>
      <c r="CR76" s="24">
        <v>0.913412914617315</v>
      </c>
      <c r="CS76" s="24">
        <v>0.62615815361821403</v>
      </c>
      <c r="CT76" s="24">
        <v>0.80154392354271697</v>
      </c>
      <c r="CU76" s="24">
        <v>0.787358666395365</v>
      </c>
      <c r="CV76" s="24">
        <v>0.80289162599133201</v>
      </c>
      <c r="CW76" s="24">
        <v>-0.21818748927675699</v>
      </c>
      <c r="CX76" s="24">
        <v>-0.19938765802747699</v>
      </c>
      <c r="CY76" s="24">
        <v>0.13543281854643099</v>
      </c>
      <c r="CZ76" s="24">
        <v>0.69472775852245805</v>
      </c>
      <c r="DA76" s="24">
        <v>4.6869523800428303E-2</v>
      </c>
      <c r="DB76" s="24">
        <v>-0.29281180319592998</v>
      </c>
      <c r="DC76" s="24">
        <v>0.36537857062130702</v>
      </c>
      <c r="DD76" s="24">
        <v>-0.19504275346224101</v>
      </c>
      <c r="DE76" s="24">
        <v>0.53243682831629302</v>
      </c>
      <c r="DF76" s="24">
        <v>-0.21864609420312101</v>
      </c>
      <c r="DG76" s="24">
        <v>-0.48532829880266598</v>
      </c>
      <c r="DH76" s="24">
        <v>-0.11986822281175299</v>
      </c>
      <c r="DI76" s="24">
        <v>0.79526587300961205</v>
      </c>
      <c r="DJ76" s="24">
        <v>-0.78881206297709905</v>
      </c>
      <c r="DK76" s="24">
        <v>0.63167626059325999</v>
      </c>
      <c r="DL76" s="24">
        <v>-0.29727793445697998</v>
      </c>
      <c r="DM76" s="24">
        <v>0.710241387682089</v>
      </c>
      <c r="DN76" s="24">
        <v>0.334572058776824</v>
      </c>
      <c r="DO76" s="24">
        <v>0.68273258202506504</v>
      </c>
      <c r="DP76" s="24">
        <v>0.70680778886810003</v>
      </c>
      <c r="DQ76" s="24">
        <v>0.67301413289399503</v>
      </c>
      <c r="DR76" s="24">
        <v>0.53145485401245796</v>
      </c>
      <c r="DS76" s="24">
        <v>0.58316389710383398</v>
      </c>
      <c r="DT76" s="24">
        <v>0.666108291847476</v>
      </c>
      <c r="DU76" s="24">
        <v>0.51873372604239698</v>
      </c>
      <c r="DV76" s="24">
        <v>0.54213253922649096</v>
      </c>
      <c r="DW76" s="24">
        <v>0.59567403929808105</v>
      </c>
      <c r="DX76" s="24">
        <v>0.66724766920502199</v>
      </c>
      <c r="DY76" s="24">
        <v>0.41140409870702599</v>
      </c>
      <c r="DZ76" s="24">
        <v>0.43469245787805999</v>
      </c>
      <c r="EA76" s="24">
        <v>0.44317444134560702</v>
      </c>
      <c r="EB76" s="24">
        <v>0.47389821077479599</v>
      </c>
      <c r="EC76" s="24">
        <v>0.46305907875739899</v>
      </c>
      <c r="ED76" s="24">
        <v>0.48375998538065101</v>
      </c>
      <c r="EE76" s="24">
        <v>0.51717836024834696</v>
      </c>
      <c r="EF76" s="24">
        <v>0.39936499925852298</v>
      </c>
      <c r="EG76" s="24">
        <v>0.38403052470521698</v>
      </c>
      <c r="EH76" s="24">
        <v>0.45240311131724498</v>
      </c>
      <c r="EI76" s="24">
        <v>0.46252636607612302</v>
      </c>
      <c r="EJ76" s="24">
        <v>0.81927426144335203</v>
      </c>
      <c r="EK76" s="24">
        <v>0.82921878839917296</v>
      </c>
      <c r="EL76" s="24">
        <v>0.72117916104369395</v>
      </c>
      <c r="EM76" s="24">
        <v>-0.41512046284209198</v>
      </c>
      <c r="EN76" s="24">
        <v>7.1782631860916005E-2</v>
      </c>
      <c r="EO76" s="24">
        <v>-0.20106313224935099</v>
      </c>
      <c r="EP76" s="24">
        <v>2.2217449908946699E-2</v>
      </c>
      <c r="EQ76" s="24">
        <v>0.87413941192566402</v>
      </c>
      <c r="ER76" s="24">
        <v>0.85489617991990396</v>
      </c>
      <c r="ES76" s="24">
        <v>4.4238431171579197E-2</v>
      </c>
      <c r="ET76" s="24">
        <v>7.6547986383210601E-2</v>
      </c>
      <c r="EU76" s="24">
        <v>4.5806744280363097E-2</v>
      </c>
      <c r="EV76" s="24">
        <v>0.140375309682361</v>
      </c>
      <c r="EW76" s="24">
        <v>-0.26680812518873098</v>
      </c>
    </row>
    <row r="77" spans="1:153" x14ac:dyDescent="0.25">
      <c r="A77" t="s">
        <v>20</v>
      </c>
      <c r="B77" t="s">
        <v>138</v>
      </c>
      <c r="C77" s="23">
        <v>0.57018494402214104</v>
      </c>
      <c r="D77" s="24">
        <v>-0.25642070871242501</v>
      </c>
      <c r="E77" s="24">
        <v>0.91481357055053503</v>
      </c>
      <c r="F77" s="24">
        <v>-0.30648219357594397</v>
      </c>
      <c r="G77" s="24">
        <v>-0.40735442499350299</v>
      </c>
      <c r="H77" s="24">
        <v>-0.49621395548073599</v>
      </c>
      <c r="I77" s="24">
        <v>-0.52433462973087497</v>
      </c>
      <c r="J77" s="24">
        <v>-0.43920289100435</v>
      </c>
      <c r="K77" s="24">
        <v>-0.34044780069330999</v>
      </c>
      <c r="L77" s="24">
        <v>4.1180086798458498E-2</v>
      </c>
      <c r="M77" s="24">
        <v>-0.374198493288879</v>
      </c>
      <c r="N77" s="24">
        <v>0.56303971293918798</v>
      </c>
      <c r="O77" s="24">
        <v>-0.44728320774857799</v>
      </c>
      <c r="P77" s="24">
        <v>-0.53543719839251902</v>
      </c>
      <c r="Q77" s="24">
        <v>-0.51000387836462702</v>
      </c>
      <c r="R77" s="24">
        <v>-0.46216327091094001</v>
      </c>
      <c r="S77" s="24">
        <v>0.174227945943221</v>
      </c>
      <c r="T77" s="24">
        <v>-0.368971589234453</v>
      </c>
      <c r="U77" s="24">
        <v>-0.55116278289982401</v>
      </c>
      <c r="V77" s="24">
        <v>-0.55063765610475901</v>
      </c>
      <c r="W77" s="24">
        <v>-0.485739863048534</v>
      </c>
      <c r="X77" s="24">
        <v>-0.414589494797444</v>
      </c>
      <c r="Y77" s="24">
        <v>-0.39007683547189198</v>
      </c>
      <c r="Z77" s="24">
        <v>-0.27616431882134201</v>
      </c>
      <c r="AA77" s="24">
        <v>-0.40224391438047702</v>
      </c>
      <c r="AB77" s="24">
        <v>-0.190626249700665</v>
      </c>
      <c r="AC77" s="24">
        <v>-0.51801513673871202</v>
      </c>
      <c r="AD77" s="24">
        <v>-0.46239515072979398</v>
      </c>
      <c r="AE77" s="24">
        <v>0.103756386086246</v>
      </c>
      <c r="AF77" s="24">
        <v>0.188324656873322</v>
      </c>
      <c r="AG77" s="24">
        <v>-0.40042426689638799</v>
      </c>
      <c r="AH77" s="24">
        <v>-0.38923235714669002</v>
      </c>
      <c r="AI77" s="24">
        <v>0.17428306232105001</v>
      </c>
      <c r="AJ77" s="24">
        <v>0.56072451201923701</v>
      </c>
      <c r="AK77" s="24">
        <v>0.237083558053796</v>
      </c>
      <c r="AL77" s="24">
        <v>0.603443591485469</v>
      </c>
      <c r="AM77" s="24">
        <v>0.70317576907596402</v>
      </c>
      <c r="AN77" s="24">
        <v>-0.54901638438359401</v>
      </c>
      <c r="AO77" s="24">
        <v>-0.25869378134153997</v>
      </c>
      <c r="AP77" s="24">
        <v>0.602436520287852</v>
      </c>
      <c r="AQ77" s="24">
        <v>0.79420659718414499</v>
      </c>
      <c r="AR77" s="24">
        <v>0.862918124690912</v>
      </c>
      <c r="AS77" s="24">
        <v>0.79124100536185005</v>
      </c>
      <c r="AT77" s="24">
        <v>0.69143191989322805</v>
      </c>
      <c r="AU77" s="24">
        <v>0.65732938660492601</v>
      </c>
      <c r="AV77" s="24">
        <v>0.71884456468646396</v>
      </c>
      <c r="AW77" s="24">
        <v>0.80235245097737695</v>
      </c>
      <c r="AX77" s="24">
        <v>0.66528021198209897</v>
      </c>
      <c r="AY77" s="24">
        <v>0.65672481142594596</v>
      </c>
      <c r="AZ77" s="24">
        <v>0.39679456289881898</v>
      </c>
      <c r="BA77" s="24">
        <v>-0.65163628498132997</v>
      </c>
      <c r="BB77" s="24">
        <v>0.55785738449583899</v>
      </c>
      <c r="BC77" s="24">
        <v>0.51625467405591197</v>
      </c>
      <c r="BD77" s="24">
        <v>6.1424347225673803E-2</v>
      </c>
      <c r="BE77" s="24">
        <v>-3.22307376720396E-2</v>
      </c>
      <c r="BF77" s="24">
        <v>0.60857813991026999</v>
      </c>
      <c r="BG77" s="24">
        <v>0.488082166059222</v>
      </c>
      <c r="BH77" s="24">
        <v>0.35909218055366698</v>
      </c>
      <c r="BI77" s="24">
        <v>-2.5615041512601699E-2</v>
      </c>
      <c r="BJ77" s="24">
        <v>-0.59837586528376296</v>
      </c>
      <c r="BK77" s="24">
        <v>0.49432983339862901</v>
      </c>
      <c r="BL77" s="24">
        <v>0.454067471708615</v>
      </c>
      <c r="BM77" s="24">
        <v>0.58029296003027098</v>
      </c>
      <c r="BN77" s="24">
        <v>0.52812731770449695</v>
      </c>
      <c r="BO77" s="24">
        <v>0.40148921127972098</v>
      </c>
      <c r="BP77" s="24">
        <v>0.38145246077671702</v>
      </c>
      <c r="BQ77" s="24">
        <v>0.90220912798334196</v>
      </c>
      <c r="BR77" s="24">
        <v>0.934598351717146</v>
      </c>
      <c r="BS77" s="24">
        <v>0.68444484320582699</v>
      </c>
      <c r="BT77" s="24">
        <v>0.56261174674947401</v>
      </c>
      <c r="BU77" s="24">
        <v>0.572535008346722</v>
      </c>
      <c r="BV77" s="24">
        <v>0.509589974948086</v>
      </c>
      <c r="BW77" s="24">
        <v>0.50987336464977195</v>
      </c>
      <c r="BX77" s="24">
        <v>0.31296513475141502</v>
      </c>
      <c r="BY77" s="24">
        <v>0.52964400043482995</v>
      </c>
      <c r="BZ77" s="24">
        <v>0.65531845068460504</v>
      </c>
      <c r="CA77" s="24">
        <v>0.82070486947717902</v>
      </c>
      <c r="CB77" s="24">
        <v>0.62152175150697897</v>
      </c>
      <c r="CC77" s="24">
        <v>0.58377531799240701</v>
      </c>
      <c r="CD77" s="24">
        <v>0.46407284061597798</v>
      </c>
      <c r="CE77" s="24">
        <v>0.48563472163367399</v>
      </c>
      <c r="CF77" s="24">
        <v>0.37392076884971298</v>
      </c>
      <c r="CG77" s="24">
        <v>0.37297860432775298</v>
      </c>
      <c r="CH77" s="24">
        <v>0.29060142501298097</v>
      </c>
      <c r="CI77" s="24">
        <v>0.35747417453145702</v>
      </c>
      <c r="CJ77" s="24">
        <v>0.449460925963797</v>
      </c>
      <c r="CK77" s="24">
        <v>0.51890101704634395</v>
      </c>
      <c r="CL77" s="24">
        <v>-0.21618185792608</v>
      </c>
      <c r="CM77" s="24">
        <v>3.04403212737357E-2</v>
      </c>
      <c r="CN77" s="24">
        <v>-0.32120558917632502</v>
      </c>
      <c r="CO77" s="24">
        <v>0.77398896715299703</v>
      </c>
      <c r="CP77" s="24">
        <v>0.65290738982339402</v>
      </c>
      <c r="CQ77" s="24">
        <v>0.96866350992924</v>
      </c>
      <c r="CR77" s="24">
        <v>0.90293752438932495</v>
      </c>
      <c r="CS77" s="24">
        <v>0.58995285358829297</v>
      </c>
      <c r="CT77" s="24">
        <v>0.78277153074975403</v>
      </c>
      <c r="CU77" s="24">
        <v>0.751027045968919</v>
      </c>
      <c r="CV77" s="24">
        <v>0.82039736725546597</v>
      </c>
      <c r="CW77" s="24">
        <v>-0.22102092129803599</v>
      </c>
      <c r="CX77" s="24">
        <v>-0.233170259468165</v>
      </c>
      <c r="CY77" s="24">
        <v>0.18325665382767101</v>
      </c>
      <c r="CZ77" s="24">
        <v>0.71894845828960496</v>
      </c>
      <c r="DA77" s="24">
        <v>4.5379908008090601E-2</v>
      </c>
      <c r="DB77" s="24">
        <v>-0.34477078204831801</v>
      </c>
      <c r="DC77" s="24">
        <v>0.38585251597227999</v>
      </c>
      <c r="DD77" s="24">
        <v>-0.17349204140846999</v>
      </c>
      <c r="DE77" s="24">
        <v>0.55189157171725201</v>
      </c>
      <c r="DF77" s="24">
        <v>-0.18419191146927899</v>
      </c>
      <c r="DG77" s="24">
        <v>-0.429643334609766</v>
      </c>
      <c r="DH77" s="24">
        <v>-0.104817073589316</v>
      </c>
      <c r="DI77" s="24">
        <v>0.79238192580797895</v>
      </c>
      <c r="DJ77" s="24">
        <v>-0.82760568529720802</v>
      </c>
      <c r="DK77" s="24">
        <v>0.67941811476342895</v>
      </c>
      <c r="DL77" s="24">
        <v>-0.32713331846193899</v>
      </c>
      <c r="DM77" s="24">
        <v>0.73077501098180597</v>
      </c>
      <c r="DN77" s="24">
        <v>0.33185025204804902</v>
      </c>
      <c r="DO77" s="24">
        <v>0.70913663747897904</v>
      </c>
      <c r="DP77" s="24">
        <v>0.73172966947022</v>
      </c>
      <c r="DQ77" s="24">
        <v>0.69477963882660898</v>
      </c>
      <c r="DR77" s="24">
        <v>0.550228341984346</v>
      </c>
      <c r="DS77" s="24">
        <v>0.58913329678228699</v>
      </c>
      <c r="DT77" s="24">
        <v>0.65861352986570199</v>
      </c>
      <c r="DU77" s="24">
        <v>0.53423561490480598</v>
      </c>
      <c r="DV77" s="24">
        <v>0.57189137201546802</v>
      </c>
      <c r="DW77" s="24">
        <v>0.63243280498380705</v>
      </c>
      <c r="DX77" s="24">
        <v>0.70852287974224903</v>
      </c>
      <c r="DY77" s="24">
        <v>0.427755695352735</v>
      </c>
      <c r="DZ77" s="24">
        <v>0.456039800214535</v>
      </c>
      <c r="EA77" s="24">
        <v>0.467223087005326</v>
      </c>
      <c r="EB77" s="24">
        <v>0.50167638150077398</v>
      </c>
      <c r="EC77" s="24">
        <v>0.48608073693423698</v>
      </c>
      <c r="ED77" s="24">
        <v>0.50619589366555395</v>
      </c>
      <c r="EE77" s="24">
        <v>0.54502278975288398</v>
      </c>
      <c r="EF77" s="24">
        <v>0.41668341532507502</v>
      </c>
      <c r="EG77" s="24">
        <v>0.40221426507542202</v>
      </c>
      <c r="EH77" s="24">
        <v>0.47440877617579202</v>
      </c>
      <c r="EI77" s="24">
        <v>0.48536725374679301</v>
      </c>
      <c r="EJ77" s="24">
        <v>0.80625102398815196</v>
      </c>
      <c r="EK77" s="24">
        <v>0.777824432143568</v>
      </c>
      <c r="EL77" s="24">
        <v>0.76593403283667505</v>
      </c>
      <c r="EM77" s="24">
        <v>-0.41688917433322098</v>
      </c>
      <c r="EN77" s="24">
        <v>4.0486164982348902E-2</v>
      </c>
      <c r="EO77" s="24">
        <v>-0.26006548133527002</v>
      </c>
      <c r="EP77" s="24">
        <v>-1.55605015352393E-2</v>
      </c>
      <c r="EQ77" s="24">
        <v>0.85333175259744698</v>
      </c>
      <c r="ER77" s="24">
        <v>0.84015893657481</v>
      </c>
      <c r="ES77" s="24">
        <v>9.9926189409139093E-3</v>
      </c>
      <c r="ET77" s="24">
        <v>4.4461936378776899E-2</v>
      </c>
      <c r="EU77" s="24">
        <v>2.31340070032835E-2</v>
      </c>
      <c r="EV77" s="24">
        <v>0.23670642475863299</v>
      </c>
      <c r="EW77" s="24">
        <v>-0.32330386587496601</v>
      </c>
    </row>
    <row r="78" spans="1:153" x14ac:dyDescent="0.25">
      <c r="A78" t="s">
        <v>14</v>
      </c>
      <c r="B78" t="s">
        <v>138</v>
      </c>
      <c r="C78" s="23">
        <v>0.67606625774004703</v>
      </c>
      <c r="D78" s="24">
        <v>-0.19516351794812001</v>
      </c>
      <c r="E78" s="24">
        <v>0.97581758974059696</v>
      </c>
      <c r="F78" s="24">
        <v>-0.48069265164549502</v>
      </c>
      <c r="G78" s="24">
        <v>-0.50202658172693304</v>
      </c>
      <c r="H78" s="24">
        <v>-0.66536331657871906</v>
      </c>
      <c r="I78" s="24">
        <v>-0.708104559868445</v>
      </c>
      <c r="J78" s="24">
        <v>-0.63375978531603006</v>
      </c>
      <c r="K78" s="24">
        <v>-0.54831567505951495</v>
      </c>
      <c r="L78" s="24">
        <v>-0.167415908761361</v>
      </c>
      <c r="M78" s="24">
        <v>-0.58330649610626895</v>
      </c>
      <c r="N78" s="24">
        <v>0.18826358934263199</v>
      </c>
      <c r="O78" s="24">
        <v>-0.61506417583678097</v>
      </c>
      <c r="P78" s="24">
        <v>-0.67337318297892701</v>
      </c>
      <c r="Q78" s="24">
        <v>-0.64333056193046101</v>
      </c>
      <c r="R78" s="24">
        <v>-0.607573965870704</v>
      </c>
      <c r="S78" s="24">
        <v>-5.2954432812019102E-4</v>
      </c>
      <c r="T78" s="24">
        <v>-0.60810549281141102</v>
      </c>
      <c r="U78" s="24">
        <v>-0.67544899310592099</v>
      </c>
      <c r="V78" s="24">
        <v>-0.67377311518863403</v>
      </c>
      <c r="W78" s="24">
        <v>-0.59924173374087797</v>
      </c>
      <c r="X78" s="24">
        <v>-0.57218910465583706</v>
      </c>
      <c r="Y78" s="24">
        <v>-0.607146680867646</v>
      </c>
      <c r="Z78" s="24">
        <v>-0.50934250330649</v>
      </c>
      <c r="AA78" s="24">
        <v>-0.62405824642164398</v>
      </c>
      <c r="AB78" s="24">
        <v>-0.36895367449908001</v>
      </c>
      <c r="AC78" s="24">
        <v>-0.63253799677106104</v>
      </c>
      <c r="AD78" s="24">
        <v>-0.62006944920385898</v>
      </c>
      <c r="AE78" s="24">
        <v>0.25293424625463201</v>
      </c>
      <c r="AF78" s="24">
        <v>0.17303354957561001</v>
      </c>
      <c r="AG78" s="24">
        <v>-0.53306745560742397</v>
      </c>
      <c r="AH78" s="24">
        <v>-0.50057985134084604</v>
      </c>
      <c r="AI78" s="24">
        <v>0.31509259709042797</v>
      </c>
      <c r="AJ78" s="24">
        <v>0.57558437406629304</v>
      </c>
      <c r="AK78" s="24">
        <v>0.17423070729416101</v>
      </c>
      <c r="AL78" s="24">
        <v>0.33550020198060498</v>
      </c>
      <c r="AM78" s="24">
        <v>0.44795372129960398</v>
      </c>
      <c r="AN78" s="24">
        <v>-0.70865190069300299</v>
      </c>
      <c r="AO78" s="24">
        <v>-0.43730046039710702</v>
      </c>
      <c r="AP78" s="24">
        <v>0.55424530391626203</v>
      </c>
      <c r="AQ78" s="24">
        <v>0.54794724652585702</v>
      </c>
      <c r="AR78" s="24">
        <v>0.84412150591181601</v>
      </c>
      <c r="AS78" s="24">
        <v>0.73067785394678897</v>
      </c>
      <c r="AT78" s="24">
        <v>0.59224023179684204</v>
      </c>
      <c r="AU78" s="24">
        <v>0.75551990349929399</v>
      </c>
      <c r="AV78" s="24">
        <v>0.45343220259352002</v>
      </c>
      <c r="AW78" s="24">
        <v>0.73376396664223997</v>
      </c>
      <c r="AX78" s="24">
        <v>0.67222805358785198</v>
      </c>
      <c r="AY78" s="24">
        <v>0.62065592827872096</v>
      </c>
      <c r="AZ78" s="24">
        <v>0.41239478786725098</v>
      </c>
      <c r="BA78" s="24">
        <v>-0.75812405447337095</v>
      </c>
      <c r="BB78" s="24">
        <v>0.59676190381525795</v>
      </c>
      <c r="BC78" s="24">
        <v>0.53522393109211397</v>
      </c>
      <c r="BD78" s="24">
        <v>2.18417982641501E-2</v>
      </c>
      <c r="BE78" s="24">
        <v>0.21738388168769199</v>
      </c>
      <c r="BF78" s="24">
        <v>0.68627069994789502</v>
      </c>
      <c r="BG78" s="24">
        <v>0.48092241305040301</v>
      </c>
      <c r="BH78" s="24">
        <v>0.433511283252413</v>
      </c>
      <c r="BI78" s="24">
        <v>0.119640869454627</v>
      </c>
      <c r="BJ78" s="24">
        <v>-0.79430114916087002</v>
      </c>
      <c r="BK78" s="24">
        <v>0.51622339824201102</v>
      </c>
      <c r="BL78" s="24">
        <v>0.41806420049569998</v>
      </c>
      <c r="BM78" s="24">
        <v>0.53949691081786999</v>
      </c>
      <c r="BN78" s="24">
        <v>0.39944207252612701</v>
      </c>
      <c r="BO78" s="24">
        <v>0.41291093771181397</v>
      </c>
      <c r="BP78" s="24">
        <v>0.40777080115626102</v>
      </c>
      <c r="BQ78" s="24">
        <v>0.75260003627965</v>
      </c>
      <c r="BR78" s="24">
        <v>0.76227657698138895</v>
      </c>
      <c r="BS78" s="24">
        <v>0.64941183000500602</v>
      </c>
      <c r="BT78" s="24">
        <v>0.59420482000460595</v>
      </c>
      <c r="BU78" s="24">
        <v>0.56955969285438202</v>
      </c>
      <c r="BV78" s="24">
        <v>0.57406913755745104</v>
      </c>
      <c r="BW78" s="24">
        <v>0.54666072206828398</v>
      </c>
      <c r="BX78" s="24">
        <v>0.240311217846118</v>
      </c>
      <c r="BY78" s="24">
        <v>0.64250707906118898</v>
      </c>
      <c r="BZ78" s="24">
        <v>0.367779624391743</v>
      </c>
      <c r="CA78" s="24">
        <v>0.60678407646769605</v>
      </c>
      <c r="CB78" s="24">
        <v>0.63299004654707702</v>
      </c>
      <c r="CC78" s="24">
        <v>0.57078084858667999</v>
      </c>
      <c r="CD78" s="24">
        <v>0.48421926468158899</v>
      </c>
      <c r="CE78" s="24">
        <v>0.49492960184799301</v>
      </c>
      <c r="CF78" s="24">
        <v>0.42122654405796101</v>
      </c>
      <c r="CG78" s="24">
        <v>0.38162638030062301</v>
      </c>
      <c r="CH78" s="24">
        <v>0.29203732603914501</v>
      </c>
      <c r="CI78" s="24">
        <v>0.33229237570675901</v>
      </c>
      <c r="CJ78" s="24">
        <v>0.27825339776962499</v>
      </c>
      <c r="CK78" s="24">
        <v>0.53696522305441197</v>
      </c>
      <c r="CL78" s="24">
        <v>-0.46630692256490702</v>
      </c>
      <c r="CM78" s="24">
        <v>-0.16895998877767901</v>
      </c>
      <c r="CN78" s="24">
        <v>-0.49150889887675803</v>
      </c>
      <c r="CO78" s="24">
        <v>0.67940661067629604</v>
      </c>
      <c r="CP78" s="24">
        <v>0.90847794620116895</v>
      </c>
      <c r="CQ78" s="24">
        <v>0.81332659240887495</v>
      </c>
      <c r="CR78" s="24">
        <v>0.65908703348182995</v>
      </c>
      <c r="CS78" s="24">
        <v>0.42792858918452298</v>
      </c>
      <c r="CT78" s="24">
        <v>0.755892866689717</v>
      </c>
      <c r="CU78" s="24">
        <v>0.68969343487656698</v>
      </c>
      <c r="CV78" s="24">
        <v>0.54837309087472896</v>
      </c>
      <c r="CW78" s="24">
        <v>-0.268571474047889</v>
      </c>
      <c r="CX78" s="24">
        <v>-0.41404815582965698</v>
      </c>
      <c r="CY78" s="24">
        <v>0.380407109051558</v>
      </c>
      <c r="CZ78" s="24">
        <v>0.66410903420057799</v>
      </c>
      <c r="DA78" s="24">
        <v>-0.188031656370508</v>
      </c>
      <c r="DB78" s="24">
        <v>-0.48401672060338602</v>
      </c>
      <c r="DC78" s="24">
        <v>0.21471217433204901</v>
      </c>
      <c r="DD78" s="24">
        <v>-0.40990407620365898</v>
      </c>
      <c r="DE78" s="24">
        <v>0.118405135050193</v>
      </c>
      <c r="DF78" s="24">
        <v>9.3707285177620406E-2</v>
      </c>
      <c r="DG78" s="24">
        <v>-0.16759387466398801</v>
      </c>
      <c r="DH78" s="24">
        <v>-0.40176214901957302</v>
      </c>
      <c r="DI78" s="24">
        <v>0.81306216645739104</v>
      </c>
      <c r="DJ78" s="24">
        <v>-0.713994818830746</v>
      </c>
      <c r="DK78" s="24">
        <v>0.52788284831798205</v>
      </c>
      <c r="DL78" s="24">
        <v>-0.31698624289760302</v>
      </c>
      <c r="DM78" s="24">
        <v>0.88509640901852504</v>
      </c>
      <c r="DN78" s="24">
        <v>0.61835796235704399</v>
      </c>
      <c r="DO78" s="24">
        <v>0.85018661526009198</v>
      </c>
      <c r="DP78" s="24">
        <v>0.846273371148482</v>
      </c>
      <c r="DQ78" s="24">
        <v>0.79417746893113605</v>
      </c>
      <c r="DR78" s="24">
        <v>0.72158197967276305</v>
      </c>
      <c r="DS78" s="24">
        <v>0.85818264248473097</v>
      </c>
      <c r="DT78" s="24">
        <v>0.75650411283764596</v>
      </c>
      <c r="DU78" s="24">
        <v>0.70759209081354402</v>
      </c>
      <c r="DV78" s="24">
        <v>0.75774365292470502</v>
      </c>
      <c r="DW78" s="24">
        <v>0.78655634163138599</v>
      </c>
      <c r="DX78" s="24">
        <v>0.87353132409480305</v>
      </c>
      <c r="DY78" s="24">
        <v>0.63312768875526704</v>
      </c>
      <c r="DZ78" s="24">
        <v>0.62503487368389499</v>
      </c>
      <c r="EA78" s="24">
        <v>0.62154066183127299</v>
      </c>
      <c r="EB78" s="24">
        <v>0.66900450029018299</v>
      </c>
      <c r="EC78" s="24">
        <v>0.66657952849869595</v>
      </c>
      <c r="ED78" s="24">
        <v>0.68330787888910705</v>
      </c>
      <c r="EE78" s="24">
        <v>0.71239653542320402</v>
      </c>
      <c r="EF78" s="24">
        <v>0.55982591652052205</v>
      </c>
      <c r="EG78" s="24">
        <v>0.56733715979848998</v>
      </c>
      <c r="EH78" s="24">
        <v>0.63170976230661602</v>
      </c>
      <c r="EI78" s="24">
        <v>0.66306216340464397</v>
      </c>
      <c r="EJ78" s="24">
        <v>0.45064495269923199</v>
      </c>
      <c r="EK78" s="24">
        <v>0.72979009345289503</v>
      </c>
      <c r="EL78" s="24">
        <v>0.53996551203769205</v>
      </c>
      <c r="EM78" s="24">
        <v>-0.56002016794500697</v>
      </c>
      <c r="EN78" s="24">
        <v>-0.132785319601051</v>
      </c>
      <c r="EO78" s="24">
        <v>-0.21155917921796699</v>
      </c>
      <c r="EP78" s="24">
        <v>0.39067927058366803</v>
      </c>
      <c r="EQ78" s="24">
        <v>0.50557589326317498</v>
      </c>
      <c r="ER78" s="24">
        <v>0.51654989609013502</v>
      </c>
      <c r="ES78" s="24">
        <v>0.39851616202134899</v>
      </c>
      <c r="ET78" s="24">
        <v>0.49245674874765799</v>
      </c>
      <c r="EU78" s="24">
        <v>0.44944969138234098</v>
      </c>
      <c r="EV78" s="24">
        <v>0.18521491553331701</v>
      </c>
      <c r="EW78" s="24">
        <v>-0.29687291216373202</v>
      </c>
    </row>
    <row r="79" spans="1:153" x14ac:dyDescent="0.25">
      <c r="A79" t="s">
        <v>21</v>
      </c>
      <c r="B79" t="s">
        <v>138</v>
      </c>
      <c r="C79" s="23">
        <v>0.46683191627899101</v>
      </c>
      <c r="D79" s="24">
        <v>-0.27095917897961203</v>
      </c>
      <c r="E79" s="24">
        <v>0.810010244039581</v>
      </c>
      <c r="F79" s="24">
        <v>-0.18976312823160699</v>
      </c>
      <c r="G79" s="24">
        <v>-0.33737933536647702</v>
      </c>
      <c r="H79" s="24">
        <v>-0.37562011578999899</v>
      </c>
      <c r="I79" s="24">
        <v>-0.39232266890232598</v>
      </c>
      <c r="J79" s="24">
        <v>-0.30636801385650497</v>
      </c>
      <c r="K79" s="24">
        <v>-0.22761629262398</v>
      </c>
      <c r="L79" s="24">
        <v>7.5895821254628196E-2</v>
      </c>
      <c r="M79" s="24">
        <v>-0.26128826235818198</v>
      </c>
      <c r="N79" s="24">
        <v>0.62671574045498701</v>
      </c>
      <c r="O79" s="24">
        <v>-0.32911406199092902</v>
      </c>
      <c r="P79" s="24">
        <v>-0.426971896648486</v>
      </c>
      <c r="Q79" s="24">
        <v>-0.41382218826739497</v>
      </c>
      <c r="R79" s="24">
        <v>-0.370661278051514</v>
      </c>
      <c r="S79" s="24">
        <v>0.18415081222778301</v>
      </c>
      <c r="T79" s="24">
        <v>-0.22517854652612801</v>
      </c>
      <c r="U79" s="24">
        <v>-0.45493697713668602</v>
      </c>
      <c r="V79" s="24">
        <v>-0.45413001612209403</v>
      </c>
      <c r="W79" s="24">
        <v>-0.40910550612996699</v>
      </c>
      <c r="X79" s="24">
        <v>-0.334009939325632</v>
      </c>
      <c r="Y79" s="24">
        <v>-0.27737731659690601</v>
      </c>
      <c r="Z79" s="24">
        <v>-0.17850082260209199</v>
      </c>
      <c r="AA79" s="24">
        <v>-0.26545327151732601</v>
      </c>
      <c r="AB79" s="24">
        <v>-0.106115589505536</v>
      </c>
      <c r="AC79" s="24">
        <v>-0.43390810361937099</v>
      </c>
      <c r="AD79" s="24">
        <v>-0.35383013460732898</v>
      </c>
      <c r="AE79" s="24">
        <v>4.3301240710066899E-2</v>
      </c>
      <c r="AF79" s="24">
        <v>0.17399807151784499</v>
      </c>
      <c r="AG79" s="24">
        <v>-0.30577380942033899</v>
      </c>
      <c r="AH79" s="24">
        <v>-0.31975957180702902</v>
      </c>
      <c r="AI79" s="24">
        <v>0.104108073748611</v>
      </c>
      <c r="AJ79" s="24">
        <v>0.50756781664255801</v>
      </c>
      <c r="AK79" s="24">
        <v>0.22029989876963699</v>
      </c>
      <c r="AL79" s="24">
        <v>0.63351909937055895</v>
      </c>
      <c r="AM79" s="24">
        <v>0.75865377482565799</v>
      </c>
      <c r="AN79" s="24">
        <v>-0.429736319931037</v>
      </c>
      <c r="AO79" s="24">
        <v>-0.16623675517759001</v>
      </c>
      <c r="AP79" s="24">
        <v>0.57508124761034995</v>
      </c>
      <c r="AQ79" s="24">
        <v>0.82957827022410902</v>
      </c>
      <c r="AR79" s="24">
        <v>0.78827292545501404</v>
      </c>
      <c r="AS79" s="24">
        <v>0.74107305359429998</v>
      </c>
      <c r="AT79" s="24">
        <v>0.66977995258833301</v>
      </c>
      <c r="AU79" s="24">
        <v>0.53502015136742498</v>
      </c>
      <c r="AV79" s="24">
        <v>0.75483115661546296</v>
      </c>
      <c r="AW79" s="24">
        <v>0.75485590634697597</v>
      </c>
      <c r="AX79" s="24">
        <v>0.59222473388973496</v>
      </c>
      <c r="AY79" s="24">
        <v>0.59929945386498695</v>
      </c>
      <c r="AZ79" s="24">
        <v>0.35048286312802102</v>
      </c>
      <c r="BA79" s="24">
        <v>-0.53459332807454096</v>
      </c>
      <c r="BB79" s="24">
        <v>0.487726207595435</v>
      </c>
      <c r="BC79" s="24">
        <v>0.46505141289832702</v>
      </c>
      <c r="BD79" s="24">
        <v>6.8064636372621098E-2</v>
      </c>
      <c r="BE79" s="24">
        <v>-0.16959281011310101</v>
      </c>
      <c r="BF79" s="24">
        <v>0.51636261597272104</v>
      </c>
      <c r="BG79" s="24">
        <v>0.44654716200391598</v>
      </c>
      <c r="BH79" s="24">
        <v>0.28765770172793997</v>
      </c>
      <c r="BI79" s="24">
        <v>-0.11755225631866</v>
      </c>
      <c r="BJ79" s="24">
        <v>-0.50822209728483503</v>
      </c>
      <c r="BK79" s="24">
        <v>0.42755929045393398</v>
      </c>
      <c r="BL79" s="24">
        <v>0.41846144110077699</v>
      </c>
      <c r="BM79" s="24">
        <v>0.52996565351365599</v>
      </c>
      <c r="BN79" s="24">
        <v>0.52846546422232799</v>
      </c>
      <c r="BO79" s="24">
        <v>0.35821794573153398</v>
      </c>
      <c r="BP79" s="24">
        <v>0.32079682752363398</v>
      </c>
      <c r="BQ79" s="24">
        <v>0.87070443322286395</v>
      </c>
      <c r="BR79" s="24">
        <v>0.92708425577439701</v>
      </c>
      <c r="BS79" s="24">
        <v>0.62073635492730495</v>
      </c>
      <c r="BT79" s="24">
        <v>0.49212960324764399</v>
      </c>
      <c r="BU79" s="24">
        <v>0.53053062280713403</v>
      </c>
      <c r="BV79" s="24">
        <v>0.43117261489013298</v>
      </c>
      <c r="BW79" s="24">
        <v>0.45085320209831398</v>
      </c>
      <c r="BX79" s="24">
        <v>0.360359527796628</v>
      </c>
      <c r="BY79" s="24">
        <v>0.41453016240228802</v>
      </c>
      <c r="BZ79" s="24">
        <v>0.76606025327090299</v>
      </c>
      <c r="CA79" s="24">
        <v>0.82763234967223398</v>
      </c>
      <c r="CB79" s="24">
        <v>0.55872067538352399</v>
      </c>
      <c r="CC79" s="24">
        <v>0.53480794940787602</v>
      </c>
      <c r="CD79" s="24">
        <v>0.40975208660187101</v>
      </c>
      <c r="CE79" s="24">
        <v>0.41058554033276701</v>
      </c>
      <c r="CF79" s="24">
        <v>0.307216930638324</v>
      </c>
      <c r="CG79" s="24">
        <v>0.33541426861576601</v>
      </c>
      <c r="CH79" s="24">
        <v>0.25001895728357199</v>
      </c>
      <c r="CI79" s="24">
        <v>0.31954614522385499</v>
      </c>
      <c r="CJ79" s="24">
        <v>0.48870488527137901</v>
      </c>
      <c r="CK79" s="24">
        <v>0.46716989155600902</v>
      </c>
      <c r="CL79" s="24">
        <v>-9.0360725636178099E-2</v>
      </c>
      <c r="CM79" s="24">
        <v>0.13845288114531801</v>
      </c>
      <c r="CN79" s="24">
        <v>-0.24501784444825001</v>
      </c>
      <c r="CO79" s="24">
        <v>0.73396522001394804</v>
      </c>
      <c r="CP79" s="24">
        <v>0.463185089744022</v>
      </c>
      <c r="CQ79" s="24">
        <v>0.97112492266699302</v>
      </c>
      <c r="CR79" s="24">
        <v>0.96261027565915003</v>
      </c>
      <c r="CS79" s="24">
        <v>0.63972408471560205</v>
      </c>
      <c r="CT79" s="24">
        <v>0.66494738186930602</v>
      </c>
      <c r="CU79" s="24">
        <v>0.69560394966719796</v>
      </c>
      <c r="CV79" s="24">
        <v>0.86707690158894202</v>
      </c>
      <c r="CW79" s="24">
        <v>-0.19162159766849801</v>
      </c>
      <c r="CX79" s="24">
        <v>-0.101397743467465</v>
      </c>
      <c r="CY79" s="24">
        <v>8.3639479388175897E-2</v>
      </c>
      <c r="CZ79" s="24">
        <v>0.68669070557100398</v>
      </c>
      <c r="DA79" s="24">
        <v>0.167915885318831</v>
      </c>
      <c r="DB79" s="24">
        <v>-0.27752242952246797</v>
      </c>
      <c r="DC79" s="24">
        <v>0.36777937691654899</v>
      </c>
      <c r="DD79" s="24">
        <v>-2.9250228540060999E-2</v>
      </c>
      <c r="DE79" s="24">
        <v>0.64983037605375105</v>
      </c>
      <c r="DF79" s="24">
        <v>-0.31864589578004998</v>
      </c>
      <c r="DG79" s="24">
        <v>-0.51507256198075102</v>
      </c>
      <c r="DH79" s="24">
        <v>4.9256856510094302E-2</v>
      </c>
      <c r="DI79" s="24">
        <v>0.71565995592295295</v>
      </c>
      <c r="DJ79" s="24">
        <v>-0.76340746938902304</v>
      </c>
      <c r="DK79" s="24">
        <v>0.71063329772099104</v>
      </c>
      <c r="DL79" s="24">
        <v>-0.29321354826911999</v>
      </c>
      <c r="DM79" s="24">
        <v>0.57321496367138602</v>
      </c>
      <c r="DN79" s="24">
        <v>0.14623757272396201</v>
      </c>
      <c r="DO79" s="24">
        <v>0.58013745074008005</v>
      </c>
      <c r="DP79" s="24">
        <v>0.60644566708548497</v>
      </c>
      <c r="DQ79" s="24">
        <v>0.57194077050907199</v>
      </c>
      <c r="DR79" s="24">
        <v>0.38642298234660499</v>
      </c>
      <c r="DS79" s="24">
        <v>0.402697395806558</v>
      </c>
      <c r="DT79" s="24">
        <v>0.54590805296181999</v>
      </c>
      <c r="DU79" s="24">
        <v>0.39784002541136798</v>
      </c>
      <c r="DV79" s="24">
        <v>0.42964171834118903</v>
      </c>
      <c r="DW79" s="24">
        <v>0.49687364347037999</v>
      </c>
      <c r="DX79" s="24">
        <v>0.56337296990490304</v>
      </c>
      <c r="DY79" s="24">
        <v>0.29663239371928402</v>
      </c>
      <c r="DZ79" s="24">
        <v>0.33573553043536802</v>
      </c>
      <c r="EA79" s="24">
        <v>0.34981367469661101</v>
      </c>
      <c r="EB79" s="24">
        <v>0.37358790839557798</v>
      </c>
      <c r="EC79" s="24">
        <v>0.35718861391330498</v>
      </c>
      <c r="ED79" s="24">
        <v>0.37131141582453803</v>
      </c>
      <c r="EE79" s="24">
        <v>0.411326317783136</v>
      </c>
      <c r="EF79" s="24">
        <v>0.30500718671403598</v>
      </c>
      <c r="EG79" s="24">
        <v>0.27945998488468299</v>
      </c>
      <c r="EH79" s="24">
        <v>0.351084507113333</v>
      </c>
      <c r="EI79" s="24">
        <v>0.35691118617002299</v>
      </c>
      <c r="EJ79" s="24">
        <v>0.88075080492233304</v>
      </c>
      <c r="EK79" s="24">
        <v>0.743980943431092</v>
      </c>
      <c r="EL79" s="24">
        <v>0.78165380340567403</v>
      </c>
      <c r="EM79" s="24">
        <v>-0.335506908592619</v>
      </c>
      <c r="EN79" s="24">
        <v>0.180547397439102</v>
      </c>
      <c r="EO79" s="24">
        <v>-0.19425570125388</v>
      </c>
      <c r="EP79" s="24">
        <v>-0.20201793374065</v>
      </c>
      <c r="EQ79" s="24">
        <v>0.92896357026513598</v>
      </c>
      <c r="ER79" s="24">
        <v>0.89912221364541101</v>
      </c>
      <c r="ES79" s="24">
        <v>-0.170844553880309</v>
      </c>
      <c r="ET79" s="24">
        <v>-0.145155429770019</v>
      </c>
      <c r="EU79" s="24">
        <v>-0.17539001908628299</v>
      </c>
      <c r="EV79" s="24">
        <v>0.17907044103387601</v>
      </c>
      <c r="EW79" s="24">
        <v>-0.27902570242425301</v>
      </c>
    </row>
    <row r="80" spans="1:153" x14ac:dyDescent="0.25">
      <c r="A80" t="s">
        <v>5</v>
      </c>
      <c r="B80" t="s">
        <v>138</v>
      </c>
      <c r="C80" s="23">
        <v>0.51405980357229497</v>
      </c>
      <c r="D80" s="24">
        <v>-0.38430832260480902</v>
      </c>
      <c r="E80" s="24">
        <v>0.977893454548869</v>
      </c>
      <c r="F80" s="24">
        <v>-0.25779420421093502</v>
      </c>
      <c r="G80" s="24">
        <v>-0.32322311515401397</v>
      </c>
      <c r="H80" s="24">
        <v>-0.470128890034263</v>
      </c>
      <c r="I80" s="24">
        <v>-0.50920567154198604</v>
      </c>
      <c r="J80" s="24">
        <v>-0.426760785444046</v>
      </c>
      <c r="K80" s="24">
        <v>-0.31001941602902999</v>
      </c>
      <c r="L80" s="24">
        <v>5.4455104348531298E-2</v>
      </c>
      <c r="M80" s="24">
        <v>-0.37545795703280199</v>
      </c>
      <c r="N80" s="24">
        <v>0.46842919196857202</v>
      </c>
      <c r="O80" s="24">
        <v>-0.41383815715575401</v>
      </c>
      <c r="P80" s="24">
        <v>-0.49898911531575502</v>
      </c>
      <c r="Q80" s="24">
        <v>-0.46708628113122502</v>
      </c>
      <c r="R80" s="24">
        <v>-0.425827458819314</v>
      </c>
      <c r="S80" s="24">
        <v>0.226055222532283</v>
      </c>
      <c r="T80" s="24">
        <v>-0.36884941563629797</v>
      </c>
      <c r="U80" s="24">
        <v>-0.50392428740415396</v>
      </c>
      <c r="V80" s="24">
        <v>-0.50244597415967995</v>
      </c>
      <c r="W80" s="24">
        <v>-0.43053954505561598</v>
      </c>
      <c r="X80" s="24">
        <v>-0.36405619145136398</v>
      </c>
      <c r="Y80" s="24">
        <v>-0.37723865008096802</v>
      </c>
      <c r="Z80" s="24">
        <v>-0.271311634634816</v>
      </c>
      <c r="AA80" s="24">
        <v>-0.39409943646057199</v>
      </c>
      <c r="AB80" s="24">
        <v>-0.15904685013658701</v>
      </c>
      <c r="AC80" s="24">
        <v>-0.46837905238710797</v>
      </c>
      <c r="AD80" s="24">
        <v>-0.434360546101696</v>
      </c>
      <c r="AE80" s="24">
        <v>8.2215890664868799E-2</v>
      </c>
      <c r="AF80" s="24">
        <v>0.115131844772176</v>
      </c>
      <c r="AG80" s="24">
        <v>-0.335428793204746</v>
      </c>
      <c r="AH80" s="24">
        <v>-0.30770079206252599</v>
      </c>
      <c r="AI80" s="24">
        <v>0.150594951094881</v>
      </c>
      <c r="AJ80" s="24">
        <v>0.48677123723816201</v>
      </c>
      <c r="AK80" s="24">
        <v>0.146432987651821</v>
      </c>
      <c r="AL80" s="24">
        <v>0.47571645283500003</v>
      </c>
      <c r="AM80" s="24">
        <v>0.61563279379508895</v>
      </c>
      <c r="AN80" s="24">
        <v>-0.52171492305075495</v>
      </c>
      <c r="AO80" s="24">
        <v>-0.227238278793952</v>
      </c>
      <c r="AP80" s="24">
        <v>0.481445086912274</v>
      </c>
      <c r="AQ80" s="24">
        <v>0.64146818309661902</v>
      </c>
      <c r="AR80" s="24">
        <v>0.80986773215632102</v>
      </c>
      <c r="AS80" s="24">
        <v>0.68642444668380598</v>
      </c>
      <c r="AT80" s="24">
        <v>0.56317699325675696</v>
      </c>
      <c r="AU80" s="24">
        <v>0.59573537509735597</v>
      </c>
      <c r="AV80" s="24">
        <v>0.66194328648266898</v>
      </c>
      <c r="AW80" s="24">
        <v>0.70037523545751701</v>
      </c>
      <c r="AX80" s="24">
        <v>0.57273968604349301</v>
      </c>
      <c r="AY80" s="24">
        <v>0.55028558264550398</v>
      </c>
      <c r="AZ80" s="24">
        <v>0.29998160258060302</v>
      </c>
      <c r="BA80" s="24">
        <v>-0.62832048833963405</v>
      </c>
      <c r="BB80" s="24">
        <v>0.47395277098003502</v>
      </c>
      <c r="BC80" s="24">
        <v>0.42447372364258401</v>
      </c>
      <c r="BD80" s="24">
        <v>-1.9344912483955801E-2</v>
      </c>
      <c r="BE80" s="24">
        <v>-8.9107338274549992E-3</v>
      </c>
      <c r="BF80" s="24">
        <v>0.55936684539091597</v>
      </c>
      <c r="BG80" s="24">
        <v>0.38387786397439599</v>
      </c>
      <c r="BH80" s="24">
        <v>0.273784900201127</v>
      </c>
      <c r="BI80" s="24">
        <v>-5.4167239180068202E-2</v>
      </c>
      <c r="BJ80" s="24">
        <v>-0.63016882393459195</v>
      </c>
      <c r="BK80" s="24">
        <v>0.37776280878692597</v>
      </c>
      <c r="BL80" s="24">
        <v>0.31906179093471099</v>
      </c>
      <c r="BM80" s="24">
        <v>0.44859123120758898</v>
      </c>
      <c r="BN80" s="24">
        <v>0.35856011954268702</v>
      </c>
      <c r="BO80" s="24">
        <v>0.307497805324772</v>
      </c>
      <c r="BP80" s="24">
        <v>0.28767047698835002</v>
      </c>
      <c r="BQ80" s="24">
        <v>0.86559989541200499</v>
      </c>
      <c r="BR80" s="24">
        <v>0.85523135153070295</v>
      </c>
      <c r="BS80" s="24">
        <v>0.58616010224843995</v>
      </c>
      <c r="BT80" s="24">
        <v>0.47413974848255902</v>
      </c>
      <c r="BU80" s="24">
        <v>0.48110222709261302</v>
      </c>
      <c r="BV80" s="24">
        <v>0.43117326188941602</v>
      </c>
      <c r="BW80" s="24">
        <v>0.42402738325698103</v>
      </c>
      <c r="BX80" s="24">
        <v>0.20350890847335901</v>
      </c>
      <c r="BY80" s="24">
        <v>0.47500017498784097</v>
      </c>
      <c r="BZ80" s="24">
        <v>0.51734590257414503</v>
      </c>
      <c r="CA80" s="24">
        <v>0.68426066774476002</v>
      </c>
      <c r="CB80" s="24">
        <v>0.54012389268196404</v>
      </c>
      <c r="CC80" s="24">
        <v>0.47604269515297698</v>
      </c>
      <c r="CD80" s="24">
        <v>0.36478580457107901</v>
      </c>
      <c r="CE80" s="24">
        <v>0.389203262226541</v>
      </c>
      <c r="CF80" s="24">
        <v>0.27015844789659199</v>
      </c>
      <c r="CG80" s="24">
        <v>0.26102023013338399</v>
      </c>
      <c r="CH80" s="24">
        <v>0.14400966377211299</v>
      </c>
      <c r="CI80" s="24">
        <v>0.20375563537894201</v>
      </c>
      <c r="CJ80" s="24">
        <v>0.259232002933314</v>
      </c>
      <c r="CK80" s="24">
        <v>0.42480477191711602</v>
      </c>
      <c r="CL80" s="24">
        <v>-0.21240453179341001</v>
      </c>
      <c r="CM80" s="24">
        <v>1.9329468621853599E-2</v>
      </c>
      <c r="CN80" s="24">
        <v>-0.28139353519382099</v>
      </c>
      <c r="CO80" s="24">
        <v>0.65939329624912701</v>
      </c>
      <c r="CP80" s="24">
        <v>0.76449812305773501</v>
      </c>
      <c r="CQ80" s="24">
        <v>0.92313787453835605</v>
      </c>
      <c r="CR80" s="24">
        <v>0.87498029278824396</v>
      </c>
      <c r="CS80" s="24">
        <v>0.64305012480666401</v>
      </c>
      <c r="CT80" s="24">
        <v>0.77031960882140604</v>
      </c>
      <c r="CU80" s="24">
        <v>0.75950861544303105</v>
      </c>
      <c r="CV80" s="24">
        <v>0.69506878455662702</v>
      </c>
      <c r="CW80" s="24">
        <v>-0.13613551926758999</v>
      </c>
      <c r="CX80" s="24">
        <v>-0.17699163535787199</v>
      </c>
      <c r="CY80" s="24">
        <v>0.12891499091879699</v>
      </c>
      <c r="CZ80" s="24">
        <v>0.61916066053401098</v>
      </c>
      <c r="DA80" s="24">
        <v>6.8724040417636495E-2</v>
      </c>
      <c r="DB80" s="24">
        <v>-0.29098279733798299</v>
      </c>
      <c r="DC80" s="24">
        <v>0.37338490875371999</v>
      </c>
      <c r="DD80" s="24">
        <v>-0.18714174931044</v>
      </c>
      <c r="DE80" s="24">
        <v>0.41582925810609001</v>
      </c>
      <c r="DF80" s="24">
        <v>-0.221557647667811</v>
      </c>
      <c r="DG80" s="24">
        <v>-0.47690117736744703</v>
      </c>
      <c r="DH80" s="24">
        <v>-0.141547433306383</v>
      </c>
      <c r="DI80" s="24">
        <v>0.76089136012683101</v>
      </c>
      <c r="DJ80" s="24">
        <v>-0.72076334736842196</v>
      </c>
      <c r="DK80" s="24">
        <v>0.56270611591952802</v>
      </c>
      <c r="DL80" s="24">
        <v>-0.20256425040578699</v>
      </c>
      <c r="DM80" s="24">
        <v>0.74030462930303098</v>
      </c>
      <c r="DN80" s="24">
        <v>0.446573628658401</v>
      </c>
      <c r="DO80" s="24">
        <v>0.69248327680086397</v>
      </c>
      <c r="DP80" s="24">
        <v>0.70464272568800101</v>
      </c>
      <c r="DQ80" s="24">
        <v>0.65641864635569303</v>
      </c>
      <c r="DR80" s="24">
        <v>0.53574349205437299</v>
      </c>
      <c r="DS80" s="24">
        <v>0.65759019218005998</v>
      </c>
      <c r="DT80" s="24">
        <v>0.64635972320955204</v>
      </c>
      <c r="DU80" s="24">
        <v>0.51545349543804098</v>
      </c>
      <c r="DV80" s="24">
        <v>0.5522511328527</v>
      </c>
      <c r="DW80" s="24">
        <v>0.60031781102273596</v>
      </c>
      <c r="DX80" s="24">
        <v>0.69873814804876699</v>
      </c>
      <c r="DY80" s="24">
        <v>0.41194853650482799</v>
      </c>
      <c r="DZ80" s="24">
        <v>0.41968735994130801</v>
      </c>
      <c r="EA80" s="24">
        <v>0.42183902112666899</v>
      </c>
      <c r="EB80" s="24">
        <v>0.46320802730989102</v>
      </c>
      <c r="EC80" s="24">
        <v>0.45745135521196301</v>
      </c>
      <c r="ED80" s="24">
        <v>0.47872697161710698</v>
      </c>
      <c r="EE80" s="24">
        <v>0.51324730781988104</v>
      </c>
      <c r="EF80" s="24">
        <v>0.36591933589116798</v>
      </c>
      <c r="EG80" s="24">
        <v>0.35899280435363101</v>
      </c>
      <c r="EH80" s="24">
        <v>0.43278046367654499</v>
      </c>
      <c r="EI80" s="24">
        <v>0.455181294012662</v>
      </c>
      <c r="EJ80" s="24">
        <v>0.72261888339061298</v>
      </c>
      <c r="EK80" s="24">
        <v>0.79030532058150205</v>
      </c>
      <c r="EL80" s="24">
        <v>0.64238713827583405</v>
      </c>
      <c r="EM80" s="24">
        <v>-0.39884298463271001</v>
      </c>
      <c r="EN80" s="24">
        <v>0.105306586241404</v>
      </c>
      <c r="EO80" s="24">
        <v>-0.243616032796485</v>
      </c>
      <c r="EP80" s="24">
        <v>0.19893918863968699</v>
      </c>
      <c r="EQ80" s="24">
        <v>0.76884844172089195</v>
      </c>
      <c r="ER80" s="24">
        <v>0.73143465929264595</v>
      </c>
      <c r="ES80" s="24">
        <v>0.22205541771016399</v>
      </c>
      <c r="ET80" s="24">
        <v>0.26052850967682101</v>
      </c>
      <c r="EU80" s="24">
        <v>0.226796133607024</v>
      </c>
      <c r="EV80" s="24">
        <v>0.13984338196987101</v>
      </c>
      <c r="EW80" s="24">
        <v>-0.33456515128858699</v>
      </c>
    </row>
    <row r="81" spans="1:153" x14ac:dyDescent="0.25">
      <c r="A81" t="s">
        <v>22</v>
      </c>
      <c r="B81" t="s">
        <v>138</v>
      </c>
      <c r="C81" s="23">
        <v>0.54445554361701298</v>
      </c>
      <c r="D81" s="24">
        <v>-0.31434155466906699</v>
      </c>
      <c r="E81" s="24">
        <v>0.94302466400719998</v>
      </c>
      <c r="F81" s="24">
        <v>-0.38236731599669499</v>
      </c>
      <c r="G81" s="24">
        <v>-0.35957341259584502</v>
      </c>
      <c r="H81" s="24">
        <v>-0.56183088557500704</v>
      </c>
      <c r="I81" s="24">
        <v>-0.61447114057866503</v>
      </c>
      <c r="J81" s="24">
        <v>-0.55199434037012296</v>
      </c>
      <c r="K81" s="24">
        <v>-0.460351002412203</v>
      </c>
      <c r="L81" s="24">
        <v>-9.7995319694460806E-2</v>
      </c>
      <c r="M81" s="24">
        <v>-0.50835667317371902</v>
      </c>
      <c r="N81" s="24">
        <v>7.7836611675544204E-2</v>
      </c>
      <c r="O81" s="24">
        <v>-0.50845507646464005</v>
      </c>
      <c r="P81" s="24">
        <v>-0.55814350183514105</v>
      </c>
      <c r="Q81" s="24">
        <v>-0.52544600632830996</v>
      </c>
      <c r="R81" s="24">
        <v>-0.50669734768281205</v>
      </c>
      <c r="S81" s="24">
        <v>7.7906236937412596E-2</v>
      </c>
      <c r="T81" s="24">
        <v>-0.54241857130029902</v>
      </c>
      <c r="U81" s="24">
        <v>-0.547241460149271</v>
      </c>
      <c r="V81" s="24">
        <v>-0.54905092304913605</v>
      </c>
      <c r="W81" s="24">
        <v>-0.47180260589838302</v>
      </c>
      <c r="X81" s="24">
        <v>-0.44976579004906603</v>
      </c>
      <c r="Y81" s="24">
        <v>-0.52418635962429005</v>
      </c>
      <c r="Z81" s="24">
        <v>-0.429138696772489</v>
      </c>
      <c r="AA81" s="24">
        <v>-0.54733042863771397</v>
      </c>
      <c r="AB81" s="24">
        <v>-0.28945181909540602</v>
      </c>
      <c r="AC81" s="24">
        <v>-0.50253967859719495</v>
      </c>
      <c r="AD81" s="24">
        <v>-0.51896377572476804</v>
      </c>
      <c r="AE81" s="24">
        <v>0.19122109694154499</v>
      </c>
      <c r="AF81" s="24">
        <v>6.2929847053821403E-2</v>
      </c>
      <c r="AG81" s="24">
        <v>-0.41139279507932502</v>
      </c>
      <c r="AH81" s="24">
        <v>-0.364617248916559</v>
      </c>
      <c r="AI81" s="24">
        <v>0.250917176435759</v>
      </c>
      <c r="AJ81" s="24">
        <v>0.42575486892568098</v>
      </c>
      <c r="AK81" s="24">
        <v>4.3876338728333998E-2</v>
      </c>
      <c r="AL81" s="24">
        <v>0.165606609746481</v>
      </c>
      <c r="AM81" s="24">
        <v>0.28821267068182799</v>
      </c>
      <c r="AN81" s="24">
        <v>-0.60122067315441297</v>
      </c>
      <c r="AO81" s="24">
        <v>-0.35117921544040598</v>
      </c>
      <c r="AP81" s="24">
        <v>0.35861525021900398</v>
      </c>
      <c r="AQ81" s="24">
        <v>0.32462403517364902</v>
      </c>
      <c r="AR81" s="24">
        <v>0.69768596920017001</v>
      </c>
      <c r="AS81" s="24">
        <v>0.54490172284551197</v>
      </c>
      <c r="AT81" s="24">
        <v>0.40170029164592902</v>
      </c>
      <c r="AU81" s="24">
        <v>0.62627171692754402</v>
      </c>
      <c r="AV81" s="24">
        <v>0.366527622781819</v>
      </c>
      <c r="AW81" s="24">
        <v>0.55254912327408701</v>
      </c>
      <c r="AX81" s="24">
        <v>0.50177396147209496</v>
      </c>
      <c r="AY81" s="24">
        <v>0.44007277783439303</v>
      </c>
      <c r="AZ81" s="24">
        <v>0.262930056492654</v>
      </c>
      <c r="BA81" s="24">
        <v>-0.66797495529371398</v>
      </c>
      <c r="BB81" s="24">
        <v>0.44070721440242799</v>
      </c>
      <c r="BC81" s="24">
        <v>0.37182105347740002</v>
      </c>
      <c r="BD81" s="24">
        <v>-8.7764212218527496E-2</v>
      </c>
      <c r="BE81" s="24">
        <v>0.21959251095243901</v>
      </c>
      <c r="BF81" s="24">
        <v>0.56169141538188705</v>
      </c>
      <c r="BG81" s="24">
        <v>0.30840757007472402</v>
      </c>
      <c r="BH81" s="24">
        <v>0.28838172449260402</v>
      </c>
      <c r="BI81" s="24">
        <v>8.2712944633479807E-2</v>
      </c>
      <c r="BJ81" s="24">
        <v>-0.72651929522502601</v>
      </c>
      <c r="BK81" s="24">
        <v>0.339105922428794</v>
      </c>
      <c r="BL81" s="24">
        <v>0.22487661591843999</v>
      </c>
      <c r="BM81" s="24">
        <v>0.341044382613515</v>
      </c>
      <c r="BN81" s="24">
        <v>0.16684119248707899</v>
      </c>
      <c r="BO81" s="24">
        <v>0.25912947146885001</v>
      </c>
      <c r="BP81" s="24">
        <v>0.27069811254352399</v>
      </c>
      <c r="BQ81" s="24">
        <v>0.63851309843028603</v>
      </c>
      <c r="BR81" s="24">
        <v>0.58833504370332501</v>
      </c>
      <c r="BS81" s="24">
        <v>0.477679767751093</v>
      </c>
      <c r="BT81" s="24">
        <v>0.43237596600781097</v>
      </c>
      <c r="BU81" s="24">
        <v>0.39748524157488802</v>
      </c>
      <c r="BV81" s="24">
        <v>0.42600124505067499</v>
      </c>
      <c r="BW81" s="24">
        <v>0.38937480496286703</v>
      </c>
      <c r="BX81" s="24">
        <v>6.8301062108941393E-2</v>
      </c>
      <c r="BY81" s="24">
        <v>0.521371098693859</v>
      </c>
      <c r="BZ81" s="24">
        <v>0.151337157406739</v>
      </c>
      <c r="CA81" s="24">
        <v>0.39367810895508598</v>
      </c>
      <c r="CB81" s="24">
        <v>0.47273778632920599</v>
      </c>
      <c r="CC81" s="24">
        <v>0.38620836910817202</v>
      </c>
      <c r="CD81" s="24">
        <v>0.31979856994025402</v>
      </c>
      <c r="CE81" s="24">
        <v>0.33773687786571199</v>
      </c>
      <c r="CF81" s="24">
        <v>0.26396112720258902</v>
      </c>
      <c r="CG81" s="24">
        <v>0.214402253448705</v>
      </c>
      <c r="CH81" s="24">
        <v>0.101470841069291</v>
      </c>
      <c r="CI81" s="24">
        <v>0.13055307068302399</v>
      </c>
      <c r="CJ81" s="24">
        <v>3.31975201892575E-2</v>
      </c>
      <c r="CK81" s="24">
        <v>0.37045946674042002</v>
      </c>
      <c r="CL81" s="24">
        <v>-0.40357244219910099</v>
      </c>
      <c r="CM81" s="24">
        <v>-0.16190253908320301</v>
      </c>
      <c r="CN81" s="24">
        <v>-0.38849984912824898</v>
      </c>
      <c r="CO81" s="24">
        <v>0.48587817004414502</v>
      </c>
      <c r="CP81" s="24">
        <v>0.94896352297327002</v>
      </c>
      <c r="CQ81" s="24">
        <v>0.66543249223477197</v>
      </c>
      <c r="CR81" s="24">
        <v>0.540837829266689</v>
      </c>
      <c r="CS81" s="24">
        <v>0.41716846410270297</v>
      </c>
      <c r="CT81" s="24">
        <v>0.67980622612164499</v>
      </c>
      <c r="CU81" s="24">
        <v>0.62775992594723895</v>
      </c>
      <c r="CV81" s="24">
        <v>0.35279159887311101</v>
      </c>
      <c r="CW81" s="24">
        <v>-0.131785343453522</v>
      </c>
      <c r="CX81" s="24">
        <v>-0.31688206574613798</v>
      </c>
      <c r="CY81" s="24">
        <v>0.28947424374097802</v>
      </c>
      <c r="CZ81" s="24">
        <v>0.47354858603447803</v>
      </c>
      <c r="DA81" s="24">
        <v>-0.139889902507634</v>
      </c>
      <c r="DB81" s="24">
        <v>-0.374564311027546</v>
      </c>
      <c r="DC81" s="24">
        <v>0.21282831595176599</v>
      </c>
      <c r="DD81" s="24">
        <v>-0.38193436153460197</v>
      </c>
      <c r="DE81" s="24">
        <v>-2.8700874092343301E-2</v>
      </c>
      <c r="DF81" s="24">
        <v>5.1772431495918897E-2</v>
      </c>
      <c r="DG81" s="24">
        <v>-0.20046255202353899</v>
      </c>
      <c r="DH81" s="24">
        <v>-0.39916973177347298</v>
      </c>
      <c r="DI81" s="24">
        <v>0.68921094364456104</v>
      </c>
      <c r="DJ81" s="24">
        <v>-0.53907322054310702</v>
      </c>
      <c r="DK81" s="24">
        <v>0.34293418596581798</v>
      </c>
      <c r="DL81" s="24">
        <v>-0.146607402855925</v>
      </c>
      <c r="DM81" s="24">
        <v>0.80904276087961602</v>
      </c>
      <c r="DN81" s="24">
        <v>0.68151720907573499</v>
      </c>
      <c r="DO81" s="24">
        <v>0.74262121446589402</v>
      </c>
      <c r="DP81" s="24">
        <v>0.72736167854327904</v>
      </c>
      <c r="DQ81" s="24">
        <v>0.66707411002633699</v>
      </c>
      <c r="DR81" s="24">
        <v>0.63621008027200199</v>
      </c>
      <c r="DS81" s="24">
        <v>0.84515344201223597</v>
      </c>
      <c r="DT81" s="24">
        <v>0.66145357075052702</v>
      </c>
      <c r="DU81" s="24">
        <v>0.61537046423036301</v>
      </c>
      <c r="DV81" s="24">
        <v>0.661460783901898</v>
      </c>
      <c r="DW81" s="24">
        <v>0.67342495458020701</v>
      </c>
      <c r="DX81" s="24">
        <v>0.77538554380825098</v>
      </c>
      <c r="DY81" s="24">
        <v>0.55126119424219799</v>
      </c>
      <c r="DZ81" s="24">
        <v>0.52121663969517795</v>
      </c>
      <c r="EA81" s="24">
        <v>0.50844833053301397</v>
      </c>
      <c r="EB81" s="24">
        <v>0.55974841561731303</v>
      </c>
      <c r="EC81" s="24">
        <v>0.56774077824408198</v>
      </c>
      <c r="ED81" s="24">
        <v>0.58537376911325001</v>
      </c>
      <c r="EE81" s="24">
        <v>0.60710342596268396</v>
      </c>
      <c r="EF81" s="24">
        <v>0.44744795823697903</v>
      </c>
      <c r="EG81" s="24">
        <v>0.46352730511222401</v>
      </c>
      <c r="EH81" s="24">
        <v>0.52291903315960897</v>
      </c>
      <c r="EI81" s="24">
        <v>0.56297953144342205</v>
      </c>
      <c r="EJ81" s="24">
        <v>0.31646793238427401</v>
      </c>
      <c r="EK81" s="24">
        <v>0.65113951895229205</v>
      </c>
      <c r="EL81" s="24">
        <v>0.34886318580678899</v>
      </c>
      <c r="EM81" s="24">
        <v>-0.46571252817205799</v>
      </c>
      <c r="EN81" s="24">
        <v>-9.2305835811684306E-2</v>
      </c>
      <c r="EO81" s="24">
        <v>-0.19757676355217099</v>
      </c>
      <c r="EP81" s="24">
        <v>0.58965375143537102</v>
      </c>
      <c r="EQ81" s="24">
        <v>0.34983144979198999</v>
      </c>
      <c r="ER81" s="24">
        <v>0.33356602226707899</v>
      </c>
      <c r="ES81" s="24">
        <v>0.59472383476371504</v>
      </c>
      <c r="ET81" s="24">
        <v>0.67530620289871801</v>
      </c>
      <c r="EU81" s="24">
        <v>0.63154701232069199</v>
      </c>
      <c r="EV81" s="24">
        <v>0.112488476558107</v>
      </c>
      <c r="EW81" s="24">
        <v>-0.28594871333966698</v>
      </c>
    </row>
    <row r="82" spans="1:153" x14ac:dyDescent="0.25">
      <c r="A82" t="s">
        <v>23</v>
      </c>
      <c r="B82" t="s">
        <v>138</v>
      </c>
      <c r="C82" s="23">
        <v>0.54802192131528804</v>
      </c>
      <c r="D82" s="24">
        <v>-0.20092593087597199</v>
      </c>
      <c r="E82" s="24">
        <v>0.83372713846236601</v>
      </c>
      <c r="F82" s="24">
        <v>-0.28311802749472398</v>
      </c>
      <c r="G82" s="24">
        <v>-0.38529193203411299</v>
      </c>
      <c r="H82" s="24">
        <v>-0.46454112665876601</v>
      </c>
      <c r="I82" s="24">
        <v>-0.47988721911827098</v>
      </c>
      <c r="J82" s="24">
        <v>-0.40331796491760902</v>
      </c>
      <c r="K82" s="24">
        <v>-0.288755499666911</v>
      </c>
      <c r="L82" s="24">
        <v>4.9337912124036799E-2</v>
      </c>
      <c r="M82" s="24">
        <v>-0.34522567718770902</v>
      </c>
      <c r="N82" s="24">
        <v>0.659104564806965</v>
      </c>
      <c r="O82" s="24">
        <v>-0.42166935235310399</v>
      </c>
      <c r="P82" s="24">
        <v>-0.50935918866071905</v>
      </c>
      <c r="Q82" s="24">
        <v>-0.48103558826301401</v>
      </c>
      <c r="R82" s="24">
        <v>-0.41768447487976101</v>
      </c>
      <c r="S82" s="24">
        <v>0.19308741093898801</v>
      </c>
      <c r="T82" s="24">
        <v>-0.32151841673296699</v>
      </c>
      <c r="U82" s="24">
        <v>-0.52303929719483599</v>
      </c>
      <c r="V82" s="24">
        <v>-0.51706147719344198</v>
      </c>
      <c r="W82" s="24">
        <v>-0.45767481602031201</v>
      </c>
      <c r="X82" s="24">
        <v>-0.369428327700559</v>
      </c>
      <c r="Y82" s="24">
        <v>-0.33680500027239202</v>
      </c>
      <c r="Z82" s="24">
        <v>-0.239409258742282</v>
      </c>
      <c r="AA82" s="24">
        <v>-0.35753130015389201</v>
      </c>
      <c r="AB82" s="24">
        <v>-0.181521954997028</v>
      </c>
      <c r="AC82" s="24">
        <v>-0.50000748900276704</v>
      </c>
      <c r="AD82" s="24">
        <v>-0.43816414167808099</v>
      </c>
      <c r="AE82" s="24">
        <v>0.11834770533530101</v>
      </c>
      <c r="AF82" s="24">
        <v>0.260588163304041</v>
      </c>
      <c r="AG82" s="24">
        <v>-0.37386004720171401</v>
      </c>
      <c r="AH82" s="24">
        <v>-0.33564377171287901</v>
      </c>
      <c r="AI82" s="24">
        <v>0.181820227509154</v>
      </c>
      <c r="AJ82" s="24">
        <v>0.58065194951931598</v>
      </c>
      <c r="AK82" s="24">
        <v>0.32451130039910597</v>
      </c>
      <c r="AL82" s="24">
        <v>0.70120580099720398</v>
      </c>
      <c r="AM82" s="24">
        <v>0.79135383133569004</v>
      </c>
      <c r="AN82" s="24">
        <v>-0.50919991899379302</v>
      </c>
      <c r="AO82" s="24">
        <v>-0.24390353669633899</v>
      </c>
      <c r="AP82" s="24">
        <v>0.62502901888756102</v>
      </c>
      <c r="AQ82" s="24">
        <v>0.83597950166719903</v>
      </c>
      <c r="AR82" s="24">
        <v>0.84609590839880999</v>
      </c>
      <c r="AS82" s="24">
        <v>0.78224527772680097</v>
      </c>
      <c r="AT82" s="24">
        <v>0.68571044462020603</v>
      </c>
      <c r="AU82" s="24">
        <v>0.60434578024533203</v>
      </c>
      <c r="AV82" s="24">
        <v>0.72259790306703398</v>
      </c>
      <c r="AW82" s="24">
        <v>0.79194218867919197</v>
      </c>
      <c r="AX82" s="24">
        <v>0.66703428534019205</v>
      </c>
      <c r="AY82" s="24">
        <v>0.67776338772436495</v>
      </c>
      <c r="AZ82" s="24">
        <v>0.42510258659911898</v>
      </c>
      <c r="BA82" s="24">
        <v>-0.57710833516142501</v>
      </c>
      <c r="BB82" s="24">
        <v>0.56223212089569796</v>
      </c>
      <c r="BC82" s="24">
        <v>0.53504329353455304</v>
      </c>
      <c r="BD82" s="24">
        <v>0.15384729687343901</v>
      </c>
      <c r="BE82" s="24">
        <v>-4.3870493822848397E-2</v>
      </c>
      <c r="BF82" s="24">
        <v>0.59222009645043505</v>
      </c>
      <c r="BG82" s="24">
        <v>0.52269794469946995</v>
      </c>
      <c r="BH82" s="24">
        <v>0.37873595997197601</v>
      </c>
      <c r="BI82" s="24">
        <v>-7.6612454006376798E-4</v>
      </c>
      <c r="BJ82" s="24">
        <v>-0.507053091121069</v>
      </c>
      <c r="BK82" s="24">
        <v>0.50315302651974403</v>
      </c>
      <c r="BL82" s="24">
        <v>0.49509376535900101</v>
      </c>
      <c r="BM82" s="24">
        <v>0.60622325585601999</v>
      </c>
      <c r="BN82" s="24">
        <v>0.58763162663763802</v>
      </c>
      <c r="BO82" s="24">
        <v>0.43978450897075499</v>
      </c>
      <c r="BP82" s="24">
        <v>0.40213666883572002</v>
      </c>
      <c r="BQ82" s="24">
        <v>0.91403792757001401</v>
      </c>
      <c r="BR82" s="24">
        <v>0.95933226558259999</v>
      </c>
      <c r="BS82" s="24">
        <v>0.70079116393409502</v>
      </c>
      <c r="BT82" s="24">
        <v>0.57205372995026804</v>
      </c>
      <c r="BU82" s="24">
        <v>0.59661599555789802</v>
      </c>
      <c r="BV82" s="24">
        <v>0.51213431034314005</v>
      </c>
      <c r="BW82" s="24">
        <v>0.52268392981807699</v>
      </c>
      <c r="BX82" s="24">
        <v>0.37772069509408901</v>
      </c>
      <c r="BY82" s="24">
        <v>0.51097996286601399</v>
      </c>
      <c r="BZ82" s="24">
        <v>0.74117040390344602</v>
      </c>
      <c r="CA82" s="24">
        <v>0.87205428824751496</v>
      </c>
      <c r="CB82" s="24">
        <v>0.63288374429041705</v>
      </c>
      <c r="CC82" s="24">
        <v>0.60685795108034402</v>
      </c>
      <c r="CD82" s="24">
        <v>0.48973119713157998</v>
      </c>
      <c r="CE82" s="24">
        <v>0.51824325956253703</v>
      </c>
      <c r="CF82" s="24">
        <v>0.39597196447411798</v>
      </c>
      <c r="CG82" s="24">
        <v>0.40762117285618399</v>
      </c>
      <c r="CH82" s="24">
        <v>0.32796215339818702</v>
      </c>
      <c r="CI82" s="24">
        <v>0.39731068580655299</v>
      </c>
      <c r="CJ82" s="24">
        <v>0.51432974012631005</v>
      </c>
      <c r="CK82" s="24">
        <v>0.53823271152859598</v>
      </c>
      <c r="CL82" s="24">
        <v>-0.17690301704761</v>
      </c>
      <c r="CM82" s="24">
        <v>2.6439276314708E-2</v>
      </c>
      <c r="CN82" s="24">
        <v>-0.28564979452656603</v>
      </c>
      <c r="CO82" s="24">
        <v>0.79239935451766097</v>
      </c>
      <c r="CP82" s="24">
        <v>0.53066460727391396</v>
      </c>
      <c r="CQ82" s="24">
        <v>0.969880485215879</v>
      </c>
      <c r="CR82" s="24">
        <v>0.91658058001942599</v>
      </c>
      <c r="CS82" s="24">
        <v>0.583150510690853</v>
      </c>
      <c r="CT82" s="24">
        <v>0.76735026821807395</v>
      </c>
      <c r="CU82" s="24">
        <v>0.75138563869166597</v>
      </c>
      <c r="CV82" s="24">
        <v>0.86737918308352802</v>
      </c>
      <c r="CW82" s="24">
        <v>-0.265103187009332</v>
      </c>
      <c r="CX82" s="24">
        <v>-0.21592094024965</v>
      </c>
      <c r="CY82" s="24">
        <v>0.14217840326968501</v>
      </c>
      <c r="CZ82" s="24">
        <v>0.73962857583790897</v>
      </c>
      <c r="DA82" s="24">
        <v>4.7532386851828701E-2</v>
      </c>
      <c r="DB82" s="24">
        <v>-0.30294744739073898</v>
      </c>
      <c r="DC82" s="24">
        <v>0.358374739652011</v>
      </c>
      <c r="DD82" s="24">
        <v>-0.15387074963736799</v>
      </c>
      <c r="DE82" s="24">
        <v>0.63522891500092504</v>
      </c>
      <c r="DF82" s="24">
        <v>-0.21060924029049499</v>
      </c>
      <c r="DG82" s="24">
        <v>-0.45040988128856901</v>
      </c>
      <c r="DH82" s="24">
        <v>-6.3530362172109597E-2</v>
      </c>
      <c r="DI82" s="24">
        <v>0.77509032243769704</v>
      </c>
      <c r="DJ82" s="24">
        <v>-0.83326977117662504</v>
      </c>
      <c r="DK82" s="24">
        <v>0.69127768551000301</v>
      </c>
      <c r="DL82" s="24">
        <v>-0.36936925639843898</v>
      </c>
      <c r="DM82" s="24">
        <v>0.66268020799258098</v>
      </c>
      <c r="DN82" s="24">
        <v>0.22795111501190701</v>
      </c>
      <c r="DO82" s="24">
        <v>0.65320279010493898</v>
      </c>
      <c r="DP82" s="24">
        <v>0.68584861828041199</v>
      </c>
      <c r="DQ82" s="24">
        <v>0.66376126099833599</v>
      </c>
      <c r="DR82" s="24">
        <v>0.50521537313507603</v>
      </c>
      <c r="DS82" s="24">
        <v>0.49225631642755902</v>
      </c>
      <c r="DT82" s="24">
        <v>0.63651310778078196</v>
      </c>
      <c r="DU82" s="24">
        <v>0.49301059823704901</v>
      </c>
      <c r="DV82" s="24">
        <v>0.514488982342586</v>
      </c>
      <c r="DW82" s="24">
        <v>0.57859656164103901</v>
      </c>
      <c r="DX82" s="24">
        <v>0.63408092689661999</v>
      </c>
      <c r="DY82" s="24">
        <v>0.38246657327689698</v>
      </c>
      <c r="DZ82" s="24">
        <v>0.42267268172147499</v>
      </c>
      <c r="EA82" s="24">
        <v>0.43872410916584498</v>
      </c>
      <c r="EB82" s="24">
        <v>0.46300946863192699</v>
      </c>
      <c r="EC82" s="24">
        <v>0.44400376646065498</v>
      </c>
      <c r="ED82" s="24">
        <v>0.46429404076546199</v>
      </c>
      <c r="EE82" s="24">
        <v>0.50046449391331704</v>
      </c>
      <c r="EF82" s="24">
        <v>0.40068501391977501</v>
      </c>
      <c r="EG82" s="24">
        <v>0.37939075432397101</v>
      </c>
      <c r="EH82" s="24">
        <v>0.44492141736283802</v>
      </c>
      <c r="EI82" s="24">
        <v>0.44485552886262097</v>
      </c>
      <c r="EJ82" s="24">
        <v>0.86207250549371495</v>
      </c>
      <c r="EK82" s="24">
        <v>0.78741118885890504</v>
      </c>
      <c r="EL82" s="24">
        <v>0.803122333099758</v>
      </c>
      <c r="EM82" s="24">
        <v>-0.40411884921379299</v>
      </c>
      <c r="EN82" s="24">
        <v>6.7570010373464995E-2</v>
      </c>
      <c r="EO82" s="24">
        <v>-0.21490317773032599</v>
      </c>
      <c r="EP82" s="24">
        <v>-0.155876519635854</v>
      </c>
      <c r="EQ82" s="24">
        <v>0.92446537713314902</v>
      </c>
      <c r="ER82" s="24">
        <v>0.91606344855808997</v>
      </c>
      <c r="ES82" s="24">
        <v>-0.12996040385788499</v>
      </c>
      <c r="ET82" s="24">
        <v>-0.10909393280518</v>
      </c>
      <c r="EU82" s="24">
        <v>-0.12602718307961799</v>
      </c>
      <c r="EV82" s="24">
        <v>0.18241486210177699</v>
      </c>
      <c r="EW82" s="24">
        <v>-0.267230273451804</v>
      </c>
    </row>
    <row r="83" spans="1:153" x14ac:dyDescent="0.25">
      <c r="A83" t="s">
        <v>24</v>
      </c>
      <c r="B83" t="s">
        <v>138</v>
      </c>
      <c r="C83" s="23">
        <v>0.56564815315615902</v>
      </c>
      <c r="D83" s="24">
        <v>-0.28617582110064399</v>
      </c>
      <c r="E83" s="24">
        <v>0.93933004808329001</v>
      </c>
      <c r="F83" s="24">
        <v>-0.40507330104259798</v>
      </c>
      <c r="G83" s="24">
        <v>-0.38787513513508498</v>
      </c>
      <c r="H83" s="24">
        <v>-0.58185893814109502</v>
      </c>
      <c r="I83" s="24">
        <v>-0.63492820483066403</v>
      </c>
      <c r="J83" s="24">
        <v>-0.56933576523554597</v>
      </c>
      <c r="K83" s="24">
        <v>-0.48407909570985702</v>
      </c>
      <c r="L83" s="24">
        <v>-0.12073895535665601</v>
      </c>
      <c r="M83" s="24">
        <v>-0.52303638638719496</v>
      </c>
      <c r="N83" s="24">
        <v>6.1159675795156201E-2</v>
      </c>
      <c r="O83" s="24">
        <v>-0.53032125185241497</v>
      </c>
      <c r="P83" s="24">
        <v>-0.57730199884630196</v>
      </c>
      <c r="Q83" s="24">
        <v>-0.54495642891256402</v>
      </c>
      <c r="R83" s="24">
        <v>-0.52507873733005905</v>
      </c>
      <c r="S83" s="24">
        <v>4.5712286557179502E-2</v>
      </c>
      <c r="T83" s="24">
        <v>-0.56158670788616205</v>
      </c>
      <c r="U83" s="24">
        <v>-0.56915244206986004</v>
      </c>
      <c r="V83" s="24">
        <v>-0.57051717369789301</v>
      </c>
      <c r="W83" s="24">
        <v>-0.49337871647819997</v>
      </c>
      <c r="X83" s="24">
        <v>-0.47883098546640201</v>
      </c>
      <c r="Y83" s="24">
        <v>-0.54513047366399903</v>
      </c>
      <c r="Z83" s="24">
        <v>-0.45123489421629298</v>
      </c>
      <c r="AA83" s="24">
        <v>-0.56709141521288498</v>
      </c>
      <c r="AB83" s="24">
        <v>-0.30299359377582602</v>
      </c>
      <c r="AC83" s="24">
        <v>-0.52248351620710998</v>
      </c>
      <c r="AD83" s="24">
        <v>-0.53546298943256998</v>
      </c>
      <c r="AE83" s="24">
        <v>0.194659431407567</v>
      </c>
      <c r="AF83" s="24">
        <v>6.2231801553947898E-2</v>
      </c>
      <c r="AG83" s="24">
        <v>-0.435498982853879</v>
      </c>
      <c r="AH83" s="24">
        <v>-0.402713429931217</v>
      </c>
      <c r="AI83" s="24">
        <v>0.25418363832637703</v>
      </c>
      <c r="AJ83" s="24">
        <v>0.43774605702529101</v>
      </c>
      <c r="AK83" s="24">
        <v>4.8889120697417403E-2</v>
      </c>
      <c r="AL83" s="24">
        <v>0.15987692035838799</v>
      </c>
      <c r="AM83" s="24">
        <v>0.27535413693848998</v>
      </c>
      <c r="AN83" s="24">
        <v>-0.62219280077776995</v>
      </c>
      <c r="AO83" s="24">
        <v>-0.36632725455537302</v>
      </c>
      <c r="AP83" s="24">
        <v>0.38202610596185799</v>
      </c>
      <c r="AQ83" s="24">
        <v>0.34359548995699701</v>
      </c>
      <c r="AR83" s="24">
        <v>0.70970251682279895</v>
      </c>
      <c r="AS83" s="24">
        <v>0.56889538470294398</v>
      </c>
      <c r="AT83" s="24">
        <v>0.42831217132771299</v>
      </c>
      <c r="AU83" s="24">
        <v>0.65354225251062803</v>
      </c>
      <c r="AV83" s="24">
        <v>0.35709604743360202</v>
      </c>
      <c r="AW83" s="24">
        <v>0.57440707439286298</v>
      </c>
      <c r="AX83" s="24">
        <v>0.52382651281079895</v>
      </c>
      <c r="AY83" s="24">
        <v>0.45968601866709202</v>
      </c>
      <c r="AZ83" s="24">
        <v>0.278015815193486</v>
      </c>
      <c r="BA83" s="24">
        <v>-0.69090430062882602</v>
      </c>
      <c r="BB83" s="24">
        <v>0.46038668074672201</v>
      </c>
      <c r="BC83" s="24">
        <v>0.39038915941205499</v>
      </c>
      <c r="BD83" s="24">
        <v>-8.6404259329399394E-2</v>
      </c>
      <c r="BE83" s="24">
        <v>0.228755624145112</v>
      </c>
      <c r="BF83" s="24">
        <v>0.57549626810481003</v>
      </c>
      <c r="BG83" s="24">
        <v>0.32693849752824999</v>
      </c>
      <c r="BH83" s="24">
        <v>0.31046337449314498</v>
      </c>
      <c r="BI83" s="24">
        <v>8.6351343249485804E-2</v>
      </c>
      <c r="BJ83" s="24">
        <v>-0.74652869856076198</v>
      </c>
      <c r="BK83" s="24">
        <v>0.367938195609116</v>
      </c>
      <c r="BL83" s="24">
        <v>0.25011615567951001</v>
      </c>
      <c r="BM83" s="24">
        <v>0.36856086544266797</v>
      </c>
      <c r="BN83" s="24">
        <v>0.196668631402695</v>
      </c>
      <c r="BO83" s="24">
        <v>0.27401860593567801</v>
      </c>
      <c r="BP83" s="24">
        <v>0.28518948309850201</v>
      </c>
      <c r="BQ83" s="24">
        <v>0.629466757996615</v>
      </c>
      <c r="BR83" s="24">
        <v>0.592390858279776</v>
      </c>
      <c r="BS83" s="24">
        <v>0.49468047178902702</v>
      </c>
      <c r="BT83" s="24">
        <v>0.45317933509706099</v>
      </c>
      <c r="BU83" s="24">
        <v>0.41527581895312798</v>
      </c>
      <c r="BV83" s="24">
        <v>0.44639007772587203</v>
      </c>
      <c r="BW83" s="24">
        <v>0.408296336978487</v>
      </c>
      <c r="BX83" s="24">
        <v>7.8119443966536695E-2</v>
      </c>
      <c r="BY83" s="24">
        <v>0.54089818347246199</v>
      </c>
      <c r="BZ83" s="24">
        <v>0.15442753150078101</v>
      </c>
      <c r="CA83" s="24">
        <v>0.40690832129566701</v>
      </c>
      <c r="CB83" s="24">
        <v>0.48919089167270202</v>
      </c>
      <c r="CC83" s="24">
        <v>0.409197270569859</v>
      </c>
      <c r="CD83" s="24">
        <v>0.339774871769006</v>
      </c>
      <c r="CE83" s="24">
        <v>0.356660947867808</v>
      </c>
      <c r="CF83" s="24">
        <v>0.287499020342529</v>
      </c>
      <c r="CG83" s="24">
        <v>0.23493499903374401</v>
      </c>
      <c r="CH83" s="24">
        <v>0.13537203519414501</v>
      </c>
      <c r="CI83" s="24">
        <v>0.16483844961543501</v>
      </c>
      <c r="CJ83" s="24">
        <v>6.6987622035713804E-2</v>
      </c>
      <c r="CK83" s="24">
        <v>0.39011832673012797</v>
      </c>
      <c r="CL83" s="24">
        <v>-0.42667229395397099</v>
      </c>
      <c r="CM83" s="24">
        <v>-0.165676358776008</v>
      </c>
      <c r="CN83" s="24">
        <v>-0.41082317487396802</v>
      </c>
      <c r="CO83" s="24">
        <v>0.50480502228881896</v>
      </c>
      <c r="CP83" s="24">
        <v>0.94961112257404701</v>
      </c>
      <c r="CQ83" s="24">
        <v>0.66552019960930098</v>
      </c>
      <c r="CR83" s="24">
        <v>0.53041346062295902</v>
      </c>
      <c r="CS83" s="24">
        <v>0.39901235441168598</v>
      </c>
      <c r="CT83" s="24">
        <v>0.68286141950787704</v>
      </c>
      <c r="CU83" s="24">
        <v>0.61349722334563395</v>
      </c>
      <c r="CV83" s="24">
        <v>0.35983582510015899</v>
      </c>
      <c r="CW83" s="24">
        <v>-0.146177419545375</v>
      </c>
      <c r="CX83" s="24">
        <v>-0.34539983938664898</v>
      </c>
      <c r="CY83" s="24">
        <v>0.31713889821138902</v>
      </c>
      <c r="CZ83" s="24">
        <v>0.49260903811995899</v>
      </c>
      <c r="DA83" s="24">
        <v>-0.16132399647662199</v>
      </c>
      <c r="DB83" s="24">
        <v>-0.39858993120963199</v>
      </c>
      <c r="DC83" s="24">
        <v>0.214658158767047</v>
      </c>
      <c r="DD83" s="24">
        <v>-0.39167418050772101</v>
      </c>
      <c r="DE83" s="24">
        <v>-2.7667189423687299E-2</v>
      </c>
      <c r="DF83" s="24">
        <v>8.4713164042747105E-2</v>
      </c>
      <c r="DG83" s="24">
        <v>-0.162359757020727</v>
      </c>
      <c r="DH83" s="24">
        <v>-0.40923954882922597</v>
      </c>
      <c r="DI83" s="24">
        <v>0.69553823372433199</v>
      </c>
      <c r="DJ83" s="24">
        <v>-0.55817856607795802</v>
      </c>
      <c r="DK83" s="24">
        <v>0.35866167266494398</v>
      </c>
      <c r="DL83" s="24">
        <v>-0.16860576893520601</v>
      </c>
      <c r="DM83" s="24">
        <v>0.82715402575714203</v>
      </c>
      <c r="DN83" s="24">
        <v>0.69219667381902406</v>
      </c>
      <c r="DO83" s="24">
        <v>0.76307298022861203</v>
      </c>
      <c r="DP83" s="24">
        <v>0.74868146610393504</v>
      </c>
      <c r="DQ83" s="24">
        <v>0.68981872025520496</v>
      </c>
      <c r="DR83" s="24">
        <v>0.66102183231785205</v>
      </c>
      <c r="DS83" s="24">
        <v>0.85924066744628602</v>
      </c>
      <c r="DT83" s="24">
        <v>0.66908046452430603</v>
      </c>
      <c r="DU83" s="24">
        <v>0.63366364851147305</v>
      </c>
      <c r="DV83" s="24">
        <v>0.68434576461830898</v>
      </c>
      <c r="DW83" s="24">
        <v>0.69871333630783505</v>
      </c>
      <c r="DX83" s="24">
        <v>0.80063006593392105</v>
      </c>
      <c r="DY83" s="24">
        <v>0.56977217291205196</v>
      </c>
      <c r="DZ83" s="24">
        <v>0.54204766242457803</v>
      </c>
      <c r="EA83" s="24">
        <v>0.53067191097901001</v>
      </c>
      <c r="EB83" s="24">
        <v>0.58331556544168195</v>
      </c>
      <c r="EC83" s="24">
        <v>0.58893639910944295</v>
      </c>
      <c r="ED83" s="24">
        <v>0.60644562181911998</v>
      </c>
      <c r="EE83" s="24">
        <v>0.62978824421562996</v>
      </c>
      <c r="EF83" s="24">
        <v>0.467733767322972</v>
      </c>
      <c r="EG83" s="24">
        <v>0.48469655350303698</v>
      </c>
      <c r="EH83" s="24">
        <v>0.54441116849153404</v>
      </c>
      <c r="EI83" s="24">
        <v>0.58421788286222098</v>
      </c>
      <c r="EJ83" s="24">
        <v>0.30295795542334097</v>
      </c>
      <c r="EK83" s="24">
        <v>0.63446919520950096</v>
      </c>
      <c r="EL83" s="24">
        <v>0.364850329550998</v>
      </c>
      <c r="EM83" s="24">
        <v>-0.47684176111881099</v>
      </c>
      <c r="EN83" s="24">
        <v>-0.115812560212742</v>
      </c>
      <c r="EO83" s="24">
        <v>-0.2205805166224</v>
      </c>
      <c r="EP83" s="24">
        <v>0.57892062215335904</v>
      </c>
      <c r="EQ83" s="24">
        <v>0.33784098109941901</v>
      </c>
      <c r="ER83" s="24">
        <v>0.33073242820682403</v>
      </c>
      <c r="ES83" s="24">
        <v>0.58346824438488498</v>
      </c>
      <c r="ET83" s="24">
        <v>0.66820575892487999</v>
      </c>
      <c r="EU83" s="24">
        <v>0.62722098489871703</v>
      </c>
      <c r="EV83" s="24">
        <v>0.14542307502354901</v>
      </c>
      <c r="EW83" s="24">
        <v>-0.30550160745358002</v>
      </c>
    </row>
    <row r="84" spans="1:153" x14ac:dyDescent="0.25">
      <c r="A84" t="s">
        <v>25</v>
      </c>
      <c r="B84" t="s">
        <v>138</v>
      </c>
      <c r="C84" s="23">
        <v>0.56323254165088199</v>
      </c>
      <c r="D84" s="24">
        <v>-0.30754544478386298</v>
      </c>
      <c r="E84" s="24">
        <v>0.95791036386085004</v>
      </c>
      <c r="F84" s="24">
        <v>-0.30325133910351298</v>
      </c>
      <c r="G84" s="24">
        <v>-0.36374482727970397</v>
      </c>
      <c r="H84" s="24">
        <v>-0.50832720223271399</v>
      </c>
      <c r="I84" s="24">
        <v>-0.53642774154075001</v>
      </c>
      <c r="J84" s="24">
        <v>-0.46130663485030399</v>
      </c>
      <c r="K84" s="24">
        <v>-0.33551390381561602</v>
      </c>
      <c r="L84" s="24">
        <v>4.4612827711944601E-2</v>
      </c>
      <c r="M84" s="24">
        <v>-0.40814822362154601</v>
      </c>
      <c r="N84" s="24">
        <v>0.54526106510970995</v>
      </c>
      <c r="O84" s="24">
        <v>-0.45378694124468399</v>
      </c>
      <c r="P84" s="24">
        <v>-0.54023196881676705</v>
      </c>
      <c r="Q84" s="24">
        <v>-0.50653759062102399</v>
      </c>
      <c r="R84" s="24">
        <v>-0.45382065499901098</v>
      </c>
      <c r="S84" s="24">
        <v>0.21794640552959599</v>
      </c>
      <c r="T84" s="24">
        <v>-0.395173826913434</v>
      </c>
      <c r="U84" s="24">
        <v>-0.54317418192734201</v>
      </c>
      <c r="V84" s="24">
        <v>-0.53964235147053197</v>
      </c>
      <c r="W84" s="24">
        <v>-0.46615297102353598</v>
      </c>
      <c r="X84" s="24">
        <v>-0.38597298629402599</v>
      </c>
      <c r="Y84" s="24">
        <v>-0.39660472531952001</v>
      </c>
      <c r="Z84" s="24">
        <v>-0.29127380929162999</v>
      </c>
      <c r="AA84" s="24">
        <v>-0.42278977598769701</v>
      </c>
      <c r="AB84" s="24">
        <v>-0.20945260021537501</v>
      </c>
      <c r="AC84" s="24">
        <v>-0.51239098889141499</v>
      </c>
      <c r="AD84" s="24">
        <v>-0.47650331032347498</v>
      </c>
      <c r="AE84" s="24">
        <v>0.14135048274825501</v>
      </c>
      <c r="AF84" s="24">
        <v>0.20960175028477501</v>
      </c>
      <c r="AG84" s="24">
        <v>-0.38156542352748402</v>
      </c>
      <c r="AH84" s="24">
        <v>-0.32258910563148002</v>
      </c>
      <c r="AI84" s="24">
        <v>0.210939236849918</v>
      </c>
      <c r="AJ84" s="24">
        <v>0.55731837250789396</v>
      </c>
      <c r="AK84" s="24">
        <v>0.247090014170877</v>
      </c>
      <c r="AL84" s="24">
        <v>0.58213651938844002</v>
      </c>
      <c r="AM84" s="24">
        <v>0.70350157715767403</v>
      </c>
      <c r="AN84" s="24">
        <v>-0.55257113220548004</v>
      </c>
      <c r="AO84" s="24">
        <v>-0.27516779788551299</v>
      </c>
      <c r="AP84" s="24">
        <v>0.55048554129054195</v>
      </c>
      <c r="AQ84" s="24">
        <v>0.70847357102152997</v>
      </c>
      <c r="AR84" s="24">
        <v>0.85298266650959198</v>
      </c>
      <c r="AS84" s="24">
        <v>0.73481184454486204</v>
      </c>
      <c r="AT84" s="24">
        <v>0.61070303180151697</v>
      </c>
      <c r="AU84" s="24">
        <v>0.62705510483795301</v>
      </c>
      <c r="AV84" s="24">
        <v>0.68196974008111799</v>
      </c>
      <c r="AW84" s="24">
        <v>0.74824484450151696</v>
      </c>
      <c r="AX84" s="24">
        <v>0.63600591284283703</v>
      </c>
      <c r="AY84" s="24">
        <v>0.62582698489581201</v>
      </c>
      <c r="AZ84" s="24">
        <v>0.379495563912706</v>
      </c>
      <c r="BA84" s="24">
        <v>-0.62323776335454395</v>
      </c>
      <c r="BB84" s="24">
        <v>0.53762940040030405</v>
      </c>
      <c r="BC84" s="24">
        <v>0.49519846350893298</v>
      </c>
      <c r="BD84" s="24">
        <v>7.8263010197061805E-2</v>
      </c>
      <c r="BE84" s="24">
        <v>3.2258331596661798E-2</v>
      </c>
      <c r="BF84" s="24">
        <v>0.61171216049793198</v>
      </c>
      <c r="BG84" s="24">
        <v>0.46375410101619202</v>
      </c>
      <c r="BH84" s="24">
        <v>0.34680561071542299</v>
      </c>
      <c r="BI84" s="24">
        <v>1.8440263456148499E-2</v>
      </c>
      <c r="BJ84" s="24">
        <v>-0.60407384992098501</v>
      </c>
      <c r="BK84" s="24">
        <v>0.44568529113125599</v>
      </c>
      <c r="BL84" s="24">
        <v>0.40401038224348201</v>
      </c>
      <c r="BM84" s="24">
        <v>0.525629053638896</v>
      </c>
      <c r="BN84" s="24">
        <v>0.44874420753017802</v>
      </c>
      <c r="BO84" s="24">
        <v>0.39089635872765</v>
      </c>
      <c r="BP84" s="24">
        <v>0.36572827773758398</v>
      </c>
      <c r="BQ84" s="24">
        <v>0.91261321742806301</v>
      </c>
      <c r="BR84" s="24">
        <v>0.91093936749222104</v>
      </c>
      <c r="BS84" s="24">
        <v>0.65950098194464801</v>
      </c>
      <c r="BT84" s="24">
        <v>0.54093754904689795</v>
      </c>
      <c r="BU84" s="24">
        <v>0.55112684712953697</v>
      </c>
      <c r="BV84" s="24">
        <v>0.494829485381449</v>
      </c>
      <c r="BW84" s="24">
        <v>0.491280549557082</v>
      </c>
      <c r="BX84" s="24">
        <v>0.28109100196761899</v>
      </c>
      <c r="BY84" s="24">
        <v>0.52989276098428995</v>
      </c>
      <c r="BZ84" s="24">
        <v>0.59199922708536101</v>
      </c>
      <c r="CA84" s="24">
        <v>0.76632074197459299</v>
      </c>
      <c r="CB84" s="24">
        <v>0.60669042858076005</v>
      </c>
      <c r="CC84" s="24">
        <v>0.54854343398922401</v>
      </c>
      <c r="CD84" s="24">
        <v>0.44069957887252398</v>
      </c>
      <c r="CE84" s="24">
        <v>0.46957672956792001</v>
      </c>
      <c r="CF84" s="24">
        <v>0.347214685900324</v>
      </c>
      <c r="CG84" s="24">
        <v>0.34132046392496002</v>
      </c>
      <c r="CH84" s="24">
        <v>0.22510428736832699</v>
      </c>
      <c r="CI84" s="24">
        <v>0.28603778385818701</v>
      </c>
      <c r="CJ84" s="24">
        <v>0.33916656010602703</v>
      </c>
      <c r="CK84" s="24">
        <v>0.49517942207329602</v>
      </c>
      <c r="CL84" s="24">
        <v>-0.230809365513474</v>
      </c>
      <c r="CM84" s="24">
        <v>-1.9459039685926102E-2</v>
      </c>
      <c r="CN84" s="24">
        <v>-0.30726218984126602</v>
      </c>
      <c r="CO84" s="24">
        <v>0.72970750669092599</v>
      </c>
      <c r="CP84" s="24">
        <v>0.72620868906047698</v>
      </c>
      <c r="CQ84" s="24">
        <v>0.95229805152076297</v>
      </c>
      <c r="CR84" s="24">
        <v>0.88774476515070599</v>
      </c>
      <c r="CS84" s="24">
        <v>0.61610061473866296</v>
      </c>
      <c r="CT84" s="24">
        <v>0.81001742615212802</v>
      </c>
      <c r="CU84" s="24">
        <v>0.78976053705802796</v>
      </c>
      <c r="CV84" s="24">
        <v>0.76123364492382695</v>
      </c>
      <c r="CW84" s="24">
        <v>-0.211708975418998</v>
      </c>
      <c r="CX84" s="24">
        <v>-0.22305044575583799</v>
      </c>
      <c r="CY84" s="24">
        <v>0.16264719394786201</v>
      </c>
      <c r="CZ84" s="24">
        <v>0.68379308220269996</v>
      </c>
      <c r="DA84" s="24">
        <v>2.0707741395487499E-2</v>
      </c>
      <c r="DB84" s="24">
        <v>-0.31436276715493</v>
      </c>
      <c r="DC84" s="24">
        <v>0.35477893837250002</v>
      </c>
      <c r="DD84" s="24">
        <v>-0.229691522058588</v>
      </c>
      <c r="DE84" s="24">
        <v>0.46492264100195402</v>
      </c>
      <c r="DF84" s="24">
        <v>-0.185731563247341</v>
      </c>
      <c r="DG84" s="24">
        <v>-0.45932855812109802</v>
      </c>
      <c r="DH84" s="24">
        <v>-0.166027930798682</v>
      </c>
      <c r="DI84" s="24">
        <v>0.80566825545490295</v>
      </c>
      <c r="DJ84" s="24">
        <v>-0.77673644259593699</v>
      </c>
      <c r="DK84" s="24">
        <v>0.608511386909934</v>
      </c>
      <c r="DL84" s="24">
        <v>-0.28348710813783401</v>
      </c>
      <c r="DM84" s="24">
        <v>0.74870257198325796</v>
      </c>
      <c r="DN84" s="24">
        <v>0.39851159267233899</v>
      </c>
      <c r="DO84" s="24">
        <v>0.71426368861447698</v>
      </c>
      <c r="DP84" s="24">
        <v>0.73314693381359497</v>
      </c>
      <c r="DQ84" s="24">
        <v>0.69413214447625005</v>
      </c>
      <c r="DR84" s="24">
        <v>0.56465137556936196</v>
      </c>
      <c r="DS84" s="24">
        <v>0.64235745860696403</v>
      </c>
      <c r="DT84" s="24">
        <v>0.68748288849558703</v>
      </c>
      <c r="DU84" s="24">
        <v>0.55031837856160004</v>
      </c>
      <c r="DV84" s="24">
        <v>0.577894475344505</v>
      </c>
      <c r="DW84" s="24">
        <v>0.62684812941186996</v>
      </c>
      <c r="DX84" s="24">
        <v>0.70550476111438098</v>
      </c>
      <c r="DY84" s="24">
        <v>0.44597500679145602</v>
      </c>
      <c r="DZ84" s="24">
        <v>0.46184896400170999</v>
      </c>
      <c r="EA84" s="24">
        <v>0.467337957406532</v>
      </c>
      <c r="EB84" s="24">
        <v>0.50221487991833003</v>
      </c>
      <c r="EC84" s="24">
        <v>0.49394096776058199</v>
      </c>
      <c r="ED84" s="24">
        <v>0.51486133940201895</v>
      </c>
      <c r="EE84" s="24">
        <v>0.54759496558423004</v>
      </c>
      <c r="EF84" s="24">
        <v>0.41945757523354399</v>
      </c>
      <c r="EG84" s="24">
        <v>0.40837697863611999</v>
      </c>
      <c r="EH84" s="24">
        <v>0.47768723202787899</v>
      </c>
      <c r="EI84" s="24">
        <v>0.49274152112848302</v>
      </c>
      <c r="EJ84" s="24">
        <v>0.770635186503554</v>
      </c>
      <c r="EK84" s="24">
        <v>0.830308847605295</v>
      </c>
      <c r="EL84" s="24">
        <v>0.68812950250947902</v>
      </c>
      <c r="EM84" s="24">
        <v>-0.43625211030583699</v>
      </c>
      <c r="EN84" s="24">
        <v>4.9755475577723599E-2</v>
      </c>
      <c r="EO84" s="24">
        <v>-0.20691133135748099</v>
      </c>
      <c r="EP84" s="24">
        <v>0.109816144304398</v>
      </c>
      <c r="EQ84" s="24">
        <v>0.82393748841002901</v>
      </c>
      <c r="ER84" s="24">
        <v>0.80435053510320897</v>
      </c>
      <c r="ES84" s="24">
        <v>0.12998059751159899</v>
      </c>
      <c r="ET84" s="24">
        <v>0.170684411136175</v>
      </c>
      <c r="EU84" s="24">
        <v>0.13680534132680999</v>
      </c>
      <c r="EV84" s="24">
        <v>0.140319122691938</v>
      </c>
      <c r="EW84" s="24">
        <v>-0.278338390479621</v>
      </c>
    </row>
    <row r="85" spans="1:153" x14ac:dyDescent="0.25">
      <c r="A85" t="s">
        <v>26</v>
      </c>
      <c r="B85" t="s">
        <v>138</v>
      </c>
      <c r="C85" s="23">
        <v>0.52377782742261303</v>
      </c>
      <c r="D85" s="24">
        <v>-0.29526690931209099</v>
      </c>
      <c r="E85" s="24">
        <v>0.90007344862809702</v>
      </c>
      <c r="F85" s="24">
        <v>-0.38772833990831601</v>
      </c>
      <c r="G85" s="24">
        <v>-0.35024712369579297</v>
      </c>
      <c r="H85" s="24">
        <v>-0.55400854563796897</v>
      </c>
      <c r="I85" s="24">
        <v>-0.60886241452666701</v>
      </c>
      <c r="J85" s="24">
        <v>-0.55146258115978897</v>
      </c>
      <c r="K85" s="24">
        <v>-0.47073889226960203</v>
      </c>
      <c r="L85" s="24">
        <v>-0.12673399339284599</v>
      </c>
      <c r="M85" s="24">
        <v>-0.51126910683064297</v>
      </c>
      <c r="N85" s="24">
        <v>-1.5967712041342799E-2</v>
      </c>
      <c r="O85" s="24">
        <v>-0.50341113334915499</v>
      </c>
      <c r="P85" s="24">
        <v>-0.54375078913480601</v>
      </c>
      <c r="Q85" s="24">
        <v>-0.51275581756241195</v>
      </c>
      <c r="R85" s="24">
        <v>-0.50090853542370695</v>
      </c>
      <c r="S85" s="24">
        <v>4.2440933342694998E-2</v>
      </c>
      <c r="T85" s="24">
        <v>-0.55309327780801398</v>
      </c>
      <c r="U85" s="24">
        <v>-0.53086609980477095</v>
      </c>
      <c r="V85" s="24">
        <v>-0.53353199285087505</v>
      </c>
      <c r="W85" s="24">
        <v>-0.45902266821354698</v>
      </c>
      <c r="X85" s="24">
        <v>-0.44912299207651402</v>
      </c>
      <c r="Y85" s="24">
        <v>-0.53212663209748401</v>
      </c>
      <c r="Z85" s="24">
        <v>-0.44307360137183899</v>
      </c>
      <c r="AA85" s="24">
        <v>-0.55359476151295195</v>
      </c>
      <c r="AB85" s="24">
        <v>-0.29833229554276702</v>
      </c>
      <c r="AC85" s="24">
        <v>-0.485460162853662</v>
      </c>
      <c r="AD85" s="24">
        <v>-0.51085953541816298</v>
      </c>
      <c r="AE85" s="24">
        <v>0.1977416152367</v>
      </c>
      <c r="AF85" s="24">
        <v>3.7085652498394003E-2</v>
      </c>
      <c r="AG85" s="24">
        <v>-0.40607119344526199</v>
      </c>
      <c r="AH85" s="24">
        <v>-0.36316285382595298</v>
      </c>
      <c r="AI85" s="24">
        <v>0.252875156798259</v>
      </c>
      <c r="AJ85" s="24">
        <v>0.38828478888567097</v>
      </c>
      <c r="AK85" s="24">
        <v>7.8112501258841803E-3</v>
      </c>
      <c r="AL85" s="24">
        <v>8.2165828874628893E-2</v>
      </c>
      <c r="AM85" s="24">
        <v>0.19884848914693001</v>
      </c>
      <c r="AN85" s="24">
        <v>-0.59075346623153202</v>
      </c>
      <c r="AO85" s="24">
        <v>-0.35677500714940402</v>
      </c>
      <c r="AP85" s="24">
        <v>0.313275711940738</v>
      </c>
      <c r="AQ85" s="24">
        <v>0.24171818222003</v>
      </c>
      <c r="AR85" s="24">
        <v>0.64261127468220702</v>
      </c>
      <c r="AS85" s="24">
        <v>0.49086175903669699</v>
      </c>
      <c r="AT85" s="24">
        <v>0.34991283192005201</v>
      </c>
      <c r="AU85" s="24">
        <v>0.60509446949492496</v>
      </c>
      <c r="AV85" s="24">
        <v>0.28937256939113998</v>
      </c>
      <c r="AW85" s="24">
        <v>0.496768948066933</v>
      </c>
      <c r="AX85" s="24">
        <v>0.46092820864982198</v>
      </c>
      <c r="AY85" s="24">
        <v>0.39195653391431801</v>
      </c>
      <c r="AZ85" s="24">
        <v>0.23579046109854701</v>
      </c>
      <c r="BA85" s="24">
        <v>-0.65225880291612504</v>
      </c>
      <c r="BB85" s="24">
        <v>0.40980086520098002</v>
      </c>
      <c r="BC85" s="24">
        <v>0.33886023264417198</v>
      </c>
      <c r="BD85" s="24">
        <v>-0.11130734606812499</v>
      </c>
      <c r="BE85" s="24">
        <v>0.24971388150754301</v>
      </c>
      <c r="BF85" s="24">
        <v>0.53371406867487703</v>
      </c>
      <c r="BG85" s="24">
        <v>0.27216681945517401</v>
      </c>
      <c r="BH85" s="24">
        <v>0.27162510061745598</v>
      </c>
      <c r="BI85" s="24">
        <v>9.5998346080857694E-2</v>
      </c>
      <c r="BJ85" s="24">
        <v>-0.72241964102043499</v>
      </c>
      <c r="BK85" s="24">
        <v>0.31142182891403702</v>
      </c>
      <c r="BL85" s="24">
        <v>0.188243576586612</v>
      </c>
      <c r="BM85" s="24">
        <v>0.298193842170625</v>
      </c>
      <c r="BN85" s="24">
        <v>0.112956412311637</v>
      </c>
      <c r="BO85" s="24">
        <v>0.22919244009060899</v>
      </c>
      <c r="BP85" s="24">
        <v>0.247167304916797</v>
      </c>
      <c r="BQ85" s="24">
        <v>0.56038125012833995</v>
      </c>
      <c r="BR85" s="24">
        <v>0.504790314700444</v>
      </c>
      <c r="BS85" s="24">
        <v>0.42839037857645101</v>
      </c>
      <c r="BT85" s="24">
        <v>0.39969383303507799</v>
      </c>
      <c r="BU85" s="24">
        <v>0.35749729867235902</v>
      </c>
      <c r="BV85" s="24">
        <v>0.40117580411956599</v>
      </c>
      <c r="BW85" s="24">
        <v>0.35978956168714199</v>
      </c>
      <c r="BX85" s="24">
        <v>3.06638980904602E-2</v>
      </c>
      <c r="BY85" s="24">
        <v>0.50355216905699696</v>
      </c>
      <c r="BZ85" s="24">
        <v>6.4638174955332903E-2</v>
      </c>
      <c r="CA85" s="24">
        <v>0.31021940640979601</v>
      </c>
      <c r="CB85" s="24">
        <v>0.43301640450622603</v>
      </c>
      <c r="CC85" s="24">
        <v>0.34536557720431699</v>
      </c>
      <c r="CD85" s="24">
        <v>0.289788434685118</v>
      </c>
      <c r="CE85" s="24">
        <v>0.30455012017519201</v>
      </c>
      <c r="CF85" s="24">
        <v>0.24380336736046301</v>
      </c>
      <c r="CG85" s="24">
        <v>0.187930416710026</v>
      </c>
      <c r="CH85" s="24">
        <v>8.1306666015418694E-2</v>
      </c>
      <c r="CI85" s="24">
        <v>0.10304495243381601</v>
      </c>
      <c r="CJ85" s="24">
        <v>-1.9543304428278299E-2</v>
      </c>
      <c r="CK85" s="24">
        <v>0.33741181642908802</v>
      </c>
      <c r="CL85" s="24">
        <v>-0.42532122387274901</v>
      </c>
      <c r="CM85" s="24">
        <v>-0.18639300891505001</v>
      </c>
      <c r="CN85" s="24">
        <v>-0.39375024830511002</v>
      </c>
      <c r="CO85" s="24">
        <v>0.42407040918321298</v>
      </c>
      <c r="CP85" s="24">
        <v>0.95163696896132099</v>
      </c>
      <c r="CQ85" s="24">
        <v>0.58422597380173202</v>
      </c>
      <c r="CR85" s="24">
        <v>0.45081989250773302</v>
      </c>
      <c r="CS85" s="24">
        <v>0.357324768939286</v>
      </c>
      <c r="CT85" s="24">
        <v>0.62732832874434896</v>
      </c>
      <c r="CU85" s="24">
        <v>0.57116333157503996</v>
      </c>
      <c r="CV85" s="24">
        <v>0.26238071637404897</v>
      </c>
      <c r="CW85" s="24">
        <v>-0.11751163708147901</v>
      </c>
      <c r="CX85" s="24">
        <v>-0.32799131786614699</v>
      </c>
      <c r="CY85" s="24">
        <v>0.30781642123372299</v>
      </c>
      <c r="CZ85" s="24">
        <v>0.419089425696127</v>
      </c>
      <c r="DA85" s="24">
        <v>-0.17030725925035101</v>
      </c>
      <c r="DB85" s="24">
        <v>-0.37614370462983898</v>
      </c>
      <c r="DC85" s="24">
        <v>0.172929840655311</v>
      </c>
      <c r="DD85" s="24">
        <v>-0.39939804207408602</v>
      </c>
      <c r="DE85" s="24">
        <v>-0.122680177775726</v>
      </c>
      <c r="DF85" s="24">
        <v>0.101027025760502</v>
      </c>
      <c r="DG85" s="24">
        <v>-0.13682497129413301</v>
      </c>
      <c r="DH85" s="24">
        <v>-0.43127685861724901</v>
      </c>
      <c r="DI85" s="24">
        <v>0.64168080311973996</v>
      </c>
      <c r="DJ85" s="24">
        <v>-0.47528081830563401</v>
      </c>
      <c r="DK85" s="24">
        <v>0.28184721315929001</v>
      </c>
      <c r="DL85" s="24">
        <v>-0.121351764025631</v>
      </c>
      <c r="DM85" s="24">
        <v>0.78996477488994399</v>
      </c>
      <c r="DN85" s="24">
        <v>0.70663650758006802</v>
      </c>
      <c r="DO85" s="24">
        <v>0.72139061227303003</v>
      </c>
      <c r="DP85" s="24">
        <v>0.70027373089244305</v>
      </c>
      <c r="DQ85" s="24">
        <v>0.63870111037672495</v>
      </c>
      <c r="DR85" s="24">
        <v>0.62753916659747599</v>
      </c>
      <c r="DS85" s="24">
        <v>0.85077751180024896</v>
      </c>
      <c r="DT85" s="24">
        <v>0.63280481426330903</v>
      </c>
      <c r="DU85" s="24">
        <v>0.60713793902832902</v>
      </c>
      <c r="DV85" s="24">
        <v>0.65484690596209205</v>
      </c>
      <c r="DW85" s="24">
        <v>0.65929750443761104</v>
      </c>
      <c r="DX85" s="24">
        <v>0.76050523542721604</v>
      </c>
      <c r="DY85" s="24">
        <v>0.55361870289931503</v>
      </c>
      <c r="DZ85" s="24">
        <v>0.51644889169945696</v>
      </c>
      <c r="EA85" s="24">
        <v>0.50090009415409098</v>
      </c>
      <c r="EB85" s="24">
        <v>0.55302081908868705</v>
      </c>
      <c r="EC85" s="24">
        <v>0.56358700415614005</v>
      </c>
      <c r="ED85" s="24">
        <v>0.57977567651919004</v>
      </c>
      <c r="EE85" s="24">
        <v>0.598500974499386</v>
      </c>
      <c r="EF85" s="24">
        <v>0.440058574673592</v>
      </c>
      <c r="EG85" s="24">
        <v>0.460590092858506</v>
      </c>
      <c r="EH85" s="24">
        <v>0.51544543417562405</v>
      </c>
      <c r="EI85" s="24">
        <v>0.558377226560686</v>
      </c>
      <c r="EJ85" s="24">
        <v>0.215612048262907</v>
      </c>
      <c r="EK85" s="24">
        <v>0.59076315772221999</v>
      </c>
      <c r="EL85" s="24">
        <v>0.27290643986131102</v>
      </c>
      <c r="EM85" s="24">
        <v>-0.45710075971338099</v>
      </c>
      <c r="EN85" s="24">
        <v>-0.120440791325734</v>
      </c>
      <c r="EO85" s="24">
        <v>-0.186028667417862</v>
      </c>
      <c r="EP85" s="24">
        <v>0.65320459483951698</v>
      </c>
      <c r="EQ85" s="24">
        <v>0.24461816989992699</v>
      </c>
      <c r="ER85" s="24">
        <v>0.23087207812457999</v>
      </c>
      <c r="ES85" s="24">
        <v>0.65507821050111203</v>
      </c>
      <c r="ET85" s="24">
        <v>0.74080496365916204</v>
      </c>
      <c r="EU85" s="24">
        <v>0.69703260354108598</v>
      </c>
      <c r="EV85" s="24">
        <v>0.103821856597825</v>
      </c>
      <c r="EW85" s="24">
        <v>-0.273717206827499</v>
      </c>
    </row>
    <row r="86" spans="1:153" x14ac:dyDescent="0.25">
      <c r="A86" t="s">
        <v>27</v>
      </c>
      <c r="B86" t="s">
        <v>138</v>
      </c>
      <c r="C86" s="23">
        <v>0.60128828637152998</v>
      </c>
      <c r="D86" s="24">
        <v>-0.26271110032218398</v>
      </c>
      <c r="E86" s="24">
        <v>0.95701900831652698</v>
      </c>
      <c r="F86" s="24">
        <v>-0.43240465981691401</v>
      </c>
      <c r="G86" s="24">
        <v>-0.42396554702417599</v>
      </c>
      <c r="H86" s="24">
        <v>-0.61117236886151705</v>
      </c>
      <c r="I86" s="24">
        <v>-0.66364064409623102</v>
      </c>
      <c r="J86" s="24">
        <v>-0.59514392536039895</v>
      </c>
      <c r="K86" s="24">
        <v>-0.50466077063654802</v>
      </c>
      <c r="L86" s="24">
        <v>-0.137801656827133</v>
      </c>
      <c r="M86" s="24">
        <v>-0.54485875082673796</v>
      </c>
      <c r="N86" s="24">
        <v>9.9887298918782799E-2</v>
      </c>
      <c r="O86" s="24">
        <v>-0.561112565641816</v>
      </c>
      <c r="P86" s="24">
        <v>-0.61111152137522595</v>
      </c>
      <c r="Q86" s="24">
        <v>-0.57808314482519396</v>
      </c>
      <c r="R86" s="24">
        <v>-0.55246531884052197</v>
      </c>
      <c r="S86" s="24">
        <v>4.0840225292196698E-2</v>
      </c>
      <c r="T86" s="24">
        <v>-0.581259134679047</v>
      </c>
      <c r="U86" s="24">
        <v>-0.60445014934579999</v>
      </c>
      <c r="V86" s="24">
        <v>-0.60465213389712802</v>
      </c>
      <c r="W86" s="24">
        <v>-0.52844154637904805</v>
      </c>
      <c r="X86" s="24">
        <v>-0.50621298652864499</v>
      </c>
      <c r="Y86" s="24">
        <v>-0.56721617008849801</v>
      </c>
      <c r="Z86" s="24">
        <v>-0.47055423705965899</v>
      </c>
      <c r="AA86" s="24">
        <v>-0.58954622546420099</v>
      </c>
      <c r="AB86" s="24">
        <v>-0.32294134468320002</v>
      </c>
      <c r="AC86" s="24">
        <v>-0.55870320771094895</v>
      </c>
      <c r="AD86" s="24">
        <v>-0.56570985616012104</v>
      </c>
      <c r="AE86" s="24">
        <v>0.212571616381969</v>
      </c>
      <c r="AF86" s="24">
        <v>9.5374631260005102E-2</v>
      </c>
      <c r="AG86" s="24">
        <v>-0.46516237868967503</v>
      </c>
      <c r="AH86" s="24">
        <v>-0.427303608032925</v>
      </c>
      <c r="AI86" s="24">
        <v>0.27223991681832399</v>
      </c>
      <c r="AJ86" s="24">
        <v>0.48119992468623302</v>
      </c>
      <c r="AK86" s="24">
        <v>8.5889197754123306E-2</v>
      </c>
      <c r="AL86" s="24">
        <v>0.215763199969629</v>
      </c>
      <c r="AM86" s="24">
        <v>0.32932784614283001</v>
      </c>
      <c r="AN86" s="24">
        <v>-0.65408675100216895</v>
      </c>
      <c r="AO86" s="24">
        <v>-0.38882038574112998</v>
      </c>
      <c r="AP86" s="24">
        <v>0.43474113467797598</v>
      </c>
      <c r="AQ86" s="24">
        <v>0.40243750945456702</v>
      </c>
      <c r="AR86" s="24">
        <v>0.75520404037415201</v>
      </c>
      <c r="AS86" s="24">
        <v>0.61979775882246202</v>
      </c>
      <c r="AT86" s="24">
        <v>0.47571410792531099</v>
      </c>
      <c r="AU86" s="24">
        <v>0.68675085470048802</v>
      </c>
      <c r="AV86" s="24">
        <v>0.38582798695911102</v>
      </c>
      <c r="AW86" s="24">
        <v>0.62396769893294302</v>
      </c>
      <c r="AX86" s="24">
        <v>0.57047814922975104</v>
      </c>
      <c r="AY86" s="24">
        <v>0.50967540620544005</v>
      </c>
      <c r="AZ86" s="24">
        <v>0.318171017634508</v>
      </c>
      <c r="BA86" s="24">
        <v>-0.720968058656272</v>
      </c>
      <c r="BB86" s="24">
        <v>0.50386194317730004</v>
      </c>
      <c r="BC86" s="24">
        <v>0.43484553592776498</v>
      </c>
      <c r="BD86" s="24">
        <v>-5.6908594700554101E-2</v>
      </c>
      <c r="BE86" s="24">
        <v>0.22476564329152299</v>
      </c>
      <c r="BF86" s="24">
        <v>0.611815039329758</v>
      </c>
      <c r="BG86" s="24">
        <v>0.37413147387788898</v>
      </c>
      <c r="BH86" s="24">
        <v>0.34673198082519702</v>
      </c>
      <c r="BI86" s="24">
        <v>9.5764389834264899E-2</v>
      </c>
      <c r="BJ86" s="24">
        <v>-0.76056485255259898</v>
      </c>
      <c r="BK86" s="24">
        <v>0.41363428460256702</v>
      </c>
      <c r="BL86" s="24">
        <v>0.30126351143605201</v>
      </c>
      <c r="BM86" s="24">
        <v>0.42139979616332701</v>
      </c>
      <c r="BN86" s="24">
        <v>0.25614423922148399</v>
      </c>
      <c r="BO86" s="24">
        <v>0.31511648396987002</v>
      </c>
      <c r="BP86" s="24">
        <v>0.32242773211797998</v>
      </c>
      <c r="BQ86" s="24">
        <v>0.67401320143500598</v>
      </c>
      <c r="BR86" s="24">
        <v>0.64800838334253397</v>
      </c>
      <c r="BS86" s="24">
        <v>0.54373919860045405</v>
      </c>
      <c r="BT86" s="24">
        <v>0.49810695181581</v>
      </c>
      <c r="BU86" s="24">
        <v>0.46343555479229198</v>
      </c>
      <c r="BV86" s="24">
        <v>0.48663261306838101</v>
      </c>
      <c r="BW86" s="24">
        <v>0.45139258713649399</v>
      </c>
      <c r="BX86" s="24">
        <v>0.12501875164779699</v>
      </c>
      <c r="BY86" s="24">
        <v>0.57437210763584701</v>
      </c>
      <c r="BZ86" s="24">
        <v>0.21881059808158199</v>
      </c>
      <c r="CA86" s="24">
        <v>0.46700119200937801</v>
      </c>
      <c r="CB86" s="24">
        <v>0.53515033675539603</v>
      </c>
      <c r="CC86" s="24">
        <v>0.45900071466196901</v>
      </c>
      <c r="CD86" s="24">
        <v>0.38460625914094498</v>
      </c>
      <c r="CE86" s="24">
        <v>0.403192648213692</v>
      </c>
      <c r="CF86" s="24">
        <v>0.32780639920106702</v>
      </c>
      <c r="CG86" s="24">
        <v>0.27889166702347001</v>
      </c>
      <c r="CH86" s="24">
        <v>0.18118106189128999</v>
      </c>
      <c r="CI86" s="24">
        <v>0.21499131772421001</v>
      </c>
      <c r="CJ86" s="24">
        <v>0.129655172607338</v>
      </c>
      <c r="CK86" s="24">
        <v>0.43574440235698703</v>
      </c>
      <c r="CL86" s="24">
        <v>-0.44603130691084403</v>
      </c>
      <c r="CM86" s="24">
        <v>-0.177062581682045</v>
      </c>
      <c r="CN86" s="24">
        <v>-0.437330758238343</v>
      </c>
      <c r="CO86" s="24">
        <v>0.55822271865074902</v>
      </c>
      <c r="CP86" s="24">
        <v>0.94735890615657503</v>
      </c>
      <c r="CQ86" s="24">
        <v>0.71443830370573902</v>
      </c>
      <c r="CR86" s="24">
        <v>0.57117850509935197</v>
      </c>
      <c r="CS86" s="24">
        <v>0.40658209931160399</v>
      </c>
      <c r="CT86" s="24">
        <v>0.70969055879208898</v>
      </c>
      <c r="CU86" s="24">
        <v>0.650412955225247</v>
      </c>
      <c r="CV86" s="24">
        <v>0.41263870105135603</v>
      </c>
      <c r="CW86" s="24">
        <v>-0.185580195990451</v>
      </c>
      <c r="CX86" s="24">
        <v>-0.37222431216429502</v>
      </c>
      <c r="CY86" s="24">
        <v>0.33347623125164</v>
      </c>
      <c r="CZ86" s="24">
        <v>0.546342155951825</v>
      </c>
      <c r="DA86" s="24">
        <v>-0.17068979278931401</v>
      </c>
      <c r="DB86" s="24">
        <v>-0.42430651381134599</v>
      </c>
      <c r="DC86" s="24">
        <v>0.21031473768751899</v>
      </c>
      <c r="DD86" s="24">
        <v>-0.40165202752491702</v>
      </c>
      <c r="DE86" s="24">
        <v>1.7486505565781699E-2</v>
      </c>
      <c r="DF86" s="24">
        <v>8.3749380698854403E-2</v>
      </c>
      <c r="DG86" s="24">
        <v>-0.170377324460768</v>
      </c>
      <c r="DH86" s="24">
        <v>-0.41278985097086301</v>
      </c>
      <c r="DI86" s="24">
        <v>0.73419407981473594</v>
      </c>
      <c r="DJ86" s="24">
        <v>-0.61238320984852801</v>
      </c>
      <c r="DK86" s="24">
        <v>0.40661794176399602</v>
      </c>
      <c r="DL86" s="24">
        <v>-0.216671615844233</v>
      </c>
      <c r="DM86" s="24">
        <v>0.85324682736492297</v>
      </c>
      <c r="DN86" s="24">
        <v>0.67844758748899803</v>
      </c>
      <c r="DO86" s="24">
        <v>0.79382764998218402</v>
      </c>
      <c r="DP86" s="24">
        <v>0.78221967571104001</v>
      </c>
      <c r="DQ86" s="24">
        <v>0.72532472630307299</v>
      </c>
      <c r="DR86" s="24">
        <v>0.68402921925012905</v>
      </c>
      <c r="DS86" s="24">
        <v>0.86675254079545605</v>
      </c>
      <c r="DT86" s="24">
        <v>0.70356684560562999</v>
      </c>
      <c r="DU86" s="24">
        <v>0.66167652015936695</v>
      </c>
      <c r="DV86" s="24">
        <v>0.71049347491882198</v>
      </c>
      <c r="DW86" s="24">
        <v>0.72948495592446105</v>
      </c>
      <c r="DX86" s="24">
        <v>0.82816397748218296</v>
      </c>
      <c r="DY86" s="24">
        <v>0.59134185595287103</v>
      </c>
      <c r="DZ86" s="24">
        <v>0.56948960349348698</v>
      </c>
      <c r="EA86" s="24">
        <v>0.56059235389524198</v>
      </c>
      <c r="EB86" s="24">
        <v>0.61210035148936603</v>
      </c>
      <c r="EC86" s="24">
        <v>0.61524567542907604</v>
      </c>
      <c r="ED86" s="24">
        <v>0.63407246631540304</v>
      </c>
      <c r="EE86" s="24">
        <v>0.65897186857023005</v>
      </c>
      <c r="EF86" s="24">
        <v>0.49836726264845599</v>
      </c>
      <c r="EG86" s="24">
        <v>0.51278921080495998</v>
      </c>
      <c r="EH86" s="24">
        <v>0.57429033951975605</v>
      </c>
      <c r="EI86" s="24">
        <v>0.61100578128863903</v>
      </c>
      <c r="EJ86" s="24">
        <v>0.350477156099475</v>
      </c>
      <c r="EK86" s="24">
        <v>0.671957894249679</v>
      </c>
      <c r="EL86" s="24">
        <v>0.42798190185354001</v>
      </c>
      <c r="EM86" s="24">
        <v>-0.50952551351105102</v>
      </c>
      <c r="EN86" s="24">
        <v>-0.114777436339007</v>
      </c>
      <c r="EO86" s="24">
        <v>-0.221448706744344</v>
      </c>
      <c r="EP86" s="24">
        <v>0.53036232075491196</v>
      </c>
      <c r="EQ86" s="24">
        <v>0.394689568266477</v>
      </c>
      <c r="ER86" s="24">
        <v>0.38688281830996402</v>
      </c>
      <c r="ES86" s="24">
        <v>0.53776304669074604</v>
      </c>
      <c r="ET86" s="24">
        <v>0.61991850128205594</v>
      </c>
      <c r="EU86" s="24">
        <v>0.58222165550166505</v>
      </c>
      <c r="EV86" s="24">
        <v>0.147192063350401</v>
      </c>
      <c r="EW86" s="24">
        <v>-0.30893412996717001</v>
      </c>
    </row>
    <row r="87" spans="1:153" x14ac:dyDescent="0.25">
      <c r="A87" t="s">
        <v>28</v>
      </c>
      <c r="B87" t="s">
        <v>138</v>
      </c>
      <c r="C87" s="23">
        <v>0.53152791093060803</v>
      </c>
      <c r="D87" s="24">
        <v>-0.31362234910500603</v>
      </c>
      <c r="E87" s="24">
        <v>0.927377914020178</v>
      </c>
      <c r="F87" s="24">
        <v>-0.26288287403816502</v>
      </c>
      <c r="G87" s="24">
        <v>-0.33581493102547799</v>
      </c>
      <c r="H87" s="24">
        <v>-0.46487479787112601</v>
      </c>
      <c r="I87" s="24">
        <v>-0.48768655429215102</v>
      </c>
      <c r="J87" s="24">
        <v>-0.41393051870784903</v>
      </c>
      <c r="K87" s="24">
        <v>-0.28993025730437</v>
      </c>
      <c r="L87" s="24">
        <v>8.8578953335094093E-2</v>
      </c>
      <c r="M87" s="24">
        <v>-0.36107633575910197</v>
      </c>
      <c r="N87" s="24">
        <v>0.60872690929253104</v>
      </c>
      <c r="O87" s="24">
        <v>-0.41016869253482202</v>
      </c>
      <c r="P87" s="24">
        <v>-0.50187511612938696</v>
      </c>
      <c r="Q87" s="24">
        <v>-0.470871563871121</v>
      </c>
      <c r="R87" s="24">
        <v>-0.41836432075423702</v>
      </c>
      <c r="S87" s="24">
        <v>0.248068868426327</v>
      </c>
      <c r="T87" s="24">
        <v>-0.34069392835134499</v>
      </c>
      <c r="U87" s="24">
        <v>-0.50719905024190903</v>
      </c>
      <c r="V87" s="24">
        <v>-0.50465579595082799</v>
      </c>
      <c r="W87" s="24">
        <v>-0.43416477111881602</v>
      </c>
      <c r="X87" s="24">
        <v>-0.34643061600234798</v>
      </c>
      <c r="Y87" s="24">
        <v>-0.34710166667620002</v>
      </c>
      <c r="Z87" s="24">
        <v>-0.23977891987956701</v>
      </c>
      <c r="AA87" s="24">
        <v>-0.37101885372985899</v>
      </c>
      <c r="AB87" s="24">
        <v>-0.17632544093288299</v>
      </c>
      <c r="AC87" s="24">
        <v>-0.47967309336250202</v>
      </c>
      <c r="AD87" s="24">
        <v>-0.43715929905973899</v>
      </c>
      <c r="AE87" s="24">
        <v>0.117978670250191</v>
      </c>
      <c r="AF87" s="24">
        <v>0.21583951350776301</v>
      </c>
      <c r="AG87" s="24">
        <v>-0.34960650774327201</v>
      </c>
      <c r="AH87" s="24">
        <v>-0.291182589471284</v>
      </c>
      <c r="AI87" s="24">
        <v>0.18869982588814099</v>
      </c>
      <c r="AJ87" s="24">
        <v>0.54570233228759202</v>
      </c>
      <c r="AK87" s="24">
        <v>0.25752947757283101</v>
      </c>
      <c r="AL87" s="24">
        <v>0.62516336860302801</v>
      </c>
      <c r="AM87" s="24">
        <v>0.74342796171992298</v>
      </c>
      <c r="AN87" s="24">
        <v>-0.50846099469664896</v>
      </c>
      <c r="AO87" s="24">
        <v>-0.239399714160064</v>
      </c>
      <c r="AP87" s="24">
        <v>0.54649076492916404</v>
      </c>
      <c r="AQ87" s="24">
        <v>0.73817316041619696</v>
      </c>
      <c r="AR87" s="24">
        <v>0.83806750323130697</v>
      </c>
      <c r="AS87" s="24">
        <v>0.72746825104370205</v>
      </c>
      <c r="AT87" s="24">
        <v>0.61436282467943004</v>
      </c>
      <c r="AU87" s="24">
        <v>0.59299947568955802</v>
      </c>
      <c r="AV87" s="24">
        <v>0.72185795412020903</v>
      </c>
      <c r="AW87" s="24">
        <v>0.74333781565016599</v>
      </c>
      <c r="AX87" s="24">
        <v>0.62039450482715897</v>
      </c>
      <c r="AY87" s="24">
        <v>0.61941731931812105</v>
      </c>
      <c r="AZ87" s="24">
        <v>0.37253300943371298</v>
      </c>
      <c r="BA87" s="24">
        <v>-0.58230380887872002</v>
      </c>
      <c r="BB87" s="24">
        <v>0.51926032680878398</v>
      </c>
      <c r="BC87" s="24">
        <v>0.48249401921419399</v>
      </c>
      <c r="BD87" s="24">
        <v>9.0624780356493698E-2</v>
      </c>
      <c r="BE87" s="24">
        <v>-1.12995355865135E-2</v>
      </c>
      <c r="BF87" s="24">
        <v>0.58676545082101805</v>
      </c>
      <c r="BG87" s="24">
        <v>0.45626115799726402</v>
      </c>
      <c r="BH87" s="24">
        <v>0.32654698478378402</v>
      </c>
      <c r="BI87" s="24">
        <v>-1.2635474169246401E-3</v>
      </c>
      <c r="BJ87" s="24">
        <v>-0.55276545637896102</v>
      </c>
      <c r="BK87" s="24">
        <v>0.42976340648934802</v>
      </c>
      <c r="BL87" s="24">
        <v>0.40076583322164</v>
      </c>
      <c r="BM87" s="24">
        <v>0.51919554714066296</v>
      </c>
      <c r="BN87" s="24">
        <v>0.45963611597485299</v>
      </c>
      <c r="BO87" s="24">
        <v>0.38402054036005601</v>
      </c>
      <c r="BP87" s="24">
        <v>0.35742052487132597</v>
      </c>
      <c r="BQ87" s="24">
        <v>0.92476593406528795</v>
      </c>
      <c r="BR87" s="24">
        <v>0.92412568649385196</v>
      </c>
      <c r="BS87" s="24">
        <v>0.652744765999132</v>
      </c>
      <c r="BT87" s="24">
        <v>0.52314704216871799</v>
      </c>
      <c r="BU87" s="24">
        <v>0.540335130019721</v>
      </c>
      <c r="BV87" s="24">
        <v>0.47285554297246901</v>
      </c>
      <c r="BW87" s="24">
        <v>0.47500501683816798</v>
      </c>
      <c r="BX87" s="24">
        <v>0.29274604402931198</v>
      </c>
      <c r="BY87" s="24">
        <v>0.49831478775557497</v>
      </c>
      <c r="BZ87" s="24">
        <v>0.63479013164128495</v>
      </c>
      <c r="CA87" s="24">
        <v>0.79054624090081604</v>
      </c>
      <c r="CB87" s="24">
        <v>0.59252902230556703</v>
      </c>
      <c r="CC87" s="24">
        <v>0.53812143442437199</v>
      </c>
      <c r="CD87" s="24">
        <v>0.42816246311105999</v>
      </c>
      <c r="CE87" s="24">
        <v>0.45605488715251502</v>
      </c>
      <c r="CF87" s="24">
        <v>0.33148612614919598</v>
      </c>
      <c r="CG87" s="24">
        <v>0.33383345521076202</v>
      </c>
      <c r="CH87" s="24">
        <v>0.21639184448825899</v>
      </c>
      <c r="CI87" s="24">
        <v>0.27993996144324901</v>
      </c>
      <c r="CJ87" s="24">
        <v>0.35697970448799599</v>
      </c>
      <c r="CK87" s="24">
        <v>0.481777878844042</v>
      </c>
      <c r="CL87" s="24">
        <v>-0.173750706693655</v>
      </c>
      <c r="CM87" s="24">
        <v>1.9150135904335799E-2</v>
      </c>
      <c r="CN87" s="24">
        <v>-0.268258864166182</v>
      </c>
      <c r="CO87" s="24">
        <v>0.73180164662689695</v>
      </c>
      <c r="CP87" s="24">
        <v>0.66251779662046195</v>
      </c>
      <c r="CQ87" s="24">
        <v>0.96165612394817401</v>
      </c>
      <c r="CR87" s="24">
        <v>0.91641315294561598</v>
      </c>
      <c r="CS87" s="24">
        <v>0.63538793608787103</v>
      </c>
      <c r="CT87" s="24">
        <v>0.79814906326513302</v>
      </c>
      <c r="CU87" s="24">
        <v>0.78572776790180998</v>
      </c>
      <c r="CV87" s="24">
        <v>0.79897220592872598</v>
      </c>
      <c r="CW87" s="24">
        <v>-0.19951745367237</v>
      </c>
      <c r="CX87" s="24">
        <v>-0.17885492157704799</v>
      </c>
      <c r="CY87" s="24">
        <v>0.12377163073361799</v>
      </c>
      <c r="CZ87" s="24">
        <v>0.67817684813340895</v>
      </c>
      <c r="DA87" s="24">
        <v>6.5185663653897205E-2</v>
      </c>
      <c r="DB87" s="24">
        <v>-0.281797265841498</v>
      </c>
      <c r="DC87" s="24">
        <v>0.37720102042095799</v>
      </c>
      <c r="DD87" s="24">
        <v>-0.18275461616118999</v>
      </c>
      <c r="DE87" s="24">
        <v>0.53093102721999197</v>
      </c>
      <c r="DF87" s="24">
        <v>-0.23587106463896801</v>
      </c>
      <c r="DG87" s="24">
        <v>-0.50374196844557195</v>
      </c>
      <c r="DH87" s="24">
        <v>-0.108411538186914</v>
      </c>
      <c r="DI87" s="24">
        <v>0.78825770623750602</v>
      </c>
      <c r="DJ87" s="24">
        <v>-0.776114008667938</v>
      </c>
      <c r="DK87" s="24">
        <v>0.62539800554684799</v>
      </c>
      <c r="DL87" s="24">
        <v>-0.277629034838558</v>
      </c>
      <c r="DM87" s="24">
        <v>0.69882582391909898</v>
      </c>
      <c r="DN87" s="24">
        <v>0.32888535124958601</v>
      </c>
      <c r="DO87" s="24">
        <v>0.67059614630532804</v>
      </c>
      <c r="DP87" s="24">
        <v>0.69350388029076204</v>
      </c>
      <c r="DQ87" s="24">
        <v>0.657225442439346</v>
      </c>
      <c r="DR87" s="24">
        <v>0.51547845960882099</v>
      </c>
      <c r="DS87" s="24">
        <v>0.57496215305708998</v>
      </c>
      <c r="DT87" s="24">
        <v>0.65501643329457504</v>
      </c>
      <c r="DU87" s="24">
        <v>0.50525044283322595</v>
      </c>
      <c r="DV87" s="24">
        <v>0.52924419312110604</v>
      </c>
      <c r="DW87" s="24">
        <v>0.58148456952535899</v>
      </c>
      <c r="DX87" s="24">
        <v>0.65449071123981195</v>
      </c>
      <c r="DY87" s="24">
        <v>0.39973617047552301</v>
      </c>
      <c r="DZ87" s="24">
        <v>0.421058826645684</v>
      </c>
      <c r="EA87" s="24">
        <v>0.42847012528680301</v>
      </c>
      <c r="EB87" s="24">
        <v>0.459282180662202</v>
      </c>
      <c r="EC87" s="24">
        <v>0.44981918127964998</v>
      </c>
      <c r="ED87" s="24">
        <v>0.46985460759856101</v>
      </c>
      <c r="EE87" s="24">
        <v>0.50306744381372104</v>
      </c>
      <c r="EF87" s="24">
        <v>0.38427271894139398</v>
      </c>
      <c r="EG87" s="24">
        <v>0.36880457442641501</v>
      </c>
      <c r="EH87" s="24">
        <v>0.43766282361380299</v>
      </c>
      <c r="EI87" s="24">
        <v>0.44907225585599297</v>
      </c>
      <c r="EJ87" s="24">
        <v>0.82392088168139199</v>
      </c>
      <c r="EK87" s="24">
        <v>0.82775882008729096</v>
      </c>
      <c r="EL87" s="24">
        <v>0.70563186574416403</v>
      </c>
      <c r="EM87" s="24">
        <v>-0.39970674486820201</v>
      </c>
      <c r="EN87" s="24">
        <v>7.5838623585938195E-2</v>
      </c>
      <c r="EO87" s="24">
        <v>-0.19628042922495301</v>
      </c>
      <c r="EP87" s="24">
        <v>3.1499904599474403E-2</v>
      </c>
      <c r="EQ87" s="24">
        <v>0.87172263222290902</v>
      </c>
      <c r="ER87" s="24">
        <v>0.84963280413048403</v>
      </c>
      <c r="ES87" s="24">
        <v>5.3289243445661702E-2</v>
      </c>
      <c r="ET87" s="24">
        <v>8.5497565662865899E-2</v>
      </c>
      <c r="EU87" s="24">
        <v>5.2315698270843099E-2</v>
      </c>
      <c r="EV87" s="24">
        <v>0.14355888319447299</v>
      </c>
      <c r="EW87" s="24">
        <v>-0.26105181462157401</v>
      </c>
    </row>
    <row r="88" spans="1:153" x14ac:dyDescent="0.25">
      <c r="A88" t="s">
        <v>29</v>
      </c>
      <c r="B88" t="s">
        <v>138</v>
      </c>
      <c r="C88" s="23">
        <v>0.56398463514870001</v>
      </c>
      <c r="D88" s="24">
        <v>-0.33684484233301498</v>
      </c>
      <c r="E88" s="24">
        <v>0.988078204176845</v>
      </c>
      <c r="F88" s="24">
        <v>-0.35794104700916801</v>
      </c>
      <c r="G88" s="24">
        <v>-0.39567274679085901</v>
      </c>
      <c r="H88" s="24">
        <v>-0.54250683893414597</v>
      </c>
      <c r="I88" s="24">
        <v>-0.59433834269365604</v>
      </c>
      <c r="J88" s="24">
        <v>-0.51634287734192497</v>
      </c>
      <c r="K88" s="24">
        <v>-0.43850706848270599</v>
      </c>
      <c r="L88" s="24">
        <v>-2.55224073966972E-2</v>
      </c>
      <c r="M88" s="24">
        <v>-0.45463101277387202</v>
      </c>
      <c r="N88" s="24">
        <v>0.23697958887617601</v>
      </c>
      <c r="O88" s="24">
        <v>-0.48619850677715298</v>
      </c>
      <c r="P88" s="24">
        <v>-0.55792801304790096</v>
      </c>
      <c r="Q88" s="24">
        <v>-0.53488041847159395</v>
      </c>
      <c r="R88" s="24">
        <v>-0.520854181464943</v>
      </c>
      <c r="S88" s="24">
        <v>0.122708493443541</v>
      </c>
      <c r="T88" s="24">
        <v>-0.485417345537274</v>
      </c>
      <c r="U88" s="24">
        <v>-0.56156961107945902</v>
      </c>
      <c r="V88" s="24">
        <v>-0.56956029468216596</v>
      </c>
      <c r="W88" s="24">
        <v>-0.49739975200694703</v>
      </c>
      <c r="X88" s="24">
        <v>-0.45865359054046501</v>
      </c>
      <c r="Y88" s="24">
        <v>-0.49581881792487997</v>
      </c>
      <c r="Z88" s="24">
        <v>-0.37003816198463702</v>
      </c>
      <c r="AA88" s="24">
        <v>-0.50208665182222401</v>
      </c>
      <c r="AB88" s="24">
        <v>-0.24639711847555301</v>
      </c>
      <c r="AC88" s="24">
        <v>-0.51567407476882998</v>
      </c>
      <c r="AD88" s="24">
        <v>-0.50327244505424096</v>
      </c>
      <c r="AE88" s="24">
        <v>0.139359666866405</v>
      </c>
      <c r="AF88" s="24">
        <v>6.5726408424758603E-2</v>
      </c>
      <c r="AG88" s="24">
        <v>-0.42164276490373198</v>
      </c>
      <c r="AH88" s="24">
        <v>-0.40622844309976303</v>
      </c>
      <c r="AI88" s="24">
        <v>0.210497348572739</v>
      </c>
      <c r="AJ88" s="24">
        <v>0.469403289727234</v>
      </c>
      <c r="AK88" s="24">
        <v>5.4659213332120003E-2</v>
      </c>
      <c r="AL88" s="24">
        <v>0.30317695652526599</v>
      </c>
      <c r="AM88" s="24">
        <v>0.42154609986902503</v>
      </c>
      <c r="AN88" s="24">
        <v>-0.59710772748666197</v>
      </c>
      <c r="AO88" s="24">
        <v>-0.31422354922761397</v>
      </c>
      <c r="AP88" s="24">
        <v>0.450847006266057</v>
      </c>
      <c r="AQ88" s="24">
        <v>0.510386594570583</v>
      </c>
      <c r="AR88" s="24">
        <v>0.78305324394166398</v>
      </c>
      <c r="AS88" s="24">
        <v>0.66228631034550101</v>
      </c>
      <c r="AT88" s="24">
        <v>0.54079227332837398</v>
      </c>
      <c r="AU88" s="24">
        <v>0.67352842805687896</v>
      </c>
      <c r="AV88" s="24">
        <v>0.54533221028962298</v>
      </c>
      <c r="AW88" s="24">
        <v>0.67447989615026305</v>
      </c>
      <c r="AX88" s="24">
        <v>0.56830736152838701</v>
      </c>
      <c r="AY88" s="24">
        <v>0.51769226416388703</v>
      </c>
      <c r="AZ88" s="24">
        <v>0.302714838867707</v>
      </c>
      <c r="BA88" s="24">
        <v>-0.71523597763645397</v>
      </c>
      <c r="BB88" s="24">
        <v>0.48657016664007502</v>
      </c>
      <c r="BC88" s="24">
        <v>0.41905877075333398</v>
      </c>
      <c r="BD88" s="24">
        <v>-9.7361786748253104E-2</v>
      </c>
      <c r="BE88" s="24">
        <v>8.99963007245244E-2</v>
      </c>
      <c r="BF88" s="24">
        <v>0.592380284006916</v>
      </c>
      <c r="BG88" s="24">
        <v>0.35892321378131098</v>
      </c>
      <c r="BH88" s="24">
        <v>0.29332936202513599</v>
      </c>
      <c r="BI88" s="24">
        <v>8.2203116234804696E-3</v>
      </c>
      <c r="BJ88" s="24">
        <v>-0.72271464773761696</v>
      </c>
      <c r="BK88" s="24">
        <v>0.39672541006527301</v>
      </c>
      <c r="BL88" s="24">
        <v>0.29331191059267298</v>
      </c>
      <c r="BM88" s="24">
        <v>0.42376955443485598</v>
      </c>
      <c r="BN88" s="24">
        <v>0.279211083362429</v>
      </c>
      <c r="BO88" s="24">
        <v>0.28980920930854098</v>
      </c>
      <c r="BP88" s="24">
        <v>0.30783859830562599</v>
      </c>
      <c r="BQ88" s="24">
        <v>0.76012875859781504</v>
      </c>
      <c r="BR88" s="24">
        <v>0.73064813899561898</v>
      </c>
      <c r="BS88" s="24">
        <v>0.55636714762213002</v>
      </c>
      <c r="BT88" s="24">
        <v>0.47809785442689301</v>
      </c>
      <c r="BU88" s="24">
        <v>0.45356307930706902</v>
      </c>
      <c r="BV88" s="24">
        <v>0.45546727904270701</v>
      </c>
      <c r="BW88" s="24">
        <v>0.429994001379988</v>
      </c>
      <c r="BX88" s="24">
        <v>0.13664088412679901</v>
      </c>
      <c r="BY88" s="24">
        <v>0.53043561539043105</v>
      </c>
      <c r="BZ88" s="24">
        <v>0.33059875760351998</v>
      </c>
      <c r="CA88" s="24">
        <v>0.55037885615802995</v>
      </c>
      <c r="CB88" s="24">
        <v>0.52762224076551401</v>
      </c>
      <c r="CC88" s="24">
        <v>0.45096081437812402</v>
      </c>
      <c r="CD88" s="24">
        <v>0.360742306140025</v>
      </c>
      <c r="CE88" s="24">
        <v>0.37176586054945199</v>
      </c>
      <c r="CF88" s="24">
        <v>0.289773227484667</v>
      </c>
      <c r="CG88" s="24">
        <v>0.25750327912295901</v>
      </c>
      <c r="CH88" s="24">
        <v>0.14927321330144899</v>
      </c>
      <c r="CI88" s="24">
        <v>0.19434513103985099</v>
      </c>
      <c r="CJ88" s="24">
        <v>0.171570430003913</v>
      </c>
      <c r="CK88" s="24">
        <v>0.41855033708407902</v>
      </c>
      <c r="CL88" s="24">
        <v>-0.33213208218276502</v>
      </c>
      <c r="CM88" s="24">
        <v>-6.5187164938816197E-2</v>
      </c>
      <c r="CN88" s="24">
        <v>-0.38188829534383101</v>
      </c>
      <c r="CO88" s="24">
        <v>0.60104115267484803</v>
      </c>
      <c r="CP88" s="24">
        <v>0.89678124789008395</v>
      </c>
      <c r="CQ88" s="24">
        <v>0.80823815923256404</v>
      </c>
      <c r="CR88" s="24">
        <v>0.705175006750834</v>
      </c>
      <c r="CS88" s="24">
        <v>0.49777123596620199</v>
      </c>
      <c r="CT88" s="24">
        <v>0.72466528811062003</v>
      </c>
      <c r="CU88" s="24">
        <v>0.69516729936257504</v>
      </c>
      <c r="CV88" s="24">
        <v>0.536247809665093</v>
      </c>
      <c r="CW88" s="24">
        <v>-0.136575868390755</v>
      </c>
      <c r="CX88" s="24">
        <v>-0.27639955331146598</v>
      </c>
      <c r="CY88" s="24">
        <v>0.265713309574584</v>
      </c>
      <c r="CZ88" s="24">
        <v>0.56454115462863497</v>
      </c>
      <c r="DA88" s="24">
        <v>-3.4518430832609998E-2</v>
      </c>
      <c r="DB88" s="24">
        <v>-0.39343670634456701</v>
      </c>
      <c r="DC88" s="24">
        <v>0.30635973359143598</v>
      </c>
      <c r="DD88" s="24">
        <v>-0.28552482217417902</v>
      </c>
      <c r="DE88" s="24">
        <v>0.181769707526867</v>
      </c>
      <c r="DF88" s="24">
        <v>-6.1531662528121603E-2</v>
      </c>
      <c r="DG88" s="24">
        <v>-0.31517581714356602</v>
      </c>
      <c r="DH88" s="24">
        <v>-0.28193314225140598</v>
      </c>
      <c r="DI88" s="24">
        <v>0.74721214323051699</v>
      </c>
      <c r="DJ88" s="24">
        <v>-0.66583478408308405</v>
      </c>
      <c r="DK88" s="24">
        <v>0.497679104264523</v>
      </c>
      <c r="DL88" s="24">
        <v>-0.19710801357566701</v>
      </c>
      <c r="DM88" s="24">
        <v>0.80859699636230298</v>
      </c>
      <c r="DN88" s="24">
        <v>0.570200536841173</v>
      </c>
      <c r="DO88" s="24">
        <v>0.75667040680543396</v>
      </c>
      <c r="DP88" s="24">
        <v>0.74867852702777304</v>
      </c>
      <c r="DQ88" s="24">
        <v>0.68427296618302003</v>
      </c>
      <c r="DR88" s="24">
        <v>0.60452166128431295</v>
      </c>
      <c r="DS88" s="24">
        <v>0.780287413028253</v>
      </c>
      <c r="DT88" s="24">
        <v>0.67104775415664797</v>
      </c>
      <c r="DU88" s="24">
        <v>0.59859927990193795</v>
      </c>
      <c r="DV88" s="24">
        <v>0.65116551260817401</v>
      </c>
      <c r="DW88" s="24">
        <v>0.68165782125879304</v>
      </c>
      <c r="DX88" s="24">
        <v>0.78532855086767905</v>
      </c>
      <c r="DY88" s="24">
        <v>0.51926684054102401</v>
      </c>
      <c r="DZ88" s="24">
        <v>0.50661451689557502</v>
      </c>
      <c r="EA88" s="24">
        <v>0.50051218293872202</v>
      </c>
      <c r="EB88" s="24">
        <v>0.55009239368720597</v>
      </c>
      <c r="EC88" s="24">
        <v>0.55132331336972495</v>
      </c>
      <c r="ED88" s="24">
        <v>0.56960395470147696</v>
      </c>
      <c r="EE88" s="24">
        <v>0.60072869069289603</v>
      </c>
      <c r="EF88" s="24">
        <v>0.43604710901358901</v>
      </c>
      <c r="EG88" s="24">
        <v>0.441559082587479</v>
      </c>
      <c r="EH88" s="24">
        <v>0.51240129671146994</v>
      </c>
      <c r="EI88" s="24">
        <v>0.54721671487787904</v>
      </c>
      <c r="EJ88" s="24">
        <v>0.51722659435831497</v>
      </c>
      <c r="EK88" s="24">
        <v>0.71041824945191701</v>
      </c>
      <c r="EL88" s="24">
        <v>0.51687143514882805</v>
      </c>
      <c r="EM88" s="24">
        <v>-0.449513219227199</v>
      </c>
      <c r="EN88" s="24">
        <v>-4.3892147408743198E-2</v>
      </c>
      <c r="EO88" s="24">
        <v>-0.23876652175149901</v>
      </c>
      <c r="EP88" s="24">
        <v>0.40238114528983399</v>
      </c>
      <c r="EQ88" s="24">
        <v>0.53976144011834903</v>
      </c>
      <c r="ER88" s="24">
        <v>0.51042402666887199</v>
      </c>
      <c r="ES88" s="24">
        <v>0.41927072618925998</v>
      </c>
      <c r="ET88" s="24">
        <v>0.48411823841673601</v>
      </c>
      <c r="EU88" s="24">
        <v>0.44769205547743102</v>
      </c>
      <c r="EV88" s="24">
        <v>0.20414265083820099</v>
      </c>
      <c r="EW88" s="24">
        <v>-0.32669834230996497</v>
      </c>
    </row>
    <row r="89" spans="1:153" x14ac:dyDescent="0.25">
      <c r="A89" t="s">
        <v>30</v>
      </c>
      <c r="B89" t="s">
        <v>138</v>
      </c>
      <c r="C89" s="23">
        <v>0.47700023850017897</v>
      </c>
      <c r="D89" s="24">
        <v>-0.223434665893746</v>
      </c>
      <c r="E89" s="24">
        <v>0.77422709809693402</v>
      </c>
      <c r="F89" s="24">
        <v>-0.199690471664937</v>
      </c>
      <c r="G89" s="24">
        <v>-0.30752789150269</v>
      </c>
      <c r="H89" s="24">
        <v>-0.39030155946461498</v>
      </c>
      <c r="I89" s="24">
        <v>-0.39537665073843498</v>
      </c>
      <c r="J89" s="24">
        <v>-0.32120216054780298</v>
      </c>
      <c r="K89" s="24">
        <v>-0.19887155651320201</v>
      </c>
      <c r="L89" s="24">
        <v>9.1310466415838606E-2</v>
      </c>
      <c r="M89" s="24">
        <v>-0.27953579573180598</v>
      </c>
      <c r="N89" s="24">
        <v>0.71566640957494299</v>
      </c>
      <c r="O89" s="24">
        <v>-0.34727122179842201</v>
      </c>
      <c r="P89" s="24">
        <v>-0.43444002948838101</v>
      </c>
      <c r="Q89" s="24">
        <v>-0.40292895384406002</v>
      </c>
      <c r="R89" s="24">
        <v>-0.32988685877661</v>
      </c>
      <c r="S89" s="24">
        <v>0.21960493044822599</v>
      </c>
      <c r="T89" s="24">
        <v>-0.23530301696324701</v>
      </c>
      <c r="U89" s="24">
        <v>-0.448953425066835</v>
      </c>
      <c r="V89" s="24">
        <v>-0.43758565507050701</v>
      </c>
      <c r="W89" s="24">
        <v>-0.37879954798503601</v>
      </c>
      <c r="X89" s="24">
        <v>-0.29388465464401098</v>
      </c>
      <c r="Y89" s="24">
        <v>-0.24764441156738301</v>
      </c>
      <c r="Z89" s="24">
        <v>-0.17441625629011401</v>
      </c>
      <c r="AA89" s="24">
        <v>-0.27241689477350201</v>
      </c>
      <c r="AB89" s="24">
        <v>-0.118850242221806</v>
      </c>
      <c r="AC89" s="24">
        <v>-0.43159011550271797</v>
      </c>
      <c r="AD89" s="24">
        <v>-0.36303949996616403</v>
      </c>
      <c r="AE89" s="24">
        <v>7.3173080335075802E-2</v>
      </c>
      <c r="AF89" s="24">
        <v>0.25352229542097798</v>
      </c>
      <c r="AG89" s="24">
        <v>-0.29606446489695598</v>
      </c>
      <c r="AH89" s="24">
        <v>-0.26584462096419098</v>
      </c>
      <c r="AI89" s="24">
        <v>0.13195889447415499</v>
      </c>
      <c r="AJ89" s="24">
        <v>0.53570158244202004</v>
      </c>
      <c r="AK89" s="24">
        <v>0.33991111605588997</v>
      </c>
      <c r="AL89" s="24">
        <v>0.71197196138928298</v>
      </c>
      <c r="AM89" s="24">
        <v>0.81427557624108904</v>
      </c>
      <c r="AN89" s="24">
        <v>-0.42632664548823301</v>
      </c>
      <c r="AO89" s="24">
        <v>-0.17633885989072201</v>
      </c>
      <c r="AP89" s="24">
        <v>0.57983849482088401</v>
      </c>
      <c r="AQ89" s="24">
        <v>0.83013330702049803</v>
      </c>
      <c r="AR89" s="24">
        <v>0.788678229058414</v>
      </c>
      <c r="AS89" s="24">
        <v>0.72554268340883499</v>
      </c>
      <c r="AT89" s="24">
        <v>0.63701870349303602</v>
      </c>
      <c r="AU89" s="24">
        <v>0.51583749551050095</v>
      </c>
      <c r="AV89" s="24">
        <v>0.72002750160322604</v>
      </c>
      <c r="AW89" s="24">
        <v>0.73620479288924701</v>
      </c>
      <c r="AX89" s="24">
        <v>0.610794424495538</v>
      </c>
      <c r="AY89" s="24">
        <v>0.63300877147746804</v>
      </c>
      <c r="AZ89" s="24">
        <v>0.37934257155379802</v>
      </c>
      <c r="BA89" s="24">
        <v>-0.47635034870898102</v>
      </c>
      <c r="BB89" s="24">
        <v>0.50246812619732895</v>
      </c>
      <c r="BC89" s="24">
        <v>0.48742772099366999</v>
      </c>
      <c r="BD89" s="24">
        <v>0.17628062115603299</v>
      </c>
      <c r="BE89" s="24">
        <v>-7.8471402307724702E-2</v>
      </c>
      <c r="BF89" s="24">
        <v>0.52375949672738997</v>
      </c>
      <c r="BG89" s="24">
        <v>0.484271120011533</v>
      </c>
      <c r="BH89" s="24">
        <v>0.336145262808978</v>
      </c>
      <c r="BI89" s="24">
        <v>-3.6293345433045403E-2</v>
      </c>
      <c r="BJ89" s="24">
        <v>-0.438457256449516</v>
      </c>
      <c r="BK89" s="24">
        <v>0.44359277914774697</v>
      </c>
      <c r="BL89" s="24">
        <v>0.455464046078144</v>
      </c>
      <c r="BM89" s="24">
        <v>0.55976601574933604</v>
      </c>
      <c r="BN89" s="24">
        <v>0.570090511263595</v>
      </c>
      <c r="BO89" s="24">
        <v>0.40688840582630897</v>
      </c>
      <c r="BP89" s="24">
        <v>0.34774418782731198</v>
      </c>
      <c r="BQ89" s="24">
        <v>0.88435149008662794</v>
      </c>
      <c r="BR89" s="24">
        <v>0.93876211009119603</v>
      </c>
      <c r="BS89" s="24">
        <v>0.65177105997019502</v>
      </c>
      <c r="BT89" s="24">
        <v>0.516438222608262</v>
      </c>
      <c r="BU89" s="24">
        <v>0.555233556259767</v>
      </c>
      <c r="BV89" s="24">
        <v>0.45261383455000898</v>
      </c>
      <c r="BW89" s="24">
        <v>0.47002654083907902</v>
      </c>
      <c r="BX89" s="24">
        <v>0.36717970615756002</v>
      </c>
      <c r="BY89" s="24">
        <v>0.438862017376354</v>
      </c>
      <c r="BZ89" s="24">
        <v>0.75806623178246302</v>
      </c>
      <c r="CA89" s="24">
        <v>0.86305120167335703</v>
      </c>
      <c r="CB89" s="24">
        <v>0.58120459092240295</v>
      </c>
      <c r="CC89" s="24">
        <v>0.56404944666660695</v>
      </c>
      <c r="CD89" s="24">
        <v>0.44283802226425201</v>
      </c>
      <c r="CE89" s="24">
        <v>0.47247312191651902</v>
      </c>
      <c r="CF89" s="24">
        <v>0.346134590994289</v>
      </c>
      <c r="CG89" s="24">
        <v>0.36531134612745703</v>
      </c>
      <c r="CH89" s="24">
        <v>0.28802274233320402</v>
      </c>
      <c r="CI89" s="24">
        <v>0.35734673368672898</v>
      </c>
      <c r="CJ89" s="24">
        <v>0.49960786460603201</v>
      </c>
      <c r="CK89" s="24">
        <v>0.48980835510686899</v>
      </c>
      <c r="CL89" s="24">
        <v>-9.5334213294258799E-2</v>
      </c>
      <c r="CM89" s="24">
        <v>8.5672860162650397E-2</v>
      </c>
      <c r="CN89" s="24">
        <v>-0.20466224175560099</v>
      </c>
      <c r="CO89" s="24">
        <v>0.75285376852458996</v>
      </c>
      <c r="CP89" s="24">
        <v>0.432585643258241</v>
      </c>
      <c r="CQ89" s="24">
        <v>0.94790454792568701</v>
      </c>
      <c r="CR89" s="24">
        <v>0.931637301176096</v>
      </c>
      <c r="CS89" s="24">
        <v>0.631994546530245</v>
      </c>
      <c r="CT89" s="24">
        <v>0.73837694547186505</v>
      </c>
      <c r="CU89" s="24">
        <v>0.70471680564691297</v>
      </c>
      <c r="CV89" s="24">
        <v>0.878449729207609</v>
      </c>
      <c r="CW89" s="24">
        <v>-0.227354006856539</v>
      </c>
      <c r="CX89" s="24">
        <v>-0.13775172103242</v>
      </c>
      <c r="CY89" s="24">
        <v>6.1493839667708397E-2</v>
      </c>
      <c r="CZ89" s="24">
        <v>0.70168556363750401</v>
      </c>
      <c r="DA89" s="24">
        <v>9.4986408547645798E-2</v>
      </c>
      <c r="DB89" s="24">
        <v>-0.220986126051746</v>
      </c>
      <c r="DC89" s="24">
        <v>0.38460900031846701</v>
      </c>
      <c r="DD89" s="24">
        <v>-9.2385757653327599E-2</v>
      </c>
      <c r="DE89" s="24">
        <v>0.69067387404671199</v>
      </c>
      <c r="DF89" s="24">
        <v>-0.26651044990049799</v>
      </c>
      <c r="DG89" s="24">
        <v>-0.48763042158251502</v>
      </c>
      <c r="DH89" s="24">
        <v>1.3548919060233E-2</v>
      </c>
      <c r="DI89" s="24">
        <v>0.72056194740865698</v>
      </c>
      <c r="DJ89" s="24">
        <v>-0.77986455175584002</v>
      </c>
      <c r="DK89" s="24">
        <v>0.66258233434478397</v>
      </c>
      <c r="DL89" s="24">
        <v>-0.32094993279770101</v>
      </c>
      <c r="DM89" s="24">
        <v>0.57893725295741205</v>
      </c>
      <c r="DN89" s="24">
        <v>0.16796684685319799</v>
      </c>
      <c r="DO89" s="24">
        <v>0.57304414544367799</v>
      </c>
      <c r="DP89" s="24">
        <v>0.61430387030648403</v>
      </c>
      <c r="DQ89" s="24">
        <v>0.60196407995726597</v>
      </c>
      <c r="DR89" s="24">
        <v>0.43949647859296498</v>
      </c>
      <c r="DS89" s="24">
        <v>0.40399503183383101</v>
      </c>
      <c r="DT89" s="24">
        <v>0.56681403220972704</v>
      </c>
      <c r="DU89" s="24">
        <v>0.40905393024436698</v>
      </c>
      <c r="DV89" s="24">
        <v>0.425691398488518</v>
      </c>
      <c r="DW89" s="24">
        <v>0.49317580621228002</v>
      </c>
      <c r="DX89" s="24">
        <v>0.54528877267451104</v>
      </c>
      <c r="DY89" s="24">
        <v>0.29868845182540299</v>
      </c>
      <c r="DZ89" s="24">
        <v>0.34393357610475001</v>
      </c>
      <c r="EA89" s="24">
        <v>0.36202751017283302</v>
      </c>
      <c r="EB89" s="24">
        <v>0.38204826509948397</v>
      </c>
      <c r="EC89" s="24">
        <v>0.36132301745242001</v>
      </c>
      <c r="ED89" s="24">
        <v>0.37955707002928601</v>
      </c>
      <c r="EE89" s="24">
        <v>0.415303805168451</v>
      </c>
      <c r="EF89" s="24">
        <v>0.32843060800551599</v>
      </c>
      <c r="EG89" s="24">
        <v>0.303762039978277</v>
      </c>
      <c r="EH89" s="24">
        <v>0.366109596721575</v>
      </c>
      <c r="EI89" s="24">
        <v>0.362611820560376</v>
      </c>
      <c r="EJ89" s="24">
        <v>0.88471384333426895</v>
      </c>
      <c r="EK89" s="24">
        <v>0.75576240884615298</v>
      </c>
      <c r="EL89" s="24">
        <v>0.77623555428661795</v>
      </c>
      <c r="EM89" s="24">
        <v>-0.333576311475209</v>
      </c>
      <c r="EN89" s="24">
        <v>0.13316316348363</v>
      </c>
      <c r="EO89" s="24">
        <v>-0.21137754337752099</v>
      </c>
      <c r="EP89" s="24">
        <v>-0.22354428789625699</v>
      </c>
      <c r="EQ89" s="24">
        <v>0.95050284545772001</v>
      </c>
      <c r="ER89" s="24">
        <v>0.95125541529725399</v>
      </c>
      <c r="ES89" s="24">
        <v>-0.20098503923896199</v>
      </c>
      <c r="ET89" s="24">
        <v>-0.183191532621402</v>
      </c>
      <c r="EU89" s="24">
        <v>-0.205768176209399</v>
      </c>
      <c r="EV89" s="24">
        <v>0.151291585587501</v>
      </c>
      <c r="EW89" s="24">
        <v>-0.25900996554532402</v>
      </c>
    </row>
    <row r="90" spans="1:153" x14ac:dyDescent="0.25">
      <c r="A90" t="s">
        <v>31</v>
      </c>
      <c r="B90" t="s">
        <v>138</v>
      </c>
      <c r="C90" s="23">
        <v>0.609786612022156</v>
      </c>
      <c r="D90" s="24">
        <v>-0.255869080828942</v>
      </c>
      <c r="E90" s="24">
        <v>0.95999001002738504</v>
      </c>
      <c r="F90" s="24">
        <v>-0.43051359830602498</v>
      </c>
      <c r="G90" s="24">
        <v>-0.41593483673110898</v>
      </c>
      <c r="H90" s="24">
        <v>-0.61427020292044698</v>
      </c>
      <c r="I90" s="24">
        <v>-0.65590579590158804</v>
      </c>
      <c r="J90" s="24">
        <v>-0.59426422781183696</v>
      </c>
      <c r="K90" s="24">
        <v>-0.506724755257421</v>
      </c>
      <c r="L90" s="24">
        <v>-0.114231958717914</v>
      </c>
      <c r="M90" s="24">
        <v>-0.55316289916429695</v>
      </c>
      <c r="N90" s="24">
        <v>0.13470761403443701</v>
      </c>
      <c r="O90" s="24">
        <v>-0.55770584935058198</v>
      </c>
      <c r="P90" s="24">
        <v>-0.61210207464042699</v>
      </c>
      <c r="Q90" s="24">
        <v>-0.580763472238365</v>
      </c>
      <c r="R90" s="24">
        <v>-0.554894392420206</v>
      </c>
      <c r="S90" s="24">
        <v>4.2437015483373197E-2</v>
      </c>
      <c r="T90" s="24">
        <v>-0.57941254763554195</v>
      </c>
      <c r="U90" s="24">
        <v>-0.60492984984055198</v>
      </c>
      <c r="V90" s="24">
        <v>-0.60581789221493398</v>
      </c>
      <c r="W90" s="24">
        <v>-0.52484215499986198</v>
      </c>
      <c r="X90" s="24">
        <v>-0.50221390269271005</v>
      </c>
      <c r="Y90" s="24">
        <v>-0.56423141748935701</v>
      </c>
      <c r="Z90" s="24">
        <v>-0.46864942723068198</v>
      </c>
      <c r="AA90" s="24">
        <v>-0.58811497971744997</v>
      </c>
      <c r="AB90" s="24">
        <v>-0.34445142560437197</v>
      </c>
      <c r="AC90" s="24">
        <v>-0.56192094283960103</v>
      </c>
      <c r="AD90" s="24">
        <v>-0.57050096592399402</v>
      </c>
      <c r="AE90" s="24">
        <v>0.244011111367641</v>
      </c>
      <c r="AF90" s="24">
        <v>0.136667559788516</v>
      </c>
      <c r="AG90" s="24">
        <v>-0.47357803946810301</v>
      </c>
      <c r="AH90" s="24">
        <v>-0.41969552044031899</v>
      </c>
      <c r="AI90" s="24">
        <v>0.308429208334286</v>
      </c>
      <c r="AJ90" s="24">
        <v>0.50146906369028699</v>
      </c>
      <c r="AK90" s="24">
        <v>0.12279620005785299</v>
      </c>
      <c r="AL90" s="24">
        <v>0.24826791615388499</v>
      </c>
      <c r="AM90" s="24">
        <v>0.36642128408326602</v>
      </c>
      <c r="AN90" s="24">
        <v>-0.64785929593258795</v>
      </c>
      <c r="AO90" s="24">
        <v>-0.40579997981407001</v>
      </c>
      <c r="AP90" s="24">
        <v>0.43888122442488298</v>
      </c>
      <c r="AQ90" s="24">
        <v>0.411231443322368</v>
      </c>
      <c r="AR90" s="24">
        <v>0.76038527909697695</v>
      </c>
      <c r="AS90" s="24">
        <v>0.61588935229761399</v>
      </c>
      <c r="AT90" s="24">
        <v>0.47596138874361799</v>
      </c>
      <c r="AU90" s="24">
        <v>0.68368480301023404</v>
      </c>
      <c r="AV90" s="24">
        <v>0.40294291988569902</v>
      </c>
      <c r="AW90" s="24">
        <v>0.62421916354429996</v>
      </c>
      <c r="AX90" s="24">
        <v>0.57867459245468</v>
      </c>
      <c r="AY90" s="24">
        <v>0.52345331579801202</v>
      </c>
      <c r="AZ90" s="24">
        <v>0.34234901202377799</v>
      </c>
      <c r="BA90" s="24">
        <v>-0.68464077837952997</v>
      </c>
      <c r="BB90" s="24">
        <v>0.51309899069870402</v>
      </c>
      <c r="BC90" s="24">
        <v>0.44983764212203597</v>
      </c>
      <c r="BD90" s="24">
        <v>-1.2872984782930899E-2</v>
      </c>
      <c r="BE90" s="24">
        <v>0.25538352997150998</v>
      </c>
      <c r="BF90" s="24">
        <v>0.62723608785870899</v>
      </c>
      <c r="BG90" s="24">
        <v>0.39004792718783299</v>
      </c>
      <c r="BH90" s="24">
        <v>0.36556809401105</v>
      </c>
      <c r="BI90" s="24">
        <v>0.136526019909641</v>
      </c>
      <c r="BJ90" s="24">
        <v>-0.75394958096575504</v>
      </c>
      <c r="BK90" s="24">
        <v>0.41540674452572901</v>
      </c>
      <c r="BL90" s="24">
        <v>0.30908360416421599</v>
      </c>
      <c r="BM90" s="24">
        <v>0.42405469616261698</v>
      </c>
      <c r="BN90" s="24">
        <v>0.26064340109230899</v>
      </c>
      <c r="BO90" s="24">
        <v>0.34182229194998498</v>
      </c>
      <c r="BP90" s="24">
        <v>0.34652996260622998</v>
      </c>
      <c r="BQ90" s="24">
        <v>0.68962098096434399</v>
      </c>
      <c r="BR90" s="24">
        <v>0.65722495127147795</v>
      </c>
      <c r="BS90" s="24">
        <v>0.55801052575348697</v>
      </c>
      <c r="BT90" s="24">
        <v>0.50667215930961595</v>
      </c>
      <c r="BU90" s="24">
        <v>0.475137062365249</v>
      </c>
      <c r="BV90" s="24">
        <v>0.49821992412161697</v>
      </c>
      <c r="BW90" s="24">
        <v>0.46415160058063598</v>
      </c>
      <c r="BX90" s="24">
        <v>0.14527313055271299</v>
      </c>
      <c r="BY90" s="24">
        <v>0.58646541233723504</v>
      </c>
      <c r="BZ90" s="24">
        <v>0.22890481410215099</v>
      </c>
      <c r="CA90" s="24">
        <v>0.48482105572694201</v>
      </c>
      <c r="CB90" s="24">
        <v>0.54772900475578401</v>
      </c>
      <c r="CC90" s="24">
        <v>0.46742862258763601</v>
      </c>
      <c r="CD90" s="24">
        <v>0.39766775727894799</v>
      </c>
      <c r="CE90" s="24">
        <v>0.40932305797333202</v>
      </c>
      <c r="CF90" s="24">
        <v>0.34224902082615499</v>
      </c>
      <c r="CG90" s="24">
        <v>0.29444386188894001</v>
      </c>
      <c r="CH90" s="24">
        <v>0.182608660201936</v>
      </c>
      <c r="CI90" s="24">
        <v>0.212328149308459</v>
      </c>
      <c r="CJ90" s="24">
        <v>0.115897516828515</v>
      </c>
      <c r="CK90" s="24">
        <v>0.44736618266737899</v>
      </c>
      <c r="CL90" s="24">
        <v>-0.426269878903628</v>
      </c>
      <c r="CM90" s="24">
        <v>-0.17159750021862399</v>
      </c>
      <c r="CN90" s="24">
        <v>-0.43212979226598203</v>
      </c>
      <c r="CO90" s="24">
        <v>0.57069855075790898</v>
      </c>
      <c r="CP90" s="24">
        <v>0.93970363358206299</v>
      </c>
      <c r="CQ90" s="24">
        <v>0.71898675751982</v>
      </c>
      <c r="CR90" s="24">
        <v>0.57983779567027705</v>
      </c>
      <c r="CS90" s="24">
        <v>0.41991526778509303</v>
      </c>
      <c r="CT90" s="24">
        <v>0.72843089463772703</v>
      </c>
      <c r="CU90" s="24">
        <v>0.64828803799435097</v>
      </c>
      <c r="CV90" s="24">
        <v>0.43861309330314102</v>
      </c>
      <c r="CW90" s="24">
        <v>-0.19608170325713301</v>
      </c>
      <c r="CX90" s="24">
        <v>-0.35842959043151401</v>
      </c>
      <c r="CY90" s="24">
        <v>0.34267409102031299</v>
      </c>
      <c r="CZ90" s="24">
        <v>0.55212019011746105</v>
      </c>
      <c r="DA90" s="24">
        <v>-0.17951162861265901</v>
      </c>
      <c r="DB90" s="24">
        <v>-0.42169867575481101</v>
      </c>
      <c r="DC90" s="24">
        <v>0.216442503894336</v>
      </c>
      <c r="DD90" s="24">
        <v>-0.41861140668185598</v>
      </c>
      <c r="DE90" s="24">
        <v>1.05335593636089E-2</v>
      </c>
      <c r="DF90" s="24">
        <v>9.1298327033705107E-2</v>
      </c>
      <c r="DG90" s="24">
        <v>-0.176881635405162</v>
      </c>
      <c r="DH90" s="24">
        <v>-0.42067418655435002</v>
      </c>
      <c r="DI90" s="24">
        <v>0.75393113589592498</v>
      </c>
      <c r="DJ90" s="24">
        <v>-0.60019351326980097</v>
      </c>
      <c r="DK90" s="24">
        <v>0.41537031455587198</v>
      </c>
      <c r="DL90" s="24">
        <v>-0.216594047173087</v>
      </c>
      <c r="DM90" s="24">
        <v>0.83944734550612099</v>
      </c>
      <c r="DN90" s="24">
        <v>0.65522551523257699</v>
      </c>
      <c r="DO90" s="24">
        <v>0.79209466571862996</v>
      </c>
      <c r="DP90" s="24">
        <v>0.78194982580254202</v>
      </c>
      <c r="DQ90" s="24">
        <v>0.72538637743266399</v>
      </c>
      <c r="DR90" s="24">
        <v>0.68093842262492799</v>
      </c>
      <c r="DS90" s="24">
        <v>0.85752859323096897</v>
      </c>
      <c r="DT90" s="24">
        <v>0.70877911557540896</v>
      </c>
      <c r="DU90" s="24">
        <v>0.66295430571590397</v>
      </c>
      <c r="DV90" s="24">
        <v>0.70998356231153603</v>
      </c>
      <c r="DW90" s="24">
        <v>0.72419300173705903</v>
      </c>
      <c r="DX90" s="24">
        <v>0.81384569608858104</v>
      </c>
      <c r="DY90" s="24">
        <v>0.60217630933377697</v>
      </c>
      <c r="DZ90" s="24">
        <v>0.57830742551877301</v>
      </c>
      <c r="EA90" s="24">
        <v>0.56777858772144096</v>
      </c>
      <c r="EB90" s="24">
        <v>0.61593428062490796</v>
      </c>
      <c r="EC90" s="24">
        <v>0.62173577327330998</v>
      </c>
      <c r="ED90" s="24">
        <v>0.63616160697702795</v>
      </c>
      <c r="EE90" s="24">
        <v>0.65899409101265105</v>
      </c>
      <c r="EF90" s="24">
        <v>0.50800130679411704</v>
      </c>
      <c r="EG90" s="24">
        <v>0.52058954326110196</v>
      </c>
      <c r="EH90" s="24">
        <v>0.57957513291773699</v>
      </c>
      <c r="EI90" s="24">
        <v>0.61727304036716202</v>
      </c>
      <c r="EJ90" s="24">
        <v>0.36529708637854802</v>
      </c>
      <c r="EK90" s="24">
        <v>0.69259977077637402</v>
      </c>
      <c r="EL90" s="24">
        <v>0.39085376333287303</v>
      </c>
      <c r="EM90" s="24">
        <v>-0.50535482889422101</v>
      </c>
      <c r="EN90" s="24">
        <v>-0.149048475054646</v>
      </c>
      <c r="EO90" s="24">
        <v>-0.17521562450639</v>
      </c>
      <c r="EP90" s="24">
        <v>0.51987532052757401</v>
      </c>
      <c r="EQ90" s="24">
        <v>0.39990429520072701</v>
      </c>
      <c r="ER90" s="24">
        <v>0.41045413667929598</v>
      </c>
      <c r="ES90" s="24">
        <v>0.51961891314483499</v>
      </c>
      <c r="ET90" s="24">
        <v>0.61938225575914696</v>
      </c>
      <c r="EU90" s="24">
        <v>0.56470213957497395</v>
      </c>
      <c r="EV90" s="24">
        <v>0.148255487416149</v>
      </c>
      <c r="EW90" s="24">
        <v>-0.25097473141223298</v>
      </c>
    </row>
    <row r="91" spans="1:153" x14ac:dyDescent="0.25">
      <c r="A91" t="s">
        <v>32</v>
      </c>
      <c r="B91" t="s">
        <v>138</v>
      </c>
      <c r="C91" s="23">
        <v>0.58725798056047496</v>
      </c>
      <c r="D91" s="24">
        <v>-0.280342981184528</v>
      </c>
      <c r="E91" s="24">
        <v>0.95845008750521998</v>
      </c>
      <c r="F91" s="24">
        <v>-0.34079974210381098</v>
      </c>
      <c r="G91" s="24">
        <v>-0.45479077887657299</v>
      </c>
      <c r="H91" s="24">
        <v>-0.530384614029909</v>
      </c>
      <c r="I91" s="24">
        <v>-0.57130188492866796</v>
      </c>
      <c r="J91" s="24">
        <v>-0.47840050992692901</v>
      </c>
      <c r="K91" s="24">
        <v>-0.41785549720763798</v>
      </c>
      <c r="L91" s="24">
        <v>-4.7802987314116703E-2</v>
      </c>
      <c r="M91" s="24">
        <v>-0.42143969670054299</v>
      </c>
      <c r="N91" s="24">
        <v>0.37557047269363403</v>
      </c>
      <c r="O91" s="24">
        <v>-0.47857831176982801</v>
      </c>
      <c r="P91" s="24">
        <v>-0.56644375735179198</v>
      </c>
      <c r="Q91" s="24">
        <v>-0.55428323068657703</v>
      </c>
      <c r="R91" s="24">
        <v>-0.53168289006024605</v>
      </c>
      <c r="S91" s="24">
        <v>8.4460520124444799E-2</v>
      </c>
      <c r="T91" s="24">
        <v>-0.42491869700312201</v>
      </c>
      <c r="U91" s="24">
        <v>-0.59027541966192598</v>
      </c>
      <c r="V91" s="24">
        <v>-0.59591736726074196</v>
      </c>
      <c r="W91" s="24">
        <v>-0.54134044329304598</v>
      </c>
      <c r="X91" s="24">
        <v>-0.49331919544845998</v>
      </c>
      <c r="Y91" s="24">
        <v>-0.474818018790578</v>
      </c>
      <c r="Z91" s="24">
        <v>-0.353002239957318</v>
      </c>
      <c r="AA91" s="24">
        <v>-0.45622176951160398</v>
      </c>
      <c r="AB91" s="24">
        <v>-0.22887102220563699</v>
      </c>
      <c r="AC91" s="24">
        <v>-0.55298520974843401</v>
      </c>
      <c r="AD91" s="24">
        <v>-0.497527464355563</v>
      </c>
      <c r="AE91" s="24">
        <v>0.12169618159468799</v>
      </c>
      <c r="AF91" s="24">
        <v>0.118972442489994</v>
      </c>
      <c r="AG91" s="24">
        <v>-0.43943606616390901</v>
      </c>
      <c r="AH91" s="24">
        <v>-0.46163343541767299</v>
      </c>
      <c r="AI91" s="24">
        <v>0.18810660866040499</v>
      </c>
      <c r="AJ91" s="24">
        <v>0.54122892324408001</v>
      </c>
      <c r="AK91" s="24">
        <v>0.122893668676617</v>
      </c>
      <c r="AL91" s="24">
        <v>0.45610935348530202</v>
      </c>
      <c r="AM91" s="24">
        <v>0.58924828171263799</v>
      </c>
      <c r="AN91" s="24">
        <v>-0.59472219163281403</v>
      </c>
      <c r="AO91" s="24">
        <v>-0.29905276297306899</v>
      </c>
      <c r="AP91" s="24">
        <v>0.58429439135746097</v>
      </c>
      <c r="AQ91" s="24">
        <v>0.72228311214882002</v>
      </c>
      <c r="AR91" s="24">
        <v>0.85343076703778498</v>
      </c>
      <c r="AS91" s="24">
        <v>0.78172754258892396</v>
      </c>
      <c r="AT91" s="24">
        <v>0.68294106912854602</v>
      </c>
      <c r="AU91" s="24">
        <v>0.68921705761841801</v>
      </c>
      <c r="AV91" s="24">
        <v>0.66014852922754597</v>
      </c>
      <c r="AW91" s="24">
        <v>0.792137512826946</v>
      </c>
      <c r="AX91" s="24">
        <v>0.64755582104739995</v>
      </c>
      <c r="AY91" s="24">
        <v>0.61432029459855597</v>
      </c>
      <c r="AZ91" s="24">
        <v>0.37290337461005901</v>
      </c>
      <c r="BA91" s="24">
        <v>-0.72060079000506305</v>
      </c>
      <c r="BB91" s="24">
        <v>0.55336660418771599</v>
      </c>
      <c r="BC91" s="24">
        <v>0.50240455592067002</v>
      </c>
      <c r="BD91" s="24">
        <v>-3.3828030782683101E-2</v>
      </c>
      <c r="BE91" s="24">
        <v>-4.0624016067202999E-2</v>
      </c>
      <c r="BF91" s="24">
        <v>0.61906626496254802</v>
      </c>
      <c r="BG91" s="24">
        <v>0.454833864426472</v>
      </c>
      <c r="BH91" s="24">
        <v>0.339281973607022</v>
      </c>
      <c r="BI91" s="24">
        <v>-6.0319170995781102E-2</v>
      </c>
      <c r="BJ91" s="24">
        <v>-0.71940619235351899</v>
      </c>
      <c r="BK91" s="24">
        <v>0.481816106666559</v>
      </c>
      <c r="BL91" s="24">
        <v>0.410773658179648</v>
      </c>
      <c r="BM91" s="24">
        <v>0.53998312834664697</v>
      </c>
      <c r="BN91" s="24">
        <v>0.45787864959949998</v>
      </c>
      <c r="BO91" s="24">
        <v>0.363822432877832</v>
      </c>
      <c r="BP91" s="24">
        <v>0.35772095998248499</v>
      </c>
      <c r="BQ91" s="24">
        <v>0.84207560059285202</v>
      </c>
      <c r="BR91" s="24">
        <v>0.87665423507220896</v>
      </c>
      <c r="BS91" s="24">
        <v>0.64281769598795502</v>
      </c>
      <c r="BT91" s="24">
        <v>0.54879898721543996</v>
      </c>
      <c r="BU91" s="24">
        <v>0.55346402080928603</v>
      </c>
      <c r="BV91" s="24">
        <v>0.50693573775849698</v>
      </c>
      <c r="BW91" s="24">
        <v>0.50326231777904795</v>
      </c>
      <c r="BX91" s="24">
        <v>0.29668185423543297</v>
      </c>
      <c r="BY91" s="24">
        <v>0.53396722329834601</v>
      </c>
      <c r="BZ91" s="24">
        <v>0.59187309323094395</v>
      </c>
      <c r="CA91" s="24">
        <v>0.72827301231773101</v>
      </c>
      <c r="CB91" s="24">
        <v>0.60430192481317102</v>
      </c>
      <c r="CC91" s="24">
        <v>0.55585275997988204</v>
      </c>
      <c r="CD91" s="24">
        <v>0.44082758490974999</v>
      </c>
      <c r="CE91" s="24">
        <v>0.43292856818870601</v>
      </c>
      <c r="CF91" s="24">
        <v>0.35099403304494098</v>
      </c>
      <c r="CG91" s="24">
        <v>0.349114674629178</v>
      </c>
      <c r="CH91" s="24">
        <v>0.25700560106834702</v>
      </c>
      <c r="CI91" s="24">
        <v>0.31622363772259399</v>
      </c>
      <c r="CJ91" s="24">
        <v>0.39525263228165702</v>
      </c>
      <c r="CK91" s="24">
        <v>0.50489576693464799</v>
      </c>
      <c r="CL91" s="24">
        <v>-0.28451485229835299</v>
      </c>
      <c r="CM91" s="24">
        <v>2.1205801073630501E-2</v>
      </c>
      <c r="CN91" s="24">
        <v>-0.40326041965204601</v>
      </c>
      <c r="CO91" s="24">
        <v>0.72678926092426199</v>
      </c>
      <c r="CP91" s="24">
        <v>0.74019972380297805</v>
      </c>
      <c r="CQ91" s="24">
        <v>0.94774389784951296</v>
      </c>
      <c r="CR91" s="24">
        <v>0.86774175410504795</v>
      </c>
      <c r="CS91" s="24">
        <v>0.56334835045269405</v>
      </c>
      <c r="CT91" s="24">
        <v>0.70296328995973401</v>
      </c>
      <c r="CU91" s="24">
        <v>0.72111498578729205</v>
      </c>
      <c r="CV91" s="24">
        <v>0.73279335759889297</v>
      </c>
      <c r="CW91" s="24">
        <v>-0.20855790618522499</v>
      </c>
      <c r="CX91" s="24">
        <v>-0.24726874360682399</v>
      </c>
      <c r="CY91" s="24">
        <v>0.249903372462872</v>
      </c>
      <c r="CZ91" s="24">
        <v>0.69360357265175698</v>
      </c>
      <c r="DA91" s="24">
        <v>4.1469306748100801E-2</v>
      </c>
      <c r="DB91" s="24">
        <v>-0.42783497078140698</v>
      </c>
      <c r="DC91" s="24">
        <v>0.30925295878735898</v>
      </c>
      <c r="DD91" s="24">
        <v>-0.18332625784291801</v>
      </c>
      <c r="DE91" s="24">
        <v>0.39045729002151502</v>
      </c>
      <c r="DF91" s="24">
        <v>-0.15504179313497399</v>
      </c>
      <c r="DG91" s="24">
        <v>-0.37855396831231403</v>
      </c>
      <c r="DH91" s="24">
        <v>-0.154930763756949</v>
      </c>
      <c r="DI91" s="24">
        <v>0.79160014796591704</v>
      </c>
      <c r="DJ91" s="24">
        <v>-0.77100167006314002</v>
      </c>
      <c r="DK91" s="24">
        <v>0.67542088380685095</v>
      </c>
      <c r="DL91" s="24">
        <v>-0.29817212071350002</v>
      </c>
      <c r="DM91" s="24">
        <v>0.763444666560531</v>
      </c>
      <c r="DN91" s="24">
        <v>0.39301132955971901</v>
      </c>
      <c r="DO91" s="24">
        <v>0.75142883253402404</v>
      </c>
      <c r="DP91" s="24">
        <v>0.754513268205389</v>
      </c>
      <c r="DQ91" s="24">
        <v>0.69578537811014696</v>
      </c>
      <c r="DR91" s="24">
        <v>0.54893079129744204</v>
      </c>
      <c r="DS91" s="24">
        <v>0.65994305931524699</v>
      </c>
      <c r="DT91" s="24">
        <v>0.66528876893745403</v>
      </c>
      <c r="DU91" s="24">
        <v>0.56836559104366102</v>
      </c>
      <c r="DV91" s="24">
        <v>0.62156090436048395</v>
      </c>
      <c r="DW91" s="24">
        <v>0.67345474553555296</v>
      </c>
      <c r="DX91" s="24">
        <v>0.765370735535988</v>
      </c>
      <c r="DY91" s="24">
        <v>0.47870052968037302</v>
      </c>
      <c r="DZ91" s="24">
        <v>0.49199099621560299</v>
      </c>
      <c r="EA91" s="24">
        <v>0.49572431300820202</v>
      </c>
      <c r="EB91" s="24">
        <v>0.53653637072029403</v>
      </c>
      <c r="EC91" s="24">
        <v>0.52828905288792405</v>
      </c>
      <c r="ED91" s="24">
        <v>0.54338345999611004</v>
      </c>
      <c r="EE91" s="24">
        <v>0.58301841507153696</v>
      </c>
      <c r="EF91" s="24">
        <v>0.43244136698880897</v>
      </c>
      <c r="EG91" s="24">
        <v>0.422990231371911</v>
      </c>
      <c r="EH91" s="24">
        <v>0.50072671322874296</v>
      </c>
      <c r="EI91" s="24">
        <v>0.52543846197158794</v>
      </c>
      <c r="EJ91" s="24">
        <v>0.69861667681353701</v>
      </c>
      <c r="EK91" s="24">
        <v>0.75702999114234504</v>
      </c>
      <c r="EL91" s="24">
        <v>0.70555345698748695</v>
      </c>
      <c r="EM91" s="24">
        <v>-0.46232549547393398</v>
      </c>
      <c r="EN91" s="24">
        <v>5.6070517072550403E-2</v>
      </c>
      <c r="EO91" s="24">
        <v>-0.22357070113694699</v>
      </c>
      <c r="EP91" s="24">
        <v>0.113148564596445</v>
      </c>
      <c r="EQ91" s="24">
        <v>0.74055527502356999</v>
      </c>
      <c r="ER91" s="24">
        <v>0.70861966308880897</v>
      </c>
      <c r="ES91" s="24">
        <v>0.14061716814671499</v>
      </c>
      <c r="ET91" s="24">
        <v>0.20171162034224199</v>
      </c>
      <c r="EU91" s="24">
        <v>0.16438389831479999</v>
      </c>
      <c r="EV91" s="24">
        <v>0.22130213654233599</v>
      </c>
      <c r="EW91" s="24">
        <v>-0.33291575526494399</v>
      </c>
    </row>
    <row r="92" spans="1:153" x14ac:dyDescent="0.25">
      <c r="A92" t="s">
        <v>10</v>
      </c>
      <c r="B92" t="s">
        <v>138</v>
      </c>
      <c r="C92" s="23">
        <v>0.70451279697146196</v>
      </c>
      <c r="D92" s="24">
        <v>-0.155972054901725</v>
      </c>
      <c r="E92" s="24">
        <v>0.969473360859744</v>
      </c>
      <c r="F92" s="24">
        <v>-0.47415672853170399</v>
      </c>
      <c r="G92" s="24">
        <v>-0.52349171795634997</v>
      </c>
      <c r="H92" s="24">
        <v>-0.66512136250312504</v>
      </c>
      <c r="I92" s="24">
        <v>-0.69449349016225104</v>
      </c>
      <c r="J92" s="24">
        <v>-0.61903608507836705</v>
      </c>
      <c r="K92" s="24">
        <v>-0.51611489766697005</v>
      </c>
      <c r="L92" s="24">
        <v>-0.134379834745425</v>
      </c>
      <c r="M92" s="24">
        <v>-0.566780134748889</v>
      </c>
      <c r="N92" s="24">
        <v>0.382385249101518</v>
      </c>
      <c r="O92" s="24">
        <v>-0.61608159690105302</v>
      </c>
      <c r="P92" s="24">
        <v>-0.68780644492899701</v>
      </c>
      <c r="Q92" s="24">
        <v>-0.65674221744500105</v>
      </c>
      <c r="R92" s="24">
        <v>-0.60297611823887498</v>
      </c>
      <c r="S92" s="24">
        <v>4.0913772865309603E-2</v>
      </c>
      <c r="T92" s="24">
        <v>-0.56935260218649597</v>
      </c>
      <c r="U92" s="24">
        <v>-0.69385841091406397</v>
      </c>
      <c r="V92" s="24">
        <v>-0.68857019483251003</v>
      </c>
      <c r="W92" s="24">
        <v>-0.61672172982968398</v>
      </c>
      <c r="X92" s="24">
        <v>-0.56152584101276704</v>
      </c>
      <c r="Y92" s="24">
        <v>-0.57378940671648204</v>
      </c>
      <c r="Z92" s="24">
        <v>-0.475425019166484</v>
      </c>
      <c r="AA92" s="24">
        <v>-0.59453837836555101</v>
      </c>
      <c r="AB92" s="24">
        <v>-0.36643903602722899</v>
      </c>
      <c r="AC92" s="24">
        <v>-0.65935114684185603</v>
      </c>
      <c r="AD92" s="24">
        <v>-0.62686451062261095</v>
      </c>
      <c r="AE92" s="24">
        <v>0.26711362054327797</v>
      </c>
      <c r="AF92" s="24">
        <v>0.27185118328473301</v>
      </c>
      <c r="AG92" s="24">
        <v>-0.54272681221742602</v>
      </c>
      <c r="AH92" s="24">
        <v>-0.48917455601233301</v>
      </c>
      <c r="AI92" s="24">
        <v>0.33097420058502702</v>
      </c>
      <c r="AJ92" s="24">
        <v>0.65682392926476096</v>
      </c>
      <c r="AK92" s="24">
        <v>0.29342173200189298</v>
      </c>
      <c r="AL92" s="24">
        <v>0.53072994174570298</v>
      </c>
      <c r="AM92" s="24">
        <v>0.63923786375195601</v>
      </c>
      <c r="AN92" s="24">
        <v>-0.70731433930960996</v>
      </c>
      <c r="AO92" s="24">
        <v>-0.43494549818643902</v>
      </c>
      <c r="AP92" s="24">
        <v>0.65553991769690001</v>
      </c>
      <c r="AQ92" s="24">
        <v>0.71178216148474105</v>
      </c>
      <c r="AR92" s="24">
        <v>0.91804394697825997</v>
      </c>
      <c r="AS92" s="24">
        <v>0.81803111780586102</v>
      </c>
      <c r="AT92" s="24">
        <v>0.68382557045863002</v>
      </c>
      <c r="AU92" s="24">
        <v>0.76474663296190404</v>
      </c>
      <c r="AV92" s="24">
        <v>0.56688559953437201</v>
      </c>
      <c r="AW92" s="24">
        <v>0.82226493992037797</v>
      </c>
      <c r="AX92" s="24">
        <v>0.74752525953668203</v>
      </c>
      <c r="AY92" s="24">
        <v>0.71977521367724595</v>
      </c>
      <c r="AZ92" s="24">
        <v>0.49073879940144399</v>
      </c>
      <c r="BA92" s="24">
        <v>-0.738950168021967</v>
      </c>
      <c r="BB92" s="24">
        <v>0.66112846883153997</v>
      </c>
      <c r="BC92" s="24">
        <v>0.61316578214859496</v>
      </c>
      <c r="BD92" s="24">
        <v>0.12871465291032599</v>
      </c>
      <c r="BE92" s="24">
        <v>0.166764508446755</v>
      </c>
      <c r="BF92" s="24">
        <v>0.72769706996228201</v>
      </c>
      <c r="BG92" s="24">
        <v>0.57462461316398294</v>
      </c>
      <c r="BH92" s="24">
        <v>0.488047614610437</v>
      </c>
      <c r="BI92" s="24">
        <v>0.12804190494833201</v>
      </c>
      <c r="BJ92" s="24">
        <v>-0.74160475463169995</v>
      </c>
      <c r="BK92" s="24">
        <v>0.58406411335290098</v>
      </c>
      <c r="BL92" s="24">
        <v>0.52117728386286399</v>
      </c>
      <c r="BM92" s="24">
        <v>0.63920550611327298</v>
      </c>
      <c r="BN92" s="24">
        <v>0.54075851457669499</v>
      </c>
      <c r="BO92" s="24">
        <v>0.499212564639895</v>
      </c>
      <c r="BP92" s="24">
        <v>0.475939243783504</v>
      </c>
      <c r="BQ92" s="24">
        <v>0.87009683218338096</v>
      </c>
      <c r="BR92" s="24">
        <v>0.90292718010289197</v>
      </c>
      <c r="BS92" s="24">
        <v>0.74568129372491798</v>
      </c>
      <c r="BT92" s="24">
        <v>0.66400719762513005</v>
      </c>
      <c r="BU92" s="24">
        <v>0.65925903971095101</v>
      </c>
      <c r="BV92" s="24">
        <v>0.62815314073086004</v>
      </c>
      <c r="BW92" s="24">
        <v>0.61545726951078406</v>
      </c>
      <c r="BX92" s="24">
        <v>0.36033789907427899</v>
      </c>
      <c r="BY92" s="24">
        <v>0.66858408216044696</v>
      </c>
      <c r="BZ92" s="24">
        <v>0.56681882535481098</v>
      </c>
      <c r="CA92" s="24">
        <v>0.77406512976757502</v>
      </c>
      <c r="CB92" s="24">
        <v>0.71213782629196398</v>
      </c>
      <c r="CC92" s="24">
        <v>0.66263458468007896</v>
      </c>
      <c r="CD92" s="24">
        <v>0.56345715932007401</v>
      </c>
      <c r="CE92" s="24">
        <v>0.57888137925102001</v>
      </c>
      <c r="CF92" s="24">
        <v>0.48576918693301502</v>
      </c>
      <c r="CG92" s="24">
        <v>0.46529823154368699</v>
      </c>
      <c r="CH92" s="24">
        <v>0.37277868470008402</v>
      </c>
      <c r="CI92" s="24">
        <v>0.42482617356212499</v>
      </c>
      <c r="CJ92" s="24">
        <v>0.42613478179327202</v>
      </c>
      <c r="CK92" s="24">
        <v>0.61553342593697502</v>
      </c>
      <c r="CL92" s="24">
        <v>-0.418700816410156</v>
      </c>
      <c r="CM92" s="24">
        <v>-0.14143272897588399</v>
      </c>
      <c r="CN92" s="24">
        <v>-0.47930105127026001</v>
      </c>
      <c r="CO92" s="24">
        <v>0.79555596066731304</v>
      </c>
      <c r="CP92" s="24">
        <v>0.80772222117654702</v>
      </c>
      <c r="CQ92" s="24">
        <v>0.930764689347514</v>
      </c>
      <c r="CR92" s="24">
        <v>0.79071164027308305</v>
      </c>
      <c r="CS92" s="24">
        <v>0.48682777526518201</v>
      </c>
      <c r="CT92" s="24">
        <v>0.81068267193760801</v>
      </c>
      <c r="CU92" s="24">
        <v>0.76436188492734602</v>
      </c>
      <c r="CV92" s="24">
        <v>0.71983097598021695</v>
      </c>
      <c r="CW92" s="24">
        <v>-0.33833130295248898</v>
      </c>
      <c r="CX92" s="24">
        <v>-0.40152954020716602</v>
      </c>
      <c r="CY92" s="24">
        <v>0.34896463144837198</v>
      </c>
      <c r="CZ92" s="24">
        <v>0.77062315575387597</v>
      </c>
      <c r="DA92" s="24">
        <v>-0.15311488006115301</v>
      </c>
      <c r="DB92" s="24">
        <v>-0.47545192550792797</v>
      </c>
      <c r="DC92" s="24">
        <v>0.23987280931199301</v>
      </c>
      <c r="DD92" s="24">
        <v>-0.375155080623089</v>
      </c>
      <c r="DE92" s="24">
        <v>0.30988262104400199</v>
      </c>
      <c r="DF92" s="24">
        <v>2.1371561891584599E-2</v>
      </c>
      <c r="DG92" s="24">
        <v>-0.25332732462527202</v>
      </c>
      <c r="DH92" s="24">
        <v>-0.33180328203968501</v>
      </c>
      <c r="DI92" s="24">
        <v>0.87467352417159605</v>
      </c>
      <c r="DJ92" s="24">
        <v>-0.81970944843007998</v>
      </c>
      <c r="DK92" s="24">
        <v>0.64314116821469003</v>
      </c>
      <c r="DL92" s="24">
        <v>-0.405766620299289</v>
      </c>
      <c r="DM92" s="24">
        <v>0.86472370679158905</v>
      </c>
      <c r="DN92" s="24">
        <v>0.492052937145396</v>
      </c>
      <c r="DO92" s="24">
        <v>0.84881714916265005</v>
      </c>
      <c r="DP92" s="24">
        <v>0.85936914499705597</v>
      </c>
      <c r="DQ92" s="24">
        <v>0.81887069266090495</v>
      </c>
      <c r="DR92" s="24">
        <v>0.70433661380797796</v>
      </c>
      <c r="DS92" s="24">
        <v>0.776840392433372</v>
      </c>
      <c r="DT92" s="24">
        <v>0.78601894385122195</v>
      </c>
      <c r="DU92" s="24">
        <v>0.70017620750262899</v>
      </c>
      <c r="DV92" s="24">
        <v>0.73799640893171803</v>
      </c>
      <c r="DW92" s="24">
        <v>0.78009794119910802</v>
      </c>
      <c r="DX92" s="24">
        <v>0.84942455068262701</v>
      </c>
      <c r="DY92" s="24">
        <v>0.61084214183124796</v>
      </c>
      <c r="DZ92" s="24">
        <v>0.622789598234603</v>
      </c>
      <c r="EA92" s="24">
        <v>0.62717136308070598</v>
      </c>
      <c r="EB92" s="24">
        <v>0.66520153817893302</v>
      </c>
      <c r="EC92" s="24">
        <v>0.65623927936177895</v>
      </c>
      <c r="ED92" s="24">
        <v>0.67396584246692204</v>
      </c>
      <c r="EE92" s="24">
        <v>0.70576984594943803</v>
      </c>
      <c r="EF92" s="24">
        <v>0.57421946350751196</v>
      </c>
      <c r="EG92" s="24">
        <v>0.56977381123603399</v>
      </c>
      <c r="EH92" s="24">
        <v>0.63553959420838102</v>
      </c>
      <c r="EI92" s="24">
        <v>0.65449505791978302</v>
      </c>
      <c r="EJ92" s="24">
        <v>0.63186786173252396</v>
      </c>
      <c r="EK92" s="24">
        <v>0.81731532553682495</v>
      </c>
      <c r="EL92" s="24">
        <v>0.68423049714290696</v>
      </c>
      <c r="EM92" s="24">
        <v>-0.574372999654016</v>
      </c>
      <c r="EN92" s="24">
        <v>-9.3338504978293907E-2</v>
      </c>
      <c r="EO92" s="24">
        <v>-0.18673441949511199</v>
      </c>
      <c r="EP92" s="24">
        <v>0.177514402191252</v>
      </c>
      <c r="EQ92" s="24">
        <v>0.70185879881876001</v>
      </c>
      <c r="ER92" s="24">
        <v>0.71578791796521701</v>
      </c>
      <c r="ES92" s="24">
        <v>0.19027859354570001</v>
      </c>
      <c r="ET92" s="24">
        <v>0.270772626722323</v>
      </c>
      <c r="EU92" s="24">
        <v>0.230562940684091</v>
      </c>
      <c r="EV92" s="24">
        <v>0.17515086008483599</v>
      </c>
      <c r="EW92" s="24">
        <v>-0.26386022353556499</v>
      </c>
    </row>
    <row r="93" spans="1:153" x14ac:dyDescent="0.25">
      <c r="A93" t="s">
        <v>33</v>
      </c>
      <c r="B93" t="s">
        <v>138</v>
      </c>
      <c r="C93" s="23">
        <v>0.59252180512808095</v>
      </c>
      <c r="D93" s="24">
        <v>-0.30329861481919701</v>
      </c>
      <c r="E93" s="24">
        <v>0.98748386220203699</v>
      </c>
      <c r="F93" s="24">
        <v>-0.36778454645958403</v>
      </c>
      <c r="G93" s="24">
        <v>-0.43591739666417001</v>
      </c>
      <c r="H93" s="24">
        <v>-0.55625392553256603</v>
      </c>
      <c r="I93" s="24">
        <v>-0.60414019603852998</v>
      </c>
      <c r="J93" s="24">
        <v>-0.51767418066368498</v>
      </c>
      <c r="K93" s="24">
        <v>-0.44701973206928902</v>
      </c>
      <c r="L93" s="24">
        <v>-4.00620129602079E-2</v>
      </c>
      <c r="M93" s="24">
        <v>-0.45469330650152501</v>
      </c>
      <c r="N93" s="24">
        <v>0.29031590497759302</v>
      </c>
      <c r="O93" s="24">
        <v>-0.50172263500730496</v>
      </c>
      <c r="P93" s="24">
        <v>-0.57801146946426096</v>
      </c>
      <c r="Q93" s="24">
        <v>-0.55740859479775295</v>
      </c>
      <c r="R93" s="24">
        <v>-0.53736661903753102</v>
      </c>
      <c r="S93" s="24">
        <v>9.4196950172750496E-2</v>
      </c>
      <c r="T93" s="24">
        <v>-0.47901294205900202</v>
      </c>
      <c r="U93" s="24">
        <v>-0.59039067253683197</v>
      </c>
      <c r="V93" s="24">
        <v>-0.59677791179357398</v>
      </c>
      <c r="W93" s="24">
        <v>-0.52810671576276003</v>
      </c>
      <c r="X93" s="24">
        <v>-0.49126781019054899</v>
      </c>
      <c r="Y93" s="24">
        <v>-0.50207141426246105</v>
      </c>
      <c r="Z93" s="24">
        <v>-0.37806914969336403</v>
      </c>
      <c r="AA93" s="24">
        <v>-0.50152805759353403</v>
      </c>
      <c r="AB93" s="24">
        <v>-0.247624135539115</v>
      </c>
      <c r="AC93" s="24">
        <v>-0.54521659196586403</v>
      </c>
      <c r="AD93" s="24">
        <v>-0.51494425576615699</v>
      </c>
      <c r="AE93" s="24">
        <v>0.13224036995080399</v>
      </c>
      <c r="AF93" s="24">
        <v>8.5543186475064606E-2</v>
      </c>
      <c r="AG93" s="24">
        <v>-0.44625270414909401</v>
      </c>
      <c r="AH93" s="24">
        <v>-0.45446419995104997</v>
      </c>
      <c r="AI93" s="24">
        <v>0.20345526626197699</v>
      </c>
      <c r="AJ93" s="24">
        <v>0.50807384952193102</v>
      </c>
      <c r="AK93" s="24">
        <v>8.9023023060623194E-2</v>
      </c>
      <c r="AL93" s="24">
        <v>0.36348279587418603</v>
      </c>
      <c r="AM93" s="24">
        <v>0.48147917434827903</v>
      </c>
      <c r="AN93" s="24">
        <v>-0.61440307155309604</v>
      </c>
      <c r="AO93" s="24">
        <v>-0.31835347704434103</v>
      </c>
      <c r="AP93" s="24">
        <v>0.51910435050234505</v>
      </c>
      <c r="AQ93" s="24">
        <v>0.60999001020956301</v>
      </c>
      <c r="AR93" s="24">
        <v>0.82671031838296605</v>
      </c>
      <c r="AS93" s="24">
        <v>0.73010573090405795</v>
      </c>
      <c r="AT93" s="24">
        <v>0.617229418085675</v>
      </c>
      <c r="AU93" s="24">
        <v>0.70560699054935905</v>
      </c>
      <c r="AV93" s="24">
        <v>0.59109060615069497</v>
      </c>
      <c r="AW93" s="24">
        <v>0.74050184000650998</v>
      </c>
      <c r="AX93" s="24">
        <v>0.61948619796259596</v>
      </c>
      <c r="AY93" s="24">
        <v>0.57395023734000405</v>
      </c>
      <c r="AZ93" s="24">
        <v>0.340658246408725</v>
      </c>
      <c r="BA93" s="24">
        <v>-0.73702673855058898</v>
      </c>
      <c r="BB93" s="24">
        <v>0.52846647391143897</v>
      </c>
      <c r="BC93" s="24">
        <v>0.46556590799333603</v>
      </c>
      <c r="BD93" s="24">
        <v>-7.14228333840108E-2</v>
      </c>
      <c r="BE93" s="24">
        <v>5.3663853164652699E-2</v>
      </c>
      <c r="BF93" s="24">
        <v>0.61696650632933203</v>
      </c>
      <c r="BG93" s="24">
        <v>0.410144920123649</v>
      </c>
      <c r="BH93" s="24">
        <v>0.32900241638458499</v>
      </c>
      <c r="BI93" s="24">
        <v>-1.28541829793258E-2</v>
      </c>
      <c r="BJ93" s="24">
        <v>-0.73905328175670604</v>
      </c>
      <c r="BK93" s="24">
        <v>0.45137620104079601</v>
      </c>
      <c r="BL93" s="24">
        <v>0.35664270039016199</v>
      </c>
      <c r="BM93" s="24">
        <v>0.49081988875357602</v>
      </c>
      <c r="BN93" s="24">
        <v>0.37001822189953898</v>
      </c>
      <c r="BO93" s="24">
        <v>0.33032217287312798</v>
      </c>
      <c r="BP93" s="24">
        <v>0.338310707385165</v>
      </c>
      <c r="BQ93" s="24">
        <v>0.79511769917958197</v>
      </c>
      <c r="BR93" s="24">
        <v>0.79733638666742701</v>
      </c>
      <c r="BS93" s="24">
        <v>0.60753028598983905</v>
      </c>
      <c r="BT93" s="24">
        <v>0.52293859821639299</v>
      </c>
      <c r="BU93" s="24">
        <v>0.50611355520732904</v>
      </c>
      <c r="BV93" s="24">
        <v>0.49226384327540101</v>
      </c>
      <c r="BW93" s="24">
        <v>0.47280693447037098</v>
      </c>
      <c r="BX93" s="24">
        <v>0.19757941400981399</v>
      </c>
      <c r="BY93" s="24">
        <v>0.55125206516884095</v>
      </c>
      <c r="BZ93" s="24">
        <v>0.42858950419504999</v>
      </c>
      <c r="CA93" s="24">
        <v>0.63525817152729802</v>
      </c>
      <c r="CB93" s="24">
        <v>0.57227644382824505</v>
      </c>
      <c r="CC93" s="24">
        <v>0.51024966037355501</v>
      </c>
      <c r="CD93" s="24">
        <v>0.40674434392046299</v>
      </c>
      <c r="CE93" s="24">
        <v>0.41271257446406701</v>
      </c>
      <c r="CF93" s="24">
        <v>0.33124482741582201</v>
      </c>
      <c r="CG93" s="24">
        <v>0.306133910051967</v>
      </c>
      <c r="CH93" s="24">
        <v>0.213421448898684</v>
      </c>
      <c r="CI93" s="24">
        <v>0.26477977484947601</v>
      </c>
      <c r="CJ93" s="24">
        <v>0.27723492323011401</v>
      </c>
      <c r="CK93" s="24">
        <v>0.46678635277612601</v>
      </c>
      <c r="CL93" s="24">
        <v>-0.329043430505358</v>
      </c>
      <c r="CM93" s="24">
        <v>-3.3058708803505997E-2</v>
      </c>
      <c r="CN93" s="24">
        <v>-0.40152786867219098</v>
      </c>
      <c r="CO93" s="24">
        <v>0.66913496621190305</v>
      </c>
      <c r="CP93" s="24">
        <v>0.85041463456010002</v>
      </c>
      <c r="CQ93" s="24">
        <v>0.86872475317444497</v>
      </c>
      <c r="CR93" s="24">
        <v>0.76691305327064396</v>
      </c>
      <c r="CS93" s="24">
        <v>0.52045212223307702</v>
      </c>
      <c r="CT93" s="24">
        <v>0.73786237205993099</v>
      </c>
      <c r="CU93" s="24">
        <v>0.70162742424103997</v>
      </c>
      <c r="CV93" s="24">
        <v>0.62407470212858096</v>
      </c>
      <c r="CW93" s="24">
        <v>-0.16980085522903601</v>
      </c>
      <c r="CX93" s="24">
        <v>-0.28723495965332901</v>
      </c>
      <c r="CY93" s="24">
        <v>0.27769542102625999</v>
      </c>
      <c r="CZ93" s="24">
        <v>0.63089484755071801</v>
      </c>
      <c r="DA93" s="24">
        <v>-2.2595754178062599E-2</v>
      </c>
      <c r="DB93" s="24">
        <v>-0.41962459934753199</v>
      </c>
      <c r="DC93" s="24">
        <v>0.32585598154492601</v>
      </c>
      <c r="DD93" s="24">
        <v>-0.25865558211186601</v>
      </c>
      <c r="DE93" s="24">
        <v>0.27037162749172</v>
      </c>
      <c r="DF93" s="24">
        <v>-7.2474062288210503E-2</v>
      </c>
      <c r="DG93" s="24">
        <v>-0.31674839029818902</v>
      </c>
      <c r="DH93" s="24">
        <v>-0.24309781387941701</v>
      </c>
      <c r="DI93" s="24">
        <v>0.77650450724062703</v>
      </c>
      <c r="DJ93" s="24">
        <v>-0.72813183835394601</v>
      </c>
      <c r="DK93" s="24">
        <v>0.57666195271619203</v>
      </c>
      <c r="DL93" s="24">
        <v>-0.248182774388575</v>
      </c>
      <c r="DM93" s="24">
        <v>0.81541588933630704</v>
      </c>
      <c r="DN93" s="24">
        <v>0.523795739099155</v>
      </c>
      <c r="DO93" s="24">
        <v>0.77705198975239997</v>
      </c>
      <c r="DP93" s="24">
        <v>0.77527615393976002</v>
      </c>
      <c r="DQ93" s="24">
        <v>0.714699865859309</v>
      </c>
      <c r="DR93" s="24">
        <v>0.61336062103393296</v>
      </c>
      <c r="DS93" s="24">
        <v>0.75593298002706499</v>
      </c>
      <c r="DT93" s="24">
        <v>0.68096171184237497</v>
      </c>
      <c r="DU93" s="24">
        <v>0.60549439463731503</v>
      </c>
      <c r="DV93" s="24">
        <v>0.66230547099711601</v>
      </c>
      <c r="DW93" s="24">
        <v>0.70330452789289499</v>
      </c>
      <c r="DX93" s="24">
        <v>0.80413828803853005</v>
      </c>
      <c r="DY93" s="24">
        <v>0.52059478833221695</v>
      </c>
      <c r="DZ93" s="24">
        <v>0.51941224212019299</v>
      </c>
      <c r="EA93" s="24">
        <v>0.51819218088267105</v>
      </c>
      <c r="EB93" s="24">
        <v>0.56641381120567402</v>
      </c>
      <c r="EC93" s="24">
        <v>0.56194166316576699</v>
      </c>
      <c r="ED93" s="24">
        <v>0.57947141366629495</v>
      </c>
      <c r="EE93" s="24">
        <v>0.61539130208190296</v>
      </c>
      <c r="EF93" s="24">
        <v>0.45216657720971498</v>
      </c>
      <c r="EG93" s="24">
        <v>0.45309986567521099</v>
      </c>
      <c r="EH93" s="24">
        <v>0.527347558798965</v>
      </c>
      <c r="EI93" s="24">
        <v>0.55834498875899696</v>
      </c>
      <c r="EJ93" s="24">
        <v>0.58438839935826903</v>
      </c>
      <c r="EK93" s="24">
        <v>0.72242427719932401</v>
      </c>
      <c r="EL93" s="24">
        <v>0.60223956309434301</v>
      </c>
      <c r="EM93" s="24">
        <v>-0.46042007209188202</v>
      </c>
      <c r="EN93" s="24">
        <v>-2.9021128705416899E-2</v>
      </c>
      <c r="EO93" s="24">
        <v>-0.26207392873709101</v>
      </c>
      <c r="EP93" s="24">
        <v>0.29340656604964499</v>
      </c>
      <c r="EQ93" s="24">
        <v>0.61432874690975303</v>
      </c>
      <c r="ER93" s="24">
        <v>0.59395869111444299</v>
      </c>
      <c r="ES93" s="24">
        <v>0.31304329236451101</v>
      </c>
      <c r="ET93" s="24">
        <v>0.37982139001710402</v>
      </c>
      <c r="EU93" s="24">
        <v>0.345067443329443</v>
      </c>
      <c r="EV93" s="24">
        <v>0.24420760439391101</v>
      </c>
      <c r="EW93" s="24">
        <v>-0.351500843478395</v>
      </c>
    </row>
    <row r="94" spans="1:153" x14ac:dyDescent="0.25">
      <c r="A94" t="s">
        <v>34</v>
      </c>
      <c r="B94" t="s">
        <v>138</v>
      </c>
      <c r="C94" s="23">
        <v>0.54221505745180598</v>
      </c>
      <c r="D94" s="24">
        <v>-0.29327107778016098</v>
      </c>
      <c r="E94" s="24">
        <v>0.91936709653709903</v>
      </c>
      <c r="F94" s="24">
        <v>-0.39597050602235301</v>
      </c>
      <c r="G94" s="24">
        <v>-0.36554251789453002</v>
      </c>
      <c r="H94" s="24">
        <v>-0.56696678709593096</v>
      </c>
      <c r="I94" s="24">
        <v>-0.62110168359471496</v>
      </c>
      <c r="J94" s="24">
        <v>-0.56095564429132905</v>
      </c>
      <c r="K94" s="24">
        <v>-0.476546923102519</v>
      </c>
      <c r="L94" s="24">
        <v>-0.124462982759315</v>
      </c>
      <c r="M94" s="24">
        <v>-0.51846560704894595</v>
      </c>
      <c r="N94" s="24">
        <v>1.9170476806812699E-2</v>
      </c>
      <c r="O94" s="24">
        <v>-0.51581792512114499</v>
      </c>
      <c r="P94" s="24">
        <v>-0.55948346761829004</v>
      </c>
      <c r="Q94" s="24">
        <v>-0.52780745069277302</v>
      </c>
      <c r="R94" s="24">
        <v>-0.51246045062647405</v>
      </c>
      <c r="S94" s="24">
        <v>4.79735296983613E-2</v>
      </c>
      <c r="T94" s="24">
        <v>-0.55810810531808697</v>
      </c>
      <c r="U94" s="24">
        <v>-0.54790078682393795</v>
      </c>
      <c r="V94" s="24">
        <v>-0.55002679064538695</v>
      </c>
      <c r="W94" s="24">
        <v>-0.47456269814137803</v>
      </c>
      <c r="X94" s="24">
        <v>-0.46042964957464999</v>
      </c>
      <c r="Y94" s="24">
        <v>-0.53869088970398105</v>
      </c>
      <c r="Z94" s="24">
        <v>-0.44708791124421499</v>
      </c>
      <c r="AA94" s="24">
        <v>-0.56065059989639998</v>
      </c>
      <c r="AB94" s="24">
        <v>-0.30263113916781198</v>
      </c>
      <c r="AC94" s="24">
        <v>-0.50248842288892903</v>
      </c>
      <c r="AD94" s="24">
        <v>-0.52344136714313005</v>
      </c>
      <c r="AE94" s="24">
        <v>0.200653493355166</v>
      </c>
      <c r="AF94" s="24">
        <v>5.2222018932887297E-2</v>
      </c>
      <c r="AG94" s="24">
        <v>-0.41857280373787698</v>
      </c>
      <c r="AH94" s="24">
        <v>-0.37528402283738799</v>
      </c>
      <c r="AI94" s="24">
        <v>0.25747289342565199</v>
      </c>
      <c r="AJ94" s="24">
        <v>0.41188764770757302</v>
      </c>
      <c r="AK94" s="24">
        <v>2.76550184456874E-2</v>
      </c>
      <c r="AL94" s="24">
        <v>0.11929197370885999</v>
      </c>
      <c r="AM94" s="24">
        <v>0.23679181049303899</v>
      </c>
      <c r="AN94" s="24">
        <v>-0.60520139820917396</v>
      </c>
      <c r="AO94" s="24">
        <v>-0.362979062785458</v>
      </c>
      <c r="AP94" s="24">
        <v>0.342513874932517</v>
      </c>
      <c r="AQ94" s="24">
        <v>0.28325326785595301</v>
      </c>
      <c r="AR94" s="24">
        <v>0.67280694406072195</v>
      </c>
      <c r="AS94" s="24">
        <v>0.52305525657920104</v>
      </c>
      <c r="AT94" s="24">
        <v>0.38075430315779302</v>
      </c>
      <c r="AU94" s="24">
        <v>0.62427918062484</v>
      </c>
      <c r="AV94" s="24">
        <v>0.31915794250205398</v>
      </c>
      <c r="AW94" s="24">
        <v>0.52900117094666299</v>
      </c>
      <c r="AX94" s="24">
        <v>0.48784851199482498</v>
      </c>
      <c r="AY94" s="24">
        <v>0.421316503031129</v>
      </c>
      <c r="AZ94" s="24">
        <v>0.25554195693794401</v>
      </c>
      <c r="BA94" s="24">
        <v>-0.66816512726788702</v>
      </c>
      <c r="BB94" s="24">
        <v>0.43243960628134498</v>
      </c>
      <c r="BC94" s="24">
        <v>0.36202230216863801</v>
      </c>
      <c r="BD94" s="24">
        <v>-9.7730178973051599E-2</v>
      </c>
      <c r="BE94" s="24">
        <v>0.24187359219023999</v>
      </c>
      <c r="BF94" s="24">
        <v>0.55358942742007899</v>
      </c>
      <c r="BG94" s="24">
        <v>0.296698709205655</v>
      </c>
      <c r="BH94" s="24">
        <v>0.28841943708494899</v>
      </c>
      <c r="BI94" s="24">
        <v>9.4943240102650095E-2</v>
      </c>
      <c r="BJ94" s="24">
        <v>-0.73163512712420498</v>
      </c>
      <c r="BK94" s="24">
        <v>0.33448580328083499</v>
      </c>
      <c r="BL94" s="24">
        <v>0.21434792640163799</v>
      </c>
      <c r="BM94" s="24">
        <v>0.32722522485889499</v>
      </c>
      <c r="BN94" s="24">
        <v>0.146589150123136</v>
      </c>
      <c r="BO94" s="24">
        <v>0.24998086396667599</v>
      </c>
      <c r="BP94" s="24">
        <v>0.26515678613044702</v>
      </c>
      <c r="BQ94" s="24">
        <v>0.59436789998054496</v>
      </c>
      <c r="BR94" s="24">
        <v>0.54439892583756699</v>
      </c>
      <c r="BS94" s="24">
        <v>0.45766190089502201</v>
      </c>
      <c r="BT94" s="24">
        <v>0.42330654730448802</v>
      </c>
      <c r="BU94" s="24">
        <v>0.38350028029595401</v>
      </c>
      <c r="BV94" s="24">
        <v>0.42136311182250602</v>
      </c>
      <c r="BW94" s="24">
        <v>0.38170604695945198</v>
      </c>
      <c r="BX94" s="24">
        <v>5.3568594470111801E-2</v>
      </c>
      <c r="BY94" s="24">
        <v>0.52038741459397997</v>
      </c>
      <c r="BZ94" s="24">
        <v>0.105477428303429</v>
      </c>
      <c r="CA94" s="24">
        <v>0.35159574763469298</v>
      </c>
      <c r="CB94" s="24">
        <v>0.45854954115565899</v>
      </c>
      <c r="CC94" s="24">
        <v>0.37268187807580699</v>
      </c>
      <c r="CD94" s="24">
        <v>0.31212549737798201</v>
      </c>
      <c r="CE94" s="24">
        <v>0.328011965700446</v>
      </c>
      <c r="CF94" s="24">
        <v>0.26255831029790599</v>
      </c>
      <c r="CG94" s="24">
        <v>0.208784797737259</v>
      </c>
      <c r="CH94" s="24">
        <v>0.102066515126322</v>
      </c>
      <c r="CI94" s="24">
        <v>0.12705580017086199</v>
      </c>
      <c r="CJ94" s="24">
        <v>1.43338757536436E-2</v>
      </c>
      <c r="CK94" s="24">
        <v>0.36094823823229699</v>
      </c>
      <c r="CL94" s="24">
        <v>-0.42673967402578999</v>
      </c>
      <c r="CM94" s="24">
        <v>-0.181870127811359</v>
      </c>
      <c r="CN94" s="24">
        <v>-0.40179695504420598</v>
      </c>
      <c r="CO94" s="24">
        <v>0.45843147220776198</v>
      </c>
      <c r="CP94" s="24">
        <v>0.95325453907177904</v>
      </c>
      <c r="CQ94" s="24">
        <v>0.62137262017490702</v>
      </c>
      <c r="CR94" s="24">
        <v>0.48721566550480899</v>
      </c>
      <c r="CS94" s="24">
        <v>0.37625343229267599</v>
      </c>
      <c r="CT94" s="24">
        <v>0.65180002181425101</v>
      </c>
      <c r="CU94" s="24">
        <v>0.59582833426514004</v>
      </c>
      <c r="CV94" s="24">
        <v>0.30357050740382402</v>
      </c>
      <c r="CW94" s="24">
        <v>-0.13237180773732601</v>
      </c>
      <c r="CX94" s="24">
        <v>-0.33485649846930499</v>
      </c>
      <c r="CY94" s="24">
        <v>0.31047743939571798</v>
      </c>
      <c r="CZ94" s="24">
        <v>0.45108418641435499</v>
      </c>
      <c r="DA94" s="24">
        <v>-0.166340723450455</v>
      </c>
      <c r="DB94" s="24">
        <v>-0.38546029179999702</v>
      </c>
      <c r="DC94" s="24">
        <v>0.18566786210384201</v>
      </c>
      <c r="DD94" s="24">
        <v>-0.39867571062322799</v>
      </c>
      <c r="DE94" s="24">
        <v>-8.4350735097036098E-2</v>
      </c>
      <c r="DF94" s="24">
        <v>9.0629369578384605E-2</v>
      </c>
      <c r="DG94" s="24">
        <v>-0.15326483627806001</v>
      </c>
      <c r="DH94" s="24">
        <v>-0.42469651333449898</v>
      </c>
      <c r="DI94" s="24">
        <v>0.66745254724834602</v>
      </c>
      <c r="DJ94" s="24">
        <v>-0.510306658774899</v>
      </c>
      <c r="DK94" s="24">
        <v>0.31397835871810298</v>
      </c>
      <c r="DL94" s="24">
        <v>-0.142447435032097</v>
      </c>
      <c r="DM94" s="24">
        <v>0.80609103036399699</v>
      </c>
      <c r="DN94" s="24">
        <v>0.69944969818903102</v>
      </c>
      <c r="DO94" s="24">
        <v>0.73941370500341796</v>
      </c>
      <c r="DP94" s="24">
        <v>0.72077911728951904</v>
      </c>
      <c r="DQ94" s="24">
        <v>0.66002166652496197</v>
      </c>
      <c r="DR94" s="24">
        <v>0.64040934757366996</v>
      </c>
      <c r="DS94" s="24">
        <v>0.85506581023179695</v>
      </c>
      <c r="DT94" s="24">
        <v>0.65174756467609696</v>
      </c>
      <c r="DU94" s="24">
        <v>0.61985405678925398</v>
      </c>
      <c r="DV94" s="24">
        <v>0.66752166577773997</v>
      </c>
      <c r="DW94" s="24">
        <v>0.67557910094442697</v>
      </c>
      <c r="DX94" s="24">
        <v>0.77658688761528405</v>
      </c>
      <c r="DY94" s="24">
        <v>0.56171555703420895</v>
      </c>
      <c r="DZ94" s="24">
        <v>0.52816570599495705</v>
      </c>
      <c r="EA94" s="24">
        <v>0.514126206545231</v>
      </c>
      <c r="EB94" s="24">
        <v>0.56608919638539501</v>
      </c>
      <c r="EC94" s="24">
        <v>0.57505998740750897</v>
      </c>
      <c r="ED94" s="24">
        <v>0.59193657974163705</v>
      </c>
      <c r="EE94" s="24">
        <v>0.61219921853706005</v>
      </c>
      <c r="EF94" s="24">
        <v>0.45291754839557802</v>
      </c>
      <c r="EG94" s="24">
        <v>0.47171529078885899</v>
      </c>
      <c r="EH94" s="24">
        <v>0.52854699977279396</v>
      </c>
      <c r="EI94" s="24">
        <v>0.57007303451414104</v>
      </c>
      <c r="EJ94" s="24">
        <v>0.25566449380980499</v>
      </c>
      <c r="EK94" s="24">
        <v>0.61670350069754698</v>
      </c>
      <c r="EL94" s="24">
        <v>0.31211897005262601</v>
      </c>
      <c r="EM94" s="24">
        <v>-0.469212047608081</v>
      </c>
      <c r="EN94" s="24">
        <v>-0.115729870267301</v>
      </c>
      <c r="EO94" s="24">
        <v>-0.193383074146143</v>
      </c>
      <c r="EP94" s="24">
        <v>0.62378070156354304</v>
      </c>
      <c r="EQ94" s="24">
        <v>0.28804314551025401</v>
      </c>
      <c r="ER94" s="24">
        <v>0.274944077655914</v>
      </c>
      <c r="ES94" s="24">
        <v>0.62705720870755599</v>
      </c>
      <c r="ET94" s="24">
        <v>0.71176552425613604</v>
      </c>
      <c r="EU94" s="24">
        <v>0.66871710337347001</v>
      </c>
      <c r="EV94" s="24">
        <v>0.112365770931473</v>
      </c>
      <c r="EW94" s="24">
        <v>-0.28137344276534398</v>
      </c>
    </row>
    <row r="95" spans="1:153" x14ac:dyDescent="0.25">
      <c r="A95" t="s">
        <v>35</v>
      </c>
      <c r="B95" t="s">
        <v>138</v>
      </c>
      <c r="C95" s="23">
        <v>0.60140324273466395</v>
      </c>
      <c r="D95" s="24">
        <v>-0.25143540709557999</v>
      </c>
      <c r="E95" s="24">
        <v>0.94587605526432295</v>
      </c>
      <c r="F95" s="24">
        <v>-0.42948816406830698</v>
      </c>
      <c r="G95" s="24">
        <v>-0.414514396119333</v>
      </c>
      <c r="H95" s="24">
        <v>-0.61655391219351396</v>
      </c>
      <c r="I95" s="24">
        <v>-0.66314457942439997</v>
      </c>
      <c r="J95" s="24">
        <v>-0.59584894294757196</v>
      </c>
      <c r="K95" s="24">
        <v>-0.505699402140387</v>
      </c>
      <c r="L95" s="24">
        <v>-0.15304502786313201</v>
      </c>
      <c r="M95" s="24">
        <v>-0.55730508611252405</v>
      </c>
      <c r="N95" s="24">
        <v>7.9978746410919802E-2</v>
      </c>
      <c r="O95" s="24">
        <v>-0.56471681041223898</v>
      </c>
      <c r="P95" s="24">
        <v>-0.60984843829729196</v>
      </c>
      <c r="Q95" s="24">
        <v>-0.57376141328325803</v>
      </c>
      <c r="R95" s="24">
        <v>-0.54207083662376498</v>
      </c>
      <c r="S95" s="24">
        <v>1.02545800716778E-2</v>
      </c>
      <c r="T95" s="24">
        <v>-0.58697135035876102</v>
      </c>
      <c r="U95" s="24">
        <v>-0.60330043879033501</v>
      </c>
      <c r="V95" s="24">
        <v>-0.59969058539574704</v>
      </c>
      <c r="W95" s="24">
        <v>-0.51907514172043701</v>
      </c>
      <c r="X95" s="24">
        <v>-0.51107642130893205</v>
      </c>
      <c r="Y95" s="24">
        <v>-0.56759715110742004</v>
      </c>
      <c r="Z95" s="24">
        <v>-0.48802197643939199</v>
      </c>
      <c r="AA95" s="24">
        <v>-0.59397867537800397</v>
      </c>
      <c r="AB95" s="24">
        <v>-0.33042052251535398</v>
      </c>
      <c r="AC95" s="24">
        <v>-0.557735707858529</v>
      </c>
      <c r="AD95" s="24">
        <v>-0.56517855546773199</v>
      </c>
      <c r="AE95" s="24">
        <v>0.21932687737220799</v>
      </c>
      <c r="AF95" s="24">
        <v>9.9458622465181806E-2</v>
      </c>
      <c r="AG95" s="24">
        <v>-0.46399959915863698</v>
      </c>
      <c r="AH95" s="24">
        <v>-0.43411619094375498</v>
      </c>
      <c r="AI95" s="24">
        <v>0.27744128530297701</v>
      </c>
      <c r="AJ95" s="24">
        <v>0.477376629404137</v>
      </c>
      <c r="AK95" s="24">
        <v>0.10143638136925</v>
      </c>
      <c r="AL95" s="24">
        <v>0.190541525965301</v>
      </c>
      <c r="AM95" s="24">
        <v>0.31103437510811599</v>
      </c>
      <c r="AN95" s="24">
        <v>-0.65138445748858398</v>
      </c>
      <c r="AO95" s="24">
        <v>-0.39462811190518099</v>
      </c>
      <c r="AP95" s="24">
        <v>0.42457097100755198</v>
      </c>
      <c r="AQ95" s="24">
        <v>0.38599467704819401</v>
      </c>
      <c r="AR95" s="24">
        <v>0.74077983268144998</v>
      </c>
      <c r="AS95" s="24">
        <v>0.60333559660074498</v>
      </c>
      <c r="AT95" s="24">
        <v>0.45880933509708499</v>
      </c>
      <c r="AU95" s="24">
        <v>0.67854603445072603</v>
      </c>
      <c r="AV95" s="24">
        <v>0.35007937596340999</v>
      </c>
      <c r="AW95" s="24">
        <v>0.60654822318316803</v>
      </c>
      <c r="AX95" s="24">
        <v>0.56520676330855102</v>
      </c>
      <c r="AY95" s="24">
        <v>0.50373132581775204</v>
      </c>
      <c r="AZ95" s="24">
        <v>0.31404375712449301</v>
      </c>
      <c r="BA95" s="24">
        <v>-0.69411621123400302</v>
      </c>
      <c r="BB95" s="24">
        <v>0.49770350831521598</v>
      </c>
      <c r="BC95" s="24">
        <v>0.432561752283047</v>
      </c>
      <c r="BD95" s="24">
        <v>-3.78082796519029E-2</v>
      </c>
      <c r="BE95" s="24">
        <v>0.260767874281705</v>
      </c>
      <c r="BF95" s="24">
        <v>0.60555752668993001</v>
      </c>
      <c r="BG95" s="24">
        <v>0.37285550996736</v>
      </c>
      <c r="BH95" s="24">
        <v>0.35852856545572698</v>
      </c>
      <c r="BI95" s="24">
        <v>0.110241689303436</v>
      </c>
      <c r="BJ95" s="24">
        <v>-0.773732926458223</v>
      </c>
      <c r="BK95" s="24">
        <v>0.408490396863394</v>
      </c>
      <c r="BL95" s="24">
        <v>0.29650393724676899</v>
      </c>
      <c r="BM95" s="24">
        <v>0.41476805803828898</v>
      </c>
      <c r="BN95" s="24">
        <v>0.25354200704137903</v>
      </c>
      <c r="BO95" s="24">
        <v>0.319243576568705</v>
      </c>
      <c r="BP95" s="24">
        <v>0.31429848593297</v>
      </c>
      <c r="BQ95" s="24">
        <v>0.64312704799996001</v>
      </c>
      <c r="BR95" s="24">
        <v>0.62677116690769796</v>
      </c>
      <c r="BS95" s="24">
        <v>0.53413054060571896</v>
      </c>
      <c r="BT95" s="24">
        <v>0.49422369743274502</v>
      </c>
      <c r="BU95" s="24">
        <v>0.460844653280644</v>
      </c>
      <c r="BV95" s="24">
        <v>0.48543387577614999</v>
      </c>
      <c r="BW95" s="24">
        <v>0.448561248806089</v>
      </c>
      <c r="BX95" s="24">
        <v>0.119411526084263</v>
      </c>
      <c r="BY95" s="24">
        <v>0.57432337439964898</v>
      </c>
      <c r="BZ95" s="24">
        <v>0.19281196393976699</v>
      </c>
      <c r="CA95" s="24">
        <v>0.45290565570837898</v>
      </c>
      <c r="CB95" s="24">
        <v>0.52918726149616202</v>
      </c>
      <c r="CC95" s="24">
        <v>0.45741693049380799</v>
      </c>
      <c r="CD95" s="24">
        <v>0.38261221018997599</v>
      </c>
      <c r="CE95" s="24">
        <v>0.39875004068987702</v>
      </c>
      <c r="CF95" s="24">
        <v>0.33029601711054701</v>
      </c>
      <c r="CG95" s="24">
        <v>0.27679352846092597</v>
      </c>
      <c r="CH95" s="24">
        <v>0.18452863243200701</v>
      </c>
      <c r="CI95" s="24">
        <v>0.214251257393301</v>
      </c>
      <c r="CJ95" s="24">
        <v>0.11728804813214901</v>
      </c>
      <c r="CK95" s="24">
        <v>0.43273051398405799</v>
      </c>
      <c r="CL95" s="24">
        <v>-0.45127049493155602</v>
      </c>
      <c r="CM95" s="24">
        <v>-0.172983827883262</v>
      </c>
      <c r="CN95" s="24">
        <v>-0.43308961198727303</v>
      </c>
      <c r="CO95" s="24">
        <v>0.547089063662895</v>
      </c>
      <c r="CP95" s="24">
        <v>0.94161364961593996</v>
      </c>
      <c r="CQ95" s="24">
        <v>0.69161682667965796</v>
      </c>
      <c r="CR95" s="24">
        <v>0.54923251330887202</v>
      </c>
      <c r="CS95" s="24">
        <v>0.41227918819706999</v>
      </c>
      <c r="CT95" s="24">
        <v>0.71122599846957202</v>
      </c>
      <c r="CU95" s="24">
        <v>0.61213986245549701</v>
      </c>
      <c r="CV95" s="24">
        <v>0.39921194320881898</v>
      </c>
      <c r="CW95" s="24">
        <v>-0.183615295417555</v>
      </c>
      <c r="CX95" s="24">
        <v>-0.37444711800805602</v>
      </c>
      <c r="CY95" s="24">
        <v>0.34050429961102702</v>
      </c>
      <c r="CZ95" s="24">
        <v>0.53944493983078501</v>
      </c>
      <c r="DA95" s="24">
        <v>-0.19745273110158401</v>
      </c>
      <c r="DB95" s="24">
        <v>-0.41673957327854799</v>
      </c>
      <c r="DC95" s="24">
        <v>0.212823436208566</v>
      </c>
      <c r="DD95" s="24">
        <v>-0.417830982897339</v>
      </c>
      <c r="DE95" s="24">
        <v>-1.14602620170518E-2</v>
      </c>
      <c r="DF95" s="24">
        <v>0.119064704679049</v>
      </c>
      <c r="DG95" s="24">
        <v>-0.130931122050336</v>
      </c>
      <c r="DH95" s="24">
        <v>-0.42564980662600499</v>
      </c>
      <c r="DI95" s="24">
        <v>0.72647605078677202</v>
      </c>
      <c r="DJ95" s="24">
        <v>-0.58489833633515298</v>
      </c>
      <c r="DK95" s="24">
        <v>0.38620363475446501</v>
      </c>
      <c r="DL95" s="24">
        <v>-0.20328271586940799</v>
      </c>
      <c r="DM95" s="24">
        <v>0.85071402689963904</v>
      </c>
      <c r="DN95" s="24">
        <v>0.70103342004466396</v>
      </c>
      <c r="DO95" s="24">
        <v>0.79448008743304699</v>
      </c>
      <c r="DP95" s="24">
        <v>0.78552731418694399</v>
      </c>
      <c r="DQ95" s="24">
        <v>0.73288182409816205</v>
      </c>
      <c r="DR95" s="24">
        <v>0.70089083639041905</v>
      </c>
      <c r="DS95" s="24">
        <v>0.87725150777223404</v>
      </c>
      <c r="DT95" s="24">
        <v>0.69426566602953699</v>
      </c>
      <c r="DU95" s="24">
        <v>0.66097623620526302</v>
      </c>
      <c r="DV95" s="24">
        <v>0.712791929727837</v>
      </c>
      <c r="DW95" s="24">
        <v>0.73022314467203298</v>
      </c>
      <c r="DX95" s="24">
        <v>0.82825907160894396</v>
      </c>
      <c r="DY95" s="24">
        <v>0.59662131323894096</v>
      </c>
      <c r="DZ95" s="24">
        <v>0.57329167072905296</v>
      </c>
      <c r="EA95" s="24">
        <v>0.56399085658787995</v>
      </c>
      <c r="EB95" s="24">
        <v>0.616109096301515</v>
      </c>
      <c r="EC95" s="24">
        <v>0.61897092451145097</v>
      </c>
      <c r="ED95" s="24">
        <v>0.63520396705889504</v>
      </c>
      <c r="EE95" s="24">
        <v>0.659608993595727</v>
      </c>
      <c r="EF95" s="24">
        <v>0.50077886531596805</v>
      </c>
      <c r="EG95" s="24">
        <v>0.51699581280733697</v>
      </c>
      <c r="EH95" s="24">
        <v>0.57608368776708097</v>
      </c>
      <c r="EI95" s="24">
        <v>0.61448173800435602</v>
      </c>
      <c r="EJ95" s="24">
        <v>0.31209407204863798</v>
      </c>
      <c r="EK95" s="24">
        <v>0.64930299124909197</v>
      </c>
      <c r="EL95" s="24">
        <v>0.38657015009898099</v>
      </c>
      <c r="EM95" s="24">
        <v>-0.50113162780290099</v>
      </c>
      <c r="EN95" s="24">
        <v>-0.129940991467802</v>
      </c>
      <c r="EO95" s="24">
        <v>-0.22524905194446701</v>
      </c>
      <c r="EP95" s="24">
        <v>0.54962002939351096</v>
      </c>
      <c r="EQ95" s="24">
        <v>0.35853724678341498</v>
      </c>
      <c r="ER95" s="24">
        <v>0.37275442631018302</v>
      </c>
      <c r="ES95" s="24">
        <v>0.549701798437505</v>
      </c>
      <c r="ET95" s="24">
        <v>0.64808491405785795</v>
      </c>
      <c r="EU95" s="24">
        <v>0.60068132841478605</v>
      </c>
      <c r="EV95" s="24">
        <v>0.15103322637106301</v>
      </c>
      <c r="EW95" s="24">
        <v>-0.30763075584744098</v>
      </c>
    </row>
    <row r="96" spans="1:153" x14ac:dyDescent="0.25">
      <c r="A96" t="s">
        <v>9</v>
      </c>
      <c r="B96" t="s">
        <v>138</v>
      </c>
      <c r="C96" s="23">
        <v>0.55471947734554805</v>
      </c>
      <c r="D96" s="24">
        <v>-0.29620979152735</v>
      </c>
      <c r="E96" s="24">
        <v>0.93674467066771105</v>
      </c>
      <c r="F96" s="24">
        <v>-0.290254141477157</v>
      </c>
      <c r="G96" s="24">
        <v>-0.35909078007800299</v>
      </c>
      <c r="H96" s="24">
        <v>-0.492982947999208</v>
      </c>
      <c r="I96" s="24">
        <v>-0.51778850666959098</v>
      </c>
      <c r="J96" s="24">
        <v>-0.44275965508811499</v>
      </c>
      <c r="K96" s="24">
        <v>-0.31648960961650702</v>
      </c>
      <c r="L96" s="24">
        <v>5.6382712301055599E-2</v>
      </c>
      <c r="M96" s="24">
        <v>-0.38945882345008498</v>
      </c>
      <c r="N96" s="24">
        <v>0.58310161062853005</v>
      </c>
      <c r="O96" s="24">
        <v>-0.43987774959430498</v>
      </c>
      <c r="P96" s="24">
        <v>-0.52812954632446196</v>
      </c>
      <c r="Q96" s="24">
        <v>-0.49512948280081698</v>
      </c>
      <c r="R96" s="24">
        <v>-0.43965927607323402</v>
      </c>
      <c r="S96" s="24">
        <v>0.22531728603103501</v>
      </c>
      <c r="T96" s="24">
        <v>-0.37195033008026901</v>
      </c>
      <c r="U96" s="24">
        <v>-0.532751183896641</v>
      </c>
      <c r="V96" s="24">
        <v>-0.52863378252374904</v>
      </c>
      <c r="W96" s="24">
        <v>-0.45742217249872702</v>
      </c>
      <c r="X96" s="24">
        <v>-0.37302654873831498</v>
      </c>
      <c r="Y96" s="24">
        <v>-0.37570852129839399</v>
      </c>
      <c r="Z96" s="24">
        <v>-0.27178171945131402</v>
      </c>
      <c r="AA96" s="24">
        <v>-0.40152082876925099</v>
      </c>
      <c r="AB96" s="24">
        <v>-0.197573988364321</v>
      </c>
      <c r="AC96" s="24">
        <v>-0.50413149123020695</v>
      </c>
      <c r="AD96" s="24">
        <v>-0.46293788711197997</v>
      </c>
      <c r="AE96" s="24">
        <v>0.13357793932822701</v>
      </c>
      <c r="AF96" s="24">
        <v>0.221837418934726</v>
      </c>
      <c r="AG96" s="24">
        <v>-0.37213311061266302</v>
      </c>
      <c r="AH96" s="24">
        <v>-0.313992341984838</v>
      </c>
      <c r="AI96" s="24">
        <v>0.20250438873638199</v>
      </c>
      <c r="AJ96" s="24">
        <v>0.56086975026681896</v>
      </c>
      <c r="AK96" s="24">
        <v>0.26510315357790698</v>
      </c>
      <c r="AL96" s="24">
        <v>0.61523076202410198</v>
      </c>
      <c r="AM96" s="24">
        <v>0.73290658330479597</v>
      </c>
      <c r="AN96" s="24">
        <v>-0.53689913921344501</v>
      </c>
      <c r="AO96" s="24">
        <v>-0.26236815766646798</v>
      </c>
      <c r="AP96" s="24">
        <v>0.56200165485118003</v>
      </c>
      <c r="AQ96" s="24">
        <v>0.73681702984203401</v>
      </c>
      <c r="AR96" s="24">
        <v>0.85201659221635195</v>
      </c>
      <c r="AS96" s="24">
        <v>0.741572428801618</v>
      </c>
      <c r="AT96" s="24">
        <v>0.622523662137623</v>
      </c>
      <c r="AU96" s="24">
        <v>0.61534769442577497</v>
      </c>
      <c r="AV96" s="24">
        <v>0.70008400201308096</v>
      </c>
      <c r="AW96" s="24">
        <v>0.755070949848899</v>
      </c>
      <c r="AX96" s="24">
        <v>0.63879255914171296</v>
      </c>
      <c r="AY96" s="24">
        <v>0.63441054739195102</v>
      </c>
      <c r="AZ96" s="24">
        <v>0.38579435816166002</v>
      </c>
      <c r="BA96" s="24">
        <v>-0.60639380110563701</v>
      </c>
      <c r="BB96" s="24">
        <v>0.53847642065544499</v>
      </c>
      <c r="BC96" s="24">
        <v>0.499893215336421</v>
      </c>
      <c r="BD96" s="24">
        <v>9.5736316923203293E-2</v>
      </c>
      <c r="BE96" s="24">
        <v>1.1570857556583099E-2</v>
      </c>
      <c r="BF96" s="24">
        <v>0.60490100476053899</v>
      </c>
      <c r="BG96" s="24">
        <v>0.47280445520194297</v>
      </c>
      <c r="BH96" s="24">
        <v>0.34792044350070001</v>
      </c>
      <c r="BI96" s="24">
        <v>1.16526435718161E-2</v>
      </c>
      <c r="BJ96" s="24">
        <v>-0.57817661783032004</v>
      </c>
      <c r="BK96" s="24">
        <v>0.45057022548759701</v>
      </c>
      <c r="BL96" s="24">
        <v>0.41776618603439503</v>
      </c>
      <c r="BM96" s="24">
        <v>0.53725258783073904</v>
      </c>
      <c r="BN96" s="24">
        <v>0.47323463788676101</v>
      </c>
      <c r="BO96" s="24">
        <v>0.39858621304978598</v>
      </c>
      <c r="BP96" s="24">
        <v>0.36984762638358099</v>
      </c>
      <c r="BQ96" s="24">
        <v>0.92151125352923402</v>
      </c>
      <c r="BR96" s="24">
        <v>0.92658052213346997</v>
      </c>
      <c r="BS96" s="24">
        <v>0.66661229143266398</v>
      </c>
      <c r="BT96" s="24">
        <v>0.54311288069827102</v>
      </c>
      <c r="BU96" s="24">
        <v>0.55787339280134995</v>
      </c>
      <c r="BV96" s="24">
        <v>0.49356457115839703</v>
      </c>
      <c r="BW96" s="24">
        <v>0.493717175262538</v>
      </c>
      <c r="BX96" s="24">
        <v>0.300196750160514</v>
      </c>
      <c r="BY96" s="24">
        <v>0.52085301110125104</v>
      </c>
      <c r="BZ96" s="24">
        <v>0.62856677424027196</v>
      </c>
      <c r="CA96" s="24">
        <v>0.79170028544744497</v>
      </c>
      <c r="CB96" s="24">
        <v>0.60974510191253095</v>
      </c>
      <c r="CC96" s="24">
        <v>0.55673048646911605</v>
      </c>
      <c r="CD96" s="24">
        <v>0.44658270582952803</v>
      </c>
      <c r="CE96" s="24">
        <v>0.47598283588194901</v>
      </c>
      <c r="CF96" s="24">
        <v>0.35131812774300297</v>
      </c>
      <c r="CG96" s="24">
        <v>0.35026412156395798</v>
      </c>
      <c r="CH96" s="24">
        <v>0.23757088093706</v>
      </c>
      <c r="CI96" s="24">
        <v>0.30071577389464199</v>
      </c>
      <c r="CJ96" s="24">
        <v>0.36942960828181698</v>
      </c>
      <c r="CK96" s="24">
        <v>0.50016645936190895</v>
      </c>
      <c r="CL96" s="24">
        <v>-0.20917408527544901</v>
      </c>
      <c r="CM96" s="24">
        <v>-4.5193063964544698E-3</v>
      </c>
      <c r="CN96" s="24">
        <v>-0.29387864000012898</v>
      </c>
      <c r="CO96" s="24">
        <v>0.74214375063678595</v>
      </c>
      <c r="CP96" s="24">
        <v>0.68437950559165694</v>
      </c>
      <c r="CQ96" s="24">
        <v>0.962475273928592</v>
      </c>
      <c r="CR96" s="24">
        <v>0.90483161243837995</v>
      </c>
      <c r="CS96" s="24">
        <v>0.62161324889233904</v>
      </c>
      <c r="CT96" s="24">
        <v>0.80577415001040797</v>
      </c>
      <c r="CU96" s="24">
        <v>0.78891209069371204</v>
      </c>
      <c r="CV96" s="24">
        <v>0.78976555748358102</v>
      </c>
      <c r="CW96" s="24">
        <v>-0.218141650275534</v>
      </c>
      <c r="CX96" s="24">
        <v>-0.21083646942599699</v>
      </c>
      <c r="CY96" s="24">
        <v>0.14764454217196299</v>
      </c>
      <c r="CZ96" s="24">
        <v>0.69379095305259297</v>
      </c>
      <c r="DA96" s="24">
        <v>3.5619729881338699E-2</v>
      </c>
      <c r="DB96" s="24">
        <v>-0.30312630242972499</v>
      </c>
      <c r="DC96" s="24">
        <v>0.36124517429271702</v>
      </c>
      <c r="DD96" s="24">
        <v>-0.20877994688108001</v>
      </c>
      <c r="DE96" s="24">
        <v>0.50921372491650096</v>
      </c>
      <c r="DF96" s="24">
        <v>-0.20468306435859299</v>
      </c>
      <c r="DG96" s="24">
        <v>-0.47386545633784999</v>
      </c>
      <c r="DH96" s="24">
        <v>-0.137671848304775</v>
      </c>
      <c r="DI96" s="24">
        <v>0.80088368814982203</v>
      </c>
      <c r="DJ96" s="24">
        <v>-0.78750358463443104</v>
      </c>
      <c r="DK96" s="24">
        <v>0.62576297634574995</v>
      </c>
      <c r="DL96" s="24">
        <v>-0.295294035951298</v>
      </c>
      <c r="DM96" s="24">
        <v>0.726503065569302</v>
      </c>
      <c r="DN96" s="24">
        <v>0.35833521727272999</v>
      </c>
      <c r="DO96" s="24">
        <v>0.69670605596059298</v>
      </c>
      <c r="DP96" s="24">
        <v>0.719006685608791</v>
      </c>
      <c r="DQ96" s="24">
        <v>0.68343919968994005</v>
      </c>
      <c r="DR96" s="24">
        <v>0.54599019409249305</v>
      </c>
      <c r="DS96" s="24">
        <v>0.60614663776950495</v>
      </c>
      <c r="DT96" s="24">
        <v>0.67577285226267103</v>
      </c>
      <c r="DU96" s="24">
        <v>0.53252346085831204</v>
      </c>
      <c r="DV96" s="24">
        <v>0.55763679494100704</v>
      </c>
      <c r="DW96" s="24">
        <v>0.60979927322981498</v>
      </c>
      <c r="DX96" s="24">
        <v>0.68387890408634799</v>
      </c>
      <c r="DY96" s="24">
        <v>0.42603325690230098</v>
      </c>
      <c r="DZ96" s="24">
        <v>0.44693846514986701</v>
      </c>
      <c r="EA96" s="24">
        <v>0.45448995029956502</v>
      </c>
      <c r="EB96" s="24">
        <v>0.48678419538351603</v>
      </c>
      <c r="EC96" s="24">
        <v>0.47666230531863801</v>
      </c>
      <c r="ED96" s="24">
        <v>0.49750411429248698</v>
      </c>
      <c r="EE96" s="24">
        <v>0.53081789914264099</v>
      </c>
      <c r="EF96" s="24">
        <v>0.40909755081037402</v>
      </c>
      <c r="EG96" s="24">
        <v>0.39529252278153099</v>
      </c>
      <c r="EH96" s="24">
        <v>0.46409921375916702</v>
      </c>
      <c r="EI96" s="24">
        <v>0.47590522926557499</v>
      </c>
      <c r="EJ96" s="24">
        <v>0.80227348595416104</v>
      </c>
      <c r="EK96" s="24">
        <v>0.83010531974800095</v>
      </c>
      <c r="EL96" s="24">
        <v>0.71238003082526002</v>
      </c>
      <c r="EM96" s="24">
        <v>-0.42488572436333299</v>
      </c>
      <c r="EN96" s="24">
        <v>6.2494013006371599E-2</v>
      </c>
      <c r="EO96" s="24">
        <v>-0.204587121417238</v>
      </c>
      <c r="EP96" s="24">
        <v>5.2190158543252201E-2</v>
      </c>
      <c r="EQ96" s="24">
        <v>0.85705905159801099</v>
      </c>
      <c r="ER96" s="24">
        <v>0.83809046578330304</v>
      </c>
      <c r="ES96" s="24">
        <v>7.36328563274916E-2</v>
      </c>
      <c r="ET96" s="24">
        <v>0.109111820358496</v>
      </c>
      <c r="EU96" s="24">
        <v>7.7548877229569296E-2</v>
      </c>
      <c r="EV96" s="24">
        <v>0.142115779842764</v>
      </c>
      <c r="EW96" s="24">
        <v>-0.27239569694728599</v>
      </c>
    </row>
    <row r="97" spans="1:153" x14ac:dyDescent="0.25">
      <c r="A97" t="s">
        <v>36</v>
      </c>
      <c r="B97" t="s">
        <v>138</v>
      </c>
      <c r="C97" s="23">
        <v>0.57849051256683803</v>
      </c>
      <c r="D97" s="24">
        <v>-0.22508133147342099</v>
      </c>
      <c r="E97" s="24">
        <v>0.89306463778163903</v>
      </c>
      <c r="F97" s="24">
        <v>-0.450109799095257</v>
      </c>
      <c r="G97" s="24">
        <v>-0.41926331239722398</v>
      </c>
      <c r="H97" s="24">
        <v>-0.60595014006853098</v>
      </c>
      <c r="I97" s="24">
        <v>-0.66028509975983496</v>
      </c>
      <c r="J97" s="24">
        <v>-0.60127362321278499</v>
      </c>
      <c r="K97" s="24">
        <v>-0.53268033811980098</v>
      </c>
      <c r="L97" s="24">
        <v>-0.181238628996477</v>
      </c>
      <c r="M97" s="24">
        <v>-0.55602155710677303</v>
      </c>
      <c r="N97" s="24">
        <v>-4.4914972276422001E-2</v>
      </c>
      <c r="O97" s="24">
        <v>-0.55884597771973699</v>
      </c>
      <c r="P97" s="24">
        <v>-0.59615634093141101</v>
      </c>
      <c r="Q97" s="24">
        <v>-0.56813656569400806</v>
      </c>
      <c r="R97" s="24">
        <v>-0.556203011132957</v>
      </c>
      <c r="S97" s="24">
        <v>-1.9183974682605499E-2</v>
      </c>
      <c r="T97" s="24">
        <v>-0.60478251401215499</v>
      </c>
      <c r="U97" s="24">
        <v>-0.58702612326235404</v>
      </c>
      <c r="V97" s="24">
        <v>-0.59021090597465398</v>
      </c>
      <c r="W97" s="24">
        <v>-0.51845674349353199</v>
      </c>
      <c r="X97" s="24">
        <v>-0.51400775370862195</v>
      </c>
      <c r="Y97" s="24">
        <v>-0.58911362125539701</v>
      </c>
      <c r="Z97" s="24">
        <v>-0.49712437133648701</v>
      </c>
      <c r="AA97" s="24">
        <v>-0.60654046554542296</v>
      </c>
      <c r="AB97" s="24">
        <v>-0.34990091579242699</v>
      </c>
      <c r="AC97" s="24">
        <v>-0.54049758292881001</v>
      </c>
      <c r="AD97" s="24">
        <v>-0.56175032361495403</v>
      </c>
      <c r="AE97" s="24">
        <v>0.23631640676010399</v>
      </c>
      <c r="AF97" s="24">
        <v>6.6429739167645899E-2</v>
      </c>
      <c r="AG97" s="24">
        <v>-0.469357231003387</v>
      </c>
      <c r="AH97" s="24">
        <v>-0.43346480766833201</v>
      </c>
      <c r="AI97" s="24">
        <v>0.29066099818552599</v>
      </c>
      <c r="AJ97" s="24">
        <v>0.43306687490329698</v>
      </c>
      <c r="AK97" s="24">
        <v>3.4436620554798097E-2</v>
      </c>
      <c r="AL97" s="24">
        <v>9.4107045121488E-2</v>
      </c>
      <c r="AM97" s="24">
        <v>0.19702288813961399</v>
      </c>
      <c r="AN97" s="24">
        <v>-0.64419911255234696</v>
      </c>
      <c r="AO97" s="24">
        <v>-0.40972870201941403</v>
      </c>
      <c r="AP97" s="24">
        <v>0.37244247981504902</v>
      </c>
      <c r="AQ97" s="24">
        <v>0.27877805273520201</v>
      </c>
      <c r="AR97" s="24">
        <v>0.67601901613390403</v>
      </c>
      <c r="AS97" s="24">
        <v>0.54244729902881095</v>
      </c>
      <c r="AT97" s="24">
        <v>0.40427082716773699</v>
      </c>
      <c r="AU97" s="24">
        <v>0.66321946561878797</v>
      </c>
      <c r="AV97" s="24">
        <v>0.273229709533028</v>
      </c>
      <c r="AW97" s="24">
        <v>0.54507558086104502</v>
      </c>
      <c r="AX97" s="24">
        <v>0.51519599128689497</v>
      </c>
      <c r="AY97" s="24">
        <v>0.44331263950376198</v>
      </c>
      <c r="AZ97" s="24">
        <v>0.28909570585058603</v>
      </c>
      <c r="BA97" s="24">
        <v>-0.69948657685870996</v>
      </c>
      <c r="BB97" s="24">
        <v>0.46547304100393</v>
      </c>
      <c r="BC97" s="24">
        <v>0.39344520780600201</v>
      </c>
      <c r="BD97" s="24">
        <v>-8.6556317208573499E-2</v>
      </c>
      <c r="BE97" s="24">
        <v>0.27733146963307498</v>
      </c>
      <c r="BF97" s="24">
        <v>0.57966398677083897</v>
      </c>
      <c r="BG97" s="24">
        <v>0.32664966194688799</v>
      </c>
      <c r="BH97" s="24">
        <v>0.32939262985547901</v>
      </c>
      <c r="BI97" s="24">
        <v>0.12944864972974701</v>
      </c>
      <c r="BJ97" s="24">
        <v>-0.75795376990794106</v>
      </c>
      <c r="BK97" s="24">
        <v>0.37926237172380201</v>
      </c>
      <c r="BL97" s="24">
        <v>0.252408719417824</v>
      </c>
      <c r="BM97" s="24">
        <v>0.361650906517686</v>
      </c>
      <c r="BN97" s="24">
        <v>0.17711567912328299</v>
      </c>
      <c r="BO97" s="24">
        <v>0.27923244266541902</v>
      </c>
      <c r="BP97" s="24">
        <v>0.30030595616859002</v>
      </c>
      <c r="BQ97" s="24">
        <v>0.55871456299328404</v>
      </c>
      <c r="BR97" s="24">
        <v>0.52193562265711002</v>
      </c>
      <c r="BS97" s="24">
        <v>0.476170416023803</v>
      </c>
      <c r="BT97" s="24">
        <v>0.455759554276917</v>
      </c>
      <c r="BU97" s="24">
        <v>0.40898525575873101</v>
      </c>
      <c r="BV97" s="24">
        <v>0.45775252675238398</v>
      </c>
      <c r="BW97" s="24">
        <v>0.41519579370450499</v>
      </c>
      <c r="BX97" s="24">
        <v>7.6596629372729194E-2</v>
      </c>
      <c r="BY97" s="24">
        <v>0.55675932345854795</v>
      </c>
      <c r="BZ97" s="24">
        <v>8.8945503986226096E-2</v>
      </c>
      <c r="CA97" s="24">
        <v>0.34317107470341301</v>
      </c>
      <c r="CB97" s="24">
        <v>0.48226962415821401</v>
      </c>
      <c r="CC97" s="24">
        <v>0.40252091201045798</v>
      </c>
      <c r="CD97" s="24">
        <v>0.34719165327858098</v>
      </c>
      <c r="CE97" s="24">
        <v>0.35723376833599202</v>
      </c>
      <c r="CF97" s="24">
        <v>0.30646451596317997</v>
      </c>
      <c r="CG97" s="24">
        <v>0.248338445364784</v>
      </c>
      <c r="CH97" s="24">
        <v>0.15664880513600901</v>
      </c>
      <c r="CI97" s="24">
        <v>0.177998267319187</v>
      </c>
      <c r="CJ97" s="24">
        <v>5.0022522700289097E-2</v>
      </c>
      <c r="CK97" s="24">
        <v>0.393414004911951</v>
      </c>
      <c r="CL97" s="24">
        <v>-0.48226213430465598</v>
      </c>
      <c r="CM97" s="24">
        <v>-0.21880179581172299</v>
      </c>
      <c r="CN97" s="24">
        <v>-0.45568859027413899</v>
      </c>
      <c r="CO97" s="24">
        <v>0.47015037054921799</v>
      </c>
      <c r="CP97" s="24">
        <v>0.95491286756798599</v>
      </c>
      <c r="CQ97" s="24">
        <v>0.59109818928144697</v>
      </c>
      <c r="CR97" s="24">
        <v>0.43091482643940598</v>
      </c>
      <c r="CS97" s="24">
        <v>0.30607398692164101</v>
      </c>
      <c r="CT97" s="24">
        <v>0.62922540255249604</v>
      </c>
      <c r="CU97" s="24">
        <v>0.56564081185729698</v>
      </c>
      <c r="CV97" s="24">
        <v>0.27857072082876899</v>
      </c>
      <c r="CW97" s="24">
        <v>-0.17183256574192901</v>
      </c>
      <c r="CX97" s="24">
        <v>-0.39365752752901201</v>
      </c>
      <c r="CY97" s="24">
        <v>0.37579346963954302</v>
      </c>
      <c r="CZ97" s="24">
        <v>0.46733153793233101</v>
      </c>
      <c r="DA97" s="24">
        <v>-0.22212692052098301</v>
      </c>
      <c r="DB97" s="24">
        <v>-0.43907520298081398</v>
      </c>
      <c r="DC97" s="24">
        <v>0.143247688300155</v>
      </c>
      <c r="DD97" s="24">
        <v>-0.43581568695961498</v>
      </c>
      <c r="DE97" s="24">
        <v>-0.13570989601686501</v>
      </c>
      <c r="DF97" s="24">
        <v>0.16642176572404499</v>
      </c>
      <c r="DG97" s="24">
        <v>-6.9206616616461103E-2</v>
      </c>
      <c r="DH97" s="24">
        <v>-0.47003836642223201</v>
      </c>
      <c r="DI97" s="24">
        <v>0.66975061104332401</v>
      </c>
      <c r="DJ97" s="24">
        <v>-0.51620670741837005</v>
      </c>
      <c r="DK97" s="24">
        <v>0.32171171836366902</v>
      </c>
      <c r="DL97" s="24">
        <v>-0.18583140061314801</v>
      </c>
      <c r="DM97" s="24">
        <v>0.82471623496787305</v>
      </c>
      <c r="DN97" s="24">
        <v>0.70865087825809003</v>
      </c>
      <c r="DO97" s="24">
        <v>0.76662219677087096</v>
      </c>
      <c r="DP97" s="24">
        <v>0.74461392253427305</v>
      </c>
      <c r="DQ97" s="24">
        <v>0.68390963360885604</v>
      </c>
      <c r="DR97" s="24">
        <v>0.67084260875066504</v>
      </c>
      <c r="DS97" s="24">
        <v>0.87645474246627897</v>
      </c>
      <c r="DT97" s="24">
        <v>0.66554919524235001</v>
      </c>
      <c r="DU97" s="24">
        <v>0.65654708627690594</v>
      </c>
      <c r="DV97" s="24">
        <v>0.70807122969261704</v>
      </c>
      <c r="DW97" s="24">
        <v>0.713697827457628</v>
      </c>
      <c r="DX97" s="24">
        <v>0.80829042992667299</v>
      </c>
      <c r="DY97" s="24">
        <v>0.60599195610106904</v>
      </c>
      <c r="DZ97" s="24">
        <v>0.57224501445871001</v>
      </c>
      <c r="EA97" s="24">
        <v>0.55838182682651005</v>
      </c>
      <c r="EB97" s="24">
        <v>0.61029591529214999</v>
      </c>
      <c r="EC97" s="24">
        <v>0.61844051866725203</v>
      </c>
      <c r="ED97" s="24">
        <v>0.63380726459780001</v>
      </c>
      <c r="EE97" s="24">
        <v>0.65358817978833195</v>
      </c>
      <c r="EF97" s="24">
        <v>0.496710924608395</v>
      </c>
      <c r="EG97" s="24">
        <v>0.51751823061177804</v>
      </c>
      <c r="EH97" s="24">
        <v>0.57170639327897599</v>
      </c>
      <c r="EI97" s="24">
        <v>0.61339437531238905</v>
      </c>
      <c r="EJ97" s="24">
        <v>0.19647329661007201</v>
      </c>
      <c r="EK97" s="24">
        <v>0.58478820936603504</v>
      </c>
      <c r="EL97" s="24">
        <v>0.30551853525940198</v>
      </c>
      <c r="EM97" s="24">
        <v>-0.50281861719661203</v>
      </c>
      <c r="EN97" s="24">
        <v>-0.175432502859211</v>
      </c>
      <c r="EO97" s="24">
        <v>-0.18721589936295299</v>
      </c>
      <c r="EP97" s="24">
        <v>0.62595703779070799</v>
      </c>
      <c r="EQ97" s="24">
        <v>0.22959915531303501</v>
      </c>
      <c r="ER97" s="24">
        <v>0.22771639775410299</v>
      </c>
      <c r="ES97" s="24">
        <v>0.62744138592126497</v>
      </c>
      <c r="ET97" s="24">
        <v>0.72195340314004597</v>
      </c>
      <c r="EU97" s="24">
        <v>0.68076955264371097</v>
      </c>
      <c r="EV97" s="24">
        <v>0.13974074437869399</v>
      </c>
      <c r="EW97" s="24">
        <v>-0.27168948833165601</v>
      </c>
    </row>
    <row r="98" spans="1:153" x14ac:dyDescent="0.25">
      <c r="A98" t="s">
        <v>37</v>
      </c>
      <c r="B98" t="s">
        <v>138</v>
      </c>
      <c r="C98" s="23">
        <v>0.60441216451045499</v>
      </c>
      <c r="D98" s="24">
        <v>-0.29883103045109</v>
      </c>
      <c r="E98" s="24">
        <v>0.99674608221428196</v>
      </c>
      <c r="F98" s="24">
        <v>-0.37760211270459498</v>
      </c>
      <c r="G98" s="24">
        <v>-0.41936670891758199</v>
      </c>
      <c r="H98" s="24">
        <v>-0.57189102438860095</v>
      </c>
      <c r="I98" s="24">
        <v>-0.61384377039900695</v>
      </c>
      <c r="J98" s="24">
        <v>-0.53672467630375298</v>
      </c>
      <c r="K98" s="24">
        <v>-0.44062718949156798</v>
      </c>
      <c r="L98" s="24">
        <v>-2.77763605688876E-2</v>
      </c>
      <c r="M98" s="24">
        <v>-0.47789549016496402</v>
      </c>
      <c r="N98" s="24">
        <v>0.34091741350279098</v>
      </c>
      <c r="O98" s="24">
        <v>-0.51566796726043396</v>
      </c>
      <c r="P98" s="24">
        <v>-0.59136288343754295</v>
      </c>
      <c r="Q98" s="24">
        <v>-0.56302548761827098</v>
      </c>
      <c r="R98" s="24">
        <v>-0.53139988591390497</v>
      </c>
      <c r="S98" s="24">
        <v>0.13091396435069799</v>
      </c>
      <c r="T98" s="24">
        <v>-0.49432259458422301</v>
      </c>
      <c r="U98" s="24">
        <v>-0.59447310244454898</v>
      </c>
      <c r="V98" s="24">
        <v>-0.59724440464663997</v>
      </c>
      <c r="W98" s="24">
        <v>-0.52154540220977996</v>
      </c>
      <c r="X98" s="24">
        <v>-0.47047780462711702</v>
      </c>
      <c r="Y98" s="24">
        <v>-0.49877715891093199</v>
      </c>
      <c r="Z98" s="24">
        <v>-0.38122393006591399</v>
      </c>
      <c r="AA98" s="24">
        <v>-0.51492449449660804</v>
      </c>
      <c r="AB98" s="24">
        <v>-0.26986603157955102</v>
      </c>
      <c r="AC98" s="24">
        <v>-0.55302156563502503</v>
      </c>
      <c r="AD98" s="24">
        <v>-0.53289117159886501</v>
      </c>
      <c r="AE98" s="24">
        <v>0.171310767479919</v>
      </c>
      <c r="AF98" s="24">
        <v>0.14377297766236799</v>
      </c>
      <c r="AG98" s="24">
        <v>-0.44636491709515502</v>
      </c>
      <c r="AH98" s="24">
        <v>-0.41097089747557403</v>
      </c>
      <c r="AI98" s="24">
        <v>0.24295976294921201</v>
      </c>
      <c r="AJ98" s="24">
        <v>0.53592057438991403</v>
      </c>
      <c r="AK98" s="24">
        <v>0.15146087226033</v>
      </c>
      <c r="AL98" s="24">
        <v>0.41655112315352599</v>
      </c>
      <c r="AM98" s="24">
        <v>0.53372421422452598</v>
      </c>
      <c r="AN98" s="24">
        <v>-0.62087945500472697</v>
      </c>
      <c r="AO98" s="24">
        <v>-0.33822404714204801</v>
      </c>
      <c r="AP98" s="24">
        <v>0.51979302985276998</v>
      </c>
      <c r="AQ98" s="24">
        <v>0.60026084047857398</v>
      </c>
      <c r="AR98" s="24">
        <v>0.83953794877327403</v>
      </c>
      <c r="AS98" s="24">
        <v>0.71934240993611598</v>
      </c>
      <c r="AT98" s="24">
        <v>0.59208675751667705</v>
      </c>
      <c r="AU98" s="24">
        <v>0.69557035935420497</v>
      </c>
      <c r="AV98" s="24">
        <v>0.58772731322848604</v>
      </c>
      <c r="AW98" s="24">
        <v>0.73075120566257701</v>
      </c>
      <c r="AX98" s="24">
        <v>0.63040492695426198</v>
      </c>
      <c r="AY98" s="24">
        <v>0.59267016958635699</v>
      </c>
      <c r="AZ98" s="24">
        <v>0.36458732123848397</v>
      </c>
      <c r="BA98" s="24">
        <v>-0.70918986384629301</v>
      </c>
      <c r="BB98" s="24">
        <v>0.542167597437335</v>
      </c>
      <c r="BC98" s="24">
        <v>0.48286704159266303</v>
      </c>
      <c r="BD98" s="24">
        <v>-1.0053384224189299E-2</v>
      </c>
      <c r="BE98" s="24">
        <v>0.10555268321033399</v>
      </c>
      <c r="BF98" s="24">
        <v>0.63649709470551297</v>
      </c>
      <c r="BG98" s="24">
        <v>0.43244051829348001</v>
      </c>
      <c r="BH98" s="24">
        <v>0.35290022127586501</v>
      </c>
      <c r="BI98" s="24">
        <v>4.35536746007614E-2</v>
      </c>
      <c r="BJ98" s="24">
        <v>-0.71209729251302201</v>
      </c>
      <c r="BK98" s="24">
        <v>0.45252271316222498</v>
      </c>
      <c r="BL98" s="24">
        <v>0.36857508793039001</v>
      </c>
      <c r="BM98" s="24">
        <v>0.49695090367136102</v>
      </c>
      <c r="BN98" s="24">
        <v>0.372520071108353</v>
      </c>
      <c r="BO98" s="24">
        <v>0.361847255879851</v>
      </c>
      <c r="BP98" s="24">
        <v>0.36246084385410099</v>
      </c>
      <c r="BQ98" s="24">
        <v>0.82901773784952104</v>
      </c>
      <c r="BR98" s="24">
        <v>0.81560654441894198</v>
      </c>
      <c r="BS98" s="24">
        <v>0.62855781979172298</v>
      </c>
      <c r="BT98" s="24">
        <v>0.53870342863665999</v>
      </c>
      <c r="BU98" s="24">
        <v>0.52408612000425703</v>
      </c>
      <c r="BV98" s="24">
        <v>0.50857357883073095</v>
      </c>
      <c r="BW98" s="24">
        <v>0.48899278098942101</v>
      </c>
      <c r="BX98" s="24">
        <v>0.21156398919033101</v>
      </c>
      <c r="BY98" s="24">
        <v>0.571337302370033</v>
      </c>
      <c r="BZ98" s="24">
        <v>0.43273473955430702</v>
      </c>
      <c r="CA98" s="24">
        <v>0.65195295539124098</v>
      </c>
      <c r="CB98" s="24">
        <v>0.59221278424979196</v>
      </c>
      <c r="CC98" s="24">
        <v>0.52313781104394197</v>
      </c>
      <c r="CD98" s="24">
        <v>0.42641854103454502</v>
      </c>
      <c r="CE98" s="24">
        <v>0.44361842822159497</v>
      </c>
      <c r="CF98" s="24">
        <v>0.34930786449884998</v>
      </c>
      <c r="CG98" s="24">
        <v>0.32277685809358297</v>
      </c>
      <c r="CH98" s="24">
        <v>0.213805137110301</v>
      </c>
      <c r="CI98" s="24">
        <v>0.26385166126512299</v>
      </c>
      <c r="CJ98" s="24">
        <v>0.25655387662794099</v>
      </c>
      <c r="CK98" s="24">
        <v>0.48265541391382999</v>
      </c>
      <c r="CL98" s="24">
        <v>-0.33350577519257801</v>
      </c>
      <c r="CM98" s="24">
        <v>-7.4328675944570904E-2</v>
      </c>
      <c r="CN98" s="24">
        <v>-0.38979768501884199</v>
      </c>
      <c r="CO98" s="24">
        <v>0.67932896919214703</v>
      </c>
      <c r="CP98" s="24">
        <v>0.86223890598805597</v>
      </c>
      <c r="CQ98" s="24">
        <v>0.87475203359069298</v>
      </c>
      <c r="CR98" s="24">
        <v>0.76961842196215202</v>
      </c>
      <c r="CS98" s="24">
        <v>0.52933633349122899</v>
      </c>
      <c r="CT98" s="24">
        <v>0.78170589869804397</v>
      </c>
      <c r="CU98" s="24">
        <v>0.74040412362150898</v>
      </c>
      <c r="CV98" s="24">
        <v>0.630808765755695</v>
      </c>
      <c r="CW98" s="24">
        <v>-0.195320982886655</v>
      </c>
      <c r="CX98" s="24">
        <v>-0.29750501723997302</v>
      </c>
      <c r="CY98" s="24">
        <v>0.267122263286387</v>
      </c>
      <c r="CZ98" s="24">
        <v>0.64059092974975895</v>
      </c>
      <c r="DA98" s="24">
        <v>-5.3723453313364901E-2</v>
      </c>
      <c r="DB98" s="24">
        <v>-0.39740769980797103</v>
      </c>
      <c r="DC98" s="24">
        <v>0.31458691885326301</v>
      </c>
      <c r="DD98" s="24">
        <v>-0.303948014916261</v>
      </c>
      <c r="DE98" s="24">
        <v>0.26917606874449601</v>
      </c>
      <c r="DF98" s="24">
        <v>-6.5074379263931406E-2</v>
      </c>
      <c r="DG98" s="24">
        <v>-0.33528159842013699</v>
      </c>
      <c r="DH98" s="24">
        <v>-0.27764536669398399</v>
      </c>
      <c r="DI98" s="24">
        <v>0.80072031178488801</v>
      </c>
      <c r="DJ98" s="24">
        <v>-0.73187970683268599</v>
      </c>
      <c r="DK98" s="24">
        <v>0.55519071712043899</v>
      </c>
      <c r="DL98" s="24">
        <v>-0.25989495405736501</v>
      </c>
      <c r="DM98" s="24">
        <v>0.82406997168922502</v>
      </c>
      <c r="DN98" s="24">
        <v>0.53349573840289699</v>
      </c>
      <c r="DO98" s="24">
        <v>0.78144022042924499</v>
      </c>
      <c r="DP98" s="24">
        <v>0.78352305288135604</v>
      </c>
      <c r="DQ98" s="24">
        <v>0.72909483387399299</v>
      </c>
      <c r="DR98" s="24">
        <v>0.63327803021581797</v>
      </c>
      <c r="DS98" s="24">
        <v>0.76840629155074303</v>
      </c>
      <c r="DT98" s="24">
        <v>0.711772185622916</v>
      </c>
      <c r="DU98" s="24">
        <v>0.62212204715976804</v>
      </c>
      <c r="DV98" s="24">
        <v>0.66719918644808895</v>
      </c>
      <c r="DW98" s="24">
        <v>0.70384098027916198</v>
      </c>
      <c r="DX98" s="24">
        <v>0.79629699142854504</v>
      </c>
      <c r="DY98" s="24">
        <v>0.53466553559860897</v>
      </c>
      <c r="DZ98" s="24">
        <v>0.53238274633317295</v>
      </c>
      <c r="EA98" s="24">
        <v>0.53063905852336402</v>
      </c>
      <c r="EB98" s="24">
        <v>0.57569589485932804</v>
      </c>
      <c r="EC98" s="24">
        <v>0.57293143438204996</v>
      </c>
      <c r="ED98" s="24">
        <v>0.59185506467808502</v>
      </c>
      <c r="EE98" s="24">
        <v>0.62367323146993803</v>
      </c>
      <c r="EF98" s="24">
        <v>0.47122599028231998</v>
      </c>
      <c r="EG98" s="24">
        <v>0.47167519926339802</v>
      </c>
      <c r="EH98" s="24">
        <v>0.54179636826837396</v>
      </c>
      <c r="EI98" s="24">
        <v>0.56985282161533202</v>
      </c>
      <c r="EJ98" s="24">
        <v>0.60118783616991101</v>
      </c>
      <c r="EK98" s="24">
        <v>0.77010547629308901</v>
      </c>
      <c r="EL98" s="24">
        <v>0.588865163614818</v>
      </c>
      <c r="EM98" s="24">
        <v>-0.478104048167875</v>
      </c>
      <c r="EN98" s="24">
        <v>-4.5937721654118302E-2</v>
      </c>
      <c r="EO98" s="24">
        <v>-0.22707331201557501</v>
      </c>
      <c r="EP98" s="24">
        <v>0.30754709935597802</v>
      </c>
      <c r="EQ98" s="24">
        <v>0.63878276241515097</v>
      </c>
      <c r="ER98" s="24">
        <v>0.62413845627183795</v>
      </c>
      <c r="ES98" s="24">
        <v>0.323055835952339</v>
      </c>
      <c r="ET98" s="24">
        <v>0.38883390182547201</v>
      </c>
      <c r="EU98" s="24">
        <v>0.35051255006122101</v>
      </c>
      <c r="EV98" s="24">
        <v>0.193139318976704</v>
      </c>
      <c r="EW98" s="24">
        <v>-0.30625822685618997</v>
      </c>
    </row>
    <row r="99" spans="1:153" x14ac:dyDescent="0.25">
      <c r="A99" t="s">
        <v>38</v>
      </c>
      <c r="B99" t="s">
        <v>138</v>
      </c>
      <c r="C99" s="23">
        <v>0.68690398775099204</v>
      </c>
      <c r="D99" s="24">
        <v>-0.19228324956870901</v>
      </c>
      <c r="E99" s="24">
        <v>0.98545165403963397</v>
      </c>
      <c r="F99" s="24">
        <v>-0.487433319378267</v>
      </c>
      <c r="G99" s="24">
        <v>-0.49504410451388098</v>
      </c>
      <c r="H99" s="24">
        <v>-0.66831689634021296</v>
      </c>
      <c r="I99" s="24">
        <v>-0.70254453258781302</v>
      </c>
      <c r="J99" s="24">
        <v>-0.64082653546436696</v>
      </c>
      <c r="K99" s="24">
        <v>-0.54717319036496004</v>
      </c>
      <c r="L99" s="24">
        <v>-0.129284598764495</v>
      </c>
      <c r="M99" s="24">
        <v>-0.59185868031799804</v>
      </c>
      <c r="N99" s="24">
        <v>0.26048777605895201</v>
      </c>
      <c r="O99" s="24">
        <v>-0.61281641043230795</v>
      </c>
      <c r="P99" s="24">
        <v>-0.68061495922127402</v>
      </c>
      <c r="Q99" s="24">
        <v>-0.65331135619779002</v>
      </c>
      <c r="R99" s="24">
        <v>-0.61970359684825804</v>
      </c>
      <c r="S99" s="24">
        <v>4.7670950714762302E-2</v>
      </c>
      <c r="T99" s="24">
        <v>-0.60736852007966802</v>
      </c>
      <c r="U99" s="24">
        <v>-0.67712496227836805</v>
      </c>
      <c r="V99" s="24">
        <v>-0.67876444920752899</v>
      </c>
      <c r="W99" s="24">
        <v>-0.60308947129783197</v>
      </c>
      <c r="X99" s="24">
        <v>-0.551393040431436</v>
      </c>
      <c r="Y99" s="24">
        <v>-0.60379644881983296</v>
      </c>
      <c r="Z99" s="24">
        <v>-0.49273413306070102</v>
      </c>
      <c r="AA99" s="24">
        <v>-0.62393147288982698</v>
      </c>
      <c r="AB99" s="24">
        <v>-0.40046369679710803</v>
      </c>
      <c r="AC99" s="24">
        <v>-0.64046368944688004</v>
      </c>
      <c r="AD99" s="24">
        <v>-0.63507265489216003</v>
      </c>
      <c r="AE99" s="24">
        <v>0.30772974776356099</v>
      </c>
      <c r="AF99" s="24">
        <v>0.24724388357742999</v>
      </c>
      <c r="AG99" s="24">
        <v>-0.54245624405743798</v>
      </c>
      <c r="AH99" s="24">
        <v>-0.45714712035002703</v>
      </c>
      <c r="AI99" s="24">
        <v>0.37486766028246199</v>
      </c>
      <c r="AJ99" s="24">
        <v>0.61447540543282297</v>
      </c>
      <c r="AK99" s="24">
        <v>0.226734538880737</v>
      </c>
      <c r="AL99" s="24">
        <v>0.41958593252149501</v>
      </c>
      <c r="AM99" s="24">
        <v>0.53161370771321204</v>
      </c>
      <c r="AN99" s="24">
        <v>-0.70568260422413898</v>
      </c>
      <c r="AO99" s="24">
        <v>-0.46327588865477598</v>
      </c>
      <c r="AP99" s="24">
        <v>0.56640030608250402</v>
      </c>
      <c r="AQ99" s="24">
        <v>0.55867335067557999</v>
      </c>
      <c r="AR99" s="24">
        <v>0.86345328618857298</v>
      </c>
      <c r="AS99" s="24">
        <v>0.72951157604262595</v>
      </c>
      <c r="AT99" s="24">
        <v>0.58873211436981698</v>
      </c>
      <c r="AU99" s="24">
        <v>0.74706981054078803</v>
      </c>
      <c r="AV99" s="24">
        <v>0.49795965931580999</v>
      </c>
      <c r="AW99" s="24">
        <v>0.73854029759613804</v>
      </c>
      <c r="AX99" s="24">
        <v>0.68562987579052503</v>
      </c>
      <c r="AY99" s="24">
        <v>0.64473659175322195</v>
      </c>
      <c r="AZ99" s="24">
        <v>0.45539167513179502</v>
      </c>
      <c r="BA99" s="24">
        <v>-0.72771864284891397</v>
      </c>
      <c r="BB99" s="24">
        <v>0.61766108064203196</v>
      </c>
      <c r="BC99" s="24">
        <v>0.56099499582958201</v>
      </c>
      <c r="BD99" s="24">
        <v>8.2696424147009506E-2</v>
      </c>
      <c r="BE99" s="24">
        <v>0.23661716460622301</v>
      </c>
      <c r="BF99" s="24">
        <v>0.71667476711689204</v>
      </c>
      <c r="BG99" s="24">
        <v>0.50899327287028595</v>
      </c>
      <c r="BH99" s="24">
        <v>0.45102210482774802</v>
      </c>
      <c r="BI99" s="24">
        <v>0.179916055249881</v>
      </c>
      <c r="BJ99" s="24">
        <v>-0.75543495324239396</v>
      </c>
      <c r="BK99" s="24">
        <v>0.51967894126396297</v>
      </c>
      <c r="BL99" s="24">
        <v>0.43452484324936502</v>
      </c>
      <c r="BM99" s="24">
        <v>0.54604888672556395</v>
      </c>
      <c r="BN99" s="24">
        <v>0.40143704464724</v>
      </c>
      <c r="BO99" s="24">
        <v>0.45261899232709601</v>
      </c>
      <c r="BP99" s="24">
        <v>0.454641688268283</v>
      </c>
      <c r="BQ99" s="24">
        <v>0.81212601195566803</v>
      </c>
      <c r="BR99" s="24">
        <v>0.79536117832847097</v>
      </c>
      <c r="BS99" s="24">
        <v>0.67909519499346505</v>
      </c>
      <c r="BT99" s="24">
        <v>0.61205972900000405</v>
      </c>
      <c r="BU99" s="24">
        <v>0.59198279295911904</v>
      </c>
      <c r="BV99" s="24">
        <v>0.59360838495964297</v>
      </c>
      <c r="BW99" s="24">
        <v>0.57030194706043502</v>
      </c>
      <c r="BX99" s="24">
        <v>0.28228258830122499</v>
      </c>
      <c r="BY99" s="24">
        <v>0.66132108403087497</v>
      </c>
      <c r="BZ99" s="24">
        <v>0.40962546852286502</v>
      </c>
      <c r="CA99" s="24">
        <v>0.63882337158943703</v>
      </c>
      <c r="CB99" s="24">
        <v>0.65962248485900599</v>
      </c>
      <c r="CC99" s="24">
        <v>0.58344262336564001</v>
      </c>
      <c r="CD99" s="24">
        <v>0.50889128454825205</v>
      </c>
      <c r="CE99" s="24">
        <v>0.51787197918436001</v>
      </c>
      <c r="CF99" s="24">
        <v>0.44122062884965202</v>
      </c>
      <c r="CG99" s="24">
        <v>0.409308464137565</v>
      </c>
      <c r="CH99" s="24">
        <v>0.286890604169875</v>
      </c>
      <c r="CI99" s="24">
        <v>0.32530006402537298</v>
      </c>
      <c r="CJ99" s="24">
        <v>0.26177288805438398</v>
      </c>
      <c r="CK99" s="24">
        <v>0.55905475319360198</v>
      </c>
      <c r="CL99" s="24">
        <v>-0.44435867624124598</v>
      </c>
      <c r="CM99" s="24">
        <v>-0.195794854809937</v>
      </c>
      <c r="CN99" s="24">
        <v>-0.48889754280355202</v>
      </c>
      <c r="CO99" s="24">
        <v>0.70084625912134801</v>
      </c>
      <c r="CP99" s="24">
        <v>0.90472449955802803</v>
      </c>
      <c r="CQ99" s="24">
        <v>0.83800961920655104</v>
      </c>
      <c r="CR99" s="24">
        <v>0.68539416469279302</v>
      </c>
      <c r="CS99" s="24">
        <v>0.43096696494645698</v>
      </c>
      <c r="CT99" s="24">
        <v>0.77930220575814102</v>
      </c>
      <c r="CU99" s="24">
        <v>0.74638682854765104</v>
      </c>
      <c r="CV99" s="24">
        <v>0.58261446501053604</v>
      </c>
      <c r="CW99" s="24">
        <v>-0.30079648612576998</v>
      </c>
      <c r="CX99" s="24">
        <v>-0.399913833732715</v>
      </c>
      <c r="CY99" s="24">
        <v>0.37836368660512198</v>
      </c>
      <c r="CZ99" s="24">
        <v>0.67727553370643701</v>
      </c>
      <c r="DA99" s="24">
        <v>-0.185096308897991</v>
      </c>
      <c r="DB99" s="24">
        <v>-0.48074299189837799</v>
      </c>
      <c r="DC99" s="24">
        <v>0.19108565653860801</v>
      </c>
      <c r="DD99" s="24">
        <v>-0.43405474965475199</v>
      </c>
      <c r="DE99" s="24">
        <v>0.12592074540406201</v>
      </c>
      <c r="DF99" s="24">
        <v>6.5894750705478206E-2</v>
      </c>
      <c r="DG99" s="24">
        <v>-0.22529322415031</v>
      </c>
      <c r="DH99" s="24">
        <v>-0.417331013678579</v>
      </c>
      <c r="DI99" s="24">
        <v>0.84938539171541905</v>
      </c>
      <c r="DJ99" s="24">
        <v>-0.72013883579369198</v>
      </c>
      <c r="DK99" s="24">
        <v>0.54391018271721203</v>
      </c>
      <c r="DL99" s="24">
        <v>-0.33876816295950202</v>
      </c>
      <c r="DM99" s="24">
        <v>0.86697212359041897</v>
      </c>
      <c r="DN99" s="24">
        <v>0.56309566571991199</v>
      </c>
      <c r="DO99" s="24">
        <v>0.84242116388975496</v>
      </c>
      <c r="DP99" s="24">
        <v>0.83736411212765405</v>
      </c>
      <c r="DQ99" s="24">
        <v>0.78323254777560103</v>
      </c>
      <c r="DR99" s="24">
        <v>0.69805804104160596</v>
      </c>
      <c r="DS99" s="24">
        <v>0.83498935230793003</v>
      </c>
      <c r="DT99" s="24">
        <v>0.78453304754087005</v>
      </c>
      <c r="DU99" s="24">
        <v>0.71472865120087004</v>
      </c>
      <c r="DV99" s="24">
        <v>0.75178279345474897</v>
      </c>
      <c r="DW99" s="24">
        <v>0.77308465444684804</v>
      </c>
      <c r="DX99" s="24">
        <v>0.84461715422824202</v>
      </c>
      <c r="DY99" s="24">
        <v>0.64504067702870604</v>
      </c>
      <c r="DZ99" s="24">
        <v>0.63487188967502495</v>
      </c>
      <c r="EA99" s="24">
        <v>0.62913166463669401</v>
      </c>
      <c r="EB99" s="24">
        <v>0.66942612887583497</v>
      </c>
      <c r="EC99" s="24">
        <v>0.67218915347209296</v>
      </c>
      <c r="ED99" s="24">
        <v>0.687101109720057</v>
      </c>
      <c r="EE99" s="24">
        <v>0.71135648500183302</v>
      </c>
      <c r="EF99" s="24">
        <v>0.57561611919647004</v>
      </c>
      <c r="EG99" s="24">
        <v>0.57856208309414203</v>
      </c>
      <c r="EH99" s="24">
        <v>0.63982457013189498</v>
      </c>
      <c r="EI99" s="24">
        <v>0.66893535164792495</v>
      </c>
      <c r="EJ99" s="24">
        <v>0.50740409720847401</v>
      </c>
      <c r="EK99" s="24">
        <v>0.80087290061680305</v>
      </c>
      <c r="EL99" s="24">
        <v>0.52973117445852203</v>
      </c>
      <c r="EM99" s="24">
        <v>-0.57846714370385399</v>
      </c>
      <c r="EN99" s="24">
        <v>-0.15574213490199801</v>
      </c>
      <c r="EO99" s="24">
        <v>-0.119074502613573</v>
      </c>
      <c r="EP99" s="24">
        <v>0.365157149390749</v>
      </c>
      <c r="EQ99" s="24">
        <v>0.55492427886653195</v>
      </c>
      <c r="ER99" s="24">
        <v>0.56057093266490798</v>
      </c>
      <c r="ES99" s="24">
        <v>0.371035999066891</v>
      </c>
      <c r="ET99" s="24">
        <v>0.46612058433702103</v>
      </c>
      <c r="EU99" s="24">
        <v>0.41212136658662502</v>
      </c>
      <c r="EV99" s="24">
        <v>0.13671703887947301</v>
      </c>
      <c r="EW99" s="24">
        <v>-0.196929823872071</v>
      </c>
    </row>
    <row r="100" spans="1:153" x14ac:dyDescent="0.25">
      <c r="A100" t="s">
        <v>39</v>
      </c>
      <c r="B100" t="s">
        <v>138</v>
      </c>
      <c r="C100" s="23">
        <v>0.53309738801846296</v>
      </c>
      <c r="D100" s="24">
        <v>-0.252540652698868</v>
      </c>
      <c r="E100" s="24">
        <v>0.86810849365235998</v>
      </c>
      <c r="F100" s="24">
        <v>-0.42169860127500203</v>
      </c>
      <c r="G100" s="24">
        <v>-0.37571467519186902</v>
      </c>
      <c r="H100" s="24">
        <v>-0.56979479501526997</v>
      </c>
      <c r="I100" s="24">
        <v>-0.62985019341423398</v>
      </c>
      <c r="J100" s="24">
        <v>-0.57429602691211501</v>
      </c>
      <c r="K100" s="24">
        <v>-0.49970707030026901</v>
      </c>
      <c r="L100" s="24">
        <v>-0.16154130145081799</v>
      </c>
      <c r="M100" s="24">
        <v>-0.52561240255765795</v>
      </c>
      <c r="N100" s="24">
        <v>-7.7914748261061498E-2</v>
      </c>
      <c r="O100" s="24">
        <v>-0.52534777128895005</v>
      </c>
      <c r="P100" s="24">
        <v>-0.557385313382462</v>
      </c>
      <c r="Q100" s="24">
        <v>-0.52695990509128399</v>
      </c>
      <c r="R100" s="24">
        <v>-0.51857345134963795</v>
      </c>
      <c r="S100" s="24">
        <v>1.1472507563733299E-2</v>
      </c>
      <c r="T100" s="24">
        <v>-0.58193672522329498</v>
      </c>
      <c r="U100" s="24">
        <v>-0.54298987573892599</v>
      </c>
      <c r="V100" s="24">
        <v>-0.54681192527967903</v>
      </c>
      <c r="W100" s="24">
        <v>-0.47561084485100003</v>
      </c>
      <c r="X100" s="24">
        <v>-0.46959482279443798</v>
      </c>
      <c r="Y100" s="24">
        <v>-0.55752235417683005</v>
      </c>
      <c r="Z100" s="24">
        <v>-0.46571076136914802</v>
      </c>
      <c r="AA100" s="24">
        <v>-0.57991539239743795</v>
      </c>
      <c r="AB100" s="24">
        <v>-0.317774853585854</v>
      </c>
      <c r="AC100" s="24">
        <v>-0.495547990912036</v>
      </c>
      <c r="AD100" s="24">
        <v>-0.52655102795342301</v>
      </c>
      <c r="AE100" s="24">
        <v>0.208588416697706</v>
      </c>
      <c r="AF100" s="24">
        <v>2.7807848639297E-2</v>
      </c>
      <c r="AG100" s="24">
        <v>-0.42739242140532402</v>
      </c>
      <c r="AH100" s="24">
        <v>-0.38649093144604901</v>
      </c>
      <c r="AI100" s="24">
        <v>0.26050564479468202</v>
      </c>
      <c r="AJ100" s="24">
        <v>0.38095871693588901</v>
      </c>
      <c r="AK100" s="24">
        <v>-6.1966516840596397E-3</v>
      </c>
      <c r="AL100" s="24">
        <v>4.3734868865059798E-2</v>
      </c>
      <c r="AM100" s="24">
        <v>0.140102946189192</v>
      </c>
      <c r="AN100" s="24">
        <v>-0.60880233639884496</v>
      </c>
      <c r="AO100" s="24">
        <v>-0.37636339966529903</v>
      </c>
      <c r="AP100" s="24">
        <v>0.311440630573943</v>
      </c>
      <c r="AQ100" s="24">
        <v>0.207788991864023</v>
      </c>
      <c r="AR100" s="24">
        <v>0.62517117286039403</v>
      </c>
      <c r="AS100" s="24">
        <v>0.48404975565261998</v>
      </c>
      <c r="AT100" s="24">
        <v>0.34344981500218402</v>
      </c>
      <c r="AU100" s="24">
        <v>0.62091057871042998</v>
      </c>
      <c r="AV100" s="24">
        <v>0.23926858444863</v>
      </c>
      <c r="AW100" s="24">
        <v>0.48641826148437101</v>
      </c>
      <c r="AX100" s="24">
        <v>0.46022913479544397</v>
      </c>
      <c r="AY100" s="24">
        <v>0.38584810641948097</v>
      </c>
      <c r="AZ100" s="24">
        <v>0.23916168855553099</v>
      </c>
      <c r="BA100" s="24">
        <v>-0.67705036003925001</v>
      </c>
      <c r="BB100" s="24">
        <v>0.41486989811693897</v>
      </c>
      <c r="BC100" s="24">
        <v>0.33923013794163598</v>
      </c>
      <c r="BD100" s="24">
        <v>-0.124136834677295</v>
      </c>
      <c r="BE100" s="24">
        <v>0.272341404165793</v>
      </c>
      <c r="BF100" s="24">
        <v>0.534280629119671</v>
      </c>
      <c r="BG100" s="24">
        <v>0.271605595345081</v>
      </c>
      <c r="BH100" s="24">
        <v>0.28166032942872599</v>
      </c>
      <c r="BI100" s="24">
        <v>0.11404015195990901</v>
      </c>
      <c r="BJ100" s="24">
        <v>-0.72028039813488798</v>
      </c>
      <c r="BK100" s="24">
        <v>0.32697833999658599</v>
      </c>
      <c r="BL100" s="24">
        <v>0.19617516079564901</v>
      </c>
      <c r="BM100" s="24">
        <v>0.303839451570875</v>
      </c>
      <c r="BN100" s="24">
        <v>0.11019537634323499</v>
      </c>
      <c r="BO100" s="24">
        <v>0.22732255900324699</v>
      </c>
      <c r="BP100" s="24">
        <v>0.25539321895339601</v>
      </c>
      <c r="BQ100" s="24">
        <v>0.51792340050966601</v>
      </c>
      <c r="BR100" s="24">
        <v>0.46330578336477002</v>
      </c>
      <c r="BS100" s="24">
        <v>0.42121296370713401</v>
      </c>
      <c r="BT100" s="24">
        <v>0.40437493907250899</v>
      </c>
      <c r="BU100" s="24">
        <v>0.35246366872657903</v>
      </c>
      <c r="BV100" s="24">
        <v>0.40905628885217699</v>
      </c>
      <c r="BW100" s="24">
        <v>0.36323272081954999</v>
      </c>
      <c r="BX100" s="24">
        <v>1.77897600363888E-2</v>
      </c>
      <c r="BY100" s="24">
        <v>0.51589205589795695</v>
      </c>
      <c r="BZ100" s="24">
        <v>1.8871134528285101E-2</v>
      </c>
      <c r="CA100" s="24">
        <v>0.27512452943467502</v>
      </c>
      <c r="CB100" s="24">
        <v>0.42913184768206403</v>
      </c>
      <c r="CC100" s="24">
        <v>0.34451992067785198</v>
      </c>
      <c r="CD100" s="24">
        <v>0.29547848738668803</v>
      </c>
      <c r="CE100" s="24">
        <v>0.31388976974647398</v>
      </c>
      <c r="CF100" s="24">
        <v>0.25796975986326898</v>
      </c>
      <c r="CG100" s="24">
        <v>0.19601589937757699</v>
      </c>
      <c r="CH100" s="24">
        <v>0.1043597026397</v>
      </c>
      <c r="CI100" s="24">
        <v>0.123916604814145</v>
      </c>
      <c r="CJ100" s="24">
        <v>-1.53645033556231E-2</v>
      </c>
      <c r="CK100" s="24">
        <v>0.33953596663345598</v>
      </c>
      <c r="CL100" s="24">
        <v>-0.46674719079282401</v>
      </c>
      <c r="CM100" s="24">
        <v>-0.225462034922738</v>
      </c>
      <c r="CN100" s="24">
        <v>-0.41967468648357698</v>
      </c>
      <c r="CO100" s="24">
        <v>0.40747562172714302</v>
      </c>
      <c r="CP100" s="24">
        <v>0.95773237558512403</v>
      </c>
      <c r="CQ100" s="24">
        <v>0.536069720882556</v>
      </c>
      <c r="CR100" s="24">
        <v>0.38196810951662502</v>
      </c>
      <c r="CS100" s="24">
        <v>0.28631048188083102</v>
      </c>
      <c r="CT100" s="24">
        <v>0.60193430850962804</v>
      </c>
      <c r="CU100" s="24">
        <v>0.54703973744247902</v>
      </c>
      <c r="CV100" s="24">
        <v>0.209697699720479</v>
      </c>
      <c r="CW100" s="24">
        <v>-0.13087364880215899</v>
      </c>
      <c r="CX100" s="24">
        <v>-0.37295513340820002</v>
      </c>
      <c r="CY100" s="24">
        <v>0.34226624575551201</v>
      </c>
      <c r="CZ100" s="24">
        <v>0.40545934354024099</v>
      </c>
      <c r="DA100" s="24">
        <v>-0.20998299669603701</v>
      </c>
      <c r="DB100" s="24">
        <v>-0.39977773453552801</v>
      </c>
      <c r="DC100" s="24">
        <v>0.141155947116377</v>
      </c>
      <c r="DD100" s="24">
        <v>-0.42445452807481998</v>
      </c>
      <c r="DE100" s="24">
        <v>-0.168717164934367</v>
      </c>
      <c r="DF100" s="24">
        <v>0.15559774240603699</v>
      </c>
      <c r="DG100" s="24">
        <v>-7.40197388242885E-2</v>
      </c>
      <c r="DH100" s="24">
        <v>-0.46661341221910102</v>
      </c>
      <c r="DI100" s="24">
        <v>0.62006727349941904</v>
      </c>
      <c r="DJ100" s="24">
        <v>-0.47003729103577002</v>
      </c>
      <c r="DK100" s="24">
        <v>0.25714485629325501</v>
      </c>
      <c r="DL100" s="24">
        <v>-0.140572014888319</v>
      </c>
      <c r="DM100" s="24">
        <v>0.79993124361169299</v>
      </c>
      <c r="DN100" s="24">
        <v>0.72711980815295596</v>
      </c>
      <c r="DO100" s="24">
        <v>0.72686242554538805</v>
      </c>
      <c r="DP100" s="24">
        <v>0.70230400014340699</v>
      </c>
      <c r="DQ100" s="24">
        <v>0.64154574020112098</v>
      </c>
      <c r="DR100" s="24">
        <v>0.64471882957439097</v>
      </c>
      <c r="DS100" s="24">
        <v>0.86575687121562594</v>
      </c>
      <c r="DT100" s="24">
        <v>0.63250386268894399</v>
      </c>
      <c r="DU100" s="24">
        <v>0.62504187377395803</v>
      </c>
      <c r="DV100" s="24">
        <v>0.67342803698720299</v>
      </c>
      <c r="DW100" s="24">
        <v>0.67554507118354301</v>
      </c>
      <c r="DX100" s="24">
        <v>0.77444866378570398</v>
      </c>
      <c r="DY100" s="24">
        <v>0.57339290165769996</v>
      </c>
      <c r="DZ100" s="24">
        <v>0.53497107062278704</v>
      </c>
      <c r="EA100" s="24">
        <v>0.51956911302770603</v>
      </c>
      <c r="EB100" s="24">
        <v>0.57270590949260702</v>
      </c>
      <c r="EC100" s="24">
        <v>0.58247104621812995</v>
      </c>
      <c r="ED100" s="24">
        <v>0.60034086862368596</v>
      </c>
      <c r="EE100" s="24">
        <v>0.61790574805204102</v>
      </c>
      <c r="EF100" s="24">
        <v>0.45952875314639902</v>
      </c>
      <c r="EG100" s="24">
        <v>0.48333524856029397</v>
      </c>
      <c r="EH100" s="24">
        <v>0.53532969780847595</v>
      </c>
      <c r="EI100" s="24">
        <v>0.57741415772821303</v>
      </c>
      <c r="EJ100" s="24">
        <v>0.15235983340923501</v>
      </c>
      <c r="EK100" s="24">
        <v>0.54950861609882096</v>
      </c>
      <c r="EL100" s="24">
        <v>0.26218677071701801</v>
      </c>
      <c r="EM100" s="24">
        <v>-0.47191964685208898</v>
      </c>
      <c r="EN100" s="24">
        <v>-0.16145394573820801</v>
      </c>
      <c r="EO100" s="24">
        <v>-0.19933502614726201</v>
      </c>
      <c r="EP100" s="24">
        <v>0.67750619985036398</v>
      </c>
      <c r="EQ100" s="24">
        <v>0.18210244054882399</v>
      </c>
      <c r="ER100" s="24">
        <v>0.16681004096191601</v>
      </c>
      <c r="ES100" s="24">
        <v>0.68075320802908201</v>
      </c>
      <c r="ET100" s="24">
        <v>0.76064755939522499</v>
      </c>
      <c r="EU100" s="24">
        <v>0.72867570923452696</v>
      </c>
      <c r="EV100" s="24">
        <v>0.118477592692793</v>
      </c>
      <c r="EW100" s="24">
        <v>-0.281965685866015</v>
      </c>
    </row>
    <row r="101" spans="1:153" x14ac:dyDescent="0.25">
      <c r="A101" t="s">
        <v>40</v>
      </c>
      <c r="B101" t="s">
        <v>138</v>
      </c>
      <c r="C101" s="23">
        <v>0.55296744400476106</v>
      </c>
      <c r="D101" s="24">
        <v>-0.35756661096715803</v>
      </c>
      <c r="E101" s="24">
        <v>0.99607841626565397</v>
      </c>
      <c r="F101" s="24">
        <v>-0.318356562213431</v>
      </c>
      <c r="G101" s="24">
        <v>-0.36181671936537002</v>
      </c>
      <c r="H101" s="24">
        <v>-0.51422717017241104</v>
      </c>
      <c r="I101" s="24">
        <v>-0.55463049712452495</v>
      </c>
      <c r="J101" s="24">
        <v>-0.48017353234257998</v>
      </c>
      <c r="K101" s="24">
        <v>-0.38733995561765799</v>
      </c>
      <c r="L101" s="24">
        <v>4.7773131532510803E-2</v>
      </c>
      <c r="M101" s="24">
        <v>-0.42148860103346703</v>
      </c>
      <c r="N101" s="24">
        <v>0.37791989943104498</v>
      </c>
      <c r="O101" s="24">
        <v>-0.45268615464237899</v>
      </c>
      <c r="P101" s="24">
        <v>-0.53531023343290596</v>
      </c>
      <c r="Q101" s="24">
        <v>-0.51015232446540804</v>
      </c>
      <c r="R101" s="24">
        <v>-0.48720944141304701</v>
      </c>
      <c r="S101" s="24">
        <v>0.188252358732235</v>
      </c>
      <c r="T101" s="24">
        <v>-0.43538785979214001</v>
      </c>
      <c r="U101" s="24">
        <v>-0.53806471565533498</v>
      </c>
      <c r="V101" s="24">
        <v>-0.54497068858217701</v>
      </c>
      <c r="W101" s="24">
        <v>-0.46789710677226298</v>
      </c>
      <c r="X101" s="24">
        <v>-0.41160533595534399</v>
      </c>
      <c r="Y101" s="24">
        <v>-0.44235390365132699</v>
      </c>
      <c r="Z101" s="24">
        <v>-0.31500366324138201</v>
      </c>
      <c r="AA101" s="24">
        <v>-0.456033456321846</v>
      </c>
      <c r="AB101" s="24">
        <v>-0.22285735901403</v>
      </c>
      <c r="AC101" s="24">
        <v>-0.49693616625728099</v>
      </c>
      <c r="AD101" s="24">
        <v>-0.47867142160120302</v>
      </c>
      <c r="AE101" s="24">
        <v>0.13454107156832601</v>
      </c>
      <c r="AF101" s="24">
        <v>0.115531190633231</v>
      </c>
      <c r="AG101" s="24">
        <v>-0.39529894198489302</v>
      </c>
      <c r="AH101" s="24">
        <v>-0.35828018732848699</v>
      </c>
      <c r="AI101" s="24">
        <v>0.211758971525604</v>
      </c>
      <c r="AJ101" s="24">
        <v>0.49336231612508202</v>
      </c>
      <c r="AK101" s="24">
        <v>0.11708283680387099</v>
      </c>
      <c r="AL101" s="24">
        <v>0.41439737662556703</v>
      </c>
      <c r="AM101" s="24">
        <v>0.53538394619788598</v>
      </c>
      <c r="AN101" s="24">
        <v>-0.56275048431766805</v>
      </c>
      <c r="AO101" s="24">
        <v>-0.28826751056980299</v>
      </c>
      <c r="AP101" s="24">
        <v>0.469105305357778</v>
      </c>
      <c r="AQ101" s="24">
        <v>0.57973648233853203</v>
      </c>
      <c r="AR101" s="24">
        <v>0.80720311413551005</v>
      </c>
      <c r="AS101" s="24">
        <v>0.67862438328511498</v>
      </c>
      <c r="AT101" s="24">
        <v>0.560594980162887</v>
      </c>
      <c r="AU101" s="24">
        <v>0.65021132025832595</v>
      </c>
      <c r="AV101" s="24">
        <v>0.62954616677584796</v>
      </c>
      <c r="AW101" s="24">
        <v>0.69587623361326301</v>
      </c>
      <c r="AX101" s="24">
        <v>0.58181303431001996</v>
      </c>
      <c r="AY101" s="24">
        <v>0.54769481413361099</v>
      </c>
      <c r="AZ101" s="24">
        <v>0.32308025677709901</v>
      </c>
      <c r="BA101" s="24">
        <v>-0.66484450415970997</v>
      </c>
      <c r="BB101" s="24">
        <v>0.49189122422359999</v>
      </c>
      <c r="BC101" s="24">
        <v>0.43318381467029399</v>
      </c>
      <c r="BD101" s="24">
        <v>-4.00514956030492E-2</v>
      </c>
      <c r="BE101" s="24">
        <v>6.6579612329903101E-2</v>
      </c>
      <c r="BF101" s="24">
        <v>0.59613042991704801</v>
      </c>
      <c r="BG101" s="24">
        <v>0.38132760840385699</v>
      </c>
      <c r="BH101" s="24">
        <v>0.29656919705374801</v>
      </c>
      <c r="BI101" s="24">
        <v>1.51445345223721E-2</v>
      </c>
      <c r="BJ101" s="24">
        <v>-0.66960397012421802</v>
      </c>
      <c r="BK101" s="24">
        <v>0.39467149988174199</v>
      </c>
      <c r="BL101" s="24">
        <v>0.31225112858732901</v>
      </c>
      <c r="BM101" s="24">
        <v>0.44110971440486302</v>
      </c>
      <c r="BN101" s="24">
        <v>0.31613178557555299</v>
      </c>
      <c r="BO101" s="24">
        <v>0.31647561252066297</v>
      </c>
      <c r="BP101" s="24">
        <v>0.32526947131666001</v>
      </c>
      <c r="BQ101" s="24">
        <v>0.83305591879625496</v>
      </c>
      <c r="BR101" s="24">
        <v>0.79832007040152198</v>
      </c>
      <c r="BS101" s="24">
        <v>0.58802393199760505</v>
      </c>
      <c r="BT101" s="24">
        <v>0.485819429643365</v>
      </c>
      <c r="BU101" s="24">
        <v>0.47274383096380601</v>
      </c>
      <c r="BV101" s="24">
        <v>0.45631029224523501</v>
      </c>
      <c r="BW101" s="24">
        <v>0.43799646785761298</v>
      </c>
      <c r="BX101" s="24">
        <v>0.170750322889173</v>
      </c>
      <c r="BY101" s="24">
        <v>0.52244238556757705</v>
      </c>
      <c r="BZ101" s="24">
        <v>0.41396031301408198</v>
      </c>
      <c r="CA101" s="24">
        <v>0.62861703840931404</v>
      </c>
      <c r="CB101" s="24">
        <v>0.54564959488702502</v>
      </c>
      <c r="CC101" s="24">
        <v>0.46845051150272798</v>
      </c>
      <c r="CD101" s="24">
        <v>0.37327928807809102</v>
      </c>
      <c r="CE101" s="24">
        <v>0.38855911327782</v>
      </c>
      <c r="CF101" s="24">
        <v>0.29400976398325002</v>
      </c>
      <c r="CG101" s="24">
        <v>0.27084805022281799</v>
      </c>
      <c r="CH101" s="24">
        <v>0.14747317141187699</v>
      </c>
      <c r="CI101" s="24">
        <v>0.19722320687829301</v>
      </c>
      <c r="CJ101" s="24">
        <v>0.196797092721401</v>
      </c>
      <c r="CK101" s="24">
        <v>0.43036175347950201</v>
      </c>
      <c r="CL101" s="24">
        <v>-0.261993267233607</v>
      </c>
      <c r="CM101" s="24">
        <v>-2.7184653615000099E-2</v>
      </c>
      <c r="CN101" s="24">
        <v>-0.33282841550599601</v>
      </c>
      <c r="CO101" s="24">
        <v>0.64329545202919203</v>
      </c>
      <c r="CP101" s="24">
        <v>0.84825573412954802</v>
      </c>
      <c r="CQ101" s="24">
        <v>0.86598186789152898</v>
      </c>
      <c r="CR101" s="24">
        <v>0.78647762708342495</v>
      </c>
      <c r="CS101" s="24">
        <v>0.56372674812631596</v>
      </c>
      <c r="CT101" s="24">
        <v>0.77359244946385597</v>
      </c>
      <c r="CU101" s="24">
        <v>0.73665021144624598</v>
      </c>
      <c r="CV101" s="24">
        <v>0.63045858614875305</v>
      </c>
      <c r="CW101" s="24">
        <v>-0.139246509999227</v>
      </c>
      <c r="CX101" s="24">
        <v>-0.22768740846862301</v>
      </c>
      <c r="CY101" s="24">
        <v>0.21605514445269999</v>
      </c>
      <c r="CZ101" s="24">
        <v>0.592394633494288</v>
      </c>
      <c r="DA101" s="24">
        <v>8.5119480725668294E-3</v>
      </c>
      <c r="DB101" s="24">
        <v>-0.34912184635161703</v>
      </c>
      <c r="DC101" s="24">
        <v>0.356772583661016</v>
      </c>
      <c r="DD101" s="24">
        <v>-0.25697410954428501</v>
      </c>
      <c r="DE101" s="24">
        <v>0.29096377851058403</v>
      </c>
      <c r="DF101" s="24">
        <v>-0.12885406182909401</v>
      </c>
      <c r="DG101" s="24">
        <v>-0.40138948498079102</v>
      </c>
      <c r="DH101" s="24">
        <v>-0.22800450588943899</v>
      </c>
      <c r="DI101" s="24">
        <v>0.77395523599619298</v>
      </c>
      <c r="DJ101" s="24">
        <v>-0.69753385765593301</v>
      </c>
      <c r="DK101" s="24">
        <v>0.53693281280510297</v>
      </c>
      <c r="DL101" s="24">
        <v>-0.20263727835338299</v>
      </c>
      <c r="DM101" s="24">
        <v>0.77786763211184795</v>
      </c>
      <c r="DN101" s="24">
        <v>0.50091948103566697</v>
      </c>
      <c r="DO101" s="24">
        <v>0.73241385253937596</v>
      </c>
      <c r="DP101" s="24">
        <v>0.73376666779491495</v>
      </c>
      <c r="DQ101" s="24">
        <v>0.67510926201465304</v>
      </c>
      <c r="DR101" s="24">
        <v>0.57693185802941505</v>
      </c>
      <c r="DS101" s="24">
        <v>0.72528850982705995</v>
      </c>
      <c r="DT101" s="24">
        <v>0.67123287671232901</v>
      </c>
      <c r="DU101" s="24">
        <v>0.56943179996455895</v>
      </c>
      <c r="DV101" s="24">
        <v>0.61381818848395997</v>
      </c>
      <c r="DW101" s="24">
        <v>0.648465518758917</v>
      </c>
      <c r="DX101" s="24">
        <v>0.74341977913214297</v>
      </c>
      <c r="DY101" s="24">
        <v>0.48458312807815002</v>
      </c>
      <c r="DZ101" s="24">
        <v>0.47914834507467802</v>
      </c>
      <c r="EA101" s="24">
        <v>0.47546912058190199</v>
      </c>
      <c r="EB101" s="24">
        <v>0.51959719552351902</v>
      </c>
      <c r="EC101" s="24">
        <v>0.51973930326822704</v>
      </c>
      <c r="ED101" s="24">
        <v>0.53736264787364496</v>
      </c>
      <c r="EE101" s="24">
        <v>0.56863136901376099</v>
      </c>
      <c r="EF101" s="24">
        <v>0.41673489155336702</v>
      </c>
      <c r="EG101" s="24">
        <v>0.41565816037647102</v>
      </c>
      <c r="EH101" s="24">
        <v>0.48662281086132703</v>
      </c>
      <c r="EI101" s="24">
        <v>0.51634676361438103</v>
      </c>
      <c r="EJ101" s="24">
        <v>0.63148687431504102</v>
      </c>
      <c r="EK101" s="24">
        <v>0.76583220506085303</v>
      </c>
      <c r="EL101" s="24">
        <v>0.55379124004803804</v>
      </c>
      <c r="EM101" s="24">
        <v>-0.42258588303711803</v>
      </c>
      <c r="EN101" s="24">
        <v>-2.2532115805037899E-2</v>
      </c>
      <c r="EO101" s="24">
        <v>-0.21675317707306499</v>
      </c>
      <c r="EP101" s="24">
        <v>0.30958279800827898</v>
      </c>
      <c r="EQ101" s="24">
        <v>0.65055757261417901</v>
      </c>
      <c r="ER101" s="24">
        <v>0.62745176340387399</v>
      </c>
      <c r="ES101" s="24">
        <v>0.32500618065429299</v>
      </c>
      <c r="ET101" s="24">
        <v>0.38530597451932502</v>
      </c>
      <c r="EU101" s="24">
        <v>0.34234837687972602</v>
      </c>
      <c r="EV101" s="24">
        <v>0.19768433189825699</v>
      </c>
      <c r="EW101" s="24">
        <v>-0.29002787739366298</v>
      </c>
    </row>
    <row r="102" spans="1:153" x14ac:dyDescent="0.25">
      <c r="A102" t="s">
        <v>41</v>
      </c>
      <c r="B102" t="s">
        <v>138</v>
      </c>
      <c r="C102" s="23">
        <v>0.55747424540754797</v>
      </c>
      <c r="D102" s="24">
        <v>-0.21926052698680701</v>
      </c>
      <c r="E102" s="24">
        <v>0.86297633829146903</v>
      </c>
      <c r="F102" s="24">
        <v>-0.29079004772313999</v>
      </c>
      <c r="G102" s="24">
        <v>-0.421243100585801</v>
      </c>
      <c r="H102" s="24">
        <v>-0.45941446365045902</v>
      </c>
      <c r="I102" s="24">
        <v>-0.47953658993239201</v>
      </c>
      <c r="J102" s="24">
        <v>-0.39680915347436502</v>
      </c>
      <c r="K102" s="24">
        <v>-0.329589429887371</v>
      </c>
      <c r="L102" s="24">
        <v>8.3508715326092303E-2</v>
      </c>
      <c r="M102" s="24">
        <v>-0.32586700956110798</v>
      </c>
      <c r="N102" s="24">
        <v>0.61233881634480802</v>
      </c>
      <c r="O102" s="24">
        <v>-0.40970747896694498</v>
      </c>
      <c r="P102" s="24">
        <v>-0.50767986311520097</v>
      </c>
      <c r="Q102" s="24">
        <v>-0.49668651409004599</v>
      </c>
      <c r="R102" s="24">
        <v>-0.46331026474583697</v>
      </c>
      <c r="S102" s="24">
        <v>0.16753941519187701</v>
      </c>
      <c r="T102" s="24">
        <v>-0.32004482446037702</v>
      </c>
      <c r="U102" s="24">
        <v>-0.53293346178374801</v>
      </c>
      <c r="V102" s="24">
        <v>-0.54041196659590496</v>
      </c>
      <c r="W102" s="24">
        <v>-0.48477927188499698</v>
      </c>
      <c r="X102" s="24">
        <v>-0.40851048340207902</v>
      </c>
      <c r="Y102" s="24">
        <v>-0.363511587033155</v>
      </c>
      <c r="Z102" s="24">
        <v>-0.22974649867707</v>
      </c>
      <c r="AA102" s="24">
        <v>-0.35846642267590001</v>
      </c>
      <c r="AB102" s="24">
        <v>-0.183642408978204</v>
      </c>
      <c r="AC102" s="24">
        <v>-0.50275936646612196</v>
      </c>
      <c r="AD102" s="24">
        <v>-0.43471063044568597</v>
      </c>
      <c r="AE102" s="24">
        <v>9.9422114364693406E-2</v>
      </c>
      <c r="AF102" s="24">
        <v>0.20456346958388899</v>
      </c>
      <c r="AG102" s="24">
        <v>-0.40627349954073799</v>
      </c>
      <c r="AH102" s="24">
        <v>-0.40663013891362298</v>
      </c>
      <c r="AI102" s="24">
        <v>0.17532941726836801</v>
      </c>
      <c r="AJ102" s="24">
        <v>0.56501733905510299</v>
      </c>
      <c r="AK102" s="24">
        <v>0.23817173985430901</v>
      </c>
      <c r="AL102" s="24">
        <v>0.65515623297945502</v>
      </c>
      <c r="AM102" s="24">
        <v>0.73756638207118996</v>
      </c>
      <c r="AN102" s="24">
        <v>-0.51463464510354395</v>
      </c>
      <c r="AO102" s="24">
        <v>-0.24666073002017799</v>
      </c>
      <c r="AP102" s="24">
        <v>0.62912197208117304</v>
      </c>
      <c r="AQ102" s="24">
        <v>0.85320809557261901</v>
      </c>
      <c r="AR102" s="24">
        <v>0.85408692255844998</v>
      </c>
      <c r="AS102" s="24">
        <v>0.81138404197651703</v>
      </c>
      <c r="AT102" s="24">
        <v>0.74140099299497797</v>
      </c>
      <c r="AU102" s="24">
        <v>0.65407990676505301</v>
      </c>
      <c r="AV102" s="24">
        <v>0.78070300199557097</v>
      </c>
      <c r="AW102" s="24">
        <v>0.82711430347259896</v>
      </c>
      <c r="AX102" s="24">
        <v>0.67033835927726804</v>
      </c>
      <c r="AY102" s="24">
        <v>0.67016404595064905</v>
      </c>
      <c r="AZ102" s="24">
        <v>0.42278098621959698</v>
      </c>
      <c r="BA102" s="24">
        <v>-0.62866120460807695</v>
      </c>
      <c r="BB102" s="24">
        <v>0.56330234867543405</v>
      </c>
      <c r="BC102" s="24">
        <v>0.52717736626183798</v>
      </c>
      <c r="BD102" s="24">
        <v>7.1881156551990205E-2</v>
      </c>
      <c r="BE102" s="24">
        <v>-9.03410520675033E-2</v>
      </c>
      <c r="BF102" s="24">
        <v>0.60327550773227601</v>
      </c>
      <c r="BG102" s="24">
        <v>0.50142521213545699</v>
      </c>
      <c r="BH102" s="24">
        <v>0.35685824655648102</v>
      </c>
      <c r="BI102" s="24">
        <v>-3.1806641627748197E-2</v>
      </c>
      <c r="BJ102" s="24">
        <v>-0.55176401335463798</v>
      </c>
      <c r="BK102" s="24">
        <v>0.511977885631267</v>
      </c>
      <c r="BL102" s="24">
        <v>0.48069088875031402</v>
      </c>
      <c r="BM102" s="24">
        <v>0.60086675975489701</v>
      </c>
      <c r="BN102" s="24">
        <v>0.56738772312809505</v>
      </c>
      <c r="BO102" s="24">
        <v>0.41538207728194299</v>
      </c>
      <c r="BP102" s="24">
        <v>0.41060098102314702</v>
      </c>
      <c r="BQ102" s="24">
        <v>0.90831262099542998</v>
      </c>
      <c r="BR102" s="24">
        <v>0.94661063005041901</v>
      </c>
      <c r="BS102" s="24">
        <v>0.69701564871426802</v>
      </c>
      <c r="BT102" s="24">
        <v>0.56474863678253395</v>
      </c>
      <c r="BU102" s="24">
        <v>0.57782141138965504</v>
      </c>
      <c r="BV102" s="24">
        <v>0.50988084249688403</v>
      </c>
      <c r="BW102" s="24">
        <v>0.51702757318958903</v>
      </c>
      <c r="BX102" s="24">
        <v>0.35504531640840198</v>
      </c>
      <c r="BY102" s="24">
        <v>0.51625273671936101</v>
      </c>
      <c r="BZ102" s="24">
        <v>0.718952790292541</v>
      </c>
      <c r="CA102" s="24">
        <v>0.86067927854093795</v>
      </c>
      <c r="CB102" s="24">
        <v>0.62424119502392394</v>
      </c>
      <c r="CC102" s="24">
        <v>0.592572767047161</v>
      </c>
      <c r="CD102" s="24">
        <v>0.47473210492006301</v>
      </c>
      <c r="CE102" s="24">
        <v>0.48041002119201398</v>
      </c>
      <c r="CF102" s="24">
        <v>0.386516484201886</v>
      </c>
      <c r="CG102" s="24">
        <v>0.397300224783316</v>
      </c>
      <c r="CH102" s="24">
        <v>0.31782008821857599</v>
      </c>
      <c r="CI102" s="24">
        <v>0.385495174634511</v>
      </c>
      <c r="CJ102" s="24">
        <v>0.50536344817614898</v>
      </c>
      <c r="CK102" s="24">
        <v>0.52804923644257895</v>
      </c>
      <c r="CL102" s="24">
        <v>-0.16045905384662301</v>
      </c>
      <c r="CM102" s="24">
        <v>7.7793514369455502E-2</v>
      </c>
      <c r="CN102" s="24">
        <v>-0.31630882752981698</v>
      </c>
      <c r="CO102" s="24">
        <v>0.79837280987635195</v>
      </c>
      <c r="CP102" s="24">
        <v>0.56679067539403805</v>
      </c>
      <c r="CQ102" s="24">
        <v>0.97386838069258097</v>
      </c>
      <c r="CR102" s="24">
        <v>0.91761276001754899</v>
      </c>
      <c r="CS102" s="24">
        <v>0.56265767552203705</v>
      </c>
      <c r="CT102" s="24">
        <v>0.74291659151154499</v>
      </c>
      <c r="CU102" s="24">
        <v>0.72748699214355905</v>
      </c>
      <c r="CV102" s="24">
        <v>0.87766058954241399</v>
      </c>
      <c r="CW102" s="24">
        <v>-0.228532812801302</v>
      </c>
      <c r="CX102" s="24">
        <v>-0.20172649528613201</v>
      </c>
      <c r="CY102" s="24">
        <v>0.192423143306857</v>
      </c>
      <c r="CZ102" s="24">
        <v>0.72670982149233099</v>
      </c>
      <c r="DA102" s="24">
        <v>9.0558363666003103E-2</v>
      </c>
      <c r="DB102" s="24">
        <v>-0.359423025361015</v>
      </c>
      <c r="DC102" s="24">
        <v>0.396585128548816</v>
      </c>
      <c r="DD102" s="24">
        <v>-0.118711488968493</v>
      </c>
      <c r="DE102" s="24">
        <v>0.61358546566226202</v>
      </c>
      <c r="DF102" s="24">
        <v>-0.21409540318793999</v>
      </c>
      <c r="DG102" s="24">
        <v>-0.44747544097995401</v>
      </c>
      <c r="DH102" s="24">
        <v>-4.33769802371625E-2</v>
      </c>
      <c r="DI102" s="24">
        <v>0.78071164104607205</v>
      </c>
      <c r="DJ102" s="24">
        <v>-0.83970944997871999</v>
      </c>
      <c r="DK102" s="24">
        <v>0.74090627880255699</v>
      </c>
      <c r="DL102" s="24">
        <v>-0.35397820541269098</v>
      </c>
      <c r="DM102" s="24">
        <v>0.66726393509518001</v>
      </c>
      <c r="DN102" s="24">
        <v>0.20927153019531899</v>
      </c>
      <c r="DO102" s="24">
        <v>0.66976857798994405</v>
      </c>
      <c r="DP102" s="24">
        <v>0.69193348894906903</v>
      </c>
      <c r="DQ102" s="24">
        <v>0.651834991548639</v>
      </c>
      <c r="DR102" s="24">
        <v>0.48481676844086502</v>
      </c>
      <c r="DS102" s="24">
        <v>0.49774865645064997</v>
      </c>
      <c r="DT102" s="24">
        <v>0.62122155249152999</v>
      </c>
      <c r="DU102" s="24">
        <v>0.49686214939224299</v>
      </c>
      <c r="DV102" s="24">
        <v>0.53617037398216505</v>
      </c>
      <c r="DW102" s="24">
        <v>0.59842532784946101</v>
      </c>
      <c r="DX102" s="24">
        <v>0.66014949122033295</v>
      </c>
      <c r="DY102" s="24">
        <v>0.40000863587213398</v>
      </c>
      <c r="DZ102" s="24">
        <v>0.43479279479234301</v>
      </c>
      <c r="EA102" s="24">
        <v>0.44765677381124103</v>
      </c>
      <c r="EB102" s="24">
        <v>0.47557483647866999</v>
      </c>
      <c r="EC102" s="24">
        <v>0.459424838419001</v>
      </c>
      <c r="ED102" s="24">
        <v>0.47465929033395199</v>
      </c>
      <c r="EE102" s="24">
        <v>0.51468832429162603</v>
      </c>
      <c r="EF102" s="24">
        <v>0.40040738313346602</v>
      </c>
      <c r="EG102" s="24">
        <v>0.37940592689454999</v>
      </c>
      <c r="EH102" s="24">
        <v>0.45105829563502098</v>
      </c>
      <c r="EI102" s="24">
        <v>0.45891990837644703</v>
      </c>
      <c r="EJ102" s="24">
        <v>0.8611693487341</v>
      </c>
      <c r="EK102" s="24">
        <v>0.75660257060903602</v>
      </c>
      <c r="EL102" s="24">
        <v>0.78787545529048897</v>
      </c>
      <c r="EM102" s="24">
        <v>-0.38615484679638501</v>
      </c>
      <c r="EN102" s="24">
        <v>1.54357306174002E-2</v>
      </c>
      <c r="EO102" s="24">
        <v>-0.22162573665510099</v>
      </c>
      <c r="EP102" s="24">
        <v>-0.14233219415360099</v>
      </c>
      <c r="EQ102" s="24">
        <v>0.88566993430896102</v>
      </c>
      <c r="ER102" s="24">
        <v>0.87431192875577202</v>
      </c>
      <c r="ES102" s="24">
        <v>-0.11499651103116</v>
      </c>
      <c r="ET102" s="24">
        <v>-8.0498681221353396E-2</v>
      </c>
      <c r="EU102" s="24">
        <v>-0.10460041648007699</v>
      </c>
      <c r="EV102" s="24">
        <v>0.29413716996151601</v>
      </c>
      <c r="EW102" s="24">
        <v>-0.27143672884463799</v>
      </c>
    </row>
    <row r="103" spans="1:153" x14ac:dyDescent="0.25">
      <c r="A103" t="s">
        <v>42</v>
      </c>
      <c r="B103" t="s">
        <v>138</v>
      </c>
      <c r="C103" s="23">
        <v>0.62809285309677898</v>
      </c>
      <c r="D103" s="24">
        <v>-0.21115139973834501</v>
      </c>
      <c r="E103" s="24">
        <v>0.93641055536135498</v>
      </c>
      <c r="F103" s="24">
        <v>-0.47513802341436001</v>
      </c>
      <c r="G103" s="24">
        <v>-0.44744863503216598</v>
      </c>
      <c r="H103" s="24">
        <v>-0.64514219114636895</v>
      </c>
      <c r="I103" s="24">
        <v>-0.69137263474635302</v>
      </c>
      <c r="J103" s="24">
        <v>-0.633355850444143</v>
      </c>
      <c r="K103" s="24">
        <v>-0.547989283872238</v>
      </c>
      <c r="L103" s="24">
        <v>-0.179285301821173</v>
      </c>
      <c r="M103" s="24">
        <v>-0.59139897504617001</v>
      </c>
      <c r="N103" s="24">
        <v>5.4294394437107402E-2</v>
      </c>
      <c r="O103" s="24">
        <v>-0.59441772231856704</v>
      </c>
      <c r="P103" s="24">
        <v>-0.64041998537680001</v>
      </c>
      <c r="Q103" s="24">
        <v>-0.60940509485609196</v>
      </c>
      <c r="R103" s="24">
        <v>-0.58524105737267196</v>
      </c>
      <c r="S103" s="24">
        <v>-3.3657617767640597E-4</v>
      </c>
      <c r="T103" s="24">
        <v>-0.62531155632091395</v>
      </c>
      <c r="U103" s="24">
        <v>-0.63036431227776302</v>
      </c>
      <c r="V103" s="24">
        <v>-0.63070181603673403</v>
      </c>
      <c r="W103" s="24">
        <v>-0.55493991726349601</v>
      </c>
      <c r="X103" s="24">
        <v>-0.53401780162059997</v>
      </c>
      <c r="Y103" s="24">
        <v>-0.60787639483185096</v>
      </c>
      <c r="Z103" s="24">
        <v>-0.51576078435720096</v>
      </c>
      <c r="AA103" s="24">
        <v>-0.63101666966906</v>
      </c>
      <c r="AB103" s="24">
        <v>-0.38413264309093598</v>
      </c>
      <c r="AC103" s="24">
        <v>-0.58804078163043705</v>
      </c>
      <c r="AD103" s="24">
        <v>-0.60377806408474199</v>
      </c>
      <c r="AE103" s="24">
        <v>0.28058893778244098</v>
      </c>
      <c r="AF103" s="24">
        <v>0.14563328177635501</v>
      </c>
      <c r="AG103" s="24">
        <v>-0.50243801884165995</v>
      </c>
      <c r="AH103" s="24">
        <v>-0.438186951911889</v>
      </c>
      <c r="AI103" s="24">
        <v>0.33803921137215398</v>
      </c>
      <c r="AJ103" s="24">
        <v>0.50830765234672903</v>
      </c>
      <c r="AK103" s="24">
        <v>0.11862843457555</v>
      </c>
      <c r="AL103" s="24">
        <v>0.207146556052689</v>
      </c>
      <c r="AM103" s="24">
        <v>0.31897024014458097</v>
      </c>
      <c r="AN103" s="24">
        <v>-0.67979444243769005</v>
      </c>
      <c r="AO103" s="24">
        <v>-0.44490092042131302</v>
      </c>
      <c r="AP103" s="24">
        <v>0.44138662092458902</v>
      </c>
      <c r="AQ103" s="24">
        <v>0.36447085268374801</v>
      </c>
      <c r="AR103" s="24">
        <v>0.748218188360529</v>
      </c>
      <c r="AS103" s="24">
        <v>0.60468836439693596</v>
      </c>
      <c r="AT103" s="24">
        <v>0.45754413135314198</v>
      </c>
      <c r="AU103" s="24">
        <v>0.69538484642942799</v>
      </c>
      <c r="AV103" s="24">
        <v>0.33373309084455899</v>
      </c>
      <c r="AW103" s="24">
        <v>0.60884972435839002</v>
      </c>
      <c r="AX103" s="24">
        <v>0.58121081088087601</v>
      </c>
      <c r="AY103" s="24">
        <v>0.51967438076811201</v>
      </c>
      <c r="AZ103" s="24">
        <v>0.35495686365192203</v>
      </c>
      <c r="BA103" s="24">
        <v>-0.70821128673362799</v>
      </c>
      <c r="BB103" s="24">
        <v>0.52698211248044202</v>
      </c>
      <c r="BC103" s="24">
        <v>0.46098498819227601</v>
      </c>
      <c r="BD103" s="24">
        <v>-9.8292194915279001E-3</v>
      </c>
      <c r="BE103" s="24">
        <v>0.29166083468995602</v>
      </c>
      <c r="BF103" s="24">
        <v>0.63898105904834201</v>
      </c>
      <c r="BG103" s="24">
        <v>0.39944584709349501</v>
      </c>
      <c r="BH103" s="24">
        <v>0.38558748702258799</v>
      </c>
      <c r="BI103" s="24">
        <v>0.167048716691065</v>
      </c>
      <c r="BJ103" s="24">
        <v>-0.76930227093104198</v>
      </c>
      <c r="BK103" s="24">
        <v>0.43130369721720802</v>
      </c>
      <c r="BL103" s="24">
        <v>0.319479117610314</v>
      </c>
      <c r="BM103" s="24">
        <v>0.42811785313511602</v>
      </c>
      <c r="BN103" s="24">
        <v>0.25336799537843102</v>
      </c>
      <c r="BO103" s="24">
        <v>0.35159899179625997</v>
      </c>
      <c r="BP103" s="24">
        <v>0.36049351609224201</v>
      </c>
      <c r="BQ103" s="24">
        <v>0.65023471391292498</v>
      </c>
      <c r="BR103" s="24">
        <v>0.61881353664639904</v>
      </c>
      <c r="BS103" s="24">
        <v>0.55299431161668899</v>
      </c>
      <c r="BT103" s="24">
        <v>0.519425091385745</v>
      </c>
      <c r="BU103" s="24">
        <v>0.48258588259831797</v>
      </c>
      <c r="BV103" s="24">
        <v>0.51568785546979101</v>
      </c>
      <c r="BW103" s="24">
        <v>0.47886129628747198</v>
      </c>
      <c r="BX103" s="24">
        <v>0.15326140573858499</v>
      </c>
      <c r="BY103" s="24">
        <v>0.60610294245513296</v>
      </c>
      <c r="BZ103" s="24">
        <v>0.19330406962466301</v>
      </c>
      <c r="CA103" s="24">
        <v>0.443341189713781</v>
      </c>
      <c r="CB103" s="24">
        <v>0.55378500733928204</v>
      </c>
      <c r="CC103" s="24">
        <v>0.47291951385025299</v>
      </c>
      <c r="CD103" s="24">
        <v>0.41279153120956302</v>
      </c>
      <c r="CE103" s="24">
        <v>0.42439273664315302</v>
      </c>
      <c r="CF103" s="24">
        <v>0.36233938749748801</v>
      </c>
      <c r="CG103" s="24">
        <v>0.31132900908187999</v>
      </c>
      <c r="CH103" s="24">
        <v>0.20401439439327301</v>
      </c>
      <c r="CI103" s="24">
        <v>0.229764166382288</v>
      </c>
      <c r="CJ103" s="24">
        <v>0.11324867317885</v>
      </c>
      <c r="CK103" s="24">
        <v>0.460054189025496</v>
      </c>
      <c r="CL103" s="24">
        <v>-0.48750904286479702</v>
      </c>
      <c r="CM103" s="24">
        <v>-0.23151780534430999</v>
      </c>
      <c r="CN103" s="24">
        <v>-0.47575401006040202</v>
      </c>
      <c r="CO103" s="24">
        <v>0.55152351162809299</v>
      </c>
      <c r="CP103" s="24">
        <v>0.95586898753060301</v>
      </c>
      <c r="CQ103" s="24">
        <v>0.67772462827097302</v>
      </c>
      <c r="CR103" s="24">
        <v>0.51544193855874099</v>
      </c>
      <c r="CS103" s="24">
        <v>0.35302796385983698</v>
      </c>
      <c r="CT103" s="24">
        <v>0.69419111097465902</v>
      </c>
      <c r="CU103" s="24">
        <v>0.63732238885391301</v>
      </c>
      <c r="CV103" s="24">
        <v>0.375917768333352</v>
      </c>
      <c r="CW103" s="24">
        <v>-0.22916321064516501</v>
      </c>
      <c r="CX103" s="24">
        <v>-0.40865426683141698</v>
      </c>
      <c r="CY103" s="24">
        <v>0.383286341193737</v>
      </c>
      <c r="CZ103" s="24">
        <v>0.54641189826570702</v>
      </c>
      <c r="DA103" s="24">
        <v>-0.23165623904687499</v>
      </c>
      <c r="DB103" s="24">
        <v>-0.45589292806296799</v>
      </c>
      <c r="DC103" s="24">
        <v>0.14547359162958401</v>
      </c>
      <c r="DD103" s="24">
        <v>-0.46117529483502001</v>
      </c>
      <c r="DE103" s="24">
        <v>-6.7658479692425902E-2</v>
      </c>
      <c r="DF103" s="24">
        <v>0.14747307451094999</v>
      </c>
      <c r="DG103" s="24">
        <v>-0.114572633769754</v>
      </c>
      <c r="DH103" s="24">
        <v>-0.47750721623053399</v>
      </c>
      <c r="DI103" s="24">
        <v>0.74443270282262297</v>
      </c>
      <c r="DJ103" s="24">
        <v>-0.58318809606748501</v>
      </c>
      <c r="DK103" s="24">
        <v>0.38802312945780099</v>
      </c>
      <c r="DL103" s="24">
        <v>-0.24229809824985701</v>
      </c>
      <c r="DM103" s="24">
        <v>0.85433175445281895</v>
      </c>
      <c r="DN103" s="24">
        <v>0.68117737107046405</v>
      </c>
      <c r="DO103" s="24">
        <v>0.80661774039365897</v>
      </c>
      <c r="DP103" s="24">
        <v>0.790704321116252</v>
      </c>
      <c r="DQ103" s="24">
        <v>0.73361922282794301</v>
      </c>
      <c r="DR103" s="24">
        <v>0.69931450090479796</v>
      </c>
      <c r="DS103" s="24">
        <v>0.88467497593098499</v>
      </c>
      <c r="DT103" s="24">
        <v>0.72405631047177299</v>
      </c>
      <c r="DU103" s="24">
        <v>0.693103527177375</v>
      </c>
      <c r="DV103" s="24">
        <v>0.73738743015452501</v>
      </c>
      <c r="DW103" s="24">
        <v>0.74631303045951303</v>
      </c>
      <c r="DX103" s="24">
        <v>0.83234485117800905</v>
      </c>
      <c r="DY103" s="24">
        <v>0.63617730727879795</v>
      </c>
      <c r="DZ103" s="24">
        <v>0.60872253795992304</v>
      </c>
      <c r="EA103" s="24">
        <v>0.59689624818103004</v>
      </c>
      <c r="EB103" s="24">
        <v>0.64488925000436303</v>
      </c>
      <c r="EC103" s="24">
        <v>0.65208713287695297</v>
      </c>
      <c r="ED103" s="24">
        <v>0.66738780744283399</v>
      </c>
      <c r="EE103" s="24">
        <v>0.68742219806721705</v>
      </c>
      <c r="EF103" s="24">
        <v>0.53861785085633596</v>
      </c>
      <c r="EG103" s="24">
        <v>0.55418980386904204</v>
      </c>
      <c r="EH103" s="24">
        <v>0.60976769159516597</v>
      </c>
      <c r="EI103" s="24">
        <v>0.647626571083178</v>
      </c>
      <c r="EJ103" s="24">
        <v>0.29171589990380298</v>
      </c>
      <c r="EK103" s="24">
        <v>0.67548946466538995</v>
      </c>
      <c r="EL103" s="24">
        <v>0.37163501316893</v>
      </c>
      <c r="EM103" s="24">
        <v>-0.54600350816395804</v>
      </c>
      <c r="EN103" s="24">
        <v>-0.172874856222409</v>
      </c>
      <c r="EO103" s="24">
        <v>-0.15231589354448999</v>
      </c>
      <c r="EP103" s="24">
        <v>0.56140110338763705</v>
      </c>
      <c r="EQ103" s="24">
        <v>0.33613309072402903</v>
      </c>
      <c r="ER103" s="24">
        <v>0.340831229182885</v>
      </c>
      <c r="ES103" s="24">
        <v>0.562091602083298</v>
      </c>
      <c r="ET103" s="24">
        <v>0.66192555589516699</v>
      </c>
      <c r="EU103" s="24">
        <v>0.61247286312878702</v>
      </c>
      <c r="EV103" s="24">
        <v>0.114931805598485</v>
      </c>
      <c r="EW103" s="24">
        <v>-0.236680807701066</v>
      </c>
    </row>
    <row r="104" spans="1:153" x14ac:dyDescent="0.25">
      <c r="A104" t="s">
        <v>43</v>
      </c>
      <c r="B104" t="s">
        <v>138</v>
      </c>
      <c r="C104" s="23">
        <v>0.55985625107077197</v>
      </c>
      <c r="D104" s="24">
        <v>-0.32323315726320501</v>
      </c>
      <c r="E104" s="24">
        <v>0.96969947178961502</v>
      </c>
      <c r="F104" s="24">
        <v>-0.30263750538130901</v>
      </c>
      <c r="G104" s="24">
        <v>-0.35624257645866197</v>
      </c>
      <c r="H104" s="24">
        <v>-0.50969759774405599</v>
      </c>
      <c r="I104" s="24">
        <v>-0.53956718700101503</v>
      </c>
      <c r="J104" s="24">
        <v>-0.465329603792692</v>
      </c>
      <c r="K104" s="24">
        <v>-0.33917575872901701</v>
      </c>
      <c r="L104" s="24">
        <v>4.5380499467736798E-2</v>
      </c>
      <c r="M104" s="24">
        <v>-0.413327498067671</v>
      </c>
      <c r="N104" s="24">
        <v>0.52326098180511604</v>
      </c>
      <c r="O104" s="24">
        <v>-0.45360534671949398</v>
      </c>
      <c r="P104" s="24">
        <v>-0.53935064312626102</v>
      </c>
      <c r="Q104" s="24">
        <v>-0.50526689971426497</v>
      </c>
      <c r="R104" s="24">
        <v>-0.45504694039438498</v>
      </c>
      <c r="S104" s="24">
        <v>0.221166730713759</v>
      </c>
      <c r="T104" s="24">
        <v>-0.40220294331922701</v>
      </c>
      <c r="U104" s="24">
        <v>-0.54063302074942399</v>
      </c>
      <c r="V104" s="24">
        <v>-0.537691466662652</v>
      </c>
      <c r="W104" s="24">
        <v>-0.46257812550654698</v>
      </c>
      <c r="X104" s="24">
        <v>-0.38429794699539099</v>
      </c>
      <c r="Y104" s="24">
        <v>-0.40166006920814601</v>
      </c>
      <c r="Z104" s="24">
        <v>-0.29551708412580302</v>
      </c>
      <c r="AA104" s="24">
        <v>-0.42827676482224802</v>
      </c>
      <c r="AB104" s="24">
        <v>-0.21111034890122801</v>
      </c>
      <c r="AC104" s="24">
        <v>-0.508848410577454</v>
      </c>
      <c r="AD104" s="24">
        <v>-0.477368276804362</v>
      </c>
      <c r="AE104" s="24">
        <v>0.14290562959045999</v>
      </c>
      <c r="AF104" s="24">
        <v>0.19885802807015601</v>
      </c>
      <c r="AG104" s="24">
        <v>-0.37867025979456698</v>
      </c>
      <c r="AH104" s="24">
        <v>-0.31708869082725599</v>
      </c>
      <c r="AI104" s="24">
        <v>0.213080571375244</v>
      </c>
      <c r="AJ104" s="24">
        <v>0.547953178200562</v>
      </c>
      <c r="AK104" s="24">
        <v>0.23152572960093901</v>
      </c>
      <c r="AL104" s="24">
        <v>0.55814543986181198</v>
      </c>
      <c r="AM104" s="24">
        <v>0.68347393785676502</v>
      </c>
      <c r="AN104" s="24">
        <v>-0.55355457726736701</v>
      </c>
      <c r="AO104" s="24">
        <v>-0.27673849187317001</v>
      </c>
      <c r="AP104" s="24">
        <v>0.53301029314113402</v>
      </c>
      <c r="AQ104" s="24">
        <v>0.68205143925661105</v>
      </c>
      <c r="AR104" s="24">
        <v>0.84628015689448799</v>
      </c>
      <c r="AS104" s="24">
        <v>0.72044603364274196</v>
      </c>
      <c r="AT104" s="24">
        <v>0.593383238222012</v>
      </c>
      <c r="AU104" s="24">
        <v>0.62469965910862801</v>
      </c>
      <c r="AV104" s="24">
        <v>0.67113611003693996</v>
      </c>
      <c r="AW104" s="24">
        <v>0.73452614243567105</v>
      </c>
      <c r="AX104" s="24">
        <v>0.62473670188513997</v>
      </c>
      <c r="AY104" s="24">
        <v>0.61135521255983505</v>
      </c>
      <c r="AZ104" s="24">
        <v>0.36820240628062401</v>
      </c>
      <c r="BA104" s="24">
        <v>-0.62463027951789396</v>
      </c>
      <c r="BB104" s="24">
        <v>0.52815039899124305</v>
      </c>
      <c r="BC104" s="24">
        <v>0.48362773059931702</v>
      </c>
      <c r="BD104" s="24">
        <v>6.4530953591683898E-2</v>
      </c>
      <c r="BE104" s="24">
        <v>4.2896211593174097E-2</v>
      </c>
      <c r="BF104" s="24">
        <v>0.60886860547921895</v>
      </c>
      <c r="BG104" s="24">
        <v>0.449314183473361</v>
      </c>
      <c r="BH104" s="24">
        <v>0.33749423439784798</v>
      </c>
      <c r="BI104" s="24">
        <v>2.0534538511418399E-2</v>
      </c>
      <c r="BJ104" s="24">
        <v>-0.61369071211508097</v>
      </c>
      <c r="BK104" s="24">
        <v>0.43165198211142802</v>
      </c>
      <c r="BL104" s="24">
        <v>0.38490905184450802</v>
      </c>
      <c r="BM104" s="24">
        <v>0.50722986588425301</v>
      </c>
      <c r="BN104" s="24">
        <v>0.421670682092955</v>
      </c>
      <c r="BO104" s="24">
        <v>0.378770188931148</v>
      </c>
      <c r="BP104" s="24">
        <v>0.35616484520310299</v>
      </c>
      <c r="BQ104" s="24">
        <v>0.90482800304063604</v>
      </c>
      <c r="BR104" s="24">
        <v>0.89522408731107705</v>
      </c>
      <c r="BS104" s="24">
        <v>0.64655280997081499</v>
      </c>
      <c r="BT104" s="24">
        <v>0.53029143603679596</v>
      </c>
      <c r="BU104" s="24">
        <v>0.538091197575713</v>
      </c>
      <c r="BV104" s="24">
        <v>0.48679875964499197</v>
      </c>
      <c r="BW104" s="24">
        <v>0.48105999281432199</v>
      </c>
      <c r="BX104" s="24">
        <v>0.26244869717978597</v>
      </c>
      <c r="BY104" s="24">
        <v>0.527413198648229</v>
      </c>
      <c r="BZ104" s="24">
        <v>0.56293493756483004</v>
      </c>
      <c r="CA104" s="24">
        <v>0.74262749440418296</v>
      </c>
      <c r="CB104" s="24">
        <v>0.59640800107804204</v>
      </c>
      <c r="CC104" s="24">
        <v>0.53345116465068398</v>
      </c>
      <c r="CD104" s="24">
        <v>0.42801061806468399</v>
      </c>
      <c r="CE104" s="24">
        <v>0.45651623789791101</v>
      </c>
      <c r="CF104" s="24">
        <v>0.335335940297388</v>
      </c>
      <c r="CG104" s="24">
        <v>0.32678985038427399</v>
      </c>
      <c r="CH104" s="24">
        <v>0.20543540215526199</v>
      </c>
      <c r="CI104" s="24">
        <v>0.26450967063015901</v>
      </c>
      <c r="CJ104" s="24">
        <v>0.307257988016432</v>
      </c>
      <c r="CK104" s="24">
        <v>0.48302751876807798</v>
      </c>
      <c r="CL104" s="24">
        <v>-0.23571029281808101</v>
      </c>
      <c r="CM104" s="24">
        <v>-2.5198904652186299E-2</v>
      </c>
      <c r="CN104" s="24">
        <v>-0.30703981577538803</v>
      </c>
      <c r="CO104" s="24">
        <v>0.71294592922341304</v>
      </c>
      <c r="CP104" s="24">
        <v>0.75095440466931995</v>
      </c>
      <c r="CQ104" s="24">
        <v>0.94139559759285196</v>
      </c>
      <c r="CR104" s="24">
        <v>0.87615396508977195</v>
      </c>
      <c r="CS104" s="24">
        <v>0.61680204874608702</v>
      </c>
      <c r="CT104" s="24">
        <v>0.80966901000217295</v>
      </c>
      <c r="CU104" s="24">
        <v>0.78900232210180299</v>
      </c>
      <c r="CV104" s="24">
        <v>0.73816274767118095</v>
      </c>
      <c r="CW104" s="24">
        <v>-0.200050427624196</v>
      </c>
      <c r="CX104" s="24">
        <v>-0.22067341852161701</v>
      </c>
      <c r="CY104" s="24">
        <v>0.163707682771534</v>
      </c>
      <c r="CZ104" s="24">
        <v>0.66811314092587903</v>
      </c>
      <c r="DA104" s="24">
        <v>1.7927495622916699E-2</v>
      </c>
      <c r="DB104" s="24">
        <v>-0.31281884413151401</v>
      </c>
      <c r="DC104" s="24">
        <v>0.352400217051417</v>
      </c>
      <c r="DD104" s="24">
        <v>-0.238516946907737</v>
      </c>
      <c r="DE104" s="24">
        <v>0.43445430574942201</v>
      </c>
      <c r="DF104" s="24">
        <v>-0.181677788608685</v>
      </c>
      <c r="DG104" s="24">
        <v>-0.45835227514028898</v>
      </c>
      <c r="DH104" s="24">
        <v>-0.179630548918495</v>
      </c>
      <c r="DI104" s="24">
        <v>0.80322623112042402</v>
      </c>
      <c r="DJ104" s="24">
        <v>-0.76057727104048301</v>
      </c>
      <c r="DK104" s="24">
        <v>0.590248982561834</v>
      </c>
      <c r="DL104" s="24">
        <v>-0.266186284827859</v>
      </c>
      <c r="DM104" s="24">
        <v>0.75503741075622</v>
      </c>
      <c r="DN104" s="24">
        <v>0.42128555112289001</v>
      </c>
      <c r="DO104" s="24">
        <v>0.71696128205754295</v>
      </c>
      <c r="DP104" s="24">
        <v>0.73343090702721903</v>
      </c>
      <c r="DQ104" s="24">
        <v>0.69186232087810595</v>
      </c>
      <c r="DR104" s="24">
        <v>0.56794913041627304</v>
      </c>
      <c r="DS104" s="24">
        <v>0.659787276848806</v>
      </c>
      <c r="DT104" s="24">
        <v>0.68881119208522401</v>
      </c>
      <c r="DU104" s="24">
        <v>0.55363839991144403</v>
      </c>
      <c r="DV104" s="24">
        <v>0.58203843951457002</v>
      </c>
      <c r="DW104" s="24">
        <v>0.62812795650117303</v>
      </c>
      <c r="DX104" s="24">
        <v>0.70987615842434104</v>
      </c>
      <c r="DY104" s="24">
        <v>0.45129537573934098</v>
      </c>
      <c r="DZ104" s="24">
        <v>0.46308583334348002</v>
      </c>
      <c r="EA104" s="24">
        <v>0.46679556754238899</v>
      </c>
      <c r="EB104" s="24">
        <v>0.50305374655851298</v>
      </c>
      <c r="EC104" s="24">
        <v>0.49662968816488101</v>
      </c>
      <c r="ED104" s="24">
        <v>0.51741211720019198</v>
      </c>
      <c r="EE104" s="24">
        <v>0.549338282770366</v>
      </c>
      <c r="EF104" s="24">
        <v>0.41772089765985698</v>
      </c>
      <c r="EG104" s="24">
        <v>0.40831369636477199</v>
      </c>
      <c r="EH104" s="24">
        <v>0.47769626997352199</v>
      </c>
      <c r="EI104" s="24">
        <v>0.49510065634209499</v>
      </c>
      <c r="EJ104" s="24">
        <v>0.75041590755574805</v>
      </c>
      <c r="EK104" s="24">
        <v>0.82989007965749695</v>
      </c>
      <c r="EL104" s="24">
        <v>0.66330852271935903</v>
      </c>
      <c r="EM104" s="24">
        <v>-0.43635329840489101</v>
      </c>
      <c r="EN104" s="24">
        <v>4.6707279059530003E-2</v>
      </c>
      <c r="EO104" s="24">
        <v>-0.20368501437453199</v>
      </c>
      <c r="EP104" s="24">
        <v>0.15101660020007901</v>
      </c>
      <c r="EQ104" s="24">
        <v>0.80119064118539995</v>
      </c>
      <c r="ER104" s="24">
        <v>0.77980220197905004</v>
      </c>
      <c r="ES104" s="24">
        <v>0.17010577937264701</v>
      </c>
      <c r="ET104" s="24">
        <v>0.21357869700135401</v>
      </c>
      <c r="EU104" s="24">
        <v>0.17714547592774399</v>
      </c>
      <c r="EV104" s="24">
        <v>0.13325837749987299</v>
      </c>
      <c r="EW104" s="24">
        <v>-0.27738515095848099</v>
      </c>
    </row>
    <row r="105" spans="1:153" x14ac:dyDescent="0.25">
      <c r="A105" t="s">
        <v>44</v>
      </c>
      <c r="B105" t="s">
        <v>138</v>
      </c>
      <c r="C105" s="23">
        <v>0.57812223349300795</v>
      </c>
      <c r="D105" s="24">
        <v>-0.33131571327832499</v>
      </c>
      <c r="E105" s="24">
        <v>0.99887376754171697</v>
      </c>
      <c r="F105" s="24">
        <v>-0.34468049217147001</v>
      </c>
      <c r="G105" s="24">
        <v>-0.37345486911318299</v>
      </c>
      <c r="H105" s="24">
        <v>-0.54927380273525095</v>
      </c>
      <c r="I105" s="24">
        <v>-0.58801813203707898</v>
      </c>
      <c r="J105" s="24">
        <v>-0.51548630089828595</v>
      </c>
      <c r="K105" s="24">
        <v>-0.39831979570600601</v>
      </c>
      <c r="L105" s="24">
        <v>-2.52576539132444E-3</v>
      </c>
      <c r="M105" s="24">
        <v>-0.46426562920432002</v>
      </c>
      <c r="N105" s="24">
        <v>0.385390545445153</v>
      </c>
      <c r="O105" s="24">
        <v>-0.49150768386231503</v>
      </c>
      <c r="P105" s="24">
        <v>-0.56836713240610603</v>
      </c>
      <c r="Q105" s="24">
        <v>-0.53420419032518895</v>
      </c>
      <c r="R105" s="24">
        <v>-0.49428738021880297</v>
      </c>
      <c r="S105" s="24">
        <v>0.17795803759972501</v>
      </c>
      <c r="T105" s="24">
        <v>-0.46897424077942201</v>
      </c>
      <c r="U105" s="24">
        <v>-0.565584792804535</v>
      </c>
      <c r="V105" s="24">
        <v>-0.56478131894171002</v>
      </c>
      <c r="W105" s="24">
        <v>-0.48603347870728397</v>
      </c>
      <c r="X105" s="24">
        <v>-0.42447387156245198</v>
      </c>
      <c r="Y105" s="24">
        <v>-0.46298332224273298</v>
      </c>
      <c r="Z105" s="24">
        <v>-0.355107298650778</v>
      </c>
      <c r="AA105" s="24">
        <v>-0.488625329959955</v>
      </c>
      <c r="AB105" s="24">
        <v>-0.25016800836937703</v>
      </c>
      <c r="AC105" s="24">
        <v>-0.52799772191753802</v>
      </c>
      <c r="AD105" s="24">
        <v>-0.512418005580213</v>
      </c>
      <c r="AE105" s="24">
        <v>0.16870464946159699</v>
      </c>
      <c r="AF105" s="24">
        <v>0.16046150628536901</v>
      </c>
      <c r="AG105" s="24">
        <v>-0.40798016418548899</v>
      </c>
      <c r="AH105" s="24">
        <v>-0.34844107122307399</v>
      </c>
      <c r="AI105" s="24">
        <v>0.23848655135850899</v>
      </c>
      <c r="AJ105" s="24">
        <v>0.52784589993651199</v>
      </c>
      <c r="AK105" s="24">
        <v>0.174011967244217</v>
      </c>
      <c r="AL105" s="24">
        <v>0.44187013338151598</v>
      </c>
      <c r="AM105" s="24">
        <v>0.57070227542079999</v>
      </c>
      <c r="AN105" s="24">
        <v>-0.59316006739393301</v>
      </c>
      <c r="AO105" s="24">
        <v>-0.31668868936766698</v>
      </c>
      <c r="AP105" s="24">
        <v>0.49325922307210401</v>
      </c>
      <c r="AQ105" s="24">
        <v>0.58255595764565105</v>
      </c>
      <c r="AR105" s="24">
        <v>0.82769238159220604</v>
      </c>
      <c r="AS105" s="24">
        <v>0.68746079798554505</v>
      </c>
      <c r="AT105" s="24">
        <v>0.55059696166734395</v>
      </c>
      <c r="AU105" s="24">
        <v>0.65187707878594903</v>
      </c>
      <c r="AV105" s="24">
        <v>0.59151962833542904</v>
      </c>
      <c r="AW105" s="24">
        <v>0.70020336472603395</v>
      </c>
      <c r="AX105" s="24">
        <v>0.60691630642402805</v>
      </c>
      <c r="AY105" s="24">
        <v>0.57583364705038698</v>
      </c>
      <c r="AZ105" s="24">
        <v>0.34800670731941002</v>
      </c>
      <c r="BA105" s="24">
        <v>-0.66500845422474497</v>
      </c>
      <c r="BB105" s="24">
        <v>0.51955690698771595</v>
      </c>
      <c r="BC105" s="24">
        <v>0.46461718644667299</v>
      </c>
      <c r="BD105" s="24">
        <v>1.37802093961234E-2</v>
      </c>
      <c r="BE105" s="24">
        <v>0.108319107545059</v>
      </c>
      <c r="BF105" s="24">
        <v>0.61837189560932704</v>
      </c>
      <c r="BG105" s="24">
        <v>0.41824855528945298</v>
      </c>
      <c r="BH105" s="24">
        <v>0.33467962921050898</v>
      </c>
      <c r="BI105" s="24">
        <v>4.6403285912615201E-2</v>
      </c>
      <c r="BJ105" s="24">
        <v>-0.67855831179868198</v>
      </c>
      <c r="BK105" s="24">
        <v>0.41719835085532198</v>
      </c>
      <c r="BL105" s="24">
        <v>0.34431604645384201</v>
      </c>
      <c r="BM105" s="24">
        <v>0.46895499511752098</v>
      </c>
      <c r="BN105" s="24">
        <v>0.347832356290734</v>
      </c>
      <c r="BO105" s="24">
        <v>0.35304674270957198</v>
      </c>
      <c r="BP105" s="24">
        <v>0.34302639148388098</v>
      </c>
      <c r="BQ105" s="24">
        <v>0.84682776298316698</v>
      </c>
      <c r="BR105" s="24">
        <v>0.82150003722351805</v>
      </c>
      <c r="BS105" s="24">
        <v>0.61349452554461203</v>
      </c>
      <c r="BT105" s="24">
        <v>0.51766036485579603</v>
      </c>
      <c r="BU105" s="24">
        <v>0.51029843776555806</v>
      </c>
      <c r="BV105" s="24">
        <v>0.48606034718418401</v>
      </c>
      <c r="BW105" s="24">
        <v>0.46910448896121298</v>
      </c>
      <c r="BX105" s="24">
        <v>0.20553259044275901</v>
      </c>
      <c r="BY105" s="24">
        <v>0.54795160109350005</v>
      </c>
      <c r="BZ105" s="24">
        <v>0.43915529517115598</v>
      </c>
      <c r="CA105" s="24">
        <v>0.64848670147723497</v>
      </c>
      <c r="CB105" s="24">
        <v>0.57734212319641198</v>
      </c>
      <c r="CC105" s="24">
        <v>0.50293140081541299</v>
      </c>
      <c r="CD105" s="24">
        <v>0.40787922982686298</v>
      </c>
      <c r="CE105" s="24">
        <v>0.43263837398041299</v>
      </c>
      <c r="CF105" s="24">
        <v>0.32493311203130798</v>
      </c>
      <c r="CG105" s="24">
        <v>0.30162453517576698</v>
      </c>
      <c r="CH105" s="24">
        <v>0.177412944259914</v>
      </c>
      <c r="CI105" s="24">
        <v>0.227819363454864</v>
      </c>
      <c r="CJ105" s="24">
        <v>0.22151301823058001</v>
      </c>
      <c r="CK105" s="24">
        <v>0.46347178493059199</v>
      </c>
      <c r="CL105" s="24">
        <v>-0.30442788940006099</v>
      </c>
      <c r="CM105" s="24">
        <v>-7.4999489572314601E-2</v>
      </c>
      <c r="CN105" s="24">
        <v>-0.35022873721702402</v>
      </c>
      <c r="CO105" s="24">
        <v>0.66158103518046496</v>
      </c>
      <c r="CP105" s="24">
        <v>0.85170371079206297</v>
      </c>
      <c r="CQ105" s="24">
        <v>0.88043338910199598</v>
      </c>
      <c r="CR105" s="24">
        <v>0.79092058218279304</v>
      </c>
      <c r="CS105" s="24">
        <v>0.56799556552196995</v>
      </c>
      <c r="CT105" s="24">
        <v>0.79504146173947898</v>
      </c>
      <c r="CU105" s="24">
        <v>0.76293750937112603</v>
      </c>
      <c r="CV105" s="24">
        <v>0.63140338177470401</v>
      </c>
      <c r="CW105" s="24">
        <v>-0.18487940239887601</v>
      </c>
      <c r="CX105" s="24">
        <v>-0.26379512630685997</v>
      </c>
      <c r="CY105" s="24">
        <v>0.2182486138054</v>
      </c>
      <c r="CZ105" s="24">
        <v>0.62569711969751496</v>
      </c>
      <c r="DA105" s="24">
        <v>-3.7747214056760799E-2</v>
      </c>
      <c r="DB105" s="24">
        <v>-0.35002347294619501</v>
      </c>
      <c r="DC105" s="24">
        <v>0.31584488364542301</v>
      </c>
      <c r="DD105" s="24">
        <v>-0.30000933796055201</v>
      </c>
      <c r="DE105" s="24">
        <v>0.28467526060119203</v>
      </c>
      <c r="DF105" s="24">
        <v>-0.104689290337702</v>
      </c>
      <c r="DG105" s="24">
        <v>-0.38443911976784301</v>
      </c>
      <c r="DH105" s="24">
        <v>-0.26608275806153397</v>
      </c>
      <c r="DI105" s="24">
        <v>0.79610656476873598</v>
      </c>
      <c r="DJ105" s="24">
        <v>-0.71177082541925196</v>
      </c>
      <c r="DK105" s="24">
        <v>0.527868609340298</v>
      </c>
      <c r="DL105" s="24">
        <v>-0.23544024747815101</v>
      </c>
      <c r="DM105" s="24">
        <v>0.80351762011602301</v>
      </c>
      <c r="DN105" s="24">
        <v>0.52763134791017396</v>
      </c>
      <c r="DO105" s="24">
        <v>0.75511526679167096</v>
      </c>
      <c r="DP105" s="24">
        <v>0.76051826387493904</v>
      </c>
      <c r="DQ105" s="24">
        <v>0.71003716376821702</v>
      </c>
      <c r="DR105" s="24">
        <v>0.61375327257875201</v>
      </c>
      <c r="DS105" s="24">
        <v>0.751340343632666</v>
      </c>
      <c r="DT105" s="24">
        <v>0.70706122570081698</v>
      </c>
      <c r="DU105" s="24">
        <v>0.59865092919714702</v>
      </c>
      <c r="DV105" s="24">
        <v>0.63461386213334603</v>
      </c>
      <c r="DW105" s="24">
        <v>0.66987149083291497</v>
      </c>
      <c r="DX105" s="24">
        <v>0.76130693808898298</v>
      </c>
      <c r="DY105" s="24">
        <v>0.50691736220598804</v>
      </c>
      <c r="DZ105" s="24">
        <v>0.503985430308174</v>
      </c>
      <c r="EA105" s="24">
        <v>0.50176293370167102</v>
      </c>
      <c r="EB105" s="24">
        <v>0.54457861105195904</v>
      </c>
      <c r="EC105" s="24">
        <v>0.543346644505594</v>
      </c>
      <c r="ED105" s="24">
        <v>0.56345579255981304</v>
      </c>
      <c r="EE105" s="24">
        <v>0.59289507462284696</v>
      </c>
      <c r="EF105" s="24">
        <v>0.446559950539339</v>
      </c>
      <c r="EG105" s="24">
        <v>0.44571214509867302</v>
      </c>
      <c r="EH105" s="24">
        <v>0.51421590886518997</v>
      </c>
      <c r="EI105" s="24">
        <v>0.54056677815924603</v>
      </c>
      <c r="EJ105" s="24">
        <v>0.62612150521307697</v>
      </c>
      <c r="EK105" s="24">
        <v>0.80002785288369505</v>
      </c>
      <c r="EL105" s="24">
        <v>0.57551365020154299</v>
      </c>
      <c r="EM105" s="24">
        <v>-0.46481307176095399</v>
      </c>
      <c r="EN105" s="24">
        <v>-5.5359517637713499E-3</v>
      </c>
      <c r="EO105" s="24">
        <v>-0.205171711626387</v>
      </c>
      <c r="EP105" s="24">
        <v>0.312417254973612</v>
      </c>
      <c r="EQ105" s="24">
        <v>0.67109826553424201</v>
      </c>
      <c r="ER105" s="24">
        <v>0.65113205679033204</v>
      </c>
      <c r="ES105" s="24">
        <v>0.32701353005024802</v>
      </c>
      <c r="ET105" s="24">
        <v>0.386557120092127</v>
      </c>
      <c r="EU105" s="24">
        <v>0.34510338592170398</v>
      </c>
      <c r="EV105" s="24">
        <v>0.13343108148834601</v>
      </c>
      <c r="EW105" s="24">
        <v>-0.28635011527551701</v>
      </c>
    </row>
    <row r="106" spans="1:153" x14ac:dyDescent="0.25">
      <c r="A106" t="s">
        <v>45</v>
      </c>
      <c r="B106" t="s">
        <v>138</v>
      </c>
      <c r="C106" s="23">
        <v>0.60770849683372596</v>
      </c>
      <c r="D106" s="24">
        <v>-0.29071312179535602</v>
      </c>
      <c r="E106" s="24">
        <v>0.99243445026690602</v>
      </c>
      <c r="F106" s="24">
        <v>-0.37286306515518403</v>
      </c>
      <c r="G106" s="24">
        <v>-0.42631073419565202</v>
      </c>
      <c r="H106" s="24">
        <v>-0.57543304017499397</v>
      </c>
      <c r="I106" s="24">
        <v>-0.61350871818206798</v>
      </c>
      <c r="J106" s="24">
        <v>-0.53537909731040501</v>
      </c>
      <c r="K106" s="24">
        <v>-0.43605691251104201</v>
      </c>
      <c r="L106" s="24">
        <v>-6.5256524521343007E-2</v>
      </c>
      <c r="M106" s="24">
        <v>-0.48951094797299599</v>
      </c>
      <c r="N106" s="24">
        <v>0.35411924884982499</v>
      </c>
      <c r="O106" s="24">
        <v>-0.52009238451338602</v>
      </c>
      <c r="P106" s="24">
        <v>-0.59893409300913703</v>
      </c>
      <c r="Q106" s="24">
        <v>-0.57195587962991501</v>
      </c>
      <c r="R106" s="24">
        <v>-0.53479066433793399</v>
      </c>
      <c r="S106" s="24">
        <v>0.113592282075459</v>
      </c>
      <c r="T106" s="24">
        <v>-0.48847336831754301</v>
      </c>
      <c r="U106" s="24">
        <v>-0.60467457830403604</v>
      </c>
      <c r="V106" s="24">
        <v>-0.60385171075174304</v>
      </c>
      <c r="W106" s="24">
        <v>-0.53481979298553395</v>
      </c>
      <c r="X106" s="24">
        <v>-0.479166367919233</v>
      </c>
      <c r="Y106" s="24">
        <v>-0.50257178929102797</v>
      </c>
      <c r="Z106" s="24">
        <v>-0.39759052657435001</v>
      </c>
      <c r="AA106" s="24">
        <v>-0.51173483806685904</v>
      </c>
      <c r="AB106" s="24">
        <v>-0.279375175774636</v>
      </c>
      <c r="AC106" s="24">
        <v>-0.56934168825755704</v>
      </c>
      <c r="AD106" s="24">
        <v>-0.54089550635858097</v>
      </c>
      <c r="AE106" s="24">
        <v>0.190374244356037</v>
      </c>
      <c r="AF106" s="24">
        <v>0.173848204566835</v>
      </c>
      <c r="AG106" s="24">
        <v>-0.44524907871034503</v>
      </c>
      <c r="AH106" s="24">
        <v>-0.40399572078885398</v>
      </c>
      <c r="AI106" s="24">
        <v>0.25509185531804701</v>
      </c>
      <c r="AJ106" s="24">
        <v>0.56000381182175596</v>
      </c>
      <c r="AK106" s="24">
        <v>0.17755656468042399</v>
      </c>
      <c r="AL106" s="24">
        <v>0.44512875798935803</v>
      </c>
      <c r="AM106" s="24">
        <v>0.58581171859308101</v>
      </c>
      <c r="AN106" s="24">
        <v>-0.62433738594798804</v>
      </c>
      <c r="AO106" s="24">
        <v>-0.34684278752303799</v>
      </c>
      <c r="AP106" s="24">
        <v>0.545071505893585</v>
      </c>
      <c r="AQ106" s="24">
        <v>0.62670564181202604</v>
      </c>
      <c r="AR106" s="24">
        <v>0.851441542725766</v>
      </c>
      <c r="AS106" s="24">
        <v>0.7293803136193</v>
      </c>
      <c r="AT106" s="24">
        <v>0.59801190564875195</v>
      </c>
      <c r="AU106" s="24">
        <v>0.67824996574926</v>
      </c>
      <c r="AV106" s="24">
        <v>0.58698085417563695</v>
      </c>
      <c r="AW106" s="24">
        <v>0.73956235514021795</v>
      </c>
      <c r="AX106" s="24">
        <v>0.64065417521764101</v>
      </c>
      <c r="AY106" s="24">
        <v>0.60694771294921301</v>
      </c>
      <c r="AZ106" s="24">
        <v>0.38113993721877398</v>
      </c>
      <c r="BA106" s="24">
        <v>-0.69449799950955904</v>
      </c>
      <c r="BB106" s="24">
        <v>0.55633018071957496</v>
      </c>
      <c r="BC106" s="24">
        <v>0.504627212419829</v>
      </c>
      <c r="BD106" s="24">
        <v>2.35085677675053E-2</v>
      </c>
      <c r="BE106" s="24">
        <v>8.6188387879032394E-2</v>
      </c>
      <c r="BF106" s="24">
        <v>0.64365705914879501</v>
      </c>
      <c r="BG106" s="24">
        <v>0.45716716217657699</v>
      </c>
      <c r="BH106" s="24">
        <v>0.36576018348318001</v>
      </c>
      <c r="BI106" s="24">
        <v>3.5157293208031702E-2</v>
      </c>
      <c r="BJ106" s="24">
        <v>-0.72296942104426098</v>
      </c>
      <c r="BK106" s="24">
        <v>0.45968949410715698</v>
      </c>
      <c r="BL106" s="24">
        <v>0.38824242565238198</v>
      </c>
      <c r="BM106" s="24">
        <v>0.51045626742972905</v>
      </c>
      <c r="BN106" s="24">
        <v>0.39995576537996003</v>
      </c>
      <c r="BO106" s="24">
        <v>0.38420975412834402</v>
      </c>
      <c r="BP106" s="24">
        <v>0.36875805857327998</v>
      </c>
      <c r="BQ106" s="24">
        <v>0.84543164889576705</v>
      </c>
      <c r="BR106" s="24">
        <v>0.84701485368047602</v>
      </c>
      <c r="BS106" s="24">
        <v>0.639881966471333</v>
      </c>
      <c r="BT106" s="24">
        <v>0.55338599340174</v>
      </c>
      <c r="BU106" s="24">
        <v>0.55297163099790703</v>
      </c>
      <c r="BV106" s="24">
        <v>0.52021520116074105</v>
      </c>
      <c r="BW106" s="24">
        <v>0.50857272737909298</v>
      </c>
      <c r="BX106" s="24">
        <v>0.26874583413183101</v>
      </c>
      <c r="BY106" s="24">
        <v>0.56775389094927198</v>
      </c>
      <c r="BZ106" s="24">
        <v>0.50380913686411999</v>
      </c>
      <c r="CA106" s="24">
        <v>0.67839906655390503</v>
      </c>
      <c r="CB106" s="24">
        <v>0.61121915571414898</v>
      </c>
      <c r="CC106" s="24">
        <v>0.54487811348319504</v>
      </c>
      <c r="CD106" s="24">
        <v>0.445838149672729</v>
      </c>
      <c r="CE106" s="24">
        <v>0.45492171740578802</v>
      </c>
      <c r="CF106" s="24">
        <v>0.35926759328515701</v>
      </c>
      <c r="CG106" s="24">
        <v>0.34427115555906901</v>
      </c>
      <c r="CH106" s="24">
        <v>0.22592904736991401</v>
      </c>
      <c r="CI106" s="24">
        <v>0.27704291407110898</v>
      </c>
      <c r="CJ106" s="24">
        <v>0.29236095918134603</v>
      </c>
      <c r="CK106" s="24">
        <v>0.50485678831220904</v>
      </c>
      <c r="CL106" s="24">
        <v>-0.33584555501586699</v>
      </c>
      <c r="CM106" s="24">
        <v>-7.28707631533244E-2</v>
      </c>
      <c r="CN106" s="24">
        <v>-0.40331681935399</v>
      </c>
      <c r="CO106" s="24">
        <v>0.69466253952870705</v>
      </c>
      <c r="CP106" s="24">
        <v>0.82701851632139001</v>
      </c>
      <c r="CQ106" s="24">
        <v>0.91031051180948197</v>
      </c>
      <c r="CR106" s="24">
        <v>0.81336581099796501</v>
      </c>
      <c r="CS106" s="24">
        <v>0.55742124169302998</v>
      </c>
      <c r="CT106" s="24">
        <v>0.75957347150452503</v>
      </c>
      <c r="CU106" s="24">
        <v>0.75669618433657604</v>
      </c>
      <c r="CV106" s="24">
        <v>0.65970831988359901</v>
      </c>
      <c r="CW106" s="24">
        <v>-0.22807516040313899</v>
      </c>
      <c r="CX106" s="24">
        <v>-0.28459120226522899</v>
      </c>
      <c r="CY106" s="24">
        <v>0.25620285469406001</v>
      </c>
      <c r="CZ106" s="24">
        <v>0.67097428175822205</v>
      </c>
      <c r="DA106" s="24">
        <v>-4.3432020350940299E-2</v>
      </c>
      <c r="DB106" s="24">
        <v>-0.40410378018568799</v>
      </c>
      <c r="DC106" s="24">
        <v>0.26874807888755498</v>
      </c>
      <c r="DD106" s="24">
        <v>-0.29249133937194099</v>
      </c>
      <c r="DE106" s="24">
        <v>0.282068335497006</v>
      </c>
      <c r="DF106" s="24">
        <v>-9.5083004973343294E-2</v>
      </c>
      <c r="DG106" s="24">
        <v>-0.357725106643698</v>
      </c>
      <c r="DH106" s="24">
        <v>-0.26425033553989402</v>
      </c>
      <c r="DI106" s="24">
        <v>0.81546348388378698</v>
      </c>
      <c r="DJ106" s="24">
        <v>-0.73071398600417203</v>
      </c>
      <c r="DK106" s="24">
        <v>0.584011338764862</v>
      </c>
      <c r="DL106" s="24">
        <v>-0.28051154546690898</v>
      </c>
      <c r="DM106" s="24">
        <v>0.80767206684630999</v>
      </c>
      <c r="DN106" s="24">
        <v>0.49453437440922898</v>
      </c>
      <c r="DO106" s="24">
        <v>0.77837466473216099</v>
      </c>
      <c r="DP106" s="24">
        <v>0.78103290565796701</v>
      </c>
      <c r="DQ106" s="24">
        <v>0.72746603768852303</v>
      </c>
      <c r="DR106" s="24">
        <v>0.61123053666557103</v>
      </c>
      <c r="DS106" s="24">
        <v>0.74441227909418894</v>
      </c>
      <c r="DT106" s="24">
        <v>0.71868399302315999</v>
      </c>
      <c r="DU106" s="24">
        <v>0.61681182437890703</v>
      </c>
      <c r="DV106" s="24">
        <v>0.65681552628737705</v>
      </c>
      <c r="DW106" s="24">
        <v>0.69507773861183197</v>
      </c>
      <c r="DX106" s="24">
        <v>0.78368415044235096</v>
      </c>
      <c r="DY106" s="24">
        <v>0.52889968044637403</v>
      </c>
      <c r="DZ106" s="24">
        <v>0.52998376082459697</v>
      </c>
      <c r="EA106" s="24">
        <v>0.52885116089437301</v>
      </c>
      <c r="EB106" s="24">
        <v>0.570072405548676</v>
      </c>
      <c r="EC106" s="24">
        <v>0.56776401768051599</v>
      </c>
      <c r="ED106" s="24">
        <v>0.58498759235737496</v>
      </c>
      <c r="EE106" s="24">
        <v>0.61657123015071802</v>
      </c>
      <c r="EF106" s="24">
        <v>0.47112131357122899</v>
      </c>
      <c r="EG106" s="24">
        <v>0.46754012137663897</v>
      </c>
      <c r="EH106" s="24">
        <v>0.53819660026550298</v>
      </c>
      <c r="EI106" s="24">
        <v>0.56483655113505504</v>
      </c>
      <c r="EJ106" s="24">
        <v>0.63042688147453096</v>
      </c>
      <c r="EK106" s="24">
        <v>0.80580757036905803</v>
      </c>
      <c r="EL106" s="24">
        <v>0.61632568978674895</v>
      </c>
      <c r="EM106" s="24">
        <v>-0.50248453922953795</v>
      </c>
      <c r="EN106" s="24">
        <v>1.28845247576631E-2</v>
      </c>
      <c r="EO106" s="24">
        <v>-0.17925634685057801</v>
      </c>
      <c r="EP106" s="24">
        <v>0.25868845429535398</v>
      </c>
      <c r="EQ106" s="24">
        <v>0.68509476940606095</v>
      </c>
      <c r="ER106" s="24">
        <v>0.663737690410656</v>
      </c>
      <c r="ES106" s="24">
        <v>0.27604089736215098</v>
      </c>
      <c r="ET106" s="24">
        <v>0.34657314331591699</v>
      </c>
      <c r="EU106" s="24">
        <v>0.29977722889302999</v>
      </c>
      <c r="EV106" s="24">
        <v>0.12810285305484501</v>
      </c>
      <c r="EW106" s="24">
        <v>-0.28125474880526302</v>
      </c>
    </row>
    <row r="107" spans="1:153" x14ac:dyDescent="0.25">
      <c r="A107" t="s">
        <v>12</v>
      </c>
      <c r="B107" t="s">
        <v>138</v>
      </c>
      <c r="C107" s="23">
        <v>0.51084760510437399</v>
      </c>
      <c r="D107" s="24">
        <v>-0.28370226890009997</v>
      </c>
      <c r="E107" s="24">
        <v>0.87357827354387096</v>
      </c>
      <c r="F107" s="24">
        <v>-0.23861558806354399</v>
      </c>
      <c r="G107" s="24">
        <v>-0.32023388878743803</v>
      </c>
      <c r="H107" s="24">
        <v>-0.43465684675523802</v>
      </c>
      <c r="I107" s="24">
        <v>-0.44938256532447601</v>
      </c>
      <c r="J107" s="24">
        <v>-0.37929890452648901</v>
      </c>
      <c r="K107" s="24">
        <v>-0.25132680463103502</v>
      </c>
      <c r="L107" s="24">
        <v>0.10273409766738401</v>
      </c>
      <c r="M107" s="24">
        <v>-0.33006626832049901</v>
      </c>
      <c r="N107" s="24">
        <v>0.67333712874877605</v>
      </c>
      <c r="O107" s="24">
        <v>-0.38329144627363498</v>
      </c>
      <c r="P107" s="24">
        <v>-0.476536286076778</v>
      </c>
      <c r="Q107" s="24">
        <v>-0.44599374373010298</v>
      </c>
      <c r="R107" s="24">
        <v>-0.38657451591377801</v>
      </c>
      <c r="S107" s="24">
        <v>0.25955128959993601</v>
      </c>
      <c r="T107" s="24">
        <v>-0.29813467382957498</v>
      </c>
      <c r="U107" s="24">
        <v>-0.48302982106505499</v>
      </c>
      <c r="V107" s="24">
        <v>-0.47827180602625702</v>
      </c>
      <c r="W107" s="24">
        <v>-0.41261175349800999</v>
      </c>
      <c r="X107" s="24">
        <v>-0.31569001400924801</v>
      </c>
      <c r="Y107" s="24">
        <v>-0.30587794344556701</v>
      </c>
      <c r="Z107" s="24">
        <v>-0.20624191427258901</v>
      </c>
      <c r="AA107" s="24">
        <v>-0.331172908021035</v>
      </c>
      <c r="AB107" s="24">
        <v>-0.16064289016977601</v>
      </c>
      <c r="AC107" s="24">
        <v>-0.46150922295957902</v>
      </c>
      <c r="AD107" s="24">
        <v>-0.41179256269224601</v>
      </c>
      <c r="AE107" s="24">
        <v>0.115462186237634</v>
      </c>
      <c r="AF107" s="24">
        <v>0.25101899848621501</v>
      </c>
      <c r="AG107" s="24">
        <v>-0.32813720988366601</v>
      </c>
      <c r="AH107" s="24">
        <v>-0.26160732456739899</v>
      </c>
      <c r="AI107" s="24">
        <v>0.18270584787008701</v>
      </c>
      <c r="AJ107" s="24">
        <v>0.55181709227115305</v>
      </c>
      <c r="AK107" s="24">
        <v>0.30166074855685798</v>
      </c>
      <c r="AL107" s="24">
        <v>0.68545750748166501</v>
      </c>
      <c r="AM107" s="24">
        <v>0.79800086923646196</v>
      </c>
      <c r="AN107" s="24">
        <v>-0.474715734397889</v>
      </c>
      <c r="AO107" s="24">
        <v>-0.220163024364356</v>
      </c>
      <c r="AP107" s="24">
        <v>0.56043706738062904</v>
      </c>
      <c r="AQ107" s="24">
        <v>0.77400236814617696</v>
      </c>
      <c r="AR107" s="24">
        <v>0.82480198158528695</v>
      </c>
      <c r="AS107" s="24">
        <v>0.72445583114694301</v>
      </c>
      <c r="AT107" s="24">
        <v>0.61861345646711396</v>
      </c>
      <c r="AU107" s="24">
        <v>0.55763093183342205</v>
      </c>
      <c r="AV107" s="24">
        <v>0.73686537510574202</v>
      </c>
      <c r="AW107" s="24">
        <v>0.7401325266755</v>
      </c>
      <c r="AX107" s="24">
        <v>0.61787823410869103</v>
      </c>
      <c r="AY107" s="24">
        <v>0.62909945213074603</v>
      </c>
      <c r="AZ107" s="24">
        <v>0.38520922779114303</v>
      </c>
      <c r="BA107" s="24">
        <v>-0.53426986888475103</v>
      </c>
      <c r="BB107" s="24">
        <v>0.51685103787672204</v>
      </c>
      <c r="BC107" s="24">
        <v>0.48933863629209201</v>
      </c>
      <c r="BD107" s="24">
        <v>0.138245993306365</v>
      </c>
      <c r="BE107" s="24">
        <v>-3.6651813362527597E-2</v>
      </c>
      <c r="BF107" s="24">
        <v>0.570043229773879</v>
      </c>
      <c r="BG107" s="24">
        <v>0.47258735347159297</v>
      </c>
      <c r="BH107" s="24">
        <v>0.33068167481655097</v>
      </c>
      <c r="BI107" s="24">
        <v>-2.7330135791363299E-5</v>
      </c>
      <c r="BJ107" s="24">
        <v>-0.49378258041224299</v>
      </c>
      <c r="BK107" s="24">
        <v>0.43241364999656601</v>
      </c>
      <c r="BL107" s="24">
        <v>0.42332664733090902</v>
      </c>
      <c r="BM107" s="24">
        <v>0.53336664510767196</v>
      </c>
      <c r="BN107" s="24">
        <v>0.498146174126256</v>
      </c>
      <c r="BO107" s="24">
        <v>0.40123141067583001</v>
      </c>
      <c r="BP107" s="24">
        <v>0.36525616029971397</v>
      </c>
      <c r="BQ107" s="24">
        <v>0.93114020534307496</v>
      </c>
      <c r="BR107" s="24">
        <v>0.94104318165879997</v>
      </c>
      <c r="BS107" s="24">
        <v>0.65925439346987402</v>
      </c>
      <c r="BT107" s="24">
        <v>0.5234149336078</v>
      </c>
      <c r="BU107" s="24">
        <v>0.55053887977901395</v>
      </c>
      <c r="BV107" s="24">
        <v>0.46804027087817701</v>
      </c>
      <c r="BW107" s="24">
        <v>0.47759642047178902</v>
      </c>
      <c r="BX107" s="24">
        <v>0.33247749658592501</v>
      </c>
      <c r="BY107" s="24">
        <v>0.47823034444604201</v>
      </c>
      <c r="BZ107" s="24">
        <v>0.69633843157654196</v>
      </c>
      <c r="CA107" s="24">
        <v>0.82613890246463795</v>
      </c>
      <c r="CB107" s="24">
        <v>0.59432102665725095</v>
      </c>
      <c r="CC107" s="24">
        <v>0.54868862059172296</v>
      </c>
      <c r="CD107" s="24">
        <v>0.43836792627370702</v>
      </c>
      <c r="CE107" s="24">
        <v>0.46760491552943101</v>
      </c>
      <c r="CF107" s="24">
        <v>0.33901863532365101</v>
      </c>
      <c r="CG107" s="24">
        <v>0.35095903252532101</v>
      </c>
      <c r="CH107" s="24">
        <v>0.23701756228276699</v>
      </c>
      <c r="CI107" s="24">
        <v>0.30282417497494801</v>
      </c>
      <c r="CJ107" s="24">
        <v>0.403494136535134</v>
      </c>
      <c r="CK107" s="24">
        <v>0.48887362329317202</v>
      </c>
      <c r="CL107" s="24">
        <v>-0.13605322202487999</v>
      </c>
      <c r="CM107" s="24">
        <v>3.4229353691541398E-2</v>
      </c>
      <c r="CN107" s="24">
        <v>-0.24116227720410799</v>
      </c>
      <c r="CO107" s="24">
        <v>0.74382047967215503</v>
      </c>
      <c r="CP107" s="24">
        <v>0.57518249646668795</v>
      </c>
      <c r="CQ107" s="24">
        <v>0.96610289388838</v>
      </c>
      <c r="CR107" s="24">
        <v>0.93331145558489703</v>
      </c>
      <c r="CS107" s="24">
        <v>0.63640757995990505</v>
      </c>
      <c r="CT107" s="24">
        <v>0.78102986517111195</v>
      </c>
      <c r="CU107" s="24">
        <v>0.77925052176709897</v>
      </c>
      <c r="CV107" s="24">
        <v>0.83754281640029604</v>
      </c>
      <c r="CW107" s="24">
        <v>-0.218618538928885</v>
      </c>
      <c r="CX107" s="24">
        <v>-0.15635667494404201</v>
      </c>
      <c r="CY107" s="24">
        <v>9.3769267920297897E-2</v>
      </c>
      <c r="CZ107" s="24">
        <v>0.68925942176458999</v>
      </c>
      <c r="DA107" s="24">
        <v>8.2437762971182396E-2</v>
      </c>
      <c r="DB107" s="24">
        <v>-0.254800124315542</v>
      </c>
      <c r="DC107" s="24">
        <v>0.37004589258967102</v>
      </c>
      <c r="DD107" s="24">
        <v>-0.152969048240545</v>
      </c>
      <c r="DE107" s="24">
        <v>0.59639552686057395</v>
      </c>
      <c r="DF107" s="24">
        <v>-0.26440562914408799</v>
      </c>
      <c r="DG107" s="24">
        <v>-0.52404413260483096</v>
      </c>
      <c r="DH107" s="24">
        <v>-6.4847772684446997E-2</v>
      </c>
      <c r="DI107" s="24">
        <v>0.77253920113754004</v>
      </c>
      <c r="DJ107" s="24">
        <v>-0.780083769129581</v>
      </c>
      <c r="DK107" s="24">
        <v>0.64268244956990195</v>
      </c>
      <c r="DL107" s="24">
        <v>-0.29953663805390801</v>
      </c>
      <c r="DM107" s="24">
        <v>0.64686730540897597</v>
      </c>
      <c r="DN107" s="24">
        <v>0.249630966729395</v>
      </c>
      <c r="DO107" s="24">
        <v>0.62862303064750202</v>
      </c>
      <c r="DP107" s="24">
        <v>0.65774973147697902</v>
      </c>
      <c r="DQ107" s="24">
        <v>0.62953925092852603</v>
      </c>
      <c r="DR107" s="24">
        <v>0.47516531488493502</v>
      </c>
      <c r="DS107" s="24">
        <v>0.50122419548362296</v>
      </c>
      <c r="DT107" s="24">
        <v>0.630535905600353</v>
      </c>
      <c r="DU107" s="24">
        <v>0.46888789522942298</v>
      </c>
      <c r="DV107" s="24">
        <v>0.48487658109445902</v>
      </c>
      <c r="DW107" s="24">
        <v>0.54070979786907603</v>
      </c>
      <c r="DX107" s="24">
        <v>0.60166811832207601</v>
      </c>
      <c r="DY107" s="24">
        <v>0.36147559506499899</v>
      </c>
      <c r="DZ107" s="24">
        <v>0.391219011839259</v>
      </c>
      <c r="EA107" s="24">
        <v>0.40196909952584697</v>
      </c>
      <c r="EB107" s="24">
        <v>0.426410764944541</v>
      </c>
      <c r="EC107" s="24">
        <v>0.41444474470660903</v>
      </c>
      <c r="ED107" s="24">
        <v>0.43391471525840097</v>
      </c>
      <c r="EE107" s="24">
        <v>0.46647133023623799</v>
      </c>
      <c r="EF107" s="24">
        <v>0.364659878921342</v>
      </c>
      <c r="EG107" s="24">
        <v>0.34413759131883997</v>
      </c>
      <c r="EH107" s="24">
        <v>0.40983950852481799</v>
      </c>
      <c r="EI107" s="24">
        <v>0.41460424025671599</v>
      </c>
      <c r="EJ107" s="24">
        <v>0.868635340734776</v>
      </c>
      <c r="EK107" s="24">
        <v>0.82660153729293595</v>
      </c>
      <c r="EL107" s="24">
        <v>0.73396271566998195</v>
      </c>
      <c r="EM107" s="24">
        <v>-0.381072928185615</v>
      </c>
      <c r="EN107" s="24">
        <v>9.90589212081502E-2</v>
      </c>
      <c r="EO107" s="24">
        <v>-0.172425768644144</v>
      </c>
      <c r="EP107" s="24">
        <v>-7.2179340453768503E-2</v>
      </c>
      <c r="EQ107" s="24">
        <v>0.92217170612390598</v>
      </c>
      <c r="ER107" s="24">
        <v>0.90221697435674497</v>
      </c>
      <c r="ES107" s="24">
        <v>-4.9367849255803502E-2</v>
      </c>
      <c r="ET107" s="24">
        <v>-2.5830948030847001E-2</v>
      </c>
      <c r="EU107" s="24">
        <v>-5.6572617192473099E-2</v>
      </c>
      <c r="EV107" s="24">
        <v>0.123370721762065</v>
      </c>
      <c r="EW107" s="24">
        <v>-0.23068494533776099</v>
      </c>
    </row>
    <row r="108" spans="1:153" x14ac:dyDescent="0.25">
      <c r="A108" t="s">
        <v>46</v>
      </c>
      <c r="B108" t="s">
        <v>138</v>
      </c>
      <c r="C108" s="23">
        <v>0.61921839195128703</v>
      </c>
      <c r="D108" s="24">
        <v>-0.26464722858407602</v>
      </c>
      <c r="E108" s="24">
        <v>0.97965903914456198</v>
      </c>
      <c r="F108" s="24">
        <v>-0.37937848875027602</v>
      </c>
      <c r="G108" s="24">
        <v>-0.42917688771599899</v>
      </c>
      <c r="H108" s="24">
        <v>-0.57815898692947598</v>
      </c>
      <c r="I108" s="24">
        <v>-0.61459748999805297</v>
      </c>
      <c r="J108" s="24">
        <v>-0.53700506351472099</v>
      </c>
      <c r="K108" s="24">
        <v>-0.41633903672457201</v>
      </c>
      <c r="L108" s="24">
        <v>-3.8429299127782202E-2</v>
      </c>
      <c r="M108" s="24">
        <v>-0.47888758557865302</v>
      </c>
      <c r="N108" s="24">
        <v>0.443339377365078</v>
      </c>
      <c r="O108" s="24">
        <v>-0.52751753773623999</v>
      </c>
      <c r="P108" s="24">
        <v>-0.60517281527726696</v>
      </c>
      <c r="Q108" s="24">
        <v>-0.57058065896416399</v>
      </c>
      <c r="R108" s="24">
        <v>-0.51953464401669702</v>
      </c>
      <c r="S108" s="24">
        <v>0.152569694108007</v>
      </c>
      <c r="T108" s="24">
        <v>-0.48066182364846799</v>
      </c>
      <c r="U108" s="24">
        <v>-0.60707046238972395</v>
      </c>
      <c r="V108" s="24">
        <v>-0.60318588263777395</v>
      </c>
      <c r="W108" s="24">
        <v>-0.53017430649611597</v>
      </c>
      <c r="X108" s="24">
        <v>-0.460379310482815</v>
      </c>
      <c r="Y108" s="24">
        <v>-0.48008993724091298</v>
      </c>
      <c r="Z108" s="24">
        <v>-0.37432953319154399</v>
      </c>
      <c r="AA108" s="24">
        <v>-0.50537145027635999</v>
      </c>
      <c r="AB108" s="24">
        <v>-0.26839897199762403</v>
      </c>
      <c r="AC108" s="24">
        <v>-0.57199826373342699</v>
      </c>
      <c r="AD108" s="24">
        <v>-0.54234854609751304</v>
      </c>
      <c r="AE108" s="24">
        <v>0.18216938013983899</v>
      </c>
      <c r="AF108" s="24">
        <v>0.20743221802426201</v>
      </c>
      <c r="AG108" s="24">
        <v>-0.44497155125693499</v>
      </c>
      <c r="AH108" s="24">
        <v>-0.38990657981590898</v>
      </c>
      <c r="AI108" s="24">
        <v>0.24835066918871301</v>
      </c>
      <c r="AJ108" s="24">
        <v>0.58356601372219197</v>
      </c>
      <c r="AK108" s="24">
        <v>0.23572686696254799</v>
      </c>
      <c r="AL108" s="24">
        <v>0.52667781304795602</v>
      </c>
      <c r="AM108" s="24">
        <v>0.64249302777374295</v>
      </c>
      <c r="AN108" s="24">
        <v>-0.62607943362413798</v>
      </c>
      <c r="AO108" s="24">
        <v>-0.33792126295172698</v>
      </c>
      <c r="AP108" s="24">
        <v>0.57754642034369996</v>
      </c>
      <c r="AQ108" s="24">
        <v>0.68109387368151397</v>
      </c>
      <c r="AR108" s="24">
        <v>0.87694091064228796</v>
      </c>
      <c r="AS108" s="24">
        <v>0.76132306413070605</v>
      </c>
      <c r="AT108" s="24">
        <v>0.62619278357498398</v>
      </c>
      <c r="AU108" s="24">
        <v>0.68903613725229895</v>
      </c>
      <c r="AV108" s="24">
        <v>0.61882856664371499</v>
      </c>
      <c r="AW108" s="24">
        <v>0.76957858377544197</v>
      </c>
      <c r="AX108" s="24">
        <v>0.67183986504656401</v>
      </c>
      <c r="AY108" s="24">
        <v>0.64845364448777598</v>
      </c>
      <c r="AZ108" s="24">
        <v>0.406053016888131</v>
      </c>
      <c r="BA108" s="24">
        <v>-0.696754756581764</v>
      </c>
      <c r="BB108" s="24">
        <v>0.57933162837199004</v>
      </c>
      <c r="BC108" s="24">
        <v>0.52873005288264396</v>
      </c>
      <c r="BD108" s="24">
        <v>6.4977013555487004E-2</v>
      </c>
      <c r="BE108" s="24">
        <v>8.7406722573668105E-2</v>
      </c>
      <c r="BF108" s="24">
        <v>0.65487943228189704</v>
      </c>
      <c r="BG108" s="24">
        <v>0.49094153224342402</v>
      </c>
      <c r="BH108" s="24">
        <v>0.38990936826205902</v>
      </c>
      <c r="BI108" s="24">
        <v>5.0222905007829603E-2</v>
      </c>
      <c r="BJ108" s="24">
        <v>-0.67467326374270598</v>
      </c>
      <c r="BK108" s="24">
        <v>0.49201016348297799</v>
      </c>
      <c r="BL108" s="24">
        <v>0.432933006850582</v>
      </c>
      <c r="BM108" s="24">
        <v>0.55711179454330095</v>
      </c>
      <c r="BN108" s="24">
        <v>0.45952473370361402</v>
      </c>
      <c r="BO108" s="24">
        <v>0.41379421982474901</v>
      </c>
      <c r="BP108" s="24">
        <v>0.39453401055818599</v>
      </c>
      <c r="BQ108" s="24">
        <v>0.88715526836046499</v>
      </c>
      <c r="BR108" s="24">
        <v>0.89261746532297703</v>
      </c>
      <c r="BS108" s="24">
        <v>0.68089984020781902</v>
      </c>
      <c r="BT108" s="24">
        <v>0.581662519807983</v>
      </c>
      <c r="BU108" s="24">
        <v>0.58063930541226605</v>
      </c>
      <c r="BV108" s="24">
        <v>0.54074416672459702</v>
      </c>
      <c r="BW108" s="24">
        <v>0.53004906983080002</v>
      </c>
      <c r="BX108" s="24">
        <v>0.28476061940459502</v>
      </c>
      <c r="BY108" s="24">
        <v>0.58479858145131702</v>
      </c>
      <c r="BZ108" s="24">
        <v>0.54742933498789603</v>
      </c>
      <c r="CA108" s="24">
        <v>0.74121401492465899</v>
      </c>
      <c r="CB108" s="24">
        <v>0.63868887603318403</v>
      </c>
      <c r="CC108" s="24">
        <v>0.58025108542058002</v>
      </c>
      <c r="CD108" s="24">
        <v>0.47626592924699901</v>
      </c>
      <c r="CE108" s="24">
        <v>0.50459645296006095</v>
      </c>
      <c r="CF108" s="24">
        <v>0.38929984402495099</v>
      </c>
      <c r="CG108" s="24">
        <v>0.37335547430996602</v>
      </c>
      <c r="CH108" s="24">
        <v>0.26787636691848199</v>
      </c>
      <c r="CI108" s="24">
        <v>0.325759535062697</v>
      </c>
      <c r="CJ108" s="24">
        <v>0.35020237979266</v>
      </c>
      <c r="CK108" s="24">
        <v>0.530835273359618</v>
      </c>
      <c r="CL108" s="24">
        <v>-0.327222433458628</v>
      </c>
      <c r="CM108" s="24">
        <v>-8.4151420401143401E-2</v>
      </c>
      <c r="CN108" s="24">
        <v>-0.38296330403440798</v>
      </c>
      <c r="CO108" s="24">
        <v>0.73884606580462697</v>
      </c>
      <c r="CP108" s="24">
        <v>0.79702944676979803</v>
      </c>
      <c r="CQ108" s="24">
        <v>0.93440808036620304</v>
      </c>
      <c r="CR108" s="24">
        <v>0.83358585540314301</v>
      </c>
      <c r="CS108" s="24">
        <v>0.55621508381681795</v>
      </c>
      <c r="CT108" s="24">
        <v>0.809392501153537</v>
      </c>
      <c r="CU108" s="24">
        <v>0.78830818322491103</v>
      </c>
      <c r="CV108" s="24">
        <v>0.71035270399115102</v>
      </c>
      <c r="CW108" s="24">
        <v>-0.24974914476607199</v>
      </c>
      <c r="CX108" s="24">
        <v>-0.306814688775289</v>
      </c>
      <c r="CY108" s="24">
        <v>0.23831720502466799</v>
      </c>
      <c r="CZ108" s="24">
        <v>0.70489062817715198</v>
      </c>
      <c r="DA108" s="24">
        <v>-5.2894591686943902E-2</v>
      </c>
      <c r="DB108" s="24">
        <v>-0.38252027566949598</v>
      </c>
      <c r="DC108" s="24">
        <v>0.303980397187745</v>
      </c>
      <c r="DD108" s="24">
        <v>-0.29622122849404597</v>
      </c>
      <c r="DE108" s="24">
        <v>0.37578270785458801</v>
      </c>
      <c r="DF108" s="24">
        <v>-9.8200936755273902E-2</v>
      </c>
      <c r="DG108" s="24">
        <v>-0.37234401577688397</v>
      </c>
      <c r="DH108" s="24">
        <v>-0.249849542946571</v>
      </c>
      <c r="DI108" s="24">
        <v>0.82790477901859905</v>
      </c>
      <c r="DJ108" s="24">
        <v>-0.79176708763972103</v>
      </c>
      <c r="DK108" s="24">
        <v>0.60114471734804897</v>
      </c>
      <c r="DL108" s="24">
        <v>-0.32047697108730699</v>
      </c>
      <c r="DM108" s="24">
        <v>0.81756837772018998</v>
      </c>
      <c r="DN108" s="24">
        <v>0.47719811856355099</v>
      </c>
      <c r="DO108" s="24">
        <v>0.77932452621784398</v>
      </c>
      <c r="DP108" s="24">
        <v>0.79170410712511097</v>
      </c>
      <c r="DQ108" s="24">
        <v>0.74934470526591501</v>
      </c>
      <c r="DR108" s="24">
        <v>0.63400473467609098</v>
      </c>
      <c r="DS108" s="24">
        <v>0.72705534560280904</v>
      </c>
      <c r="DT108" s="24">
        <v>0.73438280099861897</v>
      </c>
      <c r="DU108" s="24">
        <v>0.62142618437552299</v>
      </c>
      <c r="DV108" s="24">
        <v>0.65436580801411404</v>
      </c>
      <c r="DW108" s="24">
        <v>0.69996137637379496</v>
      </c>
      <c r="DX108" s="24">
        <v>0.78245908777282702</v>
      </c>
      <c r="DY108" s="24">
        <v>0.519242165443495</v>
      </c>
      <c r="DZ108" s="24">
        <v>0.53032545432621103</v>
      </c>
      <c r="EA108" s="24">
        <v>0.53441472112682198</v>
      </c>
      <c r="EB108" s="24">
        <v>0.57389761652801297</v>
      </c>
      <c r="EC108" s="24">
        <v>0.56585054292735404</v>
      </c>
      <c r="ED108" s="24">
        <v>0.58813832058859505</v>
      </c>
      <c r="EE108" s="24">
        <v>0.62062522636508299</v>
      </c>
      <c r="EF108" s="24">
        <v>0.48219145228573101</v>
      </c>
      <c r="EG108" s="24">
        <v>0.47661972065302</v>
      </c>
      <c r="EH108" s="24">
        <v>0.54594261565476299</v>
      </c>
      <c r="EI108" s="24">
        <v>0.56425806457789096</v>
      </c>
      <c r="EJ108" s="24">
        <v>0.68969409737487497</v>
      </c>
      <c r="EK108" s="24">
        <v>0.82095629432543904</v>
      </c>
      <c r="EL108" s="24">
        <v>0.68490236226703105</v>
      </c>
      <c r="EM108" s="24">
        <v>-0.50008638640414405</v>
      </c>
      <c r="EN108" s="24">
        <v>-2.4717560029302599E-4</v>
      </c>
      <c r="EO108" s="24">
        <v>-0.22061856216508099</v>
      </c>
      <c r="EP108" s="24">
        <v>0.18883158629386501</v>
      </c>
      <c r="EQ108" s="24">
        <v>0.75232217478516195</v>
      </c>
      <c r="ER108" s="24">
        <v>0.73480781101923998</v>
      </c>
      <c r="ES108" s="24">
        <v>0.20896625596174501</v>
      </c>
      <c r="ET108" s="24">
        <v>0.25866460680002301</v>
      </c>
      <c r="EU108" s="24">
        <v>0.229351845896478</v>
      </c>
      <c r="EV108" s="24">
        <v>0.147966744945213</v>
      </c>
      <c r="EW108" s="24">
        <v>-0.30119223519424798</v>
      </c>
    </row>
    <row r="109" spans="1:153" x14ac:dyDescent="0.25">
      <c r="A109" t="s">
        <v>47</v>
      </c>
      <c r="B109" t="s">
        <v>138</v>
      </c>
      <c r="C109" s="23">
        <v>0.45713705226476398</v>
      </c>
      <c r="D109" s="24">
        <v>-0.28592221686341501</v>
      </c>
      <c r="E109" s="24">
        <v>0.81377861722664102</v>
      </c>
      <c r="F109" s="24">
        <v>-0.36209837933049499</v>
      </c>
      <c r="G109" s="24">
        <v>-0.31564896289034799</v>
      </c>
      <c r="H109" s="24">
        <v>-0.50704801383202502</v>
      </c>
      <c r="I109" s="24">
        <v>-0.56847117539105396</v>
      </c>
      <c r="J109" s="24">
        <v>-0.51462851671905896</v>
      </c>
      <c r="K109" s="24">
        <v>-0.45710348401831702</v>
      </c>
      <c r="L109" s="24">
        <v>-0.16785056566503501</v>
      </c>
      <c r="M109" s="24">
        <v>-0.481131191887676</v>
      </c>
      <c r="N109" s="24">
        <v>-0.17477626530133999</v>
      </c>
      <c r="O109" s="24">
        <v>-0.462898091078705</v>
      </c>
      <c r="P109" s="24">
        <v>-0.48896242646369997</v>
      </c>
      <c r="Q109" s="24">
        <v>-0.46308430858793398</v>
      </c>
      <c r="R109" s="24">
        <v>-0.46542157656813299</v>
      </c>
      <c r="S109" s="24">
        <v>-1.12314316892202E-2</v>
      </c>
      <c r="T109" s="24">
        <v>-0.53355192560597098</v>
      </c>
      <c r="U109" s="24">
        <v>-0.47661362082698799</v>
      </c>
      <c r="V109" s="24">
        <v>-0.480806780963553</v>
      </c>
      <c r="W109" s="24">
        <v>-0.41622805462639101</v>
      </c>
      <c r="X109" s="24">
        <v>-0.428670451160305</v>
      </c>
      <c r="Y109" s="24">
        <v>-0.516823468127806</v>
      </c>
      <c r="Z109" s="24">
        <v>-0.43979815425552299</v>
      </c>
      <c r="AA109" s="24">
        <v>-0.52815834102560499</v>
      </c>
      <c r="AB109" s="24">
        <v>-0.27562506057978398</v>
      </c>
      <c r="AC109" s="24">
        <v>-0.43041090203689902</v>
      </c>
      <c r="AD109" s="24">
        <v>-0.46392918602341499</v>
      </c>
      <c r="AE109" s="24">
        <v>0.170240280250089</v>
      </c>
      <c r="AF109" s="24">
        <v>-4.1040690126788397E-2</v>
      </c>
      <c r="AG109" s="24">
        <v>-0.36598689855136202</v>
      </c>
      <c r="AH109" s="24">
        <v>-0.34883104164775702</v>
      </c>
      <c r="AI109" s="24">
        <v>0.21488296273011301</v>
      </c>
      <c r="AJ109" s="24">
        <v>0.29681829274975602</v>
      </c>
      <c r="AK109" s="24">
        <v>-8.5069257137776397E-2</v>
      </c>
      <c r="AL109" s="24">
        <v>-7.4613620727335794E-2</v>
      </c>
      <c r="AM109" s="24">
        <v>3.9551119821794899E-2</v>
      </c>
      <c r="AN109" s="24">
        <v>-0.54436885097417997</v>
      </c>
      <c r="AO109" s="24">
        <v>-0.32936512562769898</v>
      </c>
      <c r="AP109" s="24">
        <v>0.22200975008078699</v>
      </c>
      <c r="AQ109" s="24">
        <v>0.106163748039019</v>
      </c>
      <c r="AR109" s="24">
        <v>0.53064323235980204</v>
      </c>
      <c r="AS109" s="24">
        <v>0.38906254417817299</v>
      </c>
      <c r="AT109" s="24">
        <v>0.257563293396948</v>
      </c>
      <c r="AU109" s="24">
        <v>0.54258242470173701</v>
      </c>
      <c r="AV109" s="24">
        <v>0.16859846417080501</v>
      </c>
      <c r="AW109" s="24">
        <v>0.39160059514894102</v>
      </c>
      <c r="AX109" s="24">
        <v>0.36705535742068601</v>
      </c>
      <c r="AY109" s="24">
        <v>0.28565549534745399</v>
      </c>
      <c r="AZ109" s="24">
        <v>0.159210528025759</v>
      </c>
      <c r="BA109" s="24">
        <v>-0.61615772351357601</v>
      </c>
      <c r="BB109" s="24">
        <v>0.33070424617467198</v>
      </c>
      <c r="BC109" s="24">
        <v>0.25719098539990598</v>
      </c>
      <c r="BD109" s="24">
        <v>-0.18207757976359101</v>
      </c>
      <c r="BE109" s="24">
        <v>0.24891329734284301</v>
      </c>
      <c r="BF109" s="24">
        <v>0.45442957479474</v>
      </c>
      <c r="BG109" s="24">
        <v>0.18526786146136401</v>
      </c>
      <c r="BH109" s="24">
        <v>0.20971521964547801</v>
      </c>
      <c r="BI109" s="24">
        <v>6.7846305020156997E-2</v>
      </c>
      <c r="BJ109" s="24">
        <v>-0.70518990288115802</v>
      </c>
      <c r="BK109" s="24">
        <v>0.24083950018442399</v>
      </c>
      <c r="BL109" s="24">
        <v>0.10440721027781</v>
      </c>
      <c r="BM109" s="24">
        <v>0.20547359361574999</v>
      </c>
      <c r="BN109" s="24">
        <v>1.1149510777747E-2</v>
      </c>
      <c r="BO109" s="24">
        <v>0.14733838620603901</v>
      </c>
      <c r="BP109" s="24">
        <v>0.17358008654342699</v>
      </c>
      <c r="BQ109" s="24">
        <v>0.416097520780221</v>
      </c>
      <c r="BR109" s="24">
        <v>0.35862626438997902</v>
      </c>
      <c r="BS109" s="24">
        <v>0.318975769746285</v>
      </c>
      <c r="BT109" s="24">
        <v>0.31751151690292301</v>
      </c>
      <c r="BU109" s="24">
        <v>0.26787511623696098</v>
      </c>
      <c r="BV109" s="24">
        <v>0.32911717962963</v>
      </c>
      <c r="BW109" s="24">
        <v>0.28305976880910799</v>
      </c>
      <c r="BX109" s="24">
        <v>-4.2008446591386403E-2</v>
      </c>
      <c r="BY109" s="24">
        <v>0.43644542598516201</v>
      </c>
      <c r="BZ109" s="24">
        <v>-6.6537004126464599E-2</v>
      </c>
      <c r="CA109" s="24">
        <v>0.16062812520328301</v>
      </c>
      <c r="CB109" s="24">
        <v>0.33990308598896601</v>
      </c>
      <c r="CC109" s="24">
        <v>0.25438616876153303</v>
      </c>
      <c r="CD109" s="24">
        <v>0.21163783003282499</v>
      </c>
      <c r="CE109" s="24">
        <v>0.21828684256012101</v>
      </c>
      <c r="CF109" s="24">
        <v>0.178267916431957</v>
      </c>
      <c r="CG109" s="24">
        <v>0.117181765121526</v>
      </c>
      <c r="CH109" s="24">
        <v>2.58833710394668E-2</v>
      </c>
      <c r="CI109" s="24">
        <v>3.7897130026885197E-2</v>
      </c>
      <c r="CJ109" s="24">
        <v>-0.103296401495344</v>
      </c>
      <c r="CK109" s="24">
        <v>0.25666039607497798</v>
      </c>
      <c r="CL109" s="24">
        <v>-0.43381812909218298</v>
      </c>
      <c r="CM109" s="24">
        <v>-0.19204093016033899</v>
      </c>
      <c r="CN109" s="24">
        <v>-0.38132079079645398</v>
      </c>
      <c r="CO109" s="24">
        <v>0.302229861230082</v>
      </c>
      <c r="CP109" s="24">
        <v>0.92507640520172396</v>
      </c>
      <c r="CQ109" s="24">
        <v>0.45046398633032297</v>
      </c>
      <c r="CR109" s="24">
        <v>0.31760321503363298</v>
      </c>
      <c r="CS109" s="24">
        <v>0.27629260041729597</v>
      </c>
      <c r="CT109" s="24">
        <v>0.50793047286264803</v>
      </c>
      <c r="CU109" s="24">
        <v>0.46234385149658103</v>
      </c>
      <c r="CV109" s="24">
        <v>0.111628915085314</v>
      </c>
      <c r="CW109" s="24">
        <v>-6.8314261936297194E-2</v>
      </c>
      <c r="CX109" s="24">
        <v>-0.312516301280437</v>
      </c>
      <c r="CY109" s="24">
        <v>0.30636201145244002</v>
      </c>
      <c r="CZ109" s="24">
        <v>0.312652075739139</v>
      </c>
      <c r="DA109" s="24">
        <v>-0.178882173094945</v>
      </c>
      <c r="DB109" s="24">
        <v>-0.36048453126865898</v>
      </c>
      <c r="DC109" s="24">
        <v>0.11394824221123299</v>
      </c>
      <c r="DD109" s="24">
        <v>-0.38044681424346499</v>
      </c>
      <c r="DE109" s="24">
        <v>-0.25329477070962397</v>
      </c>
      <c r="DF109" s="24">
        <v>0.14144426095604901</v>
      </c>
      <c r="DG109" s="24">
        <v>-5.47281273384519E-2</v>
      </c>
      <c r="DH109" s="24">
        <v>-0.439102188068281</v>
      </c>
      <c r="DI109" s="24">
        <v>0.53529256882767895</v>
      </c>
      <c r="DJ109" s="24">
        <v>-0.35612117847987002</v>
      </c>
      <c r="DK109" s="24">
        <v>0.18247442001750799</v>
      </c>
      <c r="DL109" s="24">
        <v>-5.7720513191890199E-2</v>
      </c>
      <c r="DM109" s="24">
        <v>0.73007068500224404</v>
      </c>
      <c r="DN109" s="24">
        <v>0.72445985130530899</v>
      </c>
      <c r="DO109" s="24">
        <v>0.65760404731458699</v>
      </c>
      <c r="DP109" s="24">
        <v>0.62667727471016899</v>
      </c>
      <c r="DQ109" s="24">
        <v>0.56183341615476501</v>
      </c>
      <c r="DR109" s="24">
        <v>0.57601379107718198</v>
      </c>
      <c r="DS109" s="24">
        <v>0.826128571521342</v>
      </c>
      <c r="DT109" s="24">
        <v>0.55263742322585696</v>
      </c>
      <c r="DU109" s="24">
        <v>0.55739180310723502</v>
      </c>
      <c r="DV109" s="24">
        <v>0.60976419404186999</v>
      </c>
      <c r="DW109" s="24">
        <v>0.60572168076079402</v>
      </c>
      <c r="DX109" s="24">
        <v>0.71097270700193904</v>
      </c>
      <c r="DY109" s="24">
        <v>0.51868839318192395</v>
      </c>
      <c r="DZ109" s="24">
        <v>0.47198126735595403</v>
      </c>
      <c r="EA109" s="24">
        <v>0.45273539325578099</v>
      </c>
      <c r="EB109" s="24">
        <v>0.50654206566506199</v>
      </c>
      <c r="EC109" s="24">
        <v>0.52027156329729995</v>
      </c>
      <c r="ED109" s="24">
        <v>0.53431976662262204</v>
      </c>
      <c r="EE109" s="24">
        <v>0.54996541041560498</v>
      </c>
      <c r="EF109" s="24">
        <v>0.390555286084384</v>
      </c>
      <c r="EG109" s="24">
        <v>0.41721197255640002</v>
      </c>
      <c r="EH109" s="24">
        <v>0.46672773296751602</v>
      </c>
      <c r="EI109" s="24">
        <v>0.51429713917365305</v>
      </c>
      <c r="EJ109" s="24">
        <v>5.9666942654834798E-2</v>
      </c>
      <c r="EK109" s="24">
        <v>0.47105818935025101</v>
      </c>
      <c r="EL109" s="24">
        <v>0.16080669126678299</v>
      </c>
      <c r="EM109" s="24">
        <v>-0.41745981067709198</v>
      </c>
      <c r="EN109" s="24">
        <v>-0.115115626454502</v>
      </c>
      <c r="EO109" s="24">
        <v>-0.18159861801855601</v>
      </c>
      <c r="EP109" s="24">
        <v>0.73255745246852499</v>
      </c>
      <c r="EQ109" s="24">
        <v>8.2787948104458997E-2</v>
      </c>
      <c r="ER109" s="24">
        <v>6.1738110266350399E-2</v>
      </c>
      <c r="ES109" s="24">
        <v>0.733415447807091</v>
      </c>
      <c r="ET109" s="24">
        <v>0.81978071365154903</v>
      </c>
      <c r="EU109" s="24">
        <v>0.77967821155264205</v>
      </c>
      <c r="EV109" s="24">
        <v>8.5117308274910999E-2</v>
      </c>
      <c r="EW109" s="24">
        <v>-0.279017751893951</v>
      </c>
    </row>
    <row r="110" spans="1:153" x14ac:dyDescent="0.25">
      <c r="A110" t="s">
        <v>48</v>
      </c>
      <c r="B110" t="s">
        <v>138</v>
      </c>
      <c r="C110" s="23">
        <v>0.68013293227821903</v>
      </c>
      <c r="D110" s="24">
        <v>-0.19311881878798001</v>
      </c>
      <c r="E110" s="24">
        <v>0.97846868185909897</v>
      </c>
      <c r="F110" s="24">
        <v>-0.45999814694590702</v>
      </c>
      <c r="G110" s="24">
        <v>-0.51540855523019602</v>
      </c>
      <c r="H110" s="24">
        <v>-0.64410614542855105</v>
      </c>
      <c r="I110" s="24">
        <v>-0.684140874137108</v>
      </c>
      <c r="J110" s="24">
        <v>-0.60318185958508097</v>
      </c>
      <c r="K110" s="24">
        <v>-0.51582460194407997</v>
      </c>
      <c r="L110" s="24">
        <v>-0.12053975338557101</v>
      </c>
      <c r="M110" s="24">
        <v>-0.54129449797343199</v>
      </c>
      <c r="N110" s="24">
        <v>0.31914861071804501</v>
      </c>
      <c r="O110" s="24">
        <v>-0.59526217476629795</v>
      </c>
      <c r="P110" s="24">
        <v>-0.66598439081041505</v>
      </c>
      <c r="Q110" s="24">
        <v>-0.63925452258644799</v>
      </c>
      <c r="R110" s="24">
        <v>-0.59992641542931402</v>
      </c>
      <c r="S110" s="24">
        <v>4.2491567131060101E-2</v>
      </c>
      <c r="T110" s="24">
        <v>-0.56007202651347898</v>
      </c>
      <c r="U110" s="24">
        <v>-0.67461066095208</v>
      </c>
      <c r="V110" s="24">
        <v>-0.67452087938418903</v>
      </c>
      <c r="W110" s="24">
        <v>-0.60475785344482702</v>
      </c>
      <c r="X110" s="24">
        <v>-0.55865871151338697</v>
      </c>
      <c r="Y110" s="24">
        <v>-0.57157381126036999</v>
      </c>
      <c r="Z110" s="24">
        <v>-0.45968674676274701</v>
      </c>
      <c r="AA110" s="24">
        <v>-0.58364268010548603</v>
      </c>
      <c r="AB110" s="24">
        <v>-0.33718027650850102</v>
      </c>
      <c r="AC110" s="24">
        <v>-0.63406782402340101</v>
      </c>
      <c r="AD110" s="24">
        <v>-0.60370977136348503</v>
      </c>
      <c r="AE110" s="24">
        <v>0.22402727519572599</v>
      </c>
      <c r="AF110" s="24">
        <v>0.19747227256668201</v>
      </c>
      <c r="AG110" s="24">
        <v>-0.52815961390006205</v>
      </c>
      <c r="AH110" s="24">
        <v>-0.50162647432835195</v>
      </c>
      <c r="AI110" s="24">
        <v>0.29024248820475101</v>
      </c>
      <c r="AJ110" s="24">
        <v>0.60783929077114895</v>
      </c>
      <c r="AK110" s="24">
        <v>0.20975989194797101</v>
      </c>
      <c r="AL110" s="24">
        <v>0.45401319227428499</v>
      </c>
      <c r="AM110" s="24">
        <v>0.55815878902000504</v>
      </c>
      <c r="AN110" s="24">
        <v>-0.69505912315715801</v>
      </c>
      <c r="AO110" s="24">
        <v>-0.40813708461465598</v>
      </c>
      <c r="AP110" s="24">
        <v>0.61625959037275502</v>
      </c>
      <c r="AQ110" s="24">
        <v>0.67114758211045999</v>
      </c>
      <c r="AR110" s="24">
        <v>0.89190049085716805</v>
      </c>
      <c r="AS110" s="24">
        <v>0.79861833323544296</v>
      </c>
      <c r="AT110" s="24">
        <v>0.67124125560655901</v>
      </c>
      <c r="AU110" s="24">
        <v>0.76657875776254603</v>
      </c>
      <c r="AV110" s="24">
        <v>0.56196444279727797</v>
      </c>
      <c r="AW110" s="24">
        <v>0.80338340224192495</v>
      </c>
      <c r="AX110" s="24">
        <v>0.71288530242711701</v>
      </c>
      <c r="AY110" s="24">
        <v>0.67444286573449197</v>
      </c>
      <c r="AZ110" s="24">
        <v>0.44374234375916499</v>
      </c>
      <c r="BA110" s="24">
        <v>-0.76780400405717397</v>
      </c>
      <c r="BB110" s="24">
        <v>0.62577243527487703</v>
      </c>
      <c r="BC110" s="24">
        <v>0.56857188174124396</v>
      </c>
      <c r="BD110" s="24">
        <v>4.41977943146225E-2</v>
      </c>
      <c r="BE110" s="24">
        <v>0.13459239413563401</v>
      </c>
      <c r="BF110" s="24">
        <v>0.69915417693989701</v>
      </c>
      <c r="BG110" s="24">
        <v>0.521973935771192</v>
      </c>
      <c r="BH110" s="24">
        <v>0.44100107368336799</v>
      </c>
      <c r="BI110" s="24">
        <v>8.1926418405373194E-2</v>
      </c>
      <c r="BJ110" s="24">
        <v>-0.75691222228613197</v>
      </c>
      <c r="BK110" s="24">
        <v>0.55353392582989003</v>
      </c>
      <c r="BL110" s="24">
        <v>0.47259358811660501</v>
      </c>
      <c r="BM110" s="24">
        <v>0.598340539092034</v>
      </c>
      <c r="BN110" s="24">
        <v>0.48556787390155298</v>
      </c>
      <c r="BO110" s="24">
        <v>0.44198069597943601</v>
      </c>
      <c r="BP110" s="24">
        <v>0.43574895143384201</v>
      </c>
      <c r="BQ110" s="24">
        <v>0.83451067745515395</v>
      </c>
      <c r="BR110" s="24">
        <v>0.85837464694337695</v>
      </c>
      <c r="BS110" s="24">
        <v>0.70299317181962695</v>
      </c>
      <c r="BT110" s="24">
        <v>0.62514500029309505</v>
      </c>
      <c r="BU110" s="24">
        <v>0.61067328649460595</v>
      </c>
      <c r="BV110" s="24">
        <v>0.59214534537811103</v>
      </c>
      <c r="BW110" s="24">
        <v>0.574428313448893</v>
      </c>
      <c r="BX110" s="24">
        <v>0.298716218903332</v>
      </c>
      <c r="BY110" s="24">
        <v>0.64226748954624402</v>
      </c>
      <c r="BZ110" s="24">
        <v>0.50250527592207195</v>
      </c>
      <c r="CA110" s="24">
        <v>0.71782185452719205</v>
      </c>
      <c r="CB110" s="24">
        <v>0.66998436516191195</v>
      </c>
      <c r="CC110" s="24">
        <v>0.61692215676356899</v>
      </c>
      <c r="CD110" s="24">
        <v>0.51690741412414198</v>
      </c>
      <c r="CE110" s="24">
        <v>0.52980865538307098</v>
      </c>
      <c r="CF110" s="24">
        <v>0.44294362824525402</v>
      </c>
      <c r="CG110" s="24">
        <v>0.41738780812864301</v>
      </c>
      <c r="CH110" s="24">
        <v>0.33188521875254401</v>
      </c>
      <c r="CI110" s="24">
        <v>0.38366794656083197</v>
      </c>
      <c r="CJ110" s="24">
        <v>0.38240925798938002</v>
      </c>
      <c r="CK110" s="24">
        <v>0.57155370331632904</v>
      </c>
      <c r="CL110" s="24">
        <v>-0.41399502613021699</v>
      </c>
      <c r="CM110" s="24">
        <v>-0.11967113721480201</v>
      </c>
      <c r="CN110" s="24">
        <v>-0.47395503594286298</v>
      </c>
      <c r="CO110" s="24">
        <v>0.75442296631652295</v>
      </c>
      <c r="CP110" s="24">
        <v>0.84187966613443699</v>
      </c>
      <c r="CQ110" s="24">
        <v>0.90090053339700205</v>
      </c>
      <c r="CR110" s="24">
        <v>0.76224185557588597</v>
      </c>
      <c r="CS110" s="24">
        <v>0.47232170178110899</v>
      </c>
      <c r="CT110" s="24">
        <v>0.782427396487412</v>
      </c>
      <c r="CU110" s="24">
        <v>0.74013426300656604</v>
      </c>
      <c r="CV110" s="24">
        <v>0.67070962466432804</v>
      </c>
      <c r="CW110" s="24">
        <v>-0.28630940767140201</v>
      </c>
      <c r="CX110" s="24">
        <v>-0.38836795563323501</v>
      </c>
      <c r="CY110" s="24">
        <v>0.34770958110023897</v>
      </c>
      <c r="CZ110" s="24">
        <v>0.72559999433837896</v>
      </c>
      <c r="DA110" s="24">
        <v>-0.124541256412524</v>
      </c>
      <c r="DB110" s="24">
        <v>-0.47804164716103298</v>
      </c>
      <c r="DC110" s="24">
        <v>0.26153551481138299</v>
      </c>
      <c r="DD110" s="24">
        <v>-0.34761295173714302</v>
      </c>
      <c r="DE110" s="24">
        <v>0.277449777355111</v>
      </c>
      <c r="DF110" s="24">
        <v>1.3658384739617399E-2</v>
      </c>
      <c r="DG110" s="24">
        <v>-0.248565097692652</v>
      </c>
      <c r="DH110" s="24">
        <v>-0.32006336840397098</v>
      </c>
      <c r="DI110" s="24">
        <v>0.84209244546092099</v>
      </c>
      <c r="DJ110" s="24">
        <v>-0.79826986622529095</v>
      </c>
      <c r="DK110" s="24">
        <v>0.62031734805921501</v>
      </c>
      <c r="DL110" s="24">
        <v>-0.36325084850489497</v>
      </c>
      <c r="DM110" s="24">
        <v>0.86755182435510403</v>
      </c>
      <c r="DN110" s="24">
        <v>0.52320994429749701</v>
      </c>
      <c r="DO110" s="24">
        <v>0.84111071931004699</v>
      </c>
      <c r="DP110" s="24">
        <v>0.84511206769538705</v>
      </c>
      <c r="DQ110" s="24">
        <v>0.79608923203328796</v>
      </c>
      <c r="DR110" s="24">
        <v>0.69097825066424701</v>
      </c>
      <c r="DS110" s="24">
        <v>0.790927440658588</v>
      </c>
      <c r="DT110" s="24">
        <v>0.75925243397299502</v>
      </c>
      <c r="DU110" s="24">
        <v>0.68613764526651699</v>
      </c>
      <c r="DV110" s="24">
        <v>0.73324548165714298</v>
      </c>
      <c r="DW110" s="24">
        <v>0.77491955702172999</v>
      </c>
      <c r="DX110" s="24">
        <v>0.85700941322964497</v>
      </c>
      <c r="DY110" s="24">
        <v>0.59797980518107996</v>
      </c>
      <c r="DZ110" s="24">
        <v>0.60464783991839799</v>
      </c>
      <c r="EA110" s="24">
        <v>0.60710498316272499</v>
      </c>
      <c r="EB110" s="24">
        <v>0.65050242230446798</v>
      </c>
      <c r="EC110" s="24">
        <v>0.642526725337497</v>
      </c>
      <c r="ED110" s="24">
        <v>0.66121669267976801</v>
      </c>
      <c r="EE110" s="24">
        <v>0.69495966828865496</v>
      </c>
      <c r="EF110" s="24">
        <v>0.547998867657427</v>
      </c>
      <c r="EG110" s="24">
        <v>0.54718743394383196</v>
      </c>
      <c r="EH110" s="24">
        <v>0.61635277055057303</v>
      </c>
      <c r="EI110" s="24">
        <v>0.64007710199303003</v>
      </c>
      <c r="EJ110" s="24">
        <v>0.59275921413083199</v>
      </c>
      <c r="EK110" s="24">
        <v>0.77277089162152701</v>
      </c>
      <c r="EL110" s="24">
        <v>0.66235191548732197</v>
      </c>
      <c r="EM110" s="24">
        <v>-0.54900190376771696</v>
      </c>
      <c r="EN110" s="24">
        <v>-9.0375372683164701E-2</v>
      </c>
      <c r="EO110" s="24">
        <v>-0.22813987975560901</v>
      </c>
      <c r="EP110" s="24">
        <v>0.23583916798469901</v>
      </c>
      <c r="EQ110" s="24">
        <v>0.64875190663381799</v>
      </c>
      <c r="ER110" s="24">
        <v>0.64883427309500996</v>
      </c>
      <c r="ES110" s="24">
        <v>0.25246085774295102</v>
      </c>
      <c r="ET110" s="24">
        <v>0.32670941502219802</v>
      </c>
      <c r="EU110" s="24">
        <v>0.29389959409691202</v>
      </c>
      <c r="EV110" s="24">
        <v>0.216353876306381</v>
      </c>
      <c r="EW110" s="24">
        <v>-0.309848535581979</v>
      </c>
    </row>
    <row r="111" spans="1:153" x14ac:dyDescent="0.25">
      <c r="A111" t="s">
        <v>49</v>
      </c>
      <c r="B111" t="s">
        <v>138</v>
      </c>
      <c r="C111" s="23">
        <v>0.59203075681435502</v>
      </c>
      <c r="D111" s="24">
        <v>-0.30012507817929301</v>
      </c>
      <c r="E111" s="24">
        <v>0.98374331180990504</v>
      </c>
      <c r="F111" s="24">
        <v>-0.40377352892915003</v>
      </c>
      <c r="G111" s="24">
        <v>-0.40550306538948899</v>
      </c>
      <c r="H111" s="24">
        <v>-0.58682504963043602</v>
      </c>
      <c r="I111" s="24">
        <v>-0.63712954294776702</v>
      </c>
      <c r="J111" s="24">
        <v>-0.56911500510490298</v>
      </c>
      <c r="K111" s="24">
        <v>-0.469774319826821</v>
      </c>
      <c r="L111" s="24">
        <v>-7.3256163258109797E-2</v>
      </c>
      <c r="M111" s="24">
        <v>-0.51271434283070205</v>
      </c>
      <c r="N111" s="24">
        <v>0.20489914810513599</v>
      </c>
      <c r="O111" s="24">
        <v>-0.53305683716116803</v>
      </c>
      <c r="P111" s="24">
        <v>-0.59567844526139302</v>
      </c>
      <c r="Q111" s="24">
        <v>-0.564385882383305</v>
      </c>
      <c r="R111" s="24">
        <v>-0.53965767228868999</v>
      </c>
      <c r="S111" s="24">
        <v>0.111778013117469</v>
      </c>
      <c r="T111" s="24">
        <v>-0.54256631303945602</v>
      </c>
      <c r="U111" s="24">
        <v>-0.58877758974132299</v>
      </c>
      <c r="V111" s="24">
        <v>-0.59189952057204998</v>
      </c>
      <c r="W111" s="24">
        <v>-0.51549170253201404</v>
      </c>
      <c r="X111" s="24">
        <v>-0.471207935158861</v>
      </c>
      <c r="Y111" s="24">
        <v>-0.53248202680952395</v>
      </c>
      <c r="Z111" s="24">
        <v>-0.41974660504398897</v>
      </c>
      <c r="AA111" s="24">
        <v>-0.55451804633981305</v>
      </c>
      <c r="AB111" s="24">
        <v>-0.29876905762728401</v>
      </c>
      <c r="AC111" s="24">
        <v>-0.54558869068968796</v>
      </c>
      <c r="AD111" s="24">
        <v>-0.54839198444082804</v>
      </c>
      <c r="AE111" s="24">
        <v>0.20106379568303601</v>
      </c>
      <c r="AF111" s="24">
        <v>0.117597759870883</v>
      </c>
      <c r="AG111" s="24">
        <v>-0.44606523894817302</v>
      </c>
      <c r="AH111" s="24">
        <v>-0.38938659659895503</v>
      </c>
      <c r="AI111" s="24">
        <v>0.26688093850296202</v>
      </c>
      <c r="AJ111" s="24">
        <v>0.49691118983027299</v>
      </c>
      <c r="AK111" s="24">
        <v>0.10440888889499</v>
      </c>
      <c r="AL111" s="24">
        <v>0.30189467344745502</v>
      </c>
      <c r="AM111" s="24">
        <v>0.41732552690069802</v>
      </c>
      <c r="AN111" s="24">
        <v>-0.63285664919449003</v>
      </c>
      <c r="AO111" s="24">
        <v>-0.36468341045629998</v>
      </c>
      <c r="AP111" s="24">
        <v>0.44968925130350201</v>
      </c>
      <c r="AQ111" s="24">
        <v>0.45796355539457201</v>
      </c>
      <c r="AR111" s="24">
        <v>0.78425011555496504</v>
      </c>
      <c r="AS111" s="24">
        <v>0.64200983598754302</v>
      </c>
      <c r="AT111" s="24">
        <v>0.50022108250202901</v>
      </c>
      <c r="AU111" s="24">
        <v>0.67753028793354197</v>
      </c>
      <c r="AV111" s="24">
        <v>0.47585129716829</v>
      </c>
      <c r="AW111" s="24">
        <v>0.651141430236718</v>
      </c>
      <c r="AX111" s="24">
        <v>0.57991276871372499</v>
      </c>
      <c r="AY111" s="24">
        <v>0.52914701223793803</v>
      </c>
      <c r="AZ111" s="24">
        <v>0.32916100297916501</v>
      </c>
      <c r="BA111" s="24">
        <v>-0.71110551542334</v>
      </c>
      <c r="BB111" s="24">
        <v>0.50832249533142004</v>
      </c>
      <c r="BC111" s="24">
        <v>0.44134950959248698</v>
      </c>
      <c r="BD111" s="24">
        <v>-4.3961732363033801E-2</v>
      </c>
      <c r="BE111" s="24">
        <v>0.17628005179195699</v>
      </c>
      <c r="BF111" s="24">
        <v>0.61877999710299403</v>
      </c>
      <c r="BG111" s="24">
        <v>0.38345128800834799</v>
      </c>
      <c r="BH111" s="24">
        <v>0.33269959816241401</v>
      </c>
      <c r="BI111" s="24">
        <v>8.2017783242930506E-2</v>
      </c>
      <c r="BJ111" s="24">
        <v>-0.72438891465715405</v>
      </c>
      <c r="BK111" s="24">
        <v>0.409325705074985</v>
      </c>
      <c r="BL111" s="24">
        <v>0.30830546486393301</v>
      </c>
      <c r="BM111" s="24">
        <v>0.43024430751799297</v>
      </c>
      <c r="BN111" s="24">
        <v>0.27197926195355399</v>
      </c>
      <c r="BO111" s="24">
        <v>0.32307673576858298</v>
      </c>
      <c r="BP111" s="24">
        <v>0.33467651498685302</v>
      </c>
      <c r="BQ111" s="24">
        <v>0.75029161919078602</v>
      </c>
      <c r="BR111" s="24">
        <v>0.71057507186750701</v>
      </c>
      <c r="BS111" s="24">
        <v>0.56806689393222498</v>
      </c>
      <c r="BT111" s="24">
        <v>0.50149394653301005</v>
      </c>
      <c r="BU111" s="24">
        <v>0.47374108038705398</v>
      </c>
      <c r="BV111" s="24">
        <v>0.48388720366796201</v>
      </c>
      <c r="BW111" s="24">
        <v>0.45454311045574503</v>
      </c>
      <c r="BX111" s="24">
        <v>0.146723907143469</v>
      </c>
      <c r="BY111" s="24">
        <v>0.566219790392816</v>
      </c>
      <c r="BZ111" s="24">
        <v>0.29150057192230999</v>
      </c>
      <c r="CA111" s="24">
        <v>0.52559705049813299</v>
      </c>
      <c r="CB111" s="24">
        <v>0.54842858984792597</v>
      </c>
      <c r="CC111" s="24">
        <v>0.46597593630172301</v>
      </c>
      <c r="CD111" s="24">
        <v>0.38800640884342802</v>
      </c>
      <c r="CE111" s="24">
        <v>0.40920972434403602</v>
      </c>
      <c r="CF111" s="24">
        <v>0.32085820160115702</v>
      </c>
      <c r="CG111" s="24">
        <v>0.281846643802865</v>
      </c>
      <c r="CH111" s="24">
        <v>0.16564438295467099</v>
      </c>
      <c r="CI111" s="24">
        <v>0.20558795158392201</v>
      </c>
      <c r="CJ111" s="24">
        <v>0.14447758412386599</v>
      </c>
      <c r="CK111" s="24">
        <v>0.44087447391277901</v>
      </c>
      <c r="CL111" s="24">
        <v>-0.39205414544913603</v>
      </c>
      <c r="CM111" s="24">
        <v>-0.148631026722609</v>
      </c>
      <c r="CN111" s="24">
        <v>-0.40757779613650202</v>
      </c>
      <c r="CO111" s="24">
        <v>0.59162112826448099</v>
      </c>
      <c r="CP111" s="24">
        <v>0.93128671234211902</v>
      </c>
      <c r="CQ111" s="24">
        <v>0.77643139607918199</v>
      </c>
      <c r="CR111" s="24">
        <v>0.65086758296104197</v>
      </c>
      <c r="CS111" s="24">
        <v>0.457273724508101</v>
      </c>
      <c r="CT111" s="24">
        <v>0.74171566106895404</v>
      </c>
      <c r="CU111" s="24">
        <v>0.71171918717467897</v>
      </c>
      <c r="CV111" s="24">
        <v>0.48519657406305</v>
      </c>
      <c r="CW111" s="24">
        <v>-0.18093046726648401</v>
      </c>
      <c r="CX111" s="24">
        <v>-0.32996113084258399</v>
      </c>
      <c r="CY111" s="24">
        <v>0.29246619176534</v>
      </c>
      <c r="CZ111" s="24">
        <v>0.56697137028975497</v>
      </c>
      <c r="DA111" s="24">
        <v>-0.112554861901408</v>
      </c>
      <c r="DB111" s="24">
        <v>-0.40114309206860799</v>
      </c>
      <c r="DC111" s="24">
        <v>0.245499037283473</v>
      </c>
      <c r="DD111" s="24">
        <v>-0.36641875516567901</v>
      </c>
      <c r="DE111" s="24">
        <v>0.10673972811816999</v>
      </c>
      <c r="DF111" s="24">
        <v>2.3758427125719099E-3</v>
      </c>
      <c r="DG111" s="24">
        <v>-0.26865749749634898</v>
      </c>
      <c r="DH111" s="24">
        <v>-0.36518788672067798</v>
      </c>
      <c r="DI111" s="24">
        <v>0.76116108796267401</v>
      </c>
      <c r="DJ111" s="24">
        <v>-0.65088720193102101</v>
      </c>
      <c r="DK111" s="24">
        <v>0.44945094008277903</v>
      </c>
      <c r="DL111" s="24">
        <v>-0.220953205931013</v>
      </c>
      <c r="DM111" s="24">
        <v>0.83745498245366501</v>
      </c>
      <c r="DN111" s="24">
        <v>0.62045414779021002</v>
      </c>
      <c r="DO111" s="24">
        <v>0.77960084265822005</v>
      </c>
      <c r="DP111" s="24">
        <v>0.77089854436724503</v>
      </c>
      <c r="DQ111" s="24">
        <v>0.71210920647474696</v>
      </c>
      <c r="DR111" s="24">
        <v>0.64991480261461898</v>
      </c>
      <c r="DS111" s="24">
        <v>0.82792654314259895</v>
      </c>
      <c r="DT111" s="24">
        <v>0.71159871236248196</v>
      </c>
      <c r="DU111" s="24">
        <v>0.64224040179284603</v>
      </c>
      <c r="DV111" s="24">
        <v>0.68456167510049604</v>
      </c>
      <c r="DW111" s="24">
        <v>0.70701413846934702</v>
      </c>
      <c r="DX111" s="24">
        <v>0.80301572012822398</v>
      </c>
      <c r="DY111" s="24">
        <v>0.56421145406323803</v>
      </c>
      <c r="DZ111" s="24">
        <v>0.54672837629929805</v>
      </c>
      <c r="EA111" s="24">
        <v>0.53891293764501702</v>
      </c>
      <c r="EB111" s="24">
        <v>0.58706801823585097</v>
      </c>
      <c r="EC111" s="24">
        <v>0.59064549354275397</v>
      </c>
      <c r="ED111" s="24">
        <v>0.61065362608500495</v>
      </c>
      <c r="EE111" s="24">
        <v>0.63628220707024596</v>
      </c>
      <c r="EF111" s="24">
        <v>0.47988919322368201</v>
      </c>
      <c r="EG111" s="24">
        <v>0.48867129391539699</v>
      </c>
      <c r="EH111" s="24">
        <v>0.55329001846531001</v>
      </c>
      <c r="EI111" s="24">
        <v>0.58684319917259997</v>
      </c>
      <c r="EJ111" s="24">
        <v>0.45866614076598</v>
      </c>
      <c r="EK111" s="24">
        <v>0.732269146502043</v>
      </c>
      <c r="EL111" s="24">
        <v>0.47971542454169802</v>
      </c>
      <c r="EM111" s="24">
        <v>-0.49715500170103999</v>
      </c>
      <c r="EN111" s="24">
        <v>-8.1410396889860695E-2</v>
      </c>
      <c r="EO111" s="24">
        <v>-0.20166959454567801</v>
      </c>
      <c r="EP111" s="24">
        <v>0.46693290976533602</v>
      </c>
      <c r="EQ111" s="24">
        <v>0.496952270570864</v>
      </c>
      <c r="ER111" s="24">
        <v>0.47374424012720001</v>
      </c>
      <c r="ES111" s="24">
        <v>0.479130978220699</v>
      </c>
      <c r="ET111" s="24">
        <v>0.54772001275409399</v>
      </c>
      <c r="EU111" s="24">
        <v>0.51052312538345701</v>
      </c>
      <c r="EV111" s="24">
        <v>0.13814893039551099</v>
      </c>
      <c r="EW111" s="24">
        <v>-0.28721417619836098</v>
      </c>
    </row>
    <row r="112" spans="1:153" x14ac:dyDescent="0.25">
      <c r="A112" t="s">
        <v>50</v>
      </c>
      <c r="B112" t="s">
        <v>138</v>
      </c>
      <c r="C112" s="23">
        <v>0.58406459975087799</v>
      </c>
      <c r="D112" s="24">
        <v>-0.217692437321586</v>
      </c>
      <c r="E112" s="24">
        <v>0.89211214510218795</v>
      </c>
      <c r="F112" s="24">
        <v>-0.457614981567738</v>
      </c>
      <c r="G112" s="24">
        <v>-0.417757232467597</v>
      </c>
      <c r="H112" s="24">
        <v>-0.61449778461642901</v>
      </c>
      <c r="I112" s="24">
        <v>-0.66610627103812203</v>
      </c>
      <c r="J112" s="24">
        <v>-0.61134362485036498</v>
      </c>
      <c r="K112" s="24">
        <v>-0.53742875111171995</v>
      </c>
      <c r="L112" s="24">
        <v>-0.18986363457018701</v>
      </c>
      <c r="M112" s="24">
        <v>-0.57071819527026801</v>
      </c>
      <c r="N112" s="24">
        <v>-4.3168220143546203E-2</v>
      </c>
      <c r="O112" s="24">
        <v>-0.56669726115607499</v>
      </c>
      <c r="P112" s="24">
        <v>-0.60369305457001499</v>
      </c>
      <c r="Q112" s="24">
        <v>-0.57459973089468297</v>
      </c>
      <c r="R112" s="24">
        <v>-0.56028703302561</v>
      </c>
      <c r="S112" s="24">
        <v>-1.8543042593234998E-2</v>
      </c>
      <c r="T112" s="24">
        <v>-0.61482793201314501</v>
      </c>
      <c r="U112" s="24">
        <v>-0.59186671793528101</v>
      </c>
      <c r="V112" s="24">
        <v>-0.59397430482890101</v>
      </c>
      <c r="W112" s="24">
        <v>-0.52161936558846</v>
      </c>
      <c r="X112" s="24">
        <v>-0.51334175359072298</v>
      </c>
      <c r="Y112" s="24">
        <v>-0.59560455323831596</v>
      </c>
      <c r="Z112" s="24">
        <v>-0.50729529543941498</v>
      </c>
      <c r="AA112" s="24">
        <v>-0.61578890418313303</v>
      </c>
      <c r="AB112" s="24">
        <v>-0.36664605972120001</v>
      </c>
      <c r="AC112" s="24">
        <v>-0.54768008363825904</v>
      </c>
      <c r="AD112" s="24">
        <v>-0.57250519894248597</v>
      </c>
      <c r="AE112" s="24">
        <v>0.26013358907064099</v>
      </c>
      <c r="AF112" s="24">
        <v>9.0917598897185606E-2</v>
      </c>
      <c r="AG112" s="24">
        <v>-0.47378845324386298</v>
      </c>
      <c r="AH112" s="24">
        <v>-0.42124040840585503</v>
      </c>
      <c r="AI112" s="24">
        <v>0.31323574699496898</v>
      </c>
      <c r="AJ112" s="24">
        <v>0.44493041026445201</v>
      </c>
      <c r="AK112" s="24">
        <v>5.4527779794416399E-2</v>
      </c>
      <c r="AL112" s="24">
        <v>0.104519161609972</v>
      </c>
      <c r="AM112" s="24">
        <v>0.21133829460037301</v>
      </c>
      <c r="AN112" s="24">
        <v>-0.64914879530899205</v>
      </c>
      <c r="AO112" s="24">
        <v>-0.42470178315991097</v>
      </c>
      <c r="AP112" s="24">
        <v>0.372759004966768</v>
      </c>
      <c r="AQ112" s="24">
        <v>0.26751203907862098</v>
      </c>
      <c r="AR112" s="24">
        <v>0.67678162850052503</v>
      </c>
      <c r="AS112" s="24">
        <v>0.53438300422691098</v>
      </c>
      <c r="AT112" s="24">
        <v>0.39143241008593699</v>
      </c>
      <c r="AU112" s="24">
        <v>0.65745616052480005</v>
      </c>
      <c r="AV112" s="24">
        <v>0.26159040839436098</v>
      </c>
      <c r="AW112" s="24">
        <v>0.53732508664762701</v>
      </c>
      <c r="AX112" s="24">
        <v>0.517236697040525</v>
      </c>
      <c r="AY112" s="24">
        <v>0.44716011974167502</v>
      </c>
      <c r="AZ112" s="24">
        <v>0.30047811941930802</v>
      </c>
      <c r="BA112" s="24">
        <v>-0.68735673073969605</v>
      </c>
      <c r="BB112" s="24">
        <v>0.47156484502351897</v>
      </c>
      <c r="BC112" s="24">
        <v>0.40172176741971199</v>
      </c>
      <c r="BD112" s="24">
        <v>-6.2231358436962599E-2</v>
      </c>
      <c r="BE112" s="24">
        <v>0.29874839972580303</v>
      </c>
      <c r="BF112" s="24">
        <v>0.58819688151140903</v>
      </c>
      <c r="BG112" s="24">
        <v>0.33581762570489099</v>
      </c>
      <c r="BH112" s="24">
        <v>0.340200743823666</v>
      </c>
      <c r="BI112" s="24">
        <v>0.15364707745987899</v>
      </c>
      <c r="BJ112" s="24">
        <v>-0.754873335075816</v>
      </c>
      <c r="BK112" s="24">
        <v>0.379271297385464</v>
      </c>
      <c r="BL112" s="24">
        <v>0.25612931007891299</v>
      </c>
      <c r="BM112" s="24">
        <v>0.360933472623022</v>
      </c>
      <c r="BN112" s="24">
        <v>0.17431425503989101</v>
      </c>
      <c r="BO112" s="24">
        <v>0.29277711012263402</v>
      </c>
      <c r="BP112" s="24">
        <v>0.31087142727151501</v>
      </c>
      <c r="BQ112" s="24">
        <v>0.56303193520567796</v>
      </c>
      <c r="BR112" s="24">
        <v>0.52170921775289802</v>
      </c>
      <c r="BS112" s="24">
        <v>0.48040095307784297</v>
      </c>
      <c r="BT112" s="24">
        <v>0.46171725161805899</v>
      </c>
      <c r="BU112" s="24">
        <v>0.41689421967190099</v>
      </c>
      <c r="BV112" s="24">
        <v>0.46530061072856399</v>
      </c>
      <c r="BW112" s="24">
        <v>0.423362005458295</v>
      </c>
      <c r="BX112" s="24">
        <v>8.9466230280608502E-2</v>
      </c>
      <c r="BY112" s="24">
        <v>0.56430578297211798</v>
      </c>
      <c r="BZ112" s="24">
        <v>9.0446866369763096E-2</v>
      </c>
      <c r="CA112" s="24">
        <v>0.34102309654291701</v>
      </c>
      <c r="CB112" s="24">
        <v>0.48960705256257803</v>
      </c>
      <c r="CC112" s="24">
        <v>0.406588122467687</v>
      </c>
      <c r="CD112" s="24">
        <v>0.35576440598540499</v>
      </c>
      <c r="CE112" s="24">
        <v>0.365691093186368</v>
      </c>
      <c r="CF112" s="24">
        <v>0.31439661568036997</v>
      </c>
      <c r="CG112" s="24">
        <v>0.25712448350732903</v>
      </c>
      <c r="CH112" s="24">
        <v>0.15696318605508899</v>
      </c>
      <c r="CI112" s="24">
        <v>0.17633935022378999</v>
      </c>
      <c r="CJ112" s="24">
        <v>4.0042097405234699E-2</v>
      </c>
      <c r="CK112" s="24">
        <v>0.40093054614546703</v>
      </c>
      <c r="CL112" s="24">
        <v>-0.49014935315721397</v>
      </c>
      <c r="CM112" s="24">
        <v>-0.23828907418829301</v>
      </c>
      <c r="CN112" s="24">
        <v>-0.46056533769167501</v>
      </c>
      <c r="CO112" s="24">
        <v>0.46886557785138699</v>
      </c>
      <c r="CP112" s="24">
        <v>0.95731365106819699</v>
      </c>
      <c r="CQ112" s="24">
        <v>0.58849566640312501</v>
      </c>
      <c r="CR112" s="24">
        <v>0.42591998673319298</v>
      </c>
      <c r="CS112" s="24">
        <v>0.30287812498961503</v>
      </c>
      <c r="CT112" s="24">
        <v>0.63152483590937802</v>
      </c>
      <c r="CU112" s="24">
        <v>0.574632372377334</v>
      </c>
      <c r="CV112" s="24">
        <v>0.27277954889807399</v>
      </c>
      <c r="CW112" s="24">
        <v>-0.187232518462531</v>
      </c>
      <c r="CX112" s="24">
        <v>-0.39811093780238199</v>
      </c>
      <c r="CY112" s="24">
        <v>0.37932153810463098</v>
      </c>
      <c r="CZ112" s="24">
        <v>0.469523431155557</v>
      </c>
      <c r="DA112" s="24">
        <v>-0.237278630773646</v>
      </c>
      <c r="DB112" s="24">
        <v>-0.439159806671164</v>
      </c>
      <c r="DC112" s="24">
        <v>0.121138910128178</v>
      </c>
      <c r="DD112" s="24">
        <v>-0.45534632842443301</v>
      </c>
      <c r="DE112" s="24">
        <v>-0.15507898779273699</v>
      </c>
      <c r="DF112" s="24">
        <v>0.17354917123858399</v>
      </c>
      <c r="DG112" s="24">
        <v>-6.8747050760633394E-2</v>
      </c>
      <c r="DH112" s="24">
        <v>-0.48879189860848099</v>
      </c>
      <c r="DI112" s="24">
        <v>0.67768706636617704</v>
      </c>
      <c r="DJ112" s="24">
        <v>-0.50709379579269298</v>
      </c>
      <c r="DK112" s="24">
        <v>0.31363755280222899</v>
      </c>
      <c r="DL112" s="24">
        <v>-0.191754849106575</v>
      </c>
      <c r="DM112" s="24">
        <v>0.82347148691946903</v>
      </c>
      <c r="DN112" s="24">
        <v>0.70769453005153804</v>
      </c>
      <c r="DO112" s="24">
        <v>0.76789787055465397</v>
      </c>
      <c r="DP112" s="24">
        <v>0.74548133408910999</v>
      </c>
      <c r="DQ112" s="24">
        <v>0.68562635742887201</v>
      </c>
      <c r="DR112" s="24">
        <v>0.67276764906349495</v>
      </c>
      <c r="DS112" s="24">
        <v>0.88007354022122197</v>
      </c>
      <c r="DT112" s="24">
        <v>0.67624469233606599</v>
      </c>
      <c r="DU112" s="24">
        <v>0.66402328892479401</v>
      </c>
      <c r="DV112" s="24">
        <v>0.71118914966088598</v>
      </c>
      <c r="DW112" s="24">
        <v>0.71355981408941105</v>
      </c>
      <c r="DX112" s="24">
        <v>0.80384056692705597</v>
      </c>
      <c r="DY112" s="24">
        <v>0.61572511847134903</v>
      </c>
      <c r="DZ112" s="24">
        <v>0.58035536577494595</v>
      </c>
      <c r="EA112" s="24">
        <v>0.56552568957132798</v>
      </c>
      <c r="EB112" s="24">
        <v>0.61562100061327596</v>
      </c>
      <c r="EC112" s="24">
        <v>0.62544968283950397</v>
      </c>
      <c r="ED112" s="24">
        <v>0.64019029489432999</v>
      </c>
      <c r="EE112" s="24">
        <v>0.65787575700659096</v>
      </c>
      <c r="EF112" s="24">
        <v>0.50625783969811899</v>
      </c>
      <c r="EG112" s="24">
        <v>0.52677128093028003</v>
      </c>
      <c r="EH112" s="24">
        <v>0.57900463879345998</v>
      </c>
      <c r="EI112" s="24">
        <v>0.620441494710538</v>
      </c>
      <c r="EJ112" s="24">
        <v>0.190976195501354</v>
      </c>
      <c r="EK112" s="24">
        <v>0.60169486769237301</v>
      </c>
      <c r="EL112" s="24">
        <v>0.29083345108084402</v>
      </c>
      <c r="EM112" s="24">
        <v>-0.51598412984295405</v>
      </c>
      <c r="EN112" s="24">
        <v>-0.18013701147325001</v>
      </c>
      <c r="EO112" s="24">
        <v>-0.15718560622039901</v>
      </c>
      <c r="EP112" s="24">
        <v>0.63467984276834</v>
      </c>
      <c r="EQ112" s="24">
        <v>0.22762569597684801</v>
      </c>
      <c r="ER112" s="24">
        <v>0.227147828085982</v>
      </c>
      <c r="ES112" s="24">
        <v>0.634217886609029</v>
      </c>
      <c r="ET112" s="24">
        <v>0.73248947989749302</v>
      </c>
      <c r="EU112" s="24">
        <v>0.68658413257017703</v>
      </c>
      <c r="EV112" s="24">
        <v>0.109646941000539</v>
      </c>
      <c r="EW112" s="24">
        <v>-0.242813474631114</v>
      </c>
    </row>
    <row r="113" spans="1:153" x14ac:dyDescent="0.25">
      <c r="A113" t="s">
        <v>51</v>
      </c>
      <c r="B113" t="s">
        <v>138</v>
      </c>
      <c r="C113" s="23">
        <v>0.64547752625763199</v>
      </c>
      <c r="D113" s="24">
        <v>-0.238739555705759</v>
      </c>
      <c r="E113" s="24">
        <v>0.98407280278715403</v>
      </c>
      <c r="F113" s="24">
        <v>-0.44738850664347801</v>
      </c>
      <c r="G113" s="24">
        <v>-0.467479933047106</v>
      </c>
      <c r="H113" s="24">
        <v>-0.63306743606496596</v>
      </c>
      <c r="I113" s="24">
        <v>-0.68038770236860202</v>
      </c>
      <c r="J113" s="24">
        <v>-0.60483470735684297</v>
      </c>
      <c r="K113" s="24">
        <v>-0.50951671938716503</v>
      </c>
      <c r="L113" s="24">
        <v>-0.122381308253022</v>
      </c>
      <c r="M113" s="24">
        <v>-0.54707525131227297</v>
      </c>
      <c r="N113" s="24">
        <v>0.22106550821537099</v>
      </c>
      <c r="O113" s="24">
        <v>-0.58291175162186004</v>
      </c>
      <c r="P113" s="24">
        <v>-0.64353057471048203</v>
      </c>
      <c r="Q113" s="24">
        <v>-0.61115585125403005</v>
      </c>
      <c r="R113" s="24">
        <v>-0.576216273871205</v>
      </c>
      <c r="S113" s="24">
        <v>5.4076819877488198E-2</v>
      </c>
      <c r="T113" s="24">
        <v>-0.57549937311535204</v>
      </c>
      <c r="U113" s="24">
        <v>-0.64299379936148404</v>
      </c>
      <c r="V113" s="24">
        <v>-0.64238071365135296</v>
      </c>
      <c r="W113" s="24">
        <v>-0.56657748849315903</v>
      </c>
      <c r="X113" s="24">
        <v>-0.53069674873467398</v>
      </c>
      <c r="Y113" s="24">
        <v>-0.57011946344801101</v>
      </c>
      <c r="Z113" s="24">
        <v>-0.46527959542612801</v>
      </c>
      <c r="AA113" s="24">
        <v>-0.59117719332209795</v>
      </c>
      <c r="AB113" s="24">
        <v>-0.32799051360298798</v>
      </c>
      <c r="AC113" s="24">
        <v>-0.59885917289831303</v>
      </c>
      <c r="AD113" s="24">
        <v>-0.58862272018059103</v>
      </c>
      <c r="AE113" s="24">
        <v>0.21569467262939199</v>
      </c>
      <c r="AF113" s="24">
        <v>0.14623763537908999</v>
      </c>
      <c r="AG113" s="24">
        <v>-0.496399854888466</v>
      </c>
      <c r="AH113" s="24">
        <v>-0.461247406487442</v>
      </c>
      <c r="AI113" s="24">
        <v>0.27989790723798103</v>
      </c>
      <c r="AJ113" s="24">
        <v>0.54800028225624497</v>
      </c>
      <c r="AK113" s="24">
        <v>0.151753637727326</v>
      </c>
      <c r="AL113" s="24">
        <v>0.34166784729030902</v>
      </c>
      <c r="AM113" s="24">
        <v>0.45075915754353502</v>
      </c>
      <c r="AN113" s="24">
        <v>-0.68005179364075496</v>
      </c>
      <c r="AO113" s="24">
        <v>-0.39771843720885403</v>
      </c>
      <c r="AP113" s="24">
        <v>0.52639688399402096</v>
      </c>
      <c r="AQ113" s="24">
        <v>0.54052076162307106</v>
      </c>
      <c r="AR113" s="24">
        <v>0.83367841606201598</v>
      </c>
      <c r="AS113" s="24">
        <v>0.71466124060862002</v>
      </c>
      <c r="AT113" s="24">
        <v>0.57485732449976001</v>
      </c>
      <c r="AU113" s="24">
        <v>0.73269762175085595</v>
      </c>
      <c r="AV113" s="24">
        <v>0.481643939311309</v>
      </c>
      <c r="AW113" s="24">
        <v>0.71918653000954502</v>
      </c>
      <c r="AX113" s="24">
        <v>0.64695481262459498</v>
      </c>
      <c r="AY113" s="24">
        <v>0.59729986795106005</v>
      </c>
      <c r="AZ113" s="24">
        <v>0.38053882574752801</v>
      </c>
      <c r="BA113" s="24">
        <v>-0.75141875477404696</v>
      </c>
      <c r="BB113" s="24">
        <v>0.56773738216689795</v>
      </c>
      <c r="BC113" s="24">
        <v>0.50328527239531295</v>
      </c>
      <c r="BD113" s="24">
        <v>-7.0007374450713504E-3</v>
      </c>
      <c r="BE113" s="24">
        <v>0.18472330095091</v>
      </c>
      <c r="BF113" s="24">
        <v>0.66068635679269705</v>
      </c>
      <c r="BG113" s="24">
        <v>0.44956406536385102</v>
      </c>
      <c r="BH113" s="24">
        <v>0.39515313540589497</v>
      </c>
      <c r="BI113" s="24">
        <v>8.9377546135127398E-2</v>
      </c>
      <c r="BJ113" s="24">
        <v>-0.76281264792448999</v>
      </c>
      <c r="BK113" s="24">
        <v>0.48462675677266798</v>
      </c>
      <c r="BL113" s="24">
        <v>0.38702392412758702</v>
      </c>
      <c r="BM113" s="24">
        <v>0.51265116816177903</v>
      </c>
      <c r="BN113" s="24">
        <v>0.371025901926748</v>
      </c>
      <c r="BO113" s="24">
        <v>0.37943694139294298</v>
      </c>
      <c r="BP113" s="24">
        <v>0.37913982387051698</v>
      </c>
      <c r="BQ113" s="24">
        <v>0.76762911220523899</v>
      </c>
      <c r="BR113" s="24">
        <v>0.76366769113602595</v>
      </c>
      <c r="BS113" s="24">
        <v>0.62957806125575499</v>
      </c>
      <c r="BT113" s="24">
        <v>0.56518752214388701</v>
      </c>
      <c r="BU113" s="24">
        <v>0.539692044817904</v>
      </c>
      <c r="BV113" s="24">
        <v>0.54215564746959199</v>
      </c>
      <c r="BW113" s="24">
        <v>0.51461516365639104</v>
      </c>
      <c r="BX113" s="24">
        <v>0.205433451356208</v>
      </c>
      <c r="BY113" s="24">
        <v>0.613856333862142</v>
      </c>
      <c r="BZ113" s="24">
        <v>0.35900895194131499</v>
      </c>
      <c r="CA113" s="24">
        <v>0.59946949967593399</v>
      </c>
      <c r="CB113" s="24">
        <v>0.60708068756694</v>
      </c>
      <c r="CC113" s="24">
        <v>0.54099671826131601</v>
      </c>
      <c r="CD113" s="24">
        <v>0.45209264651619802</v>
      </c>
      <c r="CE113" s="24">
        <v>0.47188423820659298</v>
      </c>
      <c r="CF113" s="24">
        <v>0.38572131943017801</v>
      </c>
      <c r="CG113" s="24">
        <v>0.34664129563827201</v>
      </c>
      <c r="CH113" s="24">
        <v>0.253772765194622</v>
      </c>
      <c r="CI113" s="24">
        <v>0.29769434500141001</v>
      </c>
      <c r="CJ113" s="24">
        <v>0.251989430339429</v>
      </c>
      <c r="CK113" s="24">
        <v>0.50532253524805604</v>
      </c>
      <c r="CL113" s="24">
        <v>-0.43191507303802001</v>
      </c>
      <c r="CM113" s="24">
        <v>-0.15075369502806901</v>
      </c>
      <c r="CN113" s="24">
        <v>-0.45245366829310202</v>
      </c>
      <c r="CO113" s="24">
        <v>0.66253342690992201</v>
      </c>
      <c r="CP113" s="24">
        <v>0.91094440239708996</v>
      </c>
      <c r="CQ113" s="24">
        <v>0.81794281370403199</v>
      </c>
      <c r="CR113" s="24">
        <v>0.67655758346837103</v>
      </c>
      <c r="CS113" s="24">
        <v>0.45130931550699699</v>
      </c>
      <c r="CT113" s="24">
        <v>0.76538930353735701</v>
      </c>
      <c r="CU113" s="24">
        <v>0.70867356297183204</v>
      </c>
      <c r="CV113" s="24">
        <v>0.54755517457817404</v>
      </c>
      <c r="CW113" s="24">
        <v>-0.23301796827239099</v>
      </c>
      <c r="CX113" s="24">
        <v>-0.38320111703427501</v>
      </c>
      <c r="CY113" s="24">
        <v>0.33636235503066098</v>
      </c>
      <c r="CZ113" s="24">
        <v>0.64065071246788496</v>
      </c>
      <c r="DA113" s="24">
        <v>-0.148695079072765</v>
      </c>
      <c r="DB113" s="24">
        <v>-0.44693662403711398</v>
      </c>
      <c r="DC113" s="24">
        <v>0.24849426285519199</v>
      </c>
      <c r="DD113" s="24">
        <v>-0.38058700676878499</v>
      </c>
      <c r="DE113" s="24">
        <v>0.15562100036145499</v>
      </c>
      <c r="DF113" s="24">
        <v>4.6056457808595803E-2</v>
      </c>
      <c r="DG113" s="24">
        <v>-0.218423503419444</v>
      </c>
      <c r="DH113" s="24">
        <v>-0.37053523345302403</v>
      </c>
      <c r="DI113" s="24">
        <v>0.79725079821463096</v>
      </c>
      <c r="DJ113" s="24">
        <v>-0.71579900323649803</v>
      </c>
      <c r="DK113" s="24">
        <v>0.51239538126214201</v>
      </c>
      <c r="DL113" s="24">
        <v>-0.28788599602564702</v>
      </c>
      <c r="DM113" s="24">
        <v>0.87430606660160803</v>
      </c>
      <c r="DN113" s="24">
        <v>0.61712149276540296</v>
      </c>
      <c r="DO113" s="24">
        <v>0.82659816088461302</v>
      </c>
      <c r="DP113" s="24">
        <v>0.82387629828883202</v>
      </c>
      <c r="DQ113" s="24">
        <v>0.77141570810694604</v>
      </c>
      <c r="DR113" s="24">
        <v>0.70019296015537003</v>
      </c>
      <c r="DS113" s="24">
        <v>0.84288656898929304</v>
      </c>
      <c r="DT113" s="24">
        <v>0.74136932017422297</v>
      </c>
      <c r="DU113" s="24">
        <v>0.68093661239497205</v>
      </c>
      <c r="DV113" s="24">
        <v>0.72868822138838296</v>
      </c>
      <c r="DW113" s="24">
        <v>0.75980076224457804</v>
      </c>
      <c r="DX113" s="24">
        <v>0.85257377407823298</v>
      </c>
      <c r="DY113" s="24">
        <v>0.59842628529427999</v>
      </c>
      <c r="DZ113" s="24">
        <v>0.59073381209612297</v>
      </c>
      <c r="EA113" s="24">
        <v>0.58765623527240096</v>
      </c>
      <c r="EB113" s="24">
        <v>0.63623052091739296</v>
      </c>
      <c r="EC113" s="24">
        <v>0.63348708093918304</v>
      </c>
      <c r="ED113" s="24">
        <v>0.65343109636136798</v>
      </c>
      <c r="EE113" s="24">
        <v>0.68306137166407399</v>
      </c>
      <c r="EF113" s="24">
        <v>0.52649165780520601</v>
      </c>
      <c r="EG113" s="24">
        <v>0.53380719699974999</v>
      </c>
      <c r="EH113" s="24">
        <v>0.599942131388713</v>
      </c>
      <c r="EI113" s="24">
        <v>0.63018523544879301</v>
      </c>
      <c r="EJ113" s="24">
        <v>0.480933228988634</v>
      </c>
      <c r="EK113" s="24">
        <v>0.73361882652382704</v>
      </c>
      <c r="EL113" s="24">
        <v>0.55226430465276</v>
      </c>
      <c r="EM113" s="24">
        <v>-0.53152609897598602</v>
      </c>
      <c r="EN113" s="24">
        <v>-0.101988105703317</v>
      </c>
      <c r="EO113" s="24">
        <v>-0.23697370261880801</v>
      </c>
      <c r="EP113" s="24">
        <v>0.39512717803450997</v>
      </c>
      <c r="EQ113" s="24">
        <v>0.53230790193180499</v>
      </c>
      <c r="ER113" s="24">
        <v>0.52828954362030101</v>
      </c>
      <c r="ES113" s="24">
        <v>0.40723225913942701</v>
      </c>
      <c r="ET113" s="24">
        <v>0.48355452166006702</v>
      </c>
      <c r="EU113" s="24">
        <v>0.449686148671466</v>
      </c>
      <c r="EV113" s="24">
        <v>0.183152027366629</v>
      </c>
      <c r="EW113" s="24">
        <v>-0.320121303148445</v>
      </c>
    </row>
    <row r="114" spans="1:153" x14ac:dyDescent="0.25">
      <c r="A114" t="s">
        <v>52</v>
      </c>
      <c r="B114" t="s">
        <v>138</v>
      </c>
      <c r="C114" s="23">
        <v>0.59267505261429199</v>
      </c>
      <c r="D114" s="24">
        <v>-0.221101634601402</v>
      </c>
      <c r="E114" s="24">
        <v>0.90546383693907595</v>
      </c>
      <c r="F114" s="24">
        <v>-0.45211499241216502</v>
      </c>
      <c r="G114" s="24">
        <v>-0.43028235062221398</v>
      </c>
      <c r="H114" s="24">
        <v>-0.618866343187499</v>
      </c>
      <c r="I114" s="24">
        <v>-0.66964041540289299</v>
      </c>
      <c r="J114" s="24">
        <v>-0.60744521196899803</v>
      </c>
      <c r="K114" s="24">
        <v>-0.53878138013657495</v>
      </c>
      <c r="L114" s="24">
        <v>-0.20119102108671799</v>
      </c>
      <c r="M114" s="24">
        <v>-0.57052292065403998</v>
      </c>
      <c r="N114" s="24">
        <v>-3.4070556565171398E-2</v>
      </c>
      <c r="O114" s="24">
        <v>-0.57031066660168805</v>
      </c>
      <c r="P114" s="24">
        <v>-0.60932785393006805</v>
      </c>
      <c r="Q114" s="24">
        <v>-0.580956721145369</v>
      </c>
      <c r="R114" s="24">
        <v>-0.56386769388211699</v>
      </c>
      <c r="S114" s="24">
        <v>-4.0012648565993902E-2</v>
      </c>
      <c r="T114" s="24">
        <v>-0.60943856094371596</v>
      </c>
      <c r="U114" s="24">
        <v>-0.60326265960194503</v>
      </c>
      <c r="V114" s="24">
        <v>-0.60368101507045901</v>
      </c>
      <c r="W114" s="24">
        <v>-0.531911660926501</v>
      </c>
      <c r="X114" s="24">
        <v>-0.53183879566969605</v>
      </c>
      <c r="Y114" s="24">
        <v>-0.59844740724902901</v>
      </c>
      <c r="Z114" s="24">
        <v>-0.51564860272011304</v>
      </c>
      <c r="AA114" s="24">
        <v>-0.61311427468269697</v>
      </c>
      <c r="AB114" s="24">
        <v>-0.35812165595094902</v>
      </c>
      <c r="AC114" s="24">
        <v>-0.55818542286329398</v>
      </c>
      <c r="AD114" s="24">
        <v>-0.57268258104984904</v>
      </c>
      <c r="AE114" s="24">
        <v>0.244026109341037</v>
      </c>
      <c r="AF114" s="24">
        <v>8.0347158101619395E-2</v>
      </c>
      <c r="AG114" s="24">
        <v>-0.47829962161832301</v>
      </c>
      <c r="AH114" s="24">
        <v>-0.44946379180270002</v>
      </c>
      <c r="AI114" s="24">
        <v>0.296821619106305</v>
      </c>
      <c r="AJ114" s="24">
        <v>0.45313632712837199</v>
      </c>
      <c r="AK114" s="24">
        <v>5.3878224196665103E-2</v>
      </c>
      <c r="AL114" s="24">
        <v>0.108566131716858</v>
      </c>
      <c r="AM114" s="24">
        <v>0.225740975655285</v>
      </c>
      <c r="AN114" s="24">
        <v>-0.655629596719003</v>
      </c>
      <c r="AO114" s="24">
        <v>-0.41869153722352498</v>
      </c>
      <c r="AP114" s="24">
        <v>0.39594414729222199</v>
      </c>
      <c r="AQ114" s="24">
        <v>0.30911103262461198</v>
      </c>
      <c r="AR114" s="24">
        <v>0.69522661125694996</v>
      </c>
      <c r="AS114" s="24">
        <v>0.56265003410862702</v>
      </c>
      <c r="AT114" s="24">
        <v>0.42305560691192901</v>
      </c>
      <c r="AU114" s="24">
        <v>0.67015244561996301</v>
      </c>
      <c r="AV114" s="24">
        <v>0.27902855196326298</v>
      </c>
      <c r="AW114" s="24">
        <v>0.56459739283984101</v>
      </c>
      <c r="AX114" s="24">
        <v>0.53410454642462701</v>
      </c>
      <c r="AY114" s="24">
        <v>0.46326504949166197</v>
      </c>
      <c r="AZ114" s="24">
        <v>0.30303168879129799</v>
      </c>
      <c r="BA114" s="24">
        <v>-0.69897162479220099</v>
      </c>
      <c r="BB114" s="24">
        <v>0.48190529314212399</v>
      </c>
      <c r="BC114" s="24">
        <v>0.41380699882515398</v>
      </c>
      <c r="BD114" s="24">
        <v>-6.7061308390874097E-2</v>
      </c>
      <c r="BE114" s="24">
        <v>0.27655491642518698</v>
      </c>
      <c r="BF114" s="24">
        <v>0.59264167412444202</v>
      </c>
      <c r="BG114" s="24">
        <v>0.34797094041779503</v>
      </c>
      <c r="BH114" s="24">
        <v>0.34748026448189301</v>
      </c>
      <c r="BI114" s="24">
        <v>0.124960395193058</v>
      </c>
      <c r="BJ114" s="24">
        <v>-0.78358663354567104</v>
      </c>
      <c r="BK114" s="24">
        <v>0.39421956712003797</v>
      </c>
      <c r="BL114" s="24">
        <v>0.27141292274682</v>
      </c>
      <c r="BM114" s="24">
        <v>0.381068046986964</v>
      </c>
      <c r="BN114" s="24">
        <v>0.205156569707902</v>
      </c>
      <c r="BO114" s="24">
        <v>0.29863886776424198</v>
      </c>
      <c r="BP114" s="24">
        <v>0.30763414756639401</v>
      </c>
      <c r="BQ114" s="24">
        <v>0.57158719524105495</v>
      </c>
      <c r="BR114" s="24">
        <v>0.54930808283403998</v>
      </c>
      <c r="BS114" s="24">
        <v>0.49339925082376901</v>
      </c>
      <c r="BT114" s="24">
        <v>0.47353292841557898</v>
      </c>
      <c r="BU114" s="24">
        <v>0.43354593081638698</v>
      </c>
      <c r="BV114" s="24">
        <v>0.47363862431500597</v>
      </c>
      <c r="BW114" s="24">
        <v>0.43400868238269302</v>
      </c>
      <c r="BX114" s="24">
        <v>0.106424557823965</v>
      </c>
      <c r="BY114" s="24">
        <v>0.56604227829128295</v>
      </c>
      <c r="BZ114" s="24">
        <v>0.12739080753828699</v>
      </c>
      <c r="CA114" s="24">
        <v>0.37136248577091102</v>
      </c>
      <c r="CB114" s="24">
        <v>0.50186891000456402</v>
      </c>
      <c r="CC114" s="24">
        <v>0.42608493259324298</v>
      </c>
      <c r="CD114" s="24">
        <v>0.36528451365153197</v>
      </c>
      <c r="CE114" s="24">
        <v>0.36998595818082702</v>
      </c>
      <c r="CF114" s="24">
        <v>0.32070663606370903</v>
      </c>
      <c r="CG114" s="24">
        <v>0.26580001463504699</v>
      </c>
      <c r="CH114" s="24">
        <v>0.17361300281935099</v>
      </c>
      <c r="CI114" s="24">
        <v>0.19566744231741001</v>
      </c>
      <c r="CJ114" s="24">
        <v>7.8300448035998005E-2</v>
      </c>
      <c r="CK114" s="24">
        <v>0.41384454618565503</v>
      </c>
      <c r="CL114" s="24">
        <v>-0.48709795481781298</v>
      </c>
      <c r="CM114" s="24">
        <v>-0.20744642353057499</v>
      </c>
      <c r="CN114" s="24">
        <v>-0.46716492829937301</v>
      </c>
      <c r="CO114" s="24">
        <v>0.492914826724623</v>
      </c>
      <c r="CP114" s="24">
        <v>0.94704701209980002</v>
      </c>
      <c r="CQ114" s="24">
        <v>0.62067027890695303</v>
      </c>
      <c r="CR114" s="24">
        <v>0.46372657153457703</v>
      </c>
      <c r="CS114" s="24">
        <v>0.33460449901031603</v>
      </c>
      <c r="CT114" s="24">
        <v>0.63613604271745705</v>
      </c>
      <c r="CU114" s="24">
        <v>0.56805338792244797</v>
      </c>
      <c r="CV114" s="24">
        <v>0.30993784684266501</v>
      </c>
      <c r="CW114" s="24">
        <v>-0.18771932043880399</v>
      </c>
      <c r="CX114" s="24">
        <v>-0.392862191559323</v>
      </c>
      <c r="CY114" s="24">
        <v>0.37968684194038999</v>
      </c>
      <c r="CZ114" s="24">
        <v>0.49582955487067798</v>
      </c>
      <c r="DA114" s="24">
        <v>-0.22363954795803301</v>
      </c>
      <c r="DB114" s="24">
        <v>-0.44891240825225198</v>
      </c>
      <c r="DC114" s="24">
        <v>0.139841802594945</v>
      </c>
      <c r="DD114" s="24">
        <v>-0.43471990215469403</v>
      </c>
      <c r="DE114" s="24">
        <v>-0.122218596464475</v>
      </c>
      <c r="DF114" s="24">
        <v>0.16349428602152899</v>
      </c>
      <c r="DG114" s="24">
        <v>-6.9840972910524796E-2</v>
      </c>
      <c r="DH114" s="24">
        <v>-0.46475956350813802</v>
      </c>
      <c r="DI114" s="24">
        <v>0.68941523275782501</v>
      </c>
      <c r="DJ114" s="24">
        <v>-0.52629061648758801</v>
      </c>
      <c r="DK114" s="24">
        <v>0.34768997964141901</v>
      </c>
      <c r="DL114" s="24">
        <v>-0.19721430506031801</v>
      </c>
      <c r="DM114" s="24">
        <v>0.83167926585288798</v>
      </c>
      <c r="DN114" s="24">
        <v>0.70443057463789904</v>
      </c>
      <c r="DO114" s="24">
        <v>0.78140490682832597</v>
      </c>
      <c r="DP114" s="24">
        <v>0.76157645686730202</v>
      </c>
      <c r="DQ114" s="24">
        <v>0.70201549782285799</v>
      </c>
      <c r="DR114" s="24">
        <v>0.67951682262127999</v>
      </c>
      <c r="DS114" s="24">
        <v>0.87996795853766097</v>
      </c>
      <c r="DT114" s="24">
        <v>0.67549356515398096</v>
      </c>
      <c r="DU114" s="24">
        <v>0.66359413828091895</v>
      </c>
      <c r="DV114" s="24">
        <v>0.71679140959631904</v>
      </c>
      <c r="DW114" s="24">
        <v>0.72495614756853599</v>
      </c>
      <c r="DX114" s="24">
        <v>0.81984014946008499</v>
      </c>
      <c r="DY114" s="24">
        <v>0.61312161788693198</v>
      </c>
      <c r="DZ114" s="24">
        <v>0.58172841402787101</v>
      </c>
      <c r="EA114" s="24">
        <v>0.56861623594803601</v>
      </c>
      <c r="EB114" s="24">
        <v>0.62017226081852295</v>
      </c>
      <c r="EC114" s="24">
        <v>0.62742035324122103</v>
      </c>
      <c r="ED114" s="24">
        <v>0.64112078698698804</v>
      </c>
      <c r="EE114" s="24">
        <v>0.66223456318338703</v>
      </c>
      <c r="EF114" s="24">
        <v>0.50535755965380202</v>
      </c>
      <c r="EG114" s="24">
        <v>0.52464607488950898</v>
      </c>
      <c r="EH114" s="24">
        <v>0.58021663082859798</v>
      </c>
      <c r="EI114" s="24">
        <v>0.62229757606064096</v>
      </c>
      <c r="EJ114" s="24">
        <v>0.214233630204681</v>
      </c>
      <c r="EK114" s="24">
        <v>0.60214279135066595</v>
      </c>
      <c r="EL114" s="24">
        <v>0.32218827497103802</v>
      </c>
      <c r="EM114" s="24">
        <v>-0.51514755032593296</v>
      </c>
      <c r="EN114" s="24">
        <v>-0.15622300625511801</v>
      </c>
      <c r="EO114" s="24">
        <v>-0.181036379774037</v>
      </c>
      <c r="EP114" s="24">
        <v>0.60347101028263594</v>
      </c>
      <c r="EQ114" s="24">
        <v>0.255147211199024</v>
      </c>
      <c r="ER114" s="24">
        <v>0.26074907971163103</v>
      </c>
      <c r="ES114" s="24">
        <v>0.60345268246240602</v>
      </c>
      <c r="ET114" s="24">
        <v>0.70814470994263001</v>
      </c>
      <c r="EU114" s="24">
        <v>0.65907313648575505</v>
      </c>
      <c r="EV114" s="24">
        <v>0.13098912305552199</v>
      </c>
      <c r="EW114" s="24">
        <v>-0.27383533739348498</v>
      </c>
    </row>
    <row r="115" spans="1:153" x14ac:dyDescent="0.25">
      <c r="A115" t="s">
        <v>7</v>
      </c>
      <c r="B115" t="s">
        <v>138</v>
      </c>
      <c r="C115" s="23">
        <v>0.57754305342781698</v>
      </c>
      <c r="D115" s="24">
        <v>-0.33026139500366702</v>
      </c>
      <c r="E115" s="24">
        <v>0.99715066973396504</v>
      </c>
      <c r="F115" s="24">
        <v>-0.34167788090795798</v>
      </c>
      <c r="G115" s="24">
        <v>-0.37577567846068899</v>
      </c>
      <c r="H115" s="24">
        <v>-0.54744988356194701</v>
      </c>
      <c r="I115" s="24">
        <v>-0.58698919660136095</v>
      </c>
      <c r="J115" s="24">
        <v>-0.51222058326696396</v>
      </c>
      <c r="K115" s="24">
        <v>-0.39257924024012603</v>
      </c>
      <c r="L115" s="24">
        <v>-6.9639329704009999E-3</v>
      </c>
      <c r="M115" s="24">
        <v>-0.460291012465598</v>
      </c>
      <c r="N115" s="24">
        <v>0.395888827176129</v>
      </c>
      <c r="O115" s="24">
        <v>-0.49122846316894397</v>
      </c>
      <c r="P115" s="24">
        <v>-0.568242165709821</v>
      </c>
      <c r="Q115" s="24">
        <v>-0.53336038399381203</v>
      </c>
      <c r="R115" s="24">
        <v>-0.49092170429470899</v>
      </c>
      <c r="S115" s="24">
        <v>0.17893314873392599</v>
      </c>
      <c r="T115" s="24">
        <v>-0.46366497869338402</v>
      </c>
      <c r="U115" s="24">
        <v>-0.56638500463256003</v>
      </c>
      <c r="V115" s="24">
        <v>-0.56450527646318105</v>
      </c>
      <c r="W115" s="24">
        <v>-0.48715656466245899</v>
      </c>
      <c r="X115" s="24">
        <v>-0.42427198752536699</v>
      </c>
      <c r="Y115" s="24">
        <v>-0.458895335475486</v>
      </c>
      <c r="Z115" s="24">
        <v>-0.35295407498186798</v>
      </c>
      <c r="AA115" s="24">
        <v>-0.48426490690433499</v>
      </c>
      <c r="AB115" s="24">
        <v>-0.24309369446444701</v>
      </c>
      <c r="AC115" s="24">
        <v>-0.52916034918660104</v>
      </c>
      <c r="AD115" s="24">
        <v>-0.510341369880422</v>
      </c>
      <c r="AE115" s="24">
        <v>0.16094825178460501</v>
      </c>
      <c r="AF115" s="24">
        <v>0.159373546263338</v>
      </c>
      <c r="AG115" s="24">
        <v>-0.40486925506184002</v>
      </c>
      <c r="AH115" s="24">
        <v>-0.349203804828077</v>
      </c>
      <c r="AI115" s="24">
        <v>0.22928346039733999</v>
      </c>
      <c r="AJ115" s="24">
        <v>0.53023642500608603</v>
      </c>
      <c r="AK115" s="24">
        <v>0.17749305332822099</v>
      </c>
      <c r="AL115" s="24">
        <v>0.45163642265773801</v>
      </c>
      <c r="AM115" s="24">
        <v>0.58139896297212201</v>
      </c>
      <c r="AN115" s="24">
        <v>-0.59307698794335295</v>
      </c>
      <c r="AO115" s="24">
        <v>-0.31072266738038301</v>
      </c>
      <c r="AP115" s="24">
        <v>0.501926886041694</v>
      </c>
      <c r="AQ115" s="24">
        <v>0.59766841091135603</v>
      </c>
      <c r="AR115" s="24">
        <v>0.832862657875997</v>
      </c>
      <c r="AS115" s="24">
        <v>0.696254362222124</v>
      </c>
      <c r="AT115" s="24">
        <v>0.55879477127613097</v>
      </c>
      <c r="AU115" s="24">
        <v>0.65111076469514095</v>
      </c>
      <c r="AV115" s="24">
        <v>0.59703732799466003</v>
      </c>
      <c r="AW115" s="24">
        <v>0.70796066965231896</v>
      </c>
      <c r="AX115" s="24">
        <v>0.61144443967710904</v>
      </c>
      <c r="AY115" s="24">
        <v>0.58142814244313401</v>
      </c>
      <c r="AZ115" s="24">
        <v>0.34825650731038899</v>
      </c>
      <c r="BA115" s="24">
        <v>-0.668864952110098</v>
      </c>
      <c r="BB115" s="24">
        <v>0.52237627777295104</v>
      </c>
      <c r="BC115" s="24">
        <v>0.46806257298964898</v>
      </c>
      <c r="BD115" s="24">
        <v>1.46403490427432E-2</v>
      </c>
      <c r="BE115" s="24">
        <v>9.5056693652404198E-2</v>
      </c>
      <c r="BF115" s="24">
        <v>0.616932586770918</v>
      </c>
      <c r="BG115" s="24">
        <v>0.423217493472684</v>
      </c>
      <c r="BH115" s="24">
        <v>0.33519117804529303</v>
      </c>
      <c r="BI115" s="24">
        <v>3.4573143800387597E-2</v>
      </c>
      <c r="BJ115" s="24">
        <v>-0.67707673392512502</v>
      </c>
      <c r="BK115" s="24">
        <v>0.42207469618231402</v>
      </c>
      <c r="BL115" s="24">
        <v>0.351779767985895</v>
      </c>
      <c r="BM115" s="24">
        <v>0.477324251825476</v>
      </c>
      <c r="BN115" s="24">
        <v>0.361426627063068</v>
      </c>
      <c r="BO115" s="24">
        <v>0.35458782293194901</v>
      </c>
      <c r="BP115" s="24">
        <v>0.34121650792853397</v>
      </c>
      <c r="BQ115" s="24">
        <v>0.85291842563892595</v>
      </c>
      <c r="BR115" s="24">
        <v>0.83354829962205801</v>
      </c>
      <c r="BS115" s="24">
        <v>0.61817191053034004</v>
      </c>
      <c r="BT115" s="24">
        <v>0.52146090548226498</v>
      </c>
      <c r="BU115" s="24">
        <v>0.51636539995411002</v>
      </c>
      <c r="BV115" s="24">
        <v>0.48739615177159601</v>
      </c>
      <c r="BW115" s="24">
        <v>0.47196987127672702</v>
      </c>
      <c r="BX115" s="24">
        <v>0.21359734575876399</v>
      </c>
      <c r="BY115" s="24">
        <v>0.54553043652769195</v>
      </c>
      <c r="BZ115" s="24">
        <v>0.45849053776798798</v>
      </c>
      <c r="CA115" s="24">
        <v>0.66110724976337898</v>
      </c>
      <c r="CB115" s="24">
        <v>0.58125505239608599</v>
      </c>
      <c r="CC115" s="24">
        <v>0.50987789611291301</v>
      </c>
      <c r="CD115" s="24">
        <v>0.41163536800057099</v>
      </c>
      <c r="CE115" s="24">
        <v>0.43787862341719502</v>
      </c>
      <c r="CF115" s="24">
        <v>0.32653308501373401</v>
      </c>
      <c r="CG115" s="24">
        <v>0.30516088335269798</v>
      </c>
      <c r="CH115" s="24">
        <v>0.184469353574718</v>
      </c>
      <c r="CI115" s="24">
        <v>0.23697968139383499</v>
      </c>
      <c r="CJ115" s="24">
        <v>0.240405772017214</v>
      </c>
      <c r="CK115" s="24">
        <v>0.46781170675233402</v>
      </c>
      <c r="CL115" s="24">
        <v>-0.30315985696294501</v>
      </c>
      <c r="CM115" s="24">
        <v>-7.0126358200118005E-2</v>
      </c>
      <c r="CN115" s="24">
        <v>-0.34897638237316703</v>
      </c>
      <c r="CO115" s="24">
        <v>0.66950786453964695</v>
      </c>
      <c r="CP115" s="24">
        <v>0.84076285937816997</v>
      </c>
      <c r="CQ115" s="24">
        <v>0.892040471877936</v>
      </c>
      <c r="CR115" s="24">
        <v>0.80449987362109798</v>
      </c>
      <c r="CS115" s="24">
        <v>0.575346501848366</v>
      </c>
      <c r="CT115" s="24">
        <v>0.79476968644092105</v>
      </c>
      <c r="CU115" s="24">
        <v>0.76786949871047605</v>
      </c>
      <c r="CV115" s="24">
        <v>0.64350898085846098</v>
      </c>
      <c r="CW115" s="24">
        <v>-0.188431196057634</v>
      </c>
      <c r="CX115" s="24">
        <v>-0.26325028414731899</v>
      </c>
      <c r="CY115" s="24">
        <v>0.210820317689381</v>
      </c>
      <c r="CZ115" s="24">
        <v>0.63537115783940001</v>
      </c>
      <c r="DA115" s="24">
        <v>-3.1123004957172701E-2</v>
      </c>
      <c r="DB115" s="24">
        <v>-0.34816549783551898</v>
      </c>
      <c r="DC115" s="24">
        <v>0.31725989082508599</v>
      </c>
      <c r="DD115" s="24">
        <v>-0.29034719404251003</v>
      </c>
      <c r="DE115" s="24">
        <v>0.30608645336618701</v>
      </c>
      <c r="DF115" s="24">
        <v>-0.114839397480736</v>
      </c>
      <c r="DG115" s="24">
        <v>-0.391030226121444</v>
      </c>
      <c r="DH115" s="24">
        <v>-0.25466802680367101</v>
      </c>
      <c r="DI115" s="24">
        <v>0.79668648084919103</v>
      </c>
      <c r="DJ115" s="24">
        <v>-0.72288377638215595</v>
      </c>
      <c r="DK115" s="24">
        <v>0.53745441821001605</v>
      </c>
      <c r="DL115" s="24">
        <v>-0.24225611115701801</v>
      </c>
      <c r="DM115" s="24">
        <v>0.80332574865717798</v>
      </c>
      <c r="DN115" s="24">
        <v>0.52077607232077805</v>
      </c>
      <c r="DO115" s="24">
        <v>0.75455150800438298</v>
      </c>
      <c r="DP115" s="24">
        <v>0.76142105334685295</v>
      </c>
      <c r="DQ115" s="24">
        <v>0.71235363814542296</v>
      </c>
      <c r="DR115" s="24">
        <v>0.612102322765117</v>
      </c>
      <c r="DS115" s="24">
        <v>0.74440981888375402</v>
      </c>
      <c r="DT115" s="24">
        <v>0.70678792881123198</v>
      </c>
      <c r="DU115" s="24">
        <v>0.59551540622624299</v>
      </c>
      <c r="DV115" s="24">
        <v>0.63105087263818604</v>
      </c>
      <c r="DW115" s="24">
        <v>0.66912261905329995</v>
      </c>
      <c r="DX115" s="24">
        <v>0.76140440837490098</v>
      </c>
      <c r="DY115" s="24">
        <v>0.50013666562460002</v>
      </c>
      <c r="DZ115" s="24">
        <v>0.49987370609051701</v>
      </c>
      <c r="EA115" s="24">
        <v>0.49889990166125298</v>
      </c>
      <c r="EB115" s="24">
        <v>0.54162989850563203</v>
      </c>
      <c r="EC115" s="24">
        <v>0.53897311817645499</v>
      </c>
      <c r="ED115" s="24">
        <v>0.55997923013302997</v>
      </c>
      <c r="EE115" s="24">
        <v>0.59035887505546303</v>
      </c>
      <c r="EF115" s="24">
        <v>0.44369434880893899</v>
      </c>
      <c r="EG115" s="24">
        <v>0.44202676272158797</v>
      </c>
      <c r="EH115" s="24">
        <v>0.51136831185262599</v>
      </c>
      <c r="EI115" s="24">
        <v>0.536398672791221</v>
      </c>
      <c r="EJ115" s="24">
        <v>0.64026338635638702</v>
      </c>
      <c r="EK115" s="24">
        <v>0.802823468799299</v>
      </c>
      <c r="EL115" s="24">
        <v>0.59795522104059995</v>
      </c>
      <c r="EM115" s="24">
        <v>-0.46589434771091898</v>
      </c>
      <c r="EN115" s="24">
        <v>1.14611530405933E-2</v>
      </c>
      <c r="EO115" s="24">
        <v>-0.21447554419764001</v>
      </c>
      <c r="EP115" s="24">
        <v>0.292240757135378</v>
      </c>
      <c r="EQ115" s="24">
        <v>0.69010515502838199</v>
      </c>
      <c r="ER115" s="24">
        <v>0.66722705887918199</v>
      </c>
      <c r="ES115" s="24">
        <v>0.30882602389022801</v>
      </c>
      <c r="ET115" s="24">
        <v>0.36412887137455102</v>
      </c>
      <c r="EU115" s="24">
        <v>0.32593517539376099</v>
      </c>
      <c r="EV115" s="24">
        <v>0.13037835931744499</v>
      </c>
      <c r="EW115" s="24">
        <v>-0.29887463868875502</v>
      </c>
    </row>
    <row r="116" spans="1:153" x14ac:dyDescent="0.25">
      <c r="A116" t="s">
        <v>53</v>
      </c>
      <c r="B116" t="s">
        <v>138</v>
      </c>
      <c r="C116" s="23">
        <v>0.612030995783164</v>
      </c>
      <c r="D116" s="24">
        <v>-0.29025692799498198</v>
      </c>
      <c r="E116" s="24">
        <v>0.99696944833059098</v>
      </c>
      <c r="F116" s="24">
        <v>-0.388047679942088</v>
      </c>
      <c r="G116" s="24">
        <v>-0.42996820195658703</v>
      </c>
      <c r="H116" s="24">
        <v>-0.58371375196719599</v>
      </c>
      <c r="I116" s="24">
        <v>-0.62554885331387899</v>
      </c>
      <c r="J116" s="24">
        <v>-0.548618362595923</v>
      </c>
      <c r="K116" s="24">
        <v>-0.45442890575883099</v>
      </c>
      <c r="L116" s="24">
        <v>-5.7078241883221602E-2</v>
      </c>
      <c r="M116" s="24">
        <v>-0.49519257706313802</v>
      </c>
      <c r="N116" s="24">
        <v>0.31536232432913303</v>
      </c>
      <c r="O116" s="24">
        <v>-0.52790622145992105</v>
      </c>
      <c r="P116" s="24">
        <v>-0.60271933001636202</v>
      </c>
      <c r="Q116" s="24">
        <v>-0.575361430807797</v>
      </c>
      <c r="R116" s="24">
        <v>-0.54372849597093098</v>
      </c>
      <c r="S116" s="24">
        <v>0.10964945244160899</v>
      </c>
      <c r="T116" s="24">
        <v>-0.50797250550555095</v>
      </c>
      <c r="U116" s="24">
        <v>-0.60638368558364597</v>
      </c>
      <c r="V116" s="24">
        <v>-0.60818966178838696</v>
      </c>
      <c r="W116" s="24">
        <v>-0.53500939520984503</v>
      </c>
      <c r="X116" s="24">
        <v>-0.48589548056430898</v>
      </c>
      <c r="Y116" s="24">
        <v>-0.51582566458521795</v>
      </c>
      <c r="Z116" s="24">
        <v>-0.40314878257394299</v>
      </c>
      <c r="AA116" s="24">
        <v>-0.52842114724949296</v>
      </c>
      <c r="AB116" s="24">
        <v>-0.28547500152772598</v>
      </c>
      <c r="AC116" s="24">
        <v>-0.56640887514354099</v>
      </c>
      <c r="AD116" s="24">
        <v>-0.54582210914608298</v>
      </c>
      <c r="AE116" s="24">
        <v>0.18767851262725299</v>
      </c>
      <c r="AF116" s="24">
        <v>0.15109125355637901</v>
      </c>
      <c r="AG116" s="24">
        <v>-0.45570926169767001</v>
      </c>
      <c r="AH116" s="24">
        <v>-0.41857523779280198</v>
      </c>
      <c r="AI116" s="24">
        <v>0.25613015138686701</v>
      </c>
      <c r="AJ116" s="24">
        <v>0.54405595710448995</v>
      </c>
      <c r="AK116" s="24">
        <v>0.152671744246685</v>
      </c>
      <c r="AL116" s="24">
        <v>0.40501327236864798</v>
      </c>
      <c r="AM116" s="24">
        <v>0.53119705449103005</v>
      </c>
      <c r="AN116" s="24">
        <v>-0.63255416429563704</v>
      </c>
      <c r="AO116" s="24">
        <v>-0.35344584289417502</v>
      </c>
      <c r="AP116" s="24">
        <v>0.52540812452415897</v>
      </c>
      <c r="AQ116" s="24">
        <v>0.59212287056589197</v>
      </c>
      <c r="AR116" s="24">
        <v>0.84070282892980797</v>
      </c>
      <c r="AS116" s="24">
        <v>0.71855012115830796</v>
      </c>
      <c r="AT116" s="24">
        <v>0.58833206813328998</v>
      </c>
      <c r="AU116" s="24">
        <v>0.69623203789153598</v>
      </c>
      <c r="AV116" s="24">
        <v>0.56838334095990195</v>
      </c>
      <c r="AW116" s="24">
        <v>0.72895174793095596</v>
      </c>
      <c r="AX116" s="24">
        <v>0.63344130796916398</v>
      </c>
      <c r="AY116" s="24">
        <v>0.59376032985748795</v>
      </c>
      <c r="AZ116" s="24">
        <v>0.37095255316568798</v>
      </c>
      <c r="BA116" s="24">
        <v>-0.71234751560855503</v>
      </c>
      <c r="BB116" s="24">
        <v>0.54921347562283096</v>
      </c>
      <c r="BC116" s="24">
        <v>0.49113313812796899</v>
      </c>
      <c r="BD116" s="24">
        <v>-3.7983776254043298E-3</v>
      </c>
      <c r="BE116" s="24">
        <v>0.11288179832018599</v>
      </c>
      <c r="BF116" s="24">
        <v>0.64331389419628104</v>
      </c>
      <c r="BG116" s="24">
        <v>0.43964275926095298</v>
      </c>
      <c r="BH116" s="24">
        <v>0.36138111972106401</v>
      </c>
      <c r="BI116" s="24">
        <v>4.8533603730239898E-2</v>
      </c>
      <c r="BJ116" s="24">
        <v>-0.73005928990420998</v>
      </c>
      <c r="BK116" s="24">
        <v>0.45659983673861299</v>
      </c>
      <c r="BL116" s="24">
        <v>0.37261673252725103</v>
      </c>
      <c r="BM116" s="24">
        <v>0.49829073733624402</v>
      </c>
      <c r="BN116" s="24">
        <v>0.37286037399077798</v>
      </c>
      <c r="BO116" s="24">
        <v>0.36918068848910701</v>
      </c>
      <c r="BP116" s="24">
        <v>0.36603007603494803</v>
      </c>
      <c r="BQ116" s="24">
        <v>0.82152959152920102</v>
      </c>
      <c r="BR116" s="24">
        <v>0.81250616269583997</v>
      </c>
      <c r="BS116" s="24">
        <v>0.62855332994661295</v>
      </c>
      <c r="BT116" s="24">
        <v>0.54513451673316904</v>
      </c>
      <c r="BU116" s="24">
        <v>0.53306492308943498</v>
      </c>
      <c r="BV116" s="24">
        <v>0.51635289595350398</v>
      </c>
      <c r="BW116" s="24">
        <v>0.49780876756134301</v>
      </c>
      <c r="BX116" s="24">
        <v>0.22728944047213101</v>
      </c>
      <c r="BY116" s="24">
        <v>0.57660621289188096</v>
      </c>
      <c r="BZ116" s="24">
        <v>0.43801434539763301</v>
      </c>
      <c r="CA116" s="24">
        <v>0.64452777249325999</v>
      </c>
      <c r="CB116" s="24">
        <v>0.59848137904085597</v>
      </c>
      <c r="CC116" s="24">
        <v>0.52895318341676401</v>
      </c>
      <c r="CD116" s="24">
        <v>0.43386698397546097</v>
      </c>
      <c r="CE116" s="24">
        <v>0.44633762070189498</v>
      </c>
      <c r="CF116" s="24">
        <v>0.35547248907846601</v>
      </c>
      <c r="CG116" s="24">
        <v>0.33073191420374198</v>
      </c>
      <c r="CH116" s="24">
        <v>0.21852189000526401</v>
      </c>
      <c r="CI116" s="24">
        <v>0.26699438444595902</v>
      </c>
      <c r="CJ116" s="24">
        <v>0.25860488978725299</v>
      </c>
      <c r="CK116" s="24">
        <v>0.491056708697646</v>
      </c>
      <c r="CL116" s="24">
        <v>-0.35166677675903502</v>
      </c>
      <c r="CM116" s="24">
        <v>-8.6317643733910807E-2</v>
      </c>
      <c r="CN116" s="24">
        <v>-0.408013246572213</v>
      </c>
      <c r="CO116" s="24">
        <v>0.67689837891019</v>
      </c>
      <c r="CP116" s="24">
        <v>0.86530628225971096</v>
      </c>
      <c r="CQ116" s="24">
        <v>0.87489591748780904</v>
      </c>
      <c r="CR116" s="24">
        <v>0.76643856187363102</v>
      </c>
      <c r="CS116" s="24">
        <v>0.525087950119559</v>
      </c>
      <c r="CT116" s="24">
        <v>0.76706391352050496</v>
      </c>
      <c r="CU116" s="24">
        <v>0.73920723973303504</v>
      </c>
      <c r="CV116" s="24">
        <v>0.62066046765261396</v>
      </c>
      <c r="CW116" s="24">
        <v>-0.20991399260062699</v>
      </c>
      <c r="CX116" s="24">
        <v>-0.30500299891999799</v>
      </c>
      <c r="CY116" s="24">
        <v>0.27849608660870101</v>
      </c>
      <c r="CZ116" s="24">
        <v>0.64644210062217999</v>
      </c>
      <c r="DA116" s="24">
        <v>-6.4740200525511396E-2</v>
      </c>
      <c r="DB116" s="24">
        <v>-0.41168444870478399</v>
      </c>
      <c r="DC116" s="24">
        <v>0.28434022710846302</v>
      </c>
      <c r="DD116" s="24">
        <v>-0.31380210290361699</v>
      </c>
      <c r="DE116" s="24">
        <v>0.241938186815436</v>
      </c>
      <c r="DF116" s="24">
        <v>-5.6520003494509002E-2</v>
      </c>
      <c r="DG116" s="24">
        <v>-0.323350068373781</v>
      </c>
      <c r="DH116" s="24">
        <v>-0.29199220043576302</v>
      </c>
      <c r="DI116" s="24">
        <v>0.80532548610162202</v>
      </c>
      <c r="DJ116" s="24">
        <v>-0.72219685080727403</v>
      </c>
      <c r="DK116" s="24">
        <v>0.55615013809603997</v>
      </c>
      <c r="DL116" s="24">
        <v>-0.26675165822066199</v>
      </c>
      <c r="DM116" s="24">
        <v>0.82682308398917204</v>
      </c>
      <c r="DN116" s="24">
        <v>0.53653599620864301</v>
      </c>
      <c r="DO116" s="24">
        <v>0.78886321259671399</v>
      </c>
      <c r="DP116" s="24">
        <v>0.78881572241564302</v>
      </c>
      <c r="DQ116" s="24">
        <v>0.73312571370531898</v>
      </c>
      <c r="DR116" s="24">
        <v>0.634439811239633</v>
      </c>
      <c r="DS116" s="24">
        <v>0.776210449737323</v>
      </c>
      <c r="DT116" s="24">
        <v>0.71876768601856</v>
      </c>
      <c r="DU116" s="24">
        <v>0.63101329051936805</v>
      </c>
      <c r="DV116" s="24">
        <v>0.67559936384610497</v>
      </c>
      <c r="DW116" s="24">
        <v>0.71058242649192604</v>
      </c>
      <c r="DX116" s="24">
        <v>0.802376779871805</v>
      </c>
      <c r="DY116" s="24">
        <v>0.54621602907279099</v>
      </c>
      <c r="DZ116" s="24">
        <v>0.54258277952352296</v>
      </c>
      <c r="EA116" s="24">
        <v>0.53999201078960202</v>
      </c>
      <c r="EB116" s="24">
        <v>0.58453896146783502</v>
      </c>
      <c r="EC116" s="24">
        <v>0.58290140768236298</v>
      </c>
      <c r="ED116" s="24">
        <v>0.600787736340338</v>
      </c>
      <c r="EE116" s="24">
        <v>0.63193459210968705</v>
      </c>
      <c r="EF116" s="24">
        <v>0.48022842105288299</v>
      </c>
      <c r="EG116" s="24">
        <v>0.48071222919964401</v>
      </c>
      <c r="EH116" s="24">
        <v>0.55055364332949097</v>
      </c>
      <c r="EI116" s="24">
        <v>0.57965205072327297</v>
      </c>
      <c r="EJ116" s="24">
        <v>0.58489768695739297</v>
      </c>
      <c r="EK116" s="24">
        <v>0.77633829474386895</v>
      </c>
      <c r="EL116" s="24">
        <v>0.58269807165398402</v>
      </c>
      <c r="EM116" s="24">
        <v>-0.49625095845379602</v>
      </c>
      <c r="EN116" s="24">
        <v>-3.6855392925012602E-2</v>
      </c>
      <c r="EO116" s="24">
        <v>-0.2056663689221</v>
      </c>
      <c r="EP116" s="24">
        <v>0.31648702462478101</v>
      </c>
      <c r="EQ116" s="24">
        <v>0.62843704815200696</v>
      </c>
      <c r="ER116" s="24">
        <v>0.61234744037198197</v>
      </c>
      <c r="ES116" s="24">
        <v>0.331709695815878</v>
      </c>
      <c r="ET116" s="24">
        <v>0.40339184149323398</v>
      </c>
      <c r="EU116" s="24">
        <v>0.36064272284552501</v>
      </c>
      <c r="EV116" s="24">
        <v>0.168150896155842</v>
      </c>
      <c r="EW116" s="24">
        <v>-0.29525048906928603</v>
      </c>
    </row>
    <row r="117" spans="1:153" x14ac:dyDescent="0.25">
      <c r="A117" t="s">
        <v>13</v>
      </c>
      <c r="B117" t="s">
        <v>138</v>
      </c>
      <c r="C117" s="23">
        <v>0.62983665729777305</v>
      </c>
      <c r="D117" s="24">
        <v>-0.17171717171717199</v>
      </c>
      <c r="E117" s="24">
        <v>0.89898989898989901</v>
      </c>
      <c r="F117" s="24">
        <v>-0.37870682954118801</v>
      </c>
      <c r="G117" s="24">
        <v>-0.46192128089194501</v>
      </c>
      <c r="H117" s="24">
        <v>-0.56271874343708606</v>
      </c>
      <c r="I117" s="24">
        <v>-0.58791189139690503</v>
      </c>
      <c r="J117" s="24">
        <v>-0.50721306638177099</v>
      </c>
      <c r="K117" s="24">
        <v>-0.392727056591468</v>
      </c>
      <c r="L117" s="24">
        <v>-3.0814383605715701E-2</v>
      </c>
      <c r="M117" s="24">
        <v>-0.441954779557305</v>
      </c>
      <c r="N117" s="24">
        <v>0.55480373315298903</v>
      </c>
      <c r="O117" s="24">
        <v>-0.52030326235582902</v>
      </c>
      <c r="P117" s="24">
        <v>-0.59919592584060299</v>
      </c>
      <c r="Q117" s="24">
        <v>-0.56660611429804197</v>
      </c>
      <c r="R117" s="24">
        <v>-0.50311482477723402</v>
      </c>
      <c r="S117" s="24">
        <v>0.13019419291302101</v>
      </c>
      <c r="T117" s="24">
        <v>-0.437265958335111</v>
      </c>
      <c r="U117" s="24">
        <v>-0.60992774115001702</v>
      </c>
      <c r="V117" s="24">
        <v>-0.60339646587106299</v>
      </c>
      <c r="W117" s="24">
        <v>-0.53707487265841702</v>
      </c>
      <c r="X117" s="24">
        <v>-0.46265035613976901</v>
      </c>
      <c r="Y117" s="24">
        <v>-0.44400314819263598</v>
      </c>
      <c r="Z117" s="24">
        <v>-0.34332664573215699</v>
      </c>
      <c r="AA117" s="24">
        <v>-0.46931940785760601</v>
      </c>
      <c r="AB117" s="24">
        <v>-0.25521842347609702</v>
      </c>
      <c r="AC117" s="24">
        <v>-0.57899023909259095</v>
      </c>
      <c r="AD117" s="24">
        <v>-0.52745402635139005</v>
      </c>
      <c r="AE117" s="24">
        <v>0.16739564737250501</v>
      </c>
      <c r="AF117" s="24">
        <v>0.25787007446355398</v>
      </c>
      <c r="AG117" s="24">
        <v>-0.45689813701860499</v>
      </c>
      <c r="AH117" s="24">
        <v>-0.42134723574725302</v>
      </c>
      <c r="AI117" s="24">
        <v>0.23194070569075401</v>
      </c>
      <c r="AJ117" s="24">
        <v>0.62093181657917296</v>
      </c>
      <c r="AK117" s="24">
        <v>0.31646041802862901</v>
      </c>
      <c r="AL117" s="24">
        <v>0.641658570225772</v>
      </c>
      <c r="AM117" s="24">
        <v>0.72707474836581698</v>
      </c>
      <c r="AN117" s="24">
        <v>-0.60995664650444104</v>
      </c>
      <c r="AO117" s="24">
        <v>-0.32394565096899602</v>
      </c>
      <c r="AP117" s="24">
        <v>0.658831597872231</v>
      </c>
      <c r="AQ117" s="24">
        <v>0.81084012332592803</v>
      </c>
      <c r="AR117" s="24">
        <v>0.89645642330256103</v>
      </c>
      <c r="AS117" s="24">
        <v>0.82621784430952705</v>
      </c>
      <c r="AT117" s="24">
        <v>0.71196159989266905</v>
      </c>
      <c r="AU117" s="24">
        <v>0.69818906323734198</v>
      </c>
      <c r="AV117" s="24">
        <v>0.66656757845703896</v>
      </c>
      <c r="AW117" s="24">
        <v>0.83126535969732096</v>
      </c>
      <c r="AX117" s="24">
        <v>0.72298845459777294</v>
      </c>
      <c r="AY117" s="24">
        <v>0.71674591071022498</v>
      </c>
      <c r="AZ117" s="24">
        <v>0.45984035427685799</v>
      </c>
      <c r="BA117" s="24">
        <v>-0.67697148620104297</v>
      </c>
      <c r="BB117" s="24">
        <v>0.61993579684985201</v>
      </c>
      <c r="BC117" s="24">
        <v>0.58043939736260797</v>
      </c>
      <c r="BD117" s="24">
        <v>0.136379401888787</v>
      </c>
      <c r="BE117" s="24">
        <v>4.1544853545945601E-2</v>
      </c>
      <c r="BF117" s="24">
        <v>0.65959224147333295</v>
      </c>
      <c r="BG117" s="24">
        <v>0.55849903222386399</v>
      </c>
      <c r="BH117" s="24">
        <v>0.43690915133594099</v>
      </c>
      <c r="BI117" s="24">
        <v>4.5663114451108502E-2</v>
      </c>
      <c r="BJ117" s="24">
        <v>-0.61091197871304204</v>
      </c>
      <c r="BK117" s="24">
        <v>0.56213369268871205</v>
      </c>
      <c r="BL117" s="24">
        <v>0.52841899182074203</v>
      </c>
      <c r="BM117" s="24">
        <v>0.64849385560886297</v>
      </c>
      <c r="BN117" s="24">
        <v>0.59772036824072206</v>
      </c>
      <c r="BO117" s="24">
        <v>0.47187903959781902</v>
      </c>
      <c r="BP117" s="24">
        <v>0.441383489418747</v>
      </c>
      <c r="BQ117" s="24">
        <v>0.90753830174812899</v>
      </c>
      <c r="BR117" s="24">
        <v>0.95485375999563804</v>
      </c>
      <c r="BS117" s="24">
        <v>0.74030584209065298</v>
      </c>
      <c r="BT117" s="24">
        <v>0.62902942356265701</v>
      </c>
      <c r="BU117" s="24">
        <v>0.63705166898690202</v>
      </c>
      <c r="BV117" s="24">
        <v>0.57571781165214597</v>
      </c>
      <c r="BW117" s="24">
        <v>0.57455506371109799</v>
      </c>
      <c r="BX117" s="24">
        <v>0.36717215628197702</v>
      </c>
      <c r="BY117" s="24">
        <v>0.59318135774449499</v>
      </c>
      <c r="BZ117" s="24">
        <v>0.67560083778703905</v>
      </c>
      <c r="CA117" s="24">
        <v>0.85499965720349702</v>
      </c>
      <c r="CB117" s="24">
        <v>0.68146535404308095</v>
      </c>
      <c r="CC117" s="24">
        <v>0.65100084945804404</v>
      </c>
      <c r="CD117" s="24">
        <v>0.53562764042244504</v>
      </c>
      <c r="CE117" s="24">
        <v>0.56689430402312402</v>
      </c>
      <c r="CF117" s="24">
        <v>0.44972325689368298</v>
      </c>
      <c r="CG117" s="24">
        <v>0.44413330627476</v>
      </c>
      <c r="CH117" s="24">
        <v>0.37303737095420703</v>
      </c>
      <c r="CI117" s="24">
        <v>0.43911893018729797</v>
      </c>
      <c r="CJ117" s="24">
        <v>0.51137473416480805</v>
      </c>
      <c r="CK117" s="24">
        <v>0.58523992342555897</v>
      </c>
      <c r="CL117" s="24">
        <v>-0.29362344600789703</v>
      </c>
      <c r="CM117" s="24">
        <v>-4.8075272103014398E-2</v>
      </c>
      <c r="CN117" s="24">
        <v>-0.37381846860679602</v>
      </c>
      <c r="CO117" s="24">
        <v>0.81765985324679502</v>
      </c>
      <c r="CP117" s="24">
        <v>0.65613922255536905</v>
      </c>
      <c r="CQ117" s="24">
        <v>0.96694183707904802</v>
      </c>
      <c r="CR117" s="24">
        <v>0.86903986454087701</v>
      </c>
      <c r="CS117" s="24">
        <v>0.53703582069700395</v>
      </c>
      <c r="CT117" s="24">
        <v>0.80911229292256404</v>
      </c>
      <c r="CU117" s="24">
        <v>0.76656906525621504</v>
      </c>
      <c r="CV117" s="24">
        <v>0.82139121614788402</v>
      </c>
      <c r="CW117" s="24">
        <v>-0.30099907127426101</v>
      </c>
      <c r="CX117" s="24">
        <v>-0.31993945183468098</v>
      </c>
      <c r="CY117" s="24">
        <v>0.23621722284858199</v>
      </c>
      <c r="CZ117" s="24">
        <v>0.77298455240973996</v>
      </c>
      <c r="DA117" s="24">
        <v>-4.5721116595823799E-2</v>
      </c>
      <c r="DB117" s="24">
        <v>-0.38324820181324398</v>
      </c>
      <c r="DC117" s="24">
        <v>0.33117995934519201</v>
      </c>
      <c r="DD117" s="24">
        <v>-0.24983095341734499</v>
      </c>
      <c r="DE117" s="24">
        <v>0.53243866594009204</v>
      </c>
      <c r="DF117" s="24">
        <v>-0.100949670622938</v>
      </c>
      <c r="DG117" s="24">
        <v>-0.356160748461816</v>
      </c>
      <c r="DH117" s="24">
        <v>-0.176448365067018</v>
      </c>
      <c r="DI117" s="24">
        <v>0.82524760107624295</v>
      </c>
      <c r="DJ117" s="24">
        <v>-0.86658808250734798</v>
      </c>
      <c r="DK117" s="24">
        <v>0.68435933049932196</v>
      </c>
      <c r="DL117" s="24">
        <v>-0.40423216085885799</v>
      </c>
      <c r="DM117" s="24">
        <v>0.77470518181841397</v>
      </c>
      <c r="DN117" s="24">
        <v>0.35768243697157898</v>
      </c>
      <c r="DO117" s="24">
        <v>0.75498997983148497</v>
      </c>
      <c r="DP117" s="24">
        <v>0.78127468310196202</v>
      </c>
      <c r="DQ117" s="24">
        <v>0.75437867289067695</v>
      </c>
      <c r="DR117" s="24">
        <v>0.61760565498796105</v>
      </c>
      <c r="DS117" s="24">
        <v>0.62810883905213899</v>
      </c>
      <c r="DT117" s="24">
        <v>0.71229539168854505</v>
      </c>
      <c r="DU117" s="24">
        <v>0.59593089895559903</v>
      </c>
      <c r="DV117" s="24">
        <v>0.62651486841641402</v>
      </c>
      <c r="DW117" s="24">
        <v>0.68658925055966702</v>
      </c>
      <c r="DX117" s="24">
        <v>0.751101526662735</v>
      </c>
      <c r="DY117" s="24">
        <v>0.48621279602058598</v>
      </c>
      <c r="DZ117" s="24">
        <v>0.51869957074529205</v>
      </c>
      <c r="EA117" s="24">
        <v>0.53240811799377397</v>
      </c>
      <c r="EB117" s="24">
        <v>0.56481925505948305</v>
      </c>
      <c r="EC117" s="24">
        <v>0.54632668392350703</v>
      </c>
      <c r="ED117" s="24">
        <v>0.56865985493553795</v>
      </c>
      <c r="EE117" s="24">
        <v>0.60525383635138896</v>
      </c>
      <c r="EF117" s="24">
        <v>0.48680872672002401</v>
      </c>
      <c r="EG117" s="24">
        <v>0.47345958960703299</v>
      </c>
      <c r="EH117" s="24">
        <v>0.540676399649206</v>
      </c>
      <c r="EI117" s="24">
        <v>0.54647791741848495</v>
      </c>
      <c r="EJ117" s="24">
        <v>0.77762411430846801</v>
      </c>
      <c r="EK117" s="24">
        <v>0.79525537610397001</v>
      </c>
      <c r="EL117" s="24">
        <v>0.79539335159339497</v>
      </c>
      <c r="EM117" s="24">
        <v>-0.48170577177129498</v>
      </c>
      <c r="EN117" s="24">
        <v>-9.9099069932524902E-3</v>
      </c>
      <c r="EO117" s="24">
        <v>-0.25068899721181198</v>
      </c>
      <c r="EP117" s="24">
        <v>-2.7901686706083801E-2</v>
      </c>
      <c r="EQ117" s="24">
        <v>0.84703235420614098</v>
      </c>
      <c r="ER117" s="24">
        <v>0.84873485993734898</v>
      </c>
      <c r="ES117" s="24">
        <v>-4.7411116849153398E-3</v>
      </c>
      <c r="ET117" s="24">
        <v>3.2217155057384698E-2</v>
      </c>
      <c r="EU117" s="24">
        <v>1.7182167107065001E-2</v>
      </c>
      <c r="EV117" s="24">
        <v>0.212246427818686</v>
      </c>
      <c r="EW117" s="24">
        <v>-0.30739651966481601</v>
      </c>
    </row>
    <row r="118" spans="1:153" x14ac:dyDescent="0.25">
      <c r="A118" t="s">
        <v>54</v>
      </c>
      <c r="B118" t="s">
        <v>138</v>
      </c>
      <c r="C118" s="23">
        <v>0.61026443482507697</v>
      </c>
      <c r="D118" s="24">
        <v>-0.26943366849414502</v>
      </c>
      <c r="E118" s="24">
        <v>0.97410633994037199</v>
      </c>
      <c r="F118" s="24">
        <v>-0.42124228079890902</v>
      </c>
      <c r="G118" s="24">
        <v>-0.42866512165628701</v>
      </c>
      <c r="H118" s="24">
        <v>-0.608193133138484</v>
      </c>
      <c r="I118" s="24">
        <v>-0.65760108173840004</v>
      </c>
      <c r="J118" s="24">
        <v>-0.58402621179817005</v>
      </c>
      <c r="K118" s="24">
        <v>-0.491612795377665</v>
      </c>
      <c r="L118" s="24">
        <v>-0.111210666909991</v>
      </c>
      <c r="M118" s="24">
        <v>-0.53122739540759101</v>
      </c>
      <c r="N118" s="24">
        <v>0.16696385214302401</v>
      </c>
      <c r="O118" s="24">
        <v>-0.55637399432402002</v>
      </c>
      <c r="P118" s="24">
        <v>-0.61201158728307403</v>
      </c>
      <c r="Q118" s="24">
        <v>-0.57846983129058405</v>
      </c>
      <c r="R118" s="24">
        <v>-0.54812578991949301</v>
      </c>
      <c r="S118" s="24">
        <v>5.5733575373616798E-2</v>
      </c>
      <c r="T118" s="24">
        <v>-0.56302585328152999</v>
      </c>
      <c r="U118" s="24">
        <v>-0.60909999122897596</v>
      </c>
      <c r="V118" s="24">
        <v>-0.60871013201775104</v>
      </c>
      <c r="W118" s="24">
        <v>-0.53021874035624295</v>
      </c>
      <c r="X118" s="24">
        <v>-0.50565532739732599</v>
      </c>
      <c r="Y118" s="24">
        <v>-0.55234910091244305</v>
      </c>
      <c r="Z118" s="24">
        <v>-0.45331892150893699</v>
      </c>
      <c r="AA118" s="24">
        <v>-0.57494639122483704</v>
      </c>
      <c r="AB118" s="24">
        <v>-0.307334262281235</v>
      </c>
      <c r="AC118" s="24">
        <v>-0.56286010224045602</v>
      </c>
      <c r="AD118" s="24">
        <v>-0.56043517125810005</v>
      </c>
      <c r="AE118" s="24">
        <v>0.194675606120568</v>
      </c>
      <c r="AF118" s="24">
        <v>0.103513258986613</v>
      </c>
      <c r="AG118" s="24">
        <v>-0.465494216763854</v>
      </c>
      <c r="AH118" s="24">
        <v>-0.438221192948344</v>
      </c>
      <c r="AI118" s="24">
        <v>0.25830385043302501</v>
      </c>
      <c r="AJ118" s="24">
        <v>0.49913483493137101</v>
      </c>
      <c r="AK118" s="24">
        <v>0.10788481505969399</v>
      </c>
      <c r="AL118" s="24">
        <v>0.26804403425207401</v>
      </c>
      <c r="AM118" s="24">
        <v>0.38146023641777899</v>
      </c>
      <c r="AN118" s="24">
        <v>-0.65224621100246005</v>
      </c>
      <c r="AO118" s="24">
        <v>-0.37536154877515998</v>
      </c>
      <c r="AP118" s="24">
        <v>0.46584147229849898</v>
      </c>
      <c r="AQ118" s="24">
        <v>0.468894056476446</v>
      </c>
      <c r="AR118" s="24">
        <v>0.78615009364203303</v>
      </c>
      <c r="AS118" s="24">
        <v>0.65858277799273701</v>
      </c>
      <c r="AT118" s="24">
        <v>0.51905602184435395</v>
      </c>
      <c r="AU118" s="24">
        <v>0.70093824840322505</v>
      </c>
      <c r="AV118" s="24">
        <v>0.44068900734774902</v>
      </c>
      <c r="AW118" s="24">
        <v>0.66378224866454605</v>
      </c>
      <c r="AX118" s="24">
        <v>0.59669132129731395</v>
      </c>
      <c r="AY118" s="24">
        <v>0.54126179039185995</v>
      </c>
      <c r="AZ118" s="24">
        <v>0.33224161166525601</v>
      </c>
      <c r="BA118" s="24">
        <v>-0.72558058463575903</v>
      </c>
      <c r="BB118" s="24">
        <v>0.52012826113516597</v>
      </c>
      <c r="BC118" s="24">
        <v>0.45332389061943001</v>
      </c>
      <c r="BD118" s="24">
        <v>-4.4645928724366998E-2</v>
      </c>
      <c r="BE118" s="24">
        <v>0.198002028912654</v>
      </c>
      <c r="BF118" s="24">
        <v>0.62241352931872895</v>
      </c>
      <c r="BG118" s="24">
        <v>0.39572891445785402</v>
      </c>
      <c r="BH118" s="24">
        <v>0.35661958659151999</v>
      </c>
      <c r="BI118" s="24">
        <v>7.7952951276901605E-2</v>
      </c>
      <c r="BJ118" s="24">
        <v>-0.75950442594393697</v>
      </c>
      <c r="BK118" s="24">
        <v>0.43403643356510302</v>
      </c>
      <c r="BL118" s="24">
        <v>0.32762570959914999</v>
      </c>
      <c r="BM118" s="24">
        <v>0.45325670490643799</v>
      </c>
      <c r="BN118" s="24">
        <v>0.30134688082998201</v>
      </c>
      <c r="BO118" s="24">
        <v>0.33168166333662502</v>
      </c>
      <c r="BP118" s="24">
        <v>0.333649619262047</v>
      </c>
      <c r="BQ118" s="24">
        <v>0.71549063774535604</v>
      </c>
      <c r="BR118" s="24">
        <v>0.700132692017568</v>
      </c>
      <c r="BS118" s="24">
        <v>0.57441223236130601</v>
      </c>
      <c r="BT118" s="24">
        <v>0.51649874771303805</v>
      </c>
      <c r="BU118" s="24">
        <v>0.486259311368678</v>
      </c>
      <c r="BV118" s="24">
        <v>0.49900652472131901</v>
      </c>
      <c r="BW118" s="24">
        <v>0.46683423314454098</v>
      </c>
      <c r="BX118" s="24">
        <v>0.145744048690372</v>
      </c>
      <c r="BY118" s="24">
        <v>0.58065897719077797</v>
      </c>
      <c r="BZ118" s="24">
        <v>0.27626621565060899</v>
      </c>
      <c r="CA118" s="24">
        <v>0.52761758858958696</v>
      </c>
      <c r="CB118" s="24">
        <v>0.55661180262958898</v>
      </c>
      <c r="CC118" s="24">
        <v>0.48612425547781402</v>
      </c>
      <c r="CD118" s="24">
        <v>0.40158408324415201</v>
      </c>
      <c r="CE118" s="24">
        <v>0.421226391440926</v>
      </c>
      <c r="CF118" s="24">
        <v>0.340535749142026</v>
      </c>
      <c r="CG118" s="24">
        <v>0.29491932145087701</v>
      </c>
      <c r="CH118" s="24">
        <v>0.20153781649428201</v>
      </c>
      <c r="CI118" s="24">
        <v>0.24053559580550199</v>
      </c>
      <c r="CJ118" s="24">
        <v>0.176710180741558</v>
      </c>
      <c r="CK118" s="24">
        <v>0.45440378632674899</v>
      </c>
      <c r="CL118" s="24">
        <v>-0.42074221647882898</v>
      </c>
      <c r="CM118" s="24">
        <v>-0.14263725989064199</v>
      </c>
      <c r="CN118" s="24">
        <v>-0.426291025029649</v>
      </c>
      <c r="CO118" s="24">
        <v>0.60158104634662601</v>
      </c>
      <c r="CP118" s="24">
        <v>0.92882038837783498</v>
      </c>
      <c r="CQ118" s="24">
        <v>0.76327486251773802</v>
      </c>
      <c r="CR118" s="24">
        <v>0.62864759998108399</v>
      </c>
      <c r="CS118" s="24">
        <v>0.44671687595746801</v>
      </c>
      <c r="CT118" s="24">
        <v>0.74256686742292299</v>
      </c>
      <c r="CU118" s="24">
        <v>0.66783888133383795</v>
      </c>
      <c r="CV118" s="24">
        <v>0.48147128200681399</v>
      </c>
      <c r="CW118" s="24">
        <v>-0.18705106865077001</v>
      </c>
      <c r="CX118" s="24">
        <v>-0.360460863729268</v>
      </c>
      <c r="CY118" s="24">
        <v>0.32072497179978399</v>
      </c>
      <c r="CZ118" s="24">
        <v>0.58137496146527501</v>
      </c>
      <c r="DA118" s="24">
        <v>-0.14618110193242001</v>
      </c>
      <c r="DB118" s="24">
        <v>-0.41962581150575301</v>
      </c>
      <c r="DC118" s="24">
        <v>0.25540466001081302</v>
      </c>
      <c r="DD118" s="24">
        <v>-0.37756179909475102</v>
      </c>
      <c r="DE118" s="24">
        <v>9.5882239193107205E-2</v>
      </c>
      <c r="DF118" s="24">
        <v>5.55581822345729E-2</v>
      </c>
      <c r="DG118" s="24">
        <v>-0.20196527105114301</v>
      </c>
      <c r="DH118" s="24">
        <v>-0.37596569528548301</v>
      </c>
      <c r="DI118" s="24">
        <v>0.75689083995682904</v>
      </c>
      <c r="DJ118" s="24">
        <v>-0.65584662942153504</v>
      </c>
      <c r="DK118" s="24">
        <v>0.45244904036726602</v>
      </c>
      <c r="DL118" s="24">
        <v>-0.23073816378013901</v>
      </c>
      <c r="DM118" s="24">
        <v>0.85819622691038999</v>
      </c>
      <c r="DN118" s="24">
        <v>0.65432091670766301</v>
      </c>
      <c r="DO118" s="24">
        <v>0.80186547392016005</v>
      </c>
      <c r="DP118" s="24">
        <v>0.79610940469828195</v>
      </c>
      <c r="DQ118" s="24">
        <v>0.74168536092522197</v>
      </c>
      <c r="DR118" s="24">
        <v>0.68817553862854897</v>
      </c>
      <c r="DS118" s="24">
        <v>0.85169767540359897</v>
      </c>
      <c r="DT118" s="24">
        <v>0.70879070168298097</v>
      </c>
      <c r="DU118" s="24">
        <v>0.65752042475966699</v>
      </c>
      <c r="DV118" s="24">
        <v>0.70855092485868298</v>
      </c>
      <c r="DW118" s="24">
        <v>0.734683241362169</v>
      </c>
      <c r="DX118" s="24">
        <v>0.83399960557462105</v>
      </c>
      <c r="DY118" s="24">
        <v>0.58098930358485201</v>
      </c>
      <c r="DZ118" s="24">
        <v>0.56586413431976201</v>
      </c>
      <c r="EA118" s="24">
        <v>0.55986472626198402</v>
      </c>
      <c r="EB118" s="24">
        <v>0.61120905601810105</v>
      </c>
      <c r="EC118" s="24">
        <v>0.61100666568498396</v>
      </c>
      <c r="ED118" s="24">
        <v>0.63006472457721296</v>
      </c>
      <c r="EE118" s="24">
        <v>0.65822444981566897</v>
      </c>
      <c r="EF118" s="24">
        <v>0.49662175299441302</v>
      </c>
      <c r="EG118" s="24">
        <v>0.50799636937654902</v>
      </c>
      <c r="EH118" s="24">
        <v>0.57257752829699404</v>
      </c>
      <c r="EI118" s="24">
        <v>0.60708678503823499</v>
      </c>
      <c r="EJ118" s="24">
        <v>0.41770045700833902</v>
      </c>
      <c r="EK118" s="24">
        <v>0.69159108182319995</v>
      </c>
      <c r="EL118" s="24">
        <v>0.47960899859884198</v>
      </c>
      <c r="EM118" s="24">
        <v>-0.49958674557924498</v>
      </c>
      <c r="EN118" s="24">
        <v>-0.102771139190568</v>
      </c>
      <c r="EO118" s="24">
        <v>-0.24747573873475501</v>
      </c>
      <c r="EP118" s="24">
        <v>0.469297908721652</v>
      </c>
      <c r="EQ118" s="24">
        <v>0.46131285917424297</v>
      </c>
      <c r="ER118" s="24">
        <v>0.45949183757703699</v>
      </c>
      <c r="ES118" s="24">
        <v>0.477753252638699</v>
      </c>
      <c r="ET118" s="24">
        <v>0.55826922243738997</v>
      </c>
      <c r="EU118" s="24">
        <v>0.52107001113454499</v>
      </c>
      <c r="EV118" s="24">
        <v>0.18087346232426499</v>
      </c>
      <c r="EW118" s="24">
        <v>-0.329325621843854</v>
      </c>
    </row>
    <row r="119" spans="1:153" x14ac:dyDescent="0.25">
      <c r="A119" t="s">
        <v>55</v>
      </c>
      <c r="B119" t="s">
        <v>138</v>
      </c>
      <c r="C119" s="23">
        <v>0.66005613877365699</v>
      </c>
      <c r="D119" s="24">
        <v>-0.209984834976191</v>
      </c>
      <c r="E119" s="24">
        <v>0.972152013778663</v>
      </c>
      <c r="F119" s="24">
        <v>-0.46277835018244301</v>
      </c>
      <c r="G119" s="24">
        <v>-0.481217038605045</v>
      </c>
      <c r="H119" s="24">
        <v>-0.64694852843873596</v>
      </c>
      <c r="I119" s="24">
        <v>-0.69886501802801204</v>
      </c>
      <c r="J119" s="24">
        <v>-0.61846633652461702</v>
      </c>
      <c r="K119" s="24">
        <v>-0.49671014536948799</v>
      </c>
      <c r="L119" s="24">
        <v>-0.135558964147379</v>
      </c>
      <c r="M119" s="24">
        <v>-0.548033593525449</v>
      </c>
      <c r="N119" s="24">
        <v>0.272751500541832</v>
      </c>
      <c r="O119" s="24">
        <v>-0.60615052950263404</v>
      </c>
      <c r="P119" s="24">
        <v>-0.66016611973169903</v>
      </c>
      <c r="Q119" s="24">
        <v>-0.61688136814887196</v>
      </c>
      <c r="R119" s="24">
        <v>-0.56360226951149395</v>
      </c>
      <c r="S119" s="24">
        <v>7.3232795199001305E-2</v>
      </c>
      <c r="T119" s="24">
        <v>-0.58202079842999399</v>
      </c>
      <c r="U119" s="24">
        <v>-0.65601080441526405</v>
      </c>
      <c r="V119" s="24">
        <v>-0.64910911103022395</v>
      </c>
      <c r="W119" s="24">
        <v>-0.57176572469306997</v>
      </c>
      <c r="X119" s="24">
        <v>-0.52673774814421304</v>
      </c>
      <c r="Y119" s="24">
        <v>-0.56101849949102101</v>
      </c>
      <c r="Z119" s="24">
        <v>-0.464110298297848</v>
      </c>
      <c r="AA119" s="24">
        <v>-0.59852345076080604</v>
      </c>
      <c r="AB119" s="24">
        <v>-0.31260659548832398</v>
      </c>
      <c r="AC119" s="24">
        <v>-0.61083227247195804</v>
      </c>
      <c r="AD119" s="24">
        <v>-0.597773317084769</v>
      </c>
      <c r="AE119" s="24">
        <v>0.195579041799088</v>
      </c>
      <c r="AF119" s="24">
        <v>0.158391643785043</v>
      </c>
      <c r="AG119" s="24">
        <v>-0.49652412186457701</v>
      </c>
      <c r="AH119" s="24">
        <v>-0.45990897731270702</v>
      </c>
      <c r="AI119" s="24">
        <v>0.25541999890919997</v>
      </c>
      <c r="AJ119" s="24">
        <v>0.56560981685081801</v>
      </c>
      <c r="AK119" s="24">
        <v>0.19583570728618099</v>
      </c>
      <c r="AL119" s="24">
        <v>0.39299424217006201</v>
      </c>
      <c r="AM119" s="24">
        <v>0.48142253116670702</v>
      </c>
      <c r="AN119" s="24">
        <v>-0.69714294847915204</v>
      </c>
      <c r="AO119" s="24">
        <v>-0.38783813687964203</v>
      </c>
      <c r="AP119" s="24">
        <v>0.56170284256801795</v>
      </c>
      <c r="AQ119" s="24">
        <v>0.58650781619049597</v>
      </c>
      <c r="AR119" s="24">
        <v>0.85938527518124896</v>
      </c>
      <c r="AS119" s="24">
        <v>0.75071393358612903</v>
      </c>
      <c r="AT119" s="24">
        <v>0.599803057695938</v>
      </c>
      <c r="AU119" s="24">
        <v>0.74783024241285001</v>
      </c>
      <c r="AV119" s="24">
        <v>0.481849089304968</v>
      </c>
      <c r="AW119" s="24">
        <v>0.748907784637178</v>
      </c>
      <c r="AX119" s="24">
        <v>0.67890744351537902</v>
      </c>
      <c r="AY119" s="24">
        <v>0.63467772639455799</v>
      </c>
      <c r="AZ119" s="24">
        <v>0.393191144058891</v>
      </c>
      <c r="BA119" s="24">
        <v>-0.77796965888609004</v>
      </c>
      <c r="BB119" s="24">
        <v>0.59120426678565596</v>
      </c>
      <c r="BC119" s="24">
        <v>0.52546931470506197</v>
      </c>
      <c r="BD119" s="24">
        <v>1.6227149470461999E-2</v>
      </c>
      <c r="BE119" s="24">
        <v>0.18129610825011599</v>
      </c>
      <c r="BF119" s="24">
        <v>0.66697528829447805</v>
      </c>
      <c r="BG119" s="24">
        <v>0.48119243252403898</v>
      </c>
      <c r="BH119" s="24">
        <v>0.41891338652710902</v>
      </c>
      <c r="BI119" s="24">
        <v>8.2244872697920204E-2</v>
      </c>
      <c r="BJ119" s="24">
        <v>-0.73639397956299302</v>
      </c>
      <c r="BK119" s="24">
        <v>0.52146328169811496</v>
      </c>
      <c r="BL119" s="24">
        <v>0.432694086307297</v>
      </c>
      <c r="BM119" s="24">
        <v>0.56312939485629099</v>
      </c>
      <c r="BN119" s="24">
        <v>0.43458284163515198</v>
      </c>
      <c r="BO119" s="24">
        <v>0.399639584824454</v>
      </c>
      <c r="BP119" s="24">
        <v>0.38911072572073202</v>
      </c>
      <c r="BQ119" s="24">
        <v>0.79210935397530802</v>
      </c>
      <c r="BR119" s="24">
        <v>0.80381752077760205</v>
      </c>
      <c r="BS119" s="24">
        <v>0.66419303163245902</v>
      </c>
      <c r="BT119" s="24">
        <v>0.59561863879544896</v>
      </c>
      <c r="BU119" s="24">
        <v>0.56947057326341299</v>
      </c>
      <c r="BV119" s="24">
        <v>0.56315910186754203</v>
      </c>
      <c r="BW119" s="24">
        <v>0.53575562545813205</v>
      </c>
      <c r="BX119" s="24">
        <v>0.216390547374502</v>
      </c>
      <c r="BY119" s="24">
        <v>0.62983102870900398</v>
      </c>
      <c r="BZ119" s="24">
        <v>0.39665080556628601</v>
      </c>
      <c r="CA119" s="24">
        <v>0.64992792294350898</v>
      </c>
      <c r="CB119" s="24">
        <v>0.63328174185021302</v>
      </c>
      <c r="CC119" s="24">
        <v>0.57995979203773196</v>
      </c>
      <c r="CD119" s="24">
        <v>0.48183792366725903</v>
      </c>
      <c r="CE119" s="24">
        <v>0.52486097057989201</v>
      </c>
      <c r="CF119" s="24">
        <v>0.413856238319951</v>
      </c>
      <c r="CG119" s="24">
        <v>0.37214113585365599</v>
      </c>
      <c r="CH119" s="24">
        <v>0.30325847298248998</v>
      </c>
      <c r="CI119" s="24">
        <v>0.35576772127494599</v>
      </c>
      <c r="CJ119" s="24">
        <v>0.32400790698865201</v>
      </c>
      <c r="CK119" s="24">
        <v>0.53202844568607799</v>
      </c>
      <c r="CL119" s="24">
        <v>-0.45305481892823202</v>
      </c>
      <c r="CM119" s="24">
        <v>-0.17360028169629399</v>
      </c>
      <c r="CN119" s="24">
        <v>-0.44528714678246001</v>
      </c>
      <c r="CO119" s="24">
        <v>0.70041777715128495</v>
      </c>
      <c r="CP119" s="24">
        <v>0.89022077453762705</v>
      </c>
      <c r="CQ119" s="24">
        <v>0.84016158085468096</v>
      </c>
      <c r="CR119" s="24">
        <v>0.68955840266961199</v>
      </c>
      <c r="CS119" s="24">
        <v>0.44624422456671797</v>
      </c>
      <c r="CT119" s="24">
        <v>0.80404116468623998</v>
      </c>
      <c r="CU119" s="24">
        <v>0.73647532410959105</v>
      </c>
      <c r="CV119" s="24">
        <v>0.57679538543031605</v>
      </c>
      <c r="CW119" s="24">
        <v>-0.25804966441177701</v>
      </c>
      <c r="CX119" s="24">
        <v>-0.42490834387070497</v>
      </c>
      <c r="CY119" s="24">
        <v>0.31884674015293901</v>
      </c>
      <c r="CZ119" s="24">
        <v>0.67945868929613695</v>
      </c>
      <c r="DA119" s="24">
        <v>-0.169110575047901</v>
      </c>
      <c r="DB119" s="24">
        <v>-0.43216813806369497</v>
      </c>
      <c r="DC119" s="24">
        <v>0.26726099256517599</v>
      </c>
      <c r="DD119" s="24">
        <v>-0.38583665012462798</v>
      </c>
      <c r="DE119" s="24">
        <v>0.239250659610314</v>
      </c>
      <c r="DF119" s="24">
        <v>5.3220266964504999E-2</v>
      </c>
      <c r="DG119" s="24">
        <v>-0.21150903195416901</v>
      </c>
      <c r="DH119" s="24">
        <v>-0.36388644534745002</v>
      </c>
      <c r="DI119" s="24">
        <v>0.80174432968501197</v>
      </c>
      <c r="DJ119" s="24">
        <v>-0.78104803747279705</v>
      </c>
      <c r="DK119" s="24">
        <v>0.52048862888429204</v>
      </c>
      <c r="DL119" s="24">
        <v>-0.33186468851538897</v>
      </c>
      <c r="DM119" s="24">
        <v>0.90301112589007204</v>
      </c>
      <c r="DN119" s="24">
        <v>0.63182421082474804</v>
      </c>
      <c r="DO119" s="24">
        <v>0.839445811511221</v>
      </c>
      <c r="DP119" s="24">
        <v>0.84623151255506501</v>
      </c>
      <c r="DQ119" s="24">
        <v>0.80652653794626605</v>
      </c>
      <c r="DR119" s="24">
        <v>0.739700908060128</v>
      </c>
      <c r="DS119" s="24">
        <v>0.84592990133001</v>
      </c>
      <c r="DT119" s="24">
        <v>0.76096598033877305</v>
      </c>
      <c r="DU119" s="24">
        <v>0.69432074187206305</v>
      </c>
      <c r="DV119" s="24">
        <v>0.73660464371131495</v>
      </c>
      <c r="DW119" s="24">
        <v>0.77829394298122501</v>
      </c>
      <c r="DX119" s="24">
        <v>0.87171777626259395</v>
      </c>
      <c r="DY119" s="24">
        <v>0.59149722799658799</v>
      </c>
      <c r="DZ119" s="24">
        <v>0.59500395342581602</v>
      </c>
      <c r="EA119" s="24">
        <v>0.59827664928680102</v>
      </c>
      <c r="EB119" s="24">
        <v>0.647830235039213</v>
      </c>
      <c r="EC119" s="24">
        <v>0.63725160680633397</v>
      </c>
      <c r="ED119" s="24">
        <v>0.66480455907190195</v>
      </c>
      <c r="EE119" s="24">
        <v>0.69666448938507397</v>
      </c>
      <c r="EF119" s="24">
        <v>0.540247893114153</v>
      </c>
      <c r="EG119" s="24">
        <v>0.54749123367213504</v>
      </c>
      <c r="EH119" s="24">
        <v>0.61359597530879095</v>
      </c>
      <c r="EI119" s="24">
        <v>0.63537822902482399</v>
      </c>
      <c r="EJ119" s="24">
        <v>0.51550729921078797</v>
      </c>
      <c r="EK119" s="24">
        <v>0.73687607867597005</v>
      </c>
      <c r="EL119" s="24">
        <v>0.64184093787726404</v>
      </c>
      <c r="EM119" s="24">
        <v>-0.54369968241295497</v>
      </c>
      <c r="EN119" s="24">
        <v>-8.6888245098379599E-2</v>
      </c>
      <c r="EO119" s="24">
        <v>-0.30866126635851199</v>
      </c>
      <c r="EP119" s="24">
        <v>0.34231061796998502</v>
      </c>
      <c r="EQ119" s="24">
        <v>0.58886646134965503</v>
      </c>
      <c r="ER119" s="24">
        <v>0.58200850750208799</v>
      </c>
      <c r="ES119" s="24">
        <v>0.36057764607423798</v>
      </c>
      <c r="ET119" s="24">
        <v>0.410466295673795</v>
      </c>
      <c r="EU119" s="24">
        <v>0.40217112299875601</v>
      </c>
      <c r="EV119" s="24">
        <v>0.188465939382956</v>
      </c>
      <c r="EW119" s="24">
        <v>-0.383115186845498</v>
      </c>
    </row>
    <row r="120" spans="1:153" x14ac:dyDescent="0.25">
      <c r="A120" t="s">
        <v>6</v>
      </c>
      <c r="B120" t="s">
        <v>138</v>
      </c>
      <c r="C120" s="23">
        <v>0.51313173832705605</v>
      </c>
      <c r="D120" s="24">
        <v>-0.189519413544566</v>
      </c>
      <c r="E120" s="24">
        <v>0.78203290805029901</v>
      </c>
      <c r="F120" s="24">
        <v>-0.246921026494416</v>
      </c>
      <c r="G120" s="24">
        <v>-0.37750070892758503</v>
      </c>
      <c r="H120" s="24">
        <v>-0.42347469202840898</v>
      </c>
      <c r="I120" s="24">
        <v>-0.43517329274133298</v>
      </c>
      <c r="J120" s="24">
        <v>-0.35591687315479198</v>
      </c>
      <c r="K120" s="24">
        <v>-0.26040515098106798</v>
      </c>
      <c r="L120" s="24">
        <v>3.2413557541506502E-2</v>
      </c>
      <c r="M120" s="24">
        <v>-0.30810752402123798</v>
      </c>
      <c r="N120" s="24">
        <v>0.65087405095569495</v>
      </c>
      <c r="O120" s="24">
        <v>-0.38315492023328301</v>
      </c>
      <c r="P120" s="24">
        <v>-0.47400368638841101</v>
      </c>
      <c r="Q120" s="24">
        <v>-0.45438882351368498</v>
      </c>
      <c r="R120" s="24">
        <v>-0.39631439203954399</v>
      </c>
      <c r="S120" s="24">
        <v>0.162935452884099</v>
      </c>
      <c r="T120" s="24">
        <v>-0.27185670120079503</v>
      </c>
      <c r="U120" s="24">
        <v>-0.49642890654795602</v>
      </c>
      <c r="V120" s="24">
        <v>-0.49080322614615401</v>
      </c>
      <c r="W120" s="24">
        <v>-0.44435888018224901</v>
      </c>
      <c r="X120" s="24">
        <v>-0.36019169211780999</v>
      </c>
      <c r="Y120" s="24">
        <v>-0.30882186752587198</v>
      </c>
      <c r="Z120" s="24">
        <v>-0.21898561788988699</v>
      </c>
      <c r="AA120" s="24">
        <v>-0.31149545269077</v>
      </c>
      <c r="AB120" s="24">
        <v>-0.157902805770541</v>
      </c>
      <c r="AC120" s="24">
        <v>-0.478627702711581</v>
      </c>
      <c r="AD120" s="24">
        <v>-0.40255760340122199</v>
      </c>
      <c r="AE120" s="24">
        <v>9.9395296223759602E-2</v>
      </c>
      <c r="AF120" s="24">
        <v>0.24912583608789601</v>
      </c>
      <c r="AG120" s="24">
        <v>-0.34901039143617602</v>
      </c>
      <c r="AH120" s="24">
        <v>-0.33291691894679498</v>
      </c>
      <c r="AI120" s="24">
        <v>0.156097302112578</v>
      </c>
      <c r="AJ120" s="24">
        <v>0.56237199491561096</v>
      </c>
      <c r="AK120" s="24">
        <v>0.30592694972404</v>
      </c>
      <c r="AL120" s="24">
        <v>0.69434192878105305</v>
      </c>
      <c r="AM120" s="24">
        <v>0.79889201517409103</v>
      </c>
      <c r="AN120" s="24">
        <v>-0.47123132635074999</v>
      </c>
      <c r="AO120" s="24">
        <v>-0.217233893960739</v>
      </c>
      <c r="AP120" s="24">
        <v>0.62592516853938995</v>
      </c>
      <c r="AQ120" s="24">
        <v>0.85353756043098905</v>
      </c>
      <c r="AR120" s="24">
        <v>0.81490073145714703</v>
      </c>
      <c r="AS120" s="24">
        <v>0.77004213136672395</v>
      </c>
      <c r="AT120" s="24">
        <v>0.68854327905598001</v>
      </c>
      <c r="AU120" s="24">
        <v>0.56268133029836198</v>
      </c>
      <c r="AV120" s="24">
        <v>0.72238610886181498</v>
      </c>
      <c r="AW120" s="24">
        <v>0.77939755199011895</v>
      </c>
      <c r="AX120" s="24">
        <v>0.64240973000625101</v>
      </c>
      <c r="AY120" s="24">
        <v>0.65623124520745102</v>
      </c>
      <c r="AZ120" s="24">
        <v>0.41168425423709398</v>
      </c>
      <c r="BA120" s="24">
        <v>-0.54228007006158796</v>
      </c>
      <c r="BB120" s="24">
        <v>0.541411449498584</v>
      </c>
      <c r="BC120" s="24">
        <v>0.52225802156979095</v>
      </c>
      <c r="BD120" s="24">
        <v>0.14924584016344</v>
      </c>
      <c r="BE120" s="24">
        <v>-0.108101209091935</v>
      </c>
      <c r="BF120" s="24">
        <v>0.55819810526341795</v>
      </c>
      <c r="BG120" s="24">
        <v>0.51220192874599701</v>
      </c>
      <c r="BH120" s="24">
        <v>0.35624200819091101</v>
      </c>
      <c r="BI120" s="24">
        <v>-4.6222630136846202E-2</v>
      </c>
      <c r="BJ120" s="24">
        <v>-0.49084419904735399</v>
      </c>
      <c r="BK120" s="24">
        <v>0.48738861364174202</v>
      </c>
      <c r="BL120" s="24">
        <v>0.48965629671366501</v>
      </c>
      <c r="BM120" s="24">
        <v>0.59357268345482594</v>
      </c>
      <c r="BN120" s="24">
        <v>0.59764051316189704</v>
      </c>
      <c r="BO120" s="24">
        <v>0.425605265528675</v>
      </c>
      <c r="BP120" s="24">
        <v>0.380626219691796</v>
      </c>
      <c r="BQ120" s="24">
        <v>0.884544424080838</v>
      </c>
      <c r="BR120" s="24">
        <v>0.95035056258466699</v>
      </c>
      <c r="BS120" s="24">
        <v>0.67454734684901296</v>
      </c>
      <c r="BT120" s="24">
        <v>0.55014417335313404</v>
      </c>
      <c r="BU120" s="24">
        <v>0.587433823479238</v>
      </c>
      <c r="BV120" s="24">
        <v>0.48769440858164897</v>
      </c>
      <c r="BW120" s="24">
        <v>0.50729294271008396</v>
      </c>
      <c r="BX120" s="24">
        <v>0.413032387147031</v>
      </c>
      <c r="BY120" s="24">
        <v>0.46713342255241402</v>
      </c>
      <c r="BZ120" s="24">
        <v>0.795382670233449</v>
      </c>
      <c r="CA120" s="24">
        <v>0.87000393139286702</v>
      </c>
      <c r="CB120" s="24">
        <v>0.61182711455981997</v>
      </c>
      <c r="CC120" s="24">
        <v>0.59479247970015903</v>
      </c>
      <c r="CD120" s="24">
        <v>0.47506882002742901</v>
      </c>
      <c r="CE120" s="24">
        <v>0.48758190690504999</v>
      </c>
      <c r="CF120" s="24">
        <v>0.37655485518713899</v>
      </c>
      <c r="CG120" s="24">
        <v>0.40222920223215097</v>
      </c>
      <c r="CH120" s="24">
        <v>0.32602413355785897</v>
      </c>
      <c r="CI120" s="24">
        <v>0.39564711162077898</v>
      </c>
      <c r="CJ120" s="24">
        <v>0.54981185798733001</v>
      </c>
      <c r="CK120" s="24">
        <v>0.52592407048775502</v>
      </c>
      <c r="CL120" s="24">
        <v>-0.142194654692016</v>
      </c>
      <c r="CM120" s="24">
        <v>7.0380047291081105E-2</v>
      </c>
      <c r="CN120" s="24">
        <v>-0.27779306194391401</v>
      </c>
      <c r="CO120" s="24">
        <v>0.77717725525391701</v>
      </c>
      <c r="CP120" s="24">
        <v>0.44540512357488898</v>
      </c>
      <c r="CQ120" s="24">
        <v>0.96861796833536595</v>
      </c>
      <c r="CR120" s="24">
        <v>0.93435344199218195</v>
      </c>
      <c r="CS120" s="24">
        <v>0.58884630136597405</v>
      </c>
      <c r="CT120" s="24">
        <v>0.69298138859963199</v>
      </c>
      <c r="CU120" s="24">
        <v>0.71413140282436405</v>
      </c>
      <c r="CV120" s="24">
        <v>0.88048042935187998</v>
      </c>
      <c r="CW120" s="24">
        <v>-0.264697516832684</v>
      </c>
      <c r="CX120" s="24">
        <v>-0.17168012843254901</v>
      </c>
      <c r="CY120" s="24">
        <v>0.12051225506918201</v>
      </c>
      <c r="CZ120" s="24">
        <v>0.73384371565149298</v>
      </c>
      <c r="DA120" s="24">
        <v>9.2948228466058797E-2</v>
      </c>
      <c r="DB120" s="24">
        <v>-0.29929434876022698</v>
      </c>
      <c r="DC120" s="24">
        <v>0.32680267034657701</v>
      </c>
      <c r="DD120" s="24">
        <v>-9.1412310089651894E-2</v>
      </c>
      <c r="DE120" s="24">
        <v>0.657127199381489</v>
      </c>
      <c r="DF120" s="24">
        <v>-0.25413711009867801</v>
      </c>
      <c r="DG120" s="24">
        <v>-0.46263464306112301</v>
      </c>
      <c r="DH120" s="24">
        <v>-3.1504851023547499E-3</v>
      </c>
      <c r="DI120" s="24">
        <v>0.74148369174616202</v>
      </c>
      <c r="DJ120" s="24">
        <v>-0.80347158927977202</v>
      </c>
      <c r="DK120" s="24">
        <v>0.71698167281910896</v>
      </c>
      <c r="DL120" s="24">
        <v>-0.36716285330055398</v>
      </c>
      <c r="DM120" s="24">
        <v>0.59752010188187299</v>
      </c>
      <c r="DN120" s="24">
        <v>0.144951668864016</v>
      </c>
      <c r="DO120" s="24">
        <v>0.60670064113454503</v>
      </c>
      <c r="DP120" s="24">
        <v>0.638292215737432</v>
      </c>
      <c r="DQ120" s="24">
        <v>0.61502449561849104</v>
      </c>
      <c r="DR120" s="24">
        <v>0.43503093268237297</v>
      </c>
      <c r="DS120" s="24">
        <v>0.415276854216797</v>
      </c>
      <c r="DT120" s="24">
        <v>0.588215013774673</v>
      </c>
      <c r="DU120" s="24">
        <v>0.44238720380566898</v>
      </c>
      <c r="DV120" s="24">
        <v>0.46449968568801803</v>
      </c>
      <c r="DW120" s="24">
        <v>0.53161668244448101</v>
      </c>
      <c r="DX120" s="24">
        <v>0.58316882756141397</v>
      </c>
      <c r="DY120" s="24">
        <v>0.33731656710297397</v>
      </c>
      <c r="DZ120" s="24">
        <v>0.38221848740175302</v>
      </c>
      <c r="EA120" s="24">
        <v>0.39938786964841999</v>
      </c>
      <c r="EB120" s="24">
        <v>0.41930485919002403</v>
      </c>
      <c r="EC120" s="24">
        <v>0.39987833127026801</v>
      </c>
      <c r="ED120" s="24">
        <v>0.416329927790896</v>
      </c>
      <c r="EE120" s="24">
        <v>0.45371480742005299</v>
      </c>
      <c r="EF120" s="24">
        <v>0.36195435147597799</v>
      </c>
      <c r="EG120" s="24">
        <v>0.33599283333833002</v>
      </c>
      <c r="EH120" s="24">
        <v>0.40186997822758602</v>
      </c>
      <c r="EI120" s="24">
        <v>0.40071125735535101</v>
      </c>
      <c r="EJ120" s="24">
        <v>0.87484585427821804</v>
      </c>
      <c r="EK120" s="24">
        <v>0.76184792855223404</v>
      </c>
      <c r="EL120" s="24">
        <v>0.81393158543790101</v>
      </c>
      <c r="EM120" s="24">
        <v>-0.38327298006822702</v>
      </c>
      <c r="EN120" s="24">
        <v>0.129386902492623</v>
      </c>
      <c r="EO120" s="24">
        <v>-0.180041163126717</v>
      </c>
      <c r="EP120" s="24">
        <v>-0.24069024834326999</v>
      </c>
      <c r="EQ120" s="24">
        <v>0.94022974983305396</v>
      </c>
      <c r="ER120" s="24">
        <v>0.92386998187200498</v>
      </c>
      <c r="ES120" s="24">
        <v>-0.21145134230741999</v>
      </c>
      <c r="ET120" s="24">
        <v>-0.189047028981325</v>
      </c>
      <c r="EU120" s="24">
        <v>-0.21123308221895501</v>
      </c>
      <c r="EV120" s="24">
        <v>0.15949505502950001</v>
      </c>
      <c r="EW120" s="24">
        <v>-0.250629740726871</v>
      </c>
    </row>
    <row r="121" spans="1:153" x14ac:dyDescent="0.25">
      <c r="A121" t="s">
        <v>56</v>
      </c>
      <c r="B121" t="s">
        <v>138</v>
      </c>
      <c r="C121" s="23">
        <v>0.60244113119576803</v>
      </c>
      <c r="D121" s="24">
        <v>-0.17844655136295601</v>
      </c>
      <c r="E121" s="24">
        <v>0.87408564989651505</v>
      </c>
      <c r="F121" s="24">
        <v>-0.34284625626071102</v>
      </c>
      <c r="G121" s="24">
        <v>-0.43603150731879098</v>
      </c>
      <c r="H121" s="24">
        <v>-0.52628139444911004</v>
      </c>
      <c r="I121" s="24">
        <v>-0.54370486572534604</v>
      </c>
      <c r="J121" s="24">
        <v>-0.46749379711785</v>
      </c>
      <c r="K121" s="24">
        <v>-0.35687988378221802</v>
      </c>
      <c r="L121" s="24">
        <v>-2.1671017740487902E-3</v>
      </c>
      <c r="M121" s="24">
        <v>-0.41036383141474098</v>
      </c>
      <c r="N121" s="24">
        <v>0.60556361375724899</v>
      </c>
      <c r="O121" s="24">
        <v>-0.48154222562150101</v>
      </c>
      <c r="P121" s="24">
        <v>-0.56786924964747998</v>
      </c>
      <c r="Q121" s="24">
        <v>-0.54035609046128497</v>
      </c>
      <c r="R121" s="24">
        <v>-0.479230171562394</v>
      </c>
      <c r="S121" s="24">
        <v>0.151474996790329</v>
      </c>
      <c r="T121" s="24">
        <v>-0.391148734873416</v>
      </c>
      <c r="U121" s="24">
        <v>-0.58067411798873503</v>
      </c>
      <c r="V121" s="24">
        <v>-0.57535911253910799</v>
      </c>
      <c r="W121" s="24">
        <v>-0.51402141788141198</v>
      </c>
      <c r="X121" s="24">
        <v>-0.42994666171985602</v>
      </c>
      <c r="Y121" s="24">
        <v>-0.40711502657781301</v>
      </c>
      <c r="Z121" s="24">
        <v>-0.30636108359585901</v>
      </c>
      <c r="AA121" s="24">
        <v>-0.425795246237267</v>
      </c>
      <c r="AB121" s="24">
        <v>-0.24117945730167201</v>
      </c>
      <c r="AC121" s="24">
        <v>-0.55588376821492502</v>
      </c>
      <c r="AD121" s="24">
        <v>-0.49897963634807102</v>
      </c>
      <c r="AE121" s="24">
        <v>0.16995660208783001</v>
      </c>
      <c r="AF121" s="24">
        <v>0.282664963614914</v>
      </c>
      <c r="AG121" s="24">
        <v>-0.43106054536787097</v>
      </c>
      <c r="AH121" s="24">
        <v>-0.383998305414748</v>
      </c>
      <c r="AI121" s="24">
        <v>0.23411961457227401</v>
      </c>
      <c r="AJ121" s="24">
        <v>0.62037150647564399</v>
      </c>
      <c r="AK121" s="24">
        <v>0.332381901520729</v>
      </c>
      <c r="AL121" s="24">
        <v>0.68432811377780001</v>
      </c>
      <c r="AM121" s="24">
        <v>0.77963706988355896</v>
      </c>
      <c r="AN121" s="24">
        <v>-0.57094498930467596</v>
      </c>
      <c r="AO121" s="24">
        <v>-0.30514834791838802</v>
      </c>
      <c r="AP121" s="24">
        <v>0.65507038057258504</v>
      </c>
      <c r="AQ121" s="24">
        <v>0.82852953548532204</v>
      </c>
      <c r="AR121" s="24">
        <v>0.88233725339669999</v>
      </c>
      <c r="AS121" s="24">
        <v>0.81093083242328701</v>
      </c>
      <c r="AT121" s="24">
        <v>0.70523371201734897</v>
      </c>
      <c r="AU121" s="24">
        <v>0.65729534146129498</v>
      </c>
      <c r="AV121" s="24">
        <v>0.69879534085726502</v>
      </c>
      <c r="AW121" s="24">
        <v>0.81960486826701395</v>
      </c>
      <c r="AX121" s="24">
        <v>0.70612175953122802</v>
      </c>
      <c r="AY121" s="24">
        <v>0.70898155384573303</v>
      </c>
      <c r="AZ121" s="24">
        <v>0.46238521373062103</v>
      </c>
      <c r="BA121" s="24">
        <v>-0.62630696788989604</v>
      </c>
      <c r="BB121" s="24">
        <v>0.60621322144381795</v>
      </c>
      <c r="BC121" s="24">
        <v>0.57493493076291202</v>
      </c>
      <c r="BD121" s="24">
        <v>0.16308798944589001</v>
      </c>
      <c r="BE121" s="24">
        <v>7.1284251675097898E-3</v>
      </c>
      <c r="BF121" s="24">
        <v>0.64366183375342501</v>
      </c>
      <c r="BG121" s="24">
        <v>0.55658822351411996</v>
      </c>
      <c r="BH121" s="24">
        <v>0.42185424448632403</v>
      </c>
      <c r="BI121" s="24">
        <v>4.0402028058981999E-2</v>
      </c>
      <c r="BJ121" s="24">
        <v>-0.57116465190239496</v>
      </c>
      <c r="BK121" s="24">
        <v>0.54185863801816803</v>
      </c>
      <c r="BL121" s="24">
        <v>0.52279804331744695</v>
      </c>
      <c r="BM121" s="24">
        <v>0.63480901720296801</v>
      </c>
      <c r="BN121" s="24">
        <v>0.598344669164531</v>
      </c>
      <c r="BO121" s="24">
        <v>0.47457538900870799</v>
      </c>
      <c r="BP121" s="24">
        <v>0.44061227360494998</v>
      </c>
      <c r="BQ121" s="24">
        <v>0.92286100440490404</v>
      </c>
      <c r="BR121" s="24">
        <v>0.96761134408997596</v>
      </c>
      <c r="BS121" s="24">
        <v>0.73273727141701095</v>
      </c>
      <c r="BT121" s="24">
        <v>0.61396161757671697</v>
      </c>
      <c r="BU121" s="24">
        <v>0.633142102178327</v>
      </c>
      <c r="BV121" s="24">
        <v>0.55900733492617105</v>
      </c>
      <c r="BW121" s="24">
        <v>0.56554605820053605</v>
      </c>
      <c r="BX121" s="24">
        <v>0.39855688108418502</v>
      </c>
      <c r="BY121" s="24">
        <v>0.56492127650951396</v>
      </c>
      <c r="BZ121" s="24">
        <v>0.72749455069860902</v>
      </c>
      <c r="CA121" s="24">
        <v>0.87188678190903701</v>
      </c>
      <c r="CB121" s="24">
        <v>0.67280964483875105</v>
      </c>
      <c r="CC121" s="24">
        <v>0.64094607724831798</v>
      </c>
      <c r="CD121" s="24">
        <v>0.52800971637383798</v>
      </c>
      <c r="CE121" s="24">
        <v>0.550909021931967</v>
      </c>
      <c r="CF121" s="24">
        <v>0.43625965544384299</v>
      </c>
      <c r="CG121" s="24">
        <v>0.44272856814232597</v>
      </c>
      <c r="CH121" s="24">
        <v>0.35674179373204001</v>
      </c>
      <c r="CI121" s="24">
        <v>0.42267806748731801</v>
      </c>
      <c r="CJ121" s="24">
        <v>0.51527246684026695</v>
      </c>
      <c r="CK121" s="24">
        <v>0.57779661231840795</v>
      </c>
      <c r="CL121" s="24">
        <v>-0.24274727102418001</v>
      </c>
      <c r="CM121" s="24">
        <v>-2.01018511713528E-2</v>
      </c>
      <c r="CN121" s="24">
        <v>-0.34799852882093102</v>
      </c>
      <c r="CO121" s="24">
        <v>0.81512757936055003</v>
      </c>
      <c r="CP121" s="24">
        <v>0.59706501480748797</v>
      </c>
      <c r="CQ121" s="24">
        <v>0.98040666559399203</v>
      </c>
      <c r="CR121" s="24">
        <v>0.90244651364432604</v>
      </c>
      <c r="CS121" s="24">
        <v>0.56005456809717202</v>
      </c>
      <c r="CT121" s="24">
        <v>0.78451688355003302</v>
      </c>
      <c r="CU121" s="24">
        <v>0.770340671819428</v>
      </c>
      <c r="CV121" s="24">
        <v>0.853690082083299</v>
      </c>
      <c r="CW121" s="24">
        <v>-0.30245534710572303</v>
      </c>
      <c r="CX121" s="24">
        <v>-0.26985843108742302</v>
      </c>
      <c r="CY121" s="24">
        <v>0.20438078548918401</v>
      </c>
      <c r="CZ121" s="24">
        <v>0.76899446202513</v>
      </c>
      <c r="DA121" s="24">
        <v>-4.6696676038547099E-3</v>
      </c>
      <c r="DB121" s="24">
        <v>-0.36066998706717202</v>
      </c>
      <c r="DC121" s="24">
        <v>0.320818446401399</v>
      </c>
      <c r="DD121" s="24">
        <v>-0.21362629296581601</v>
      </c>
      <c r="DE121" s="24">
        <v>0.56634642527353296</v>
      </c>
      <c r="DF121" s="24">
        <v>-0.15483290242214801</v>
      </c>
      <c r="DG121" s="24">
        <v>-0.40726038134333398</v>
      </c>
      <c r="DH121" s="24">
        <v>-0.13301181115434699</v>
      </c>
      <c r="DI121" s="24">
        <v>0.818190963170358</v>
      </c>
      <c r="DJ121" s="24">
        <v>-0.84795395531965001</v>
      </c>
      <c r="DK121" s="24">
        <v>0.702693879083505</v>
      </c>
      <c r="DL121" s="24">
        <v>-0.39927674689000597</v>
      </c>
      <c r="DM121" s="24">
        <v>0.71872257171181497</v>
      </c>
      <c r="DN121" s="24">
        <v>0.27870179030380399</v>
      </c>
      <c r="DO121" s="24">
        <v>0.713014417239905</v>
      </c>
      <c r="DP121" s="24">
        <v>0.74021089146656704</v>
      </c>
      <c r="DQ121" s="24">
        <v>0.71296505488203399</v>
      </c>
      <c r="DR121" s="24">
        <v>0.557866047652397</v>
      </c>
      <c r="DS121" s="24">
        <v>0.56201448189146197</v>
      </c>
      <c r="DT121" s="24">
        <v>0.68804449192005701</v>
      </c>
      <c r="DU121" s="24">
        <v>0.55586577613793298</v>
      </c>
      <c r="DV121" s="24">
        <v>0.58028296797498602</v>
      </c>
      <c r="DW121" s="24">
        <v>0.63943601901113101</v>
      </c>
      <c r="DX121" s="24">
        <v>0.69522867798149102</v>
      </c>
      <c r="DY121" s="24">
        <v>0.450489840145536</v>
      </c>
      <c r="DZ121" s="24">
        <v>0.485266264208154</v>
      </c>
      <c r="EA121" s="24">
        <v>0.49881206421123803</v>
      </c>
      <c r="EB121" s="24">
        <v>0.52519852697281799</v>
      </c>
      <c r="EC121" s="24">
        <v>0.50866197462180096</v>
      </c>
      <c r="ED121" s="24">
        <v>0.52786906461969896</v>
      </c>
      <c r="EE121" s="24">
        <v>0.56310560392371301</v>
      </c>
      <c r="EF121" s="24">
        <v>0.45773542313038501</v>
      </c>
      <c r="EG121" s="24">
        <v>0.43905128181102299</v>
      </c>
      <c r="EH121" s="24">
        <v>0.50512063330853696</v>
      </c>
      <c r="EI121" s="24">
        <v>0.50896797651513703</v>
      </c>
      <c r="EJ121" s="24">
        <v>0.82551698460043399</v>
      </c>
      <c r="EK121" s="24">
        <v>0.81424512401858096</v>
      </c>
      <c r="EL121" s="24">
        <v>0.79301483258179695</v>
      </c>
      <c r="EM121" s="24">
        <v>-0.461707400214171</v>
      </c>
      <c r="EN121" s="24">
        <v>2.4175414358702501E-2</v>
      </c>
      <c r="EO121" s="24">
        <v>-0.19312867652419299</v>
      </c>
      <c r="EP121" s="24">
        <v>-9.50876940000598E-2</v>
      </c>
      <c r="EQ121" s="24">
        <v>0.89121136152082403</v>
      </c>
      <c r="ER121" s="24">
        <v>0.88789375693411698</v>
      </c>
      <c r="ES121" s="24">
        <v>-7.1769581765217805E-2</v>
      </c>
      <c r="ET121" s="24">
        <v>-3.4432362468713597E-2</v>
      </c>
      <c r="EU121" s="24">
        <v>-5.88566182668539E-2</v>
      </c>
      <c r="EV121" s="24">
        <v>0.17824514362691399</v>
      </c>
      <c r="EW121" s="24">
        <v>-0.253340067529151</v>
      </c>
    </row>
    <row r="122" spans="1:153" x14ac:dyDescent="0.25">
      <c r="A122" t="s">
        <v>57</v>
      </c>
      <c r="B122" t="s">
        <v>138</v>
      </c>
      <c r="C122" s="23">
        <v>0.60045238611913998</v>
      </c>
      <c r="D122" s="24">
        <v>-0.17766906521523701</v>
      </c>
      <c r="E122" s="24">
        <v>0.87101175873811498</v>
      </c>
      <c r="F122" s="24">
        <v>-0.34380754538701003</v>
      </c>
      <c r="G122" s="24">
        <v>-0.45451273760945499</v>
      </c>
      <c r="H122" s="24">
        <v>-0.52754249364137595</v>
      </c>
      <c r="I122" s="24">
        <v>-0.55147422460920204</v>
      </c>
      <c r="J122" s="24">
        <v>-0.46606326634309098</v>
      </c>
      <c r="K122" s="24">
        <v>-0.367003111776458</v>
      </c>
      <c r="L122" s="24">
        <v>-4.0149892843639699E-2</v>
      </c>
      <c r="M122" s="24">
        <v>-0.408455852552424</v>
      </c>
      <c r="N122" s="24">
        <v>0.55195601675849104</v>
      </c>
      <c r="O122" s="24">
        <v>-0.48640405299305101</v>
      </c>
      <c r="P122" s="24">
        <v>-0.569667161295076</v>
      </c>
      <c r="Q122" s="24">
        <v>-0.54439607920315003</v>
      </c>
      <c r="R122" s="24">
        <v>-0.48605074507253998</v>
      </c>
      <c r="S122" s="24">
        <v>0.111832093276619</v>
      </c>
      <c r="T122" s="24">
        <v>-0.39344492840783102</v>
      </c>
      <c r="U122" s="24">
        <v>-0.58846097790070095</v>
      </c>
      <c r="V122" s="24">
        <v>-0.582533401343869</v>
      </c>
      <c r="W122" s="24">
        <v>-0.52670556079811903</v>
      </c>
      <c r="X122" s="24">
        <v>-0.45541785352322001</v>
      </c>
      <c r="Y122" s="24">
        <v>-0.420216395867686</v>
      </c>
      <c r="Z122" s="24">
        <v>-0.32372525849407202</v>
      </c>
      <c r="AA122" s="24">
        <v>-0.42903037029958901</v>
      </c>
      <c r="AB122" s="24">
        <v>-0.22841164441474701</v>
      </c>
      <c r="AC122" s="24">
        <v>-0.56102598405374404</v>
      </c>
      <c r="AD122" s="24">
        <v>-0.49621891888681102</v>
      </c>
      <c r="AE122" s="24">
        <v>0.14269519054805699</v>
      </c>
      <c r="AF122" s="24">
        <v>0.238592170265607</v>
      </c>
      <c r="AG122" s="24">
        <v>-0.43338266660930802</v>
      </c>
      <c r="AH122" s="24">
        <v>-0.42049258295729702</v>
      </c>
      <c r="AI122" s="24">
        <v>0.20244837107696401</v>
      </c>
      <c r="AJ122" s="24">
        <v>0.60425677050519799</v>
      </c>
      <c r="AK122" s="24">
        <v>0.29146758887740698</v>
      </c>
      <c r="AL122" s="24">
        <v>0.63519134589639703</v>
      </c>
      <c r="AM122" s="24">
        <v>0.73676927523282598</v>
      </c>
      <c r="AN122" s="24">
        <v>-0.57950482391017799</v>
      </c>
      <c r="AO122" s="24">
        <v>-0.29594077876950098</v>
      </c>
      <c r="AP122" s="24">
        <v>0.66014629297230798</v>
      </c>
      <c r="AQ122" s="24">
        <v>0.83237380248292303</v>
      </c>
      <c r="AR122" s="24">
        <v>0.87771750423816997</v>
      </c>
      <c r="AS122" s="24">
        <v>0.82222381544766499</v>
      </c>
      <c r="AT122" s="24">
        <v>0.71971017498491796</v>
      </c>
      <c r="AU122" s="24">
        <v>0.66678116114858599</v>
      </c>
      <c r="AV122" s="24">
        <v>0.678931721986334</v>
      </c>
      <c r="AW122" s="24">
        <v>0.827335175262227</v>
      </c>
      <c r="AX122" s="24">
        <v>0.70340768283810096</v>
      </c>
      <c r="AY122" s="24">
        <v>0.69868628892534301</v>
      </c>
      <c r="AZ122" s="24">
        <v>0.443439859345166</v>
      </c>
      <c r="BA122" s="24">
        <v>-0.65669661896050802</v>
      </c>
      <c r="BB122" s="24">
        <v>0.60153253913851601</v>
      </c>
      <c r="BC122" s="24">
        <v>0.56753332658455802</v>
      </c>
      <c r="BD122" s="24">
        <v>0.12064847733494199</v>
      </c>
      <c r="BE122" s="24">
        <v>-2.34981062572155E-2</v>
      </c>
      <c r="BF122" s="24">
        <v>0.63171933871708896</v>
      </c>
      <c r="BG122" s="24">
        <v>0.54627397946004497</v>
      </c>
      <c r="BH122" s="24">
        <v>0.41191155146299702</v>
      </c>
      <c r="BI122" s="24">
        <v>-5.6108199061719903E-3</v>
      </c>
      <c r="BJ122" s="24">
        <v>-0.60643805637408599</v>
      </c>
      <c r="BK122" s="24">
        <v>0.546539337966369</v>
      </c>
      <c r="BL122" s="24">
        <v>0.51965540464371596</v>
      </c>
      <c r="BM122" s="24">
        <v>0.63662227690370599</v>
      </c>
      <c r="BN122" s="24">
        <v>0.60374728421943702</v>
      </c>
      <c r="BO122" s="24">
        <v>0.45435725620167</v>
      </c>
      <c r="BP122" s="24">
        <v>0.41792446397658101</v>
      </c>
      <c r="BQ122" s="24">
        <v>0.89280068115908395</v>
      </c>
      <c r="BR122" s="24">
        <v>0.95692150306793899</v>
      </c>
      <c r="BS122" s="24">
        <v>0.71903214108216795</v>
      </c>
      <c r="BT122" s="24">
        <v>0.60942329514723004</v>
      </c>
      <c r="BU122" s="24">
        <v>0.62857029148513999</v>
      </c>
      <c r="BV122" s="24">
        <v>0.55302314688781196</v>
      </c>
      <c r="BW122" s="24">
        <v>0.55955707232573204</v>
      </c>
      <c r="BX122" s="24">
        <v>0.39279211426585797</v>
      </c>
      <c r="BY122" s="24">
        <v>0.55469081663609898</v>
      </c>
      <c r="BZ122" s="24">
        <v>0.726509780415038</v>
      </c>
      <c r="CA122" s="24">
        <v>0.85789245346501997</v>
      </c>
      <c r="CB122" s="24">
        <v>0.66390651120147104</v>
      </c>
      <c r="CC122" s="24">
        <v>0.63991047351929298</v>
      </c>
      <c r="CD122" s="24">
        <v>0.51961145523899099</v>
      </c>
      <c r="CE122" s="24">
        <v>0.53729554387661305</v>
      </c>
      <c r="CF122" s="24">
        <v>0.427540350075582</v>
      </c>
      <c r="CG122" s="24">
        <v>0.43415261787791698</v>
      </c>
      <c r="CH122" s="24">
        <v>0.36443346878833599</v>
      </c>
      <c r="CI122" s="24">
        <v>0.43208788694867001</v>
      </c>
      <c r="CJ122" s="24">
        <v>0.54005929961110699</v>
      </c>
      <c r="CK122" s="24">
        <v>0.57286503080112905</v>
      </c>
      <c r="CL122" s="24">
        <v>-0.26122713469516601</v>
      </c>
      <c r="CM122" s="24">
        <v>-2.54203723771247E-3</v>
      </c>
      <c r="CN122" s="24">
        <v>-0.36598386685545198</v>
      </c>
      <c r="CO122" s="24">
        <v>0.80834528438219699</v>
      </c>
      <c r="CP122" s="24">
        <v>0.59511081780767305</v>
      </c>
      <c r="CQ122" s="24">
        <v>0.97950249439617398</v>
      </c>
      <c r="CR122" s="24">
        <v>0.90036261056232503</v>
      </c>
      <c r="CS122" s="24">
        <v>0.55701596718561897</v>
      </c>
      <c r="CT122" s="24">
        <v>0.75267892383561796</v>
      </c>
      <c r="CU122" s="24">
        <v>0.74435092777243095</v>
      </c>
      <c r="CV122" s="24">
        <v>0.840066081701762</v>
      </c>
      <c r="CW122" s="24">
        <v>-0.29329895784371901</v>
      </c>
      <c r="CX122" s="24">
        <v>-0.276805834670596</v>
      </c>
      <c r="CY122" s="24">
        <v>0.21253082320052399</v>
      </c>
      <c r="CZ122" s="24">
        <v>0.77115121642983397</v>
      </c>
      <c r="DA122" s="24">
        <v>4.0673449842175604E-3</v>
      </c>
      <c r="DB122" s="24">
        <v>-0.38001731640486403</v>
      </c>
      <c r="DC122" s="24">
        <v>0.31459944776802001</v>
      </c>
      <c r="DD122" s="24">
        <v>-0.189916207095847</v>
      </c>
      <c r="DE122" s="24">
        <v>0.55961095517136705</v>
      </c>
      <c r="DF122" s="24">
        <v>-0.15080886659214299</v>
      </c>
      <c r="DG122" s="24">
        <v>-0.38056770024478498</v>
      </c>
      <c r="DH122" s="24">
        <v>-0.11889801769762399</v>
      </c>
      <c r="DI122" s="24">
        <v>0.802509180261747</v>
      </c>
      <c r="DJ122" s="24">
        <v>-0.84827109831992398</v>
      </c>
      <c r="DK122" s="24">
        <v>0.71264821271882905</v>
      </c>
      <c r="DL122" s="24">
        <v>-0.39674426310855299</v>
      </c>
      <c r="DM122" s="24">
        <v>0.726977787671928</v>
      </c>
      <c r="DN122" s="24">
        <v>0.294049634700354</v>
      </c>
      <c r="DO122" s="24">
        <v>0.72104334557933403</v>
      </c>
      <c r="DP122" s="24">
        <v>0.74619905840165401</v>
      </c>
      <c r="DQ122" s="24">
        <v>0.71665881899942596</v>
      </c>
      <c r="DR122" s="24">
        <v>0.559352406175885</v>
      </c>
      <c r="DS122" s="24">
        <v>0.56948677665118896</v>
      </c>
      <c r="DT122" s="24">
        <v>0.67457554540235198</v>
      </c>
      <c r="DU122" s="24">
        <v>0.55369011607594099</v>
      </c>
      <c r="DV122" s="24">
        <v>0.58624402789419705</v>
      </c>
      <c r="DW122" s="24">
        <v>0.65015260335097003</v>
      </c>
      <c r="DX122" s="24">
        <v>0.715005296909343</v>
      </c>
      <c r="DY122" s="24">
        <v>0.44644564425939598</v>
      </c>
      <c r="DZ122" s="24">
        <v>0.48280552039423602</v>
      </c>
      <c r="EA122" s="24">
        <v>0.497398353942891</v>
      </c>
      <c r="EB122" s="24">
        <v>0.52726645594633803</v>
      </c>
      <c r="EC122" s="24">
        <v>0.50835626555760005</v>
      </c>
      <c r="ED122" s="24">
        <v>0.527915108390138</v>
      </c>
      <c r="EE122" s="24">
        <v>0.56648992926661301</v>
      </c>
      <c r="EF122" s="24">
        <v>0.45069430270932698</v>
      </c>
      <c r="EG122" s="24">
        <v>0.43334882052694002</v>
      </c>
      <c r="EH122" s="24">
        <v>0.50271162339823905</v>
      </c>
      <c r="EI122" s="24">
        <v>0.50838653138516798</v>
      </c>
      <c r="EJ122" s="24">
        <v>0.80032245227911603</v>
      </c>
      <c r="EK122" s="24">
        <v>0.78160401678371405</v>
      </c>
      <c r="EL122" s="24">
        <v>0.81425674889320698</v>
      </c>
      <c r="EM122" s="24">
        <v>-0.46358438089416398</v>
      </c>
      <c r="EN122" s="24">
        <v>5.4411424600072901E-2</v>
      </c>
      <c r="EO122" s="24">
        <v>-0.23015254281971101</v>
      </c>
      <c r="EP122" s="24">
        <v>-9.4342383295890703E-2</v>
      </c>
      <c r="EQ122" s="24">
        <v>0.87212770007697804</v>
      </c>
      <c r="ER122" s="24">
        <v>0.86341679860905496</v>
      </c>
      <c r="ES122" s="24">
        <v>-6.7120824260591405E-2</v>
      </c>
      <c r="ET122" s="24">
        <v>-2.9963064192612E-2</v>
      </c>
      <c r="EU122" s="24">
        <v>-4.9239944665798202E-2</v>
      </c>
      <c r="EV122" s="24">
        <v>0.19572874222236</v>
      </c>
      <c r="EW122" s="24">
        <v>-0.30601039468177899</v>
      </c>
    </row>
    <row r="123" spans="1:153" x14ac:dyDescent="0.25">
      <c r="A123" t="s">
        <v>58</v>
      </c>
      <c r="B123" t="s">
        <v>138</v>
      </c>
      <c r="C123" s="23">
        <v>0.401894580008614</v>
      </c>
      <c r="D123" s="24">
        <v>-0.21634481607082601</v>
      </c>
      <c r="E123" s="24">
        <v>0.68041270397847597</v>
      </c>
      <c r="F123" s="24">
        <v>-0.13366732762269801</v>
      </c>
      <c r="G123" s="24">
        <v>-0.27908193595214997</v>
      </c>
      <c r="H123" s="24">
        <v>-0.29633008487145202</v>
      </c>
      <c r="I123" s="24">
        <v>-0.29895302999650702</v>
      </c>
      <c r="J123" s="24">
        <v>-0.22639266740083999</v>
      </c>
      <c r="K123" s="24">
        <v>-0.13795832159448701</v>
      </c>
      <c r="L123" s="24">
        <v>0.13416185697063401</v>
      </c>
      <c r="M123" s="24">
        <v>-0.18177395819077699</v>
      </c>
      <c r="N123" s="24">
        <v>0.73480639457160202</v>
      </c>
      <c r="O123" s="24">
        <v>-0.257190791005313</v>
      </c>
      <c r="P123" s="24">
        <v>-0.35312535318933103</v>
      </c>
      <c r="Q123" s="24">
        <v>-0.33906222304422801</v>
      </c>
      <c r="R123" s="24">
        <v>-0.28629495158018797</v>
      </c>
      <c r="S123" s="24">
        <v>0.23008033598585101</v>
      </c>
      <c r="T123" s="24">
        <v>-0.13411803154492699</v>
      </c>
      <c r="U123" s="24">
        <v>-0.37798250084997098</v>
      </c>
      <c r="V123" s="24">
        <v>-0.37494205572228401</v>
      </c>
      <c r="W123" s="24">
        <v>-0.33599292962848498</v>
      </c>
      <c r="X123" s="24">
        <v>-0.24260297865857799</v>
      </c>
      <c r="Y123" s="24">
        <v>-0.177033980801649</v>
      </c>
      <c r="Z123" s="24">
        <v>-8.8156265896355293E-2</v>
      </c>
      <c r="AA123" s="24">
        <v>-0.17595297545363001</v>
      </c>
      <c r="AB123" s="24">
        <v>-6.3703611989368997E-2</v>
      </c>
      <c r="AC123" s="24">
        <v>-0.36665528491441901</v>
      </c>
      <c r="AD123" s="24">
        <v>-0.28387525740903602</v>
      </c>
      <c r="AE123" s="24">
        <v>2.86075843363616E-2</v>
      </c>
      <c r="AF123" s="24">
        <v>0.22535319208410601</v>
      </c>
      <c r="AG123" s="24">
        <v>-0.2453025524754</v>
      </c>
      <c r="AH123" s="24">
        <v>-0.234252609646006</v>
      </c>
      <c r="AI123" s="24">
        <v>8.4801823806250898E-2</v>
      </c>
      <c r="AJ123" s="24">
        <v>0.48541460812283099</v>
      </c>
      <c r="AK123" s="24">
        <v>0.28827991092268801</v>
      </c>
      <c r="AL123" s="24">
        <v>0.72074014345821003</v>
      </c>
      <c r="AM123" s="24">
        <v>0.81575611620660404</v>
      </c>
      <c r="AN123" s="24">
        <v>-0.34069081905141702</v>
      </c>
      <c r="AO123" s="24">
        <v>-0.114609732879704</v>
      </c>
      <c r="AP123" s="24">
        <v>0.55758122286495704</v>
      </c>
      <c r="AQ123" s="24">
        <v>0.84383896446640105</v>
      </c>
      <c r="AR123" s="24">
        <v>0.724244319831579</v>
      </c>
      <c r="AS123" s="24">
        <v>0.692582714931402</v>
      </c>
      <c r="AT123" s="24">
        <v>0.63710221489125596</v>
      </c>
      <c r="AU123" s="24">
        <v>0.44745966756553501</v>
      </c>
      <c r="AV123" s="24">
        <v>0.75994364129562997</v>
      </c>
      <c r="AW123" s="24">
        <v>0.70694682405153098</v>
      </c>
      <c r="AX123" s="24">
        <v>0.55344250996563704</v>
      </c>
      <c r="AY123" s="24">
        <v>0.58343466180339998</v>
      </c>
      <c r="AZ123" s="24">
        <v>0.35018252903271302</v>
      </c>
      <c r="BA123" s="24">
        <v>-0.42191577868993202</v>
      </c>
      <c r="BB123" s="24">
        <v>0.45189897190835598</v>
      </c>
      <c r="BC123" s="24">
        <v>0.44360085704004099</v>
      </c>
      <c r="BD123" s="24">
        <v>0.14404119162524501</v>
      </c>
      <c r="BE123" s="24">
        <v>-0.19744842160534101</v>
      </c>
      <c r="BF123" s="24">
        <v>0.45860989266181901</v>
      </c>
      <c r="BG123" s="24">
        <v>0.44322901876630999</v>
      </c>
      <c r="BH123" s="24">
        <v>0.27230570135299698</v>
      </c>
      <c r="BI123" s="24">
        <v>-9.8788701775310905E-2</v>
      </c>
      <c r="BJ123" s="24">
        <v>-0.35451839602695601</v>
      </c>
      <c r="BK123" s="24">
        <v>0.403600088647457</v>
      </c>
      <c r="BL123" s="24">
        <v>0.42839918290510598</v>
      </c>
      <c r="BM123" s="24">
        <v>0.52188407232046896</v>
      </c>
      <c r="BN123" s="24">
        <v>0.55704527249638003</v>
      </c>
      <c r="BO123" s="24">
        <v>0.36337587516410103</v>
      </c>
      <c r="BP123" s="24">
        <v>0.31942229598234001</v>
      </c>
      <c r="BQ123" s="24">
        <v>0.85017018970441205</v>
      </c>
      <c r="BR123" s="24">
        <v>0.90777430168375095</v>
      </c>
      <c r="BS123" s="24">
        <v>0.60129697787995695</v>
      </c>
      <c r="BT123" s="24">
        <v>0.46092381432688101</v>
      </c>
      <c r="BU123" s="24">
        <v>0.50906461024848404</v>
      </c>
      <c r="BV123" s="24">
        <v>0.39419329536914599</v>
      </c>
      <c r="BW123" s="24">
        <v>0.42291120760768502</v>
      </c>
      <c r="BX123" s="24">
        <v>0.38608796794956202</v>
      </c>
      <c r="BY123" s="24">
        <v>0.35914059491054601</v>
      </c>
      <c r="BZ123" s="24">
        <v>0.812191594521814</v>
      </c>
      <c r="CA123" s="24">
        <v>0.84766279445116499</v>
      </c>
      <c r="CB123" s="24">
        <v>0.52719739831877199</v>
      </c>
      <c r="CC123" s="24">
        <v>0.51607307528430002</v>
      </c>
      <c r="CD123" s="24">
        <v>0.398625546862098</v>
      </c>
      <c r="CE123" s="24">
        <v>0.41041371316905001</v>
      </c>
      <c r="CF123" s="24">
        <v>0.299109223277717</v>
      </c>
      <c r="CG123" s="24">
        <v>0.33841779637144098</v>
      </c>
      <c r="CH123" s="24">
        <v>0.26235587066708899</v>
      </c>
      <c r="CI123" s="24">
        <v>0.33313717374995599</v>
      </c>
      <c r="CJ123" s="24">
        <v>0.52515749781132803</v>
      </c>
      <c r="CK123" s="24">
        <v>0.44548552314496598</v>
      </c>
      <c r="CL123" s="24">
        <v>-6.3910016218498202E-3</v>
      </c>
      <c r="CM123" s="24">
        <v>0.15405740693747899</v>
      </c>
      <c r="CN123" s="24">
        <v>-0.16564501178154001</v>
      </c>
      <c r="CO123" s="24">
        <v>0.71587134598947699</v>
      </c>
      <c r="CP123" s="24">
        <v>0.30084715304138399</v>
      </c>
      <c r="CQ123" s="24">
        <v>0.92229215678691701</v>
      </c>
      <c r="CR123" s="24">
        <v>0.935283636413199</v>
      </c>
      <c r="CS123" s="24">
        <v>0.60483173382092903</v>
      </c>
      <c r="CT123" s="24">
        <v>0.62680962915054494</v>
      </c>
      <c r="CU123" s="24">
        <v>0.66092485160929904</v>
      </c>
      <c r="CV123" s="24">
        <v>0.88921682020411896</v>
      </c>
      <c r="CW123" s="24">
        <v>-0.20052552208053601</v>
      </c>
      <c r="CX123" s="24">
        <v>-5.6011398303673701E-2</v>
      </c>
      <c r="CY123" s="24">
        <v>1.751494946881E-2</v>
      </c>
      <c r="CZ123" s="24">
        <v>0.65867806356077396</v>
      </c>
      <c r="DA123" s="24">
        <v>0.19162484791631601</v>
      </c>
      <c r="DB123" s="24">
        <v>-0.199122287201554</v>
      </c>
      <c r="DC123" s="24">
        <v>0.36614651880422</v>
      </c>
      <c r="DD123" s="24">
        <v>1.90070156713429E-2</v>
      </c>
      <c r="DE123" s="24">
        <v>0.74660929786010199</v>
      </c>
      <c r="DF123" s="24">
        <v>-0.35451513837747101</v>
      </c>
      <c r="DG123" s="24">
        <v>-0.53841755174471395</v>
      </c>
      <c r="DH123" s="24">
        <v>0.12152811940406801</v>
      </c>
      <c r="DI123" s="24">
        <v>0.65032401421371</v>
      </c>
      <c r="DJ123" s="24">
        <v>-0.74065899534802704</v>
      </c>
      <c r="DK123" s="24">
        <v>0.69076713397235301</v>
      </c>
      <c r="DL123" s="24">
        <v>-0.30818599834807298</v>
      </c>
      <c r="DM123" s="24">
        <v>0.45768395645464399</v>
      </c>
      <c r="DN123" s="24">
        <v>9.2460921315240807E-3</v>
      </c>
      <c r="DO123" s="24">
        <v>0.47270125881575598</v>
      </c>
      <c r="DP123" s="24">
        <v>0.50994029514714401</v>
      </c>
      <c r="DQ123" s="24">
        <v>0.49232746223442297</v>
      </c>
      <c r="DR123" s="24">
        <v>0.30236945438393698</v>
      </c>
      <c r="DS123" s="24">
        <v>0.25670618703056503</v>
      </c>
      <c r="DT123" s="24">
        <v>0.47690969194159</v>
      </c>
      <c r="DU123" s="24">
        <v>0.31279381076882901</v>
      </c>
      <c r="DV123" s="24">
        <v>0.32722572484102003</v>
      </c>
      <c r="DW123" s="24">
        <v>0.39666591643302801</v>
      </c>
      <c r="DX123" s="24">
        <v>0.43853327629076999</v>
      </c>
      <c r="DY123" s="24">
        <v>0.21045773395034301</v>
      </c>
      <c r="DZ123" s="24">
        <v>0.26163721765942899</v>
      </c>
      <c r="EA123" s="24">
        <v>0.280899685104956</v>
      </c>
      <c r="EB123" s="24">
        <v>0.29293201550859699</v>
      </c>
      <c r="EC123" s="24">
        <v>0.272902641914752</v>
      </c>
      <c r="ED123" s="24">
        <v>0.28725908365785402</v>
      </c>
      <c r="EE123" s="24">
        <v>0.32348431623259699</v>
      </c>
      <c r="EF123" s="24">
        <v>0.25198194777426602</v>
      </c>
      <c r="EG123" s="24">
        <v>0.21975544713765099</v>
      </c>
      <c r="EH123" s="24">
        <v>0.28157017129130801</v>
      </c>
      <c r="EI123" s="24">
        <v>0.274428598310056</v>
      </c>
      <c r="EJ123" s="24">
        <v>0.92503037152798095</v>
      </c>
      <c r="EK123" s="24">
        <v>0.70506429278329996</v>
      </c>
      <c r="EL123" s="24">
        <v>0.78734748255812204</v>
      </c>
      <c r="EM123" s="24">
        <v>-0.27149763603414501</v>
      </c>
      <c r="EN123" s="24">
        <v>0.18768434843078999</v>
      </c>
      <c r="EO123" s="24">
        <v>-0.15979863822709001</v>
      </c>
      <c r="EP123" s="24">
        <v>-0.36000787168513698</v>
      </c>
      <c r="EQ123" s="24">
        <v>0.97286611956881097</v>
      </c>
      <c r="ER123" s="24">
        <v>0.94814122256587097</v>
      </c>
      <c r="ES123" s="24">
        <v>-0.32882228462542301</v>
      </c>
      <c r="ET123" s="24">
        <v>-0.32794852174491701</v>
      </c>
      <c r="EU123" s="24">
        <v>-0.34650248942055101</v>
      </c>
      <c r="EV123" s="24">
        <v>0.15483221910908501</v>
      </c>
      <c r="EW123" s="24">
        <v>-0.21392244629266999</v>
      </c>
    </row>
    <row r="124" spans="1:153" x14ac:dyDescent="0.25">
      <c r="A124" t="s">
        <v>59</v>
      </c>
      <c r="B124" t="s">
        <v>138</v>
      </c>
      <c r="C124" s="23">
        <v>0.41284266045026402</v>
      </c>
      <c r="D124" s="24">
        <v>-0.212911802875283</v>
      </c>
      <c r="E124" s="24">
        <v>0.68962144516312596</v>
      </c>
      <c r="F124" s="24">
        <v>-0.14441273888483999</v>
      </c>
      <c r="G124" s="24">
        <v>-0.29188585758314101</v>
      </c>
      <c r="H124" s="24">
        <v>-0.305696796770632</v>
      </c>
      <c r="I124" s="24">
        <v>-0.30903745530236598</v>
      </c>
      <c r="J124" s="24">
        <v>-0.235741767905702</v>
      </c>
      <c r="K124" s="24">
        <v>-0.15170516521205801</v>
      </c>
      <c r="L124" s="24">
        <v>0.132665573867603</v>
      </c>
      <c r="M124" s="24">
        <v>-0.188668542365234</v>
      </c>
      <c r="N124" s="24">
        <v>0.72980306956641094</v>
      </c>
      <c r="O124" s="24">
        <v>-0.265827755878835</v>
      </c>
      <c r="P124" s="24">
        <v>-0.36284457575173501</v>
      </c>
      <c r="Q124" s="24">
        <v>-0.35035935568936499</v>
      </c>
      <c r="R124" s="24">
        <v>-0.30026637311491799</v>
      </c>
      <c r="S124" s="24">
        <v>0.22413540114952199</v>
      </c>
      <c r="T124" s="24">
        <v>-0.14392618200840501</v>
      </c>
      <c r="U124" s="24">
        <v>-0.38870191227325901</v>
      </c>
      <c r="V124" s="24">
        <v>-0.38710635272593102</v>
      </c>
      <c r="W124" s="24">
        <v>-0.348001103107629</v>
      </c>
      <c r="X124" s="24">
        <v>-0.25529889262392003</v>
      </c>
      <c r="Y124" s="24">
        <v>-0.189246064176639</v>
      </c>
      <c r="Z124" s="24">
        <v>-9.5339869550916098E-2</v>
      </c>
      <c r="AA124" s="24">
        <v>-0.18605128970828499</v>
      </c>
      <c r="AB124" s="24">
        <v>-7.2256540061321095E-2</v>
      </c>
      <c r="AC124" s="24">
        <v>-0.376305592865536</v>
      </c>
      <c r="AD124" s="24">
        <v>-0.293233315309193</v>
      </c>
      <c r="AE124" s="24">
        <v>3.3657534511871597E-2</v>
      </c>
      <c r="AF124" s="24">
        <v>0.22541405582924101</v>
      </c>
      <c r="AG124" s="24">
        <v>-0.25824834949624798</v>
      </c>
      <c r="AH124" s="24">
        <v>-0.24927558390498</v>
      </c>
      <c r="AI124" s="24">
        <v>9.1603457252856693E-2</v>
      </c>
      <c r="AJ124" s="24">
        <v>0.49242645616700598</v>
      </c>
      <c r="AK124" s="24">
        <v>0.28466579683315302</v>
      </c>
      <c r="AL124" s="24">
        <v>0.720895743446062</v>
      </c>
      <c r="AM124" s="24">
        <v>0.81383150501836898</v>
      </c>
      <c r="AN124" s="24">
        <v>-0.35131600299263899</v>
      </c>
      <c r="AO124" s="24">
        <v>-0.12370778020880201</v>
      </c>
      <c r="AP124" s="24">
        <v>0.56644389908067405</v>
      </c>
      <c r="AQ124" s="24">
        <v>0.85086976164560002</v>
      </c>
      <c r="AR124" s="24">
        <v>0.73390586321030604</v>
      </c>
      <c r="AS124" s="24">
        <v>0.70423977755583</v>
      </c>
      <c r="AT124" s="24">
        <v>0.65020290301954498</v>
      </c>
      <c r="AU124" s="24">
        <v>0.46290830541633698</v>
      </c>
      <c r="AV124" s="24">
        <v>0.76710060050964701</v>
      </c>
      <c r="AW124" s="24">
        <v>0.71901883508849795</v>
      </c>
      <c r="AX124" s="24">
        <v>0.56329825271579104</v>
      </c>
      <c r="AY124" s="24">
        <v>0.59175320001349896</v>
      </c>
      <c r="AZ124" s="24">
        <v>0.35838222476762199</v>
      </c>
      <c r="BA124" s="24">
        <v>-0.43624546205048198</v>
      </c>
      <c r="BB124" s="24">
        <v>0.46143265542771</v>
      </c>
      <c r="BC124" s="24">
        <v>0.45158247894112202</v>
      </c>
      <c r="BD124" s="24">
        <v>0.139608201702596</v>
      </c>
      <c r="BE124" s="24">
        <v>-0.19569579840720899</v>
      </c>
      <c r="BF124" s="24">
        <v>0.46937480500237599</v>
      </c>
      <c r="BG124" s="24">
        <v>0.44954869152113702</v>
      </c>
      <c r="BH124" s="24">
        <v>0.27878848326071798</v>
      </c>
      <c r="BI124" s="24">
        <v>-9.514406895475E-2</v>
      </c>
      <c r="BJ124" s="24">
        <v>-0.36589672326676498</v>
      </c>
      <c r="BK124" s="24">
        <v>0.41400909110614198</v>
      </c>
      <c r="BL124" s="24">
        <v>0.43554537706409402</v>
      </c>
      <c r="BM124" s="24">
        <v>0.53047885450274801</v>
      </c>
      <c r="BN124" s="24">
        <v>0.56243103808377004</v>
      </c>
      <c r="BO124" s="24">
        <v>0.368964373298515</v>
      </c>
      <c r="BP124" s="24">
        <v>0.32907393557496301</v>
      </c>
      <c r="BQ124" s="24">
        <v>0.85559619365166295</v>
      </c>
      <c r="BR124" s="24">
        <v>0.91282302103297797</v>
      </c>
      <c r="BS124" s="24">
        <v>0.61013983459926802</v>
      </c>
      <c r="BT124" s="24">
        <v>0.46959821510856498</v>
      </c>
      <c r="BU124" s="24">
        <v>0.51564514586912003</v>
      </c>
      <c r="BV124" s="24">
        <v>0.40344973021165598</v>
      </c>
      <c r="BW124" s="24">
        <v>0.43133708003176202</v>
      </c>
      <c r="BX124" s="24">
        <v>0.388938462645529</v>
      </c>
      <c r="BY124" s="24">
        <v>0.36988615778335499</v>
      </c>
      <c r="BZ124" s="24">
        <v>0.81289165677314501</v>
      </c>
      <c r="CA124" s="24">
        <v>0.85304140801293105</v>
      </c>
      <c r="CB124" s="24">
        <v>0.53544161914987598</v>
      </c>
      <c r="CC124" s="24">
        <v>0.52346465977584</v>
      </c>
      <c r="CD124" s="24">
        <v>0.40598576693333599</v>
      </c>
      <c r="CE124" s="24">
        <v>0.41576274560040599</v>
      </c>
      <c r="CF124" s="24">
        <v>0.30722585287540599</v>
      </c>
      <c r="CG124" s="24">
        <v>0.345717931787902</v>
      </c>
      <c r="CH124" s="24">
        <v>0.26970054335162003</v>
      </c>
      <c r="CI124" s="24">
        <v>0.34044766943726101</v>
      </c>
      <c r="CJ124" s="24">
        <v>0.53035217262721002</v>
      </c>
      <c r="CK124" s="24">
        <v>0.45330751677638997</v>
      </c>
      <c r="CL124" s="24">
        <v>-1.3666199692101E-2</v>
      </c>
      <c r="CM124" s="24">
        <v>0.152423229619749</v>
      </c>
      <c r="CN124" s="24">
        <v>-0.177423439272374</v>
      </c>
      <c r="CO124" s="24">
        <v>0.72495005920977396</v>
      </c>
      <c r="CP124" s="24">
        <v>0.312616166995902</v>
      </c>
      <c r="CQ124" s="24">
        <v>0.92785271335575503</v>
      </c>
      <c r="CR124" s="24">
        <v>0.93646008400137504</v>
      </c>
      <c r="CS124" s="24">
        <v>0.59953243046308502</v>
      </c>
      <c r="CT124" s="24">
        <v>0.63128010337990503</v>
      </c>
      <c r="CU124" s="24">
        <v>0.66455480036188597</v>
      </c>
      <c r="CV124" s="24">
        <v>0.89416557155771303</v>
      </c>
      <c r="CW124" s="24">
        <v>-0.204246857912143</v>
      </c>
      <c r="CX124" s="24">
        <v>-6.4428666812839694E-2</v>
      </c>
      <c r="CY124" s="24">
        <v>3.1503228825297998E-2</v>
      </c>
      <c r="CZ124" s="24">
        <v>0.66561487713448797</v>
      </c>
      <c r="DA124" s="24">
        <v>0.18840429032085201</v>
      </c>
      <c r="DB124" s="24">
        <v>-0.21322968805876999</v>
      </c>
      <c r="DC124" s="24">
        <v>0.36815676461444002</v>
      </c>
      <c r="DD124" s="24">
        <v>1.40287821737996E-2</v>
      </c>
      <c r="DE124" s="24">
        <v>0.74277855420045902</v>
      </c>
      <c r="DF124" s="24">
        <v>-0.347380709405329</v>
      </c>
      <c r="DG124" s="24">
        <v>-0.533555577803973</v>
      </c>
      <c r="DH124" s="24">
        <v>0.11497507772304601</v>
      </c>
      <c r="DI124" s="24">
        <v>0.65951663470603905</v>
      </c>
      <c r="DJ124" s="24">
        <v>-0.74993865203386301</v>
      </c>
      <c r="DK124" s="24">
        <v>0.701184486487748</v>
      </c>
      <c r="DL124" s="24">
        <v>-0.31501812742577401</v>
      </c>
      <c r="DM124" s="24">
        <v>0.46795569134165899</v>
      </c>
      <c r="DN124" s="24">
        <v>1.2670490170776099E-2</v>
      </c>
      <c r="DO124" s="24">
        <v>0.48438280155521402</v>
      </c>
      <c r="DP124" s="24">
        <v>0.52041776369954296</v>
      </c>
      <c r="DQ124" s="24">
        <v>0.50080113909466295</v>
      </c>
      <c r="DR124" s="24">
        <v>0.30999304184362703</v>
      </c>
      <c r="DS124" s="24">
        <v>0.26643013737648602</v>
      </c>
      <c r="DT124" s="24">
        <v>0.48485047046297403</v>
      </c>
      <c r="DU124" s="24">
        <v>0.32353023394886299</v>
      </c>
      <c r="DV124" s="24">
        <v>0.33992765599514901</v>
      </c>
      <c r="DW124" s="24">
        <v>0.40913095647585801</v>
      </c>
      <c r="DX124" s="24">
        <v>0.45125419766380398</v>
      </c>
      <c r="DY124" s="24">
        <v>0.222278090878265</v>
      </c>
      <c r="DZ124" s="24">
        <v>0.27295285889901599</v>
      </c>
      <c r="EA124" s="24">
        <v>0.29193802072773201</v>
      </c>
      <c r="EB124" s="24">
        <v>0.30454928831063499</v>
      </c>
      <c r="EC124" s="24">
        <v>0.28471541711989101</v>
      </c>
      <c r="ED124" s="24">
        <v>0.29873616462924202</v>
      </c>
      <c r="EE124" s="24">
        <v>0.335408581734287</v>
      </c>
      <c r="EF124" s="24">
        <v>0.26191148154388599</v>
      </c>
      <c r="EG124" s="24">
        <v>0.22986254845566001</v>
      </c>
      <c r="EH124" s="24">
        <v>0.29245879535484698</v>
      </c>
      <c r="EI124" s="24">
        <v>0.28611487234885902</v>
      </c>
      <c r="EJ124" s="24">
        <v>0.92592882711598101</v>
      </c>
      <c r="EK124" s="24">
        <v>0.70780451638701103</v>
      </c>
      <c r="EL124" s="24">
        <v>0.79120685393690204</v>
      </c>
      <c r="EM124" s="24">
        <v>-0.27839221580171197</v>
      </c>
      <c r="EN124" s="24">
        <v>0.17424344486796101</v>
      </c>
      <c r="EO124" s="24">
        <v>-0.16066157306485099</v>
      </c>
      <c r="EP124" s="24">
        <v>-0.35629477373271601</v>
      </c>
      <c r="EQ124" s="24">
        <v>0.97054251135420699</v>
      </c>
      <c r="ER124" s="24">
        <v>0.94647586715219101</v>
      </c>
      <c r="ES124" s="24">
        <v>-0.32502662981374703</v>
      </c>
      <c r="ET124" s="24">
        <v>-0.32179363311213899</v>
      </c>
      <c r="EU124" s="24">
        <v>-0.34090044754478999</v>
      </c>
      <c r="EV124" s="24">
        <v>0.16922585937370299</v>
      </c>
      <c r="EW124" s="24">
        <v>-0.21403657897273001</v>
      </c>
    </row>
    <row r="125" spans="1:153" x14ac:dyDescent="0.25">
      <c r="A125" t="s">
        <v>60</v>
      </c>
      <c r="B125" t="s">
        <v>138</v>
      </c>
      <c r="C125" s="23">
        <v>0.56335014381634796</v>
      </c>
      <c r="D125" s="24">
        <v>-0.32066936623418002</v>
      </c>
      <c r="E125" s="24">
        <v>0.97117008059494603</v>
      </c>
      <c r="F125" s="24">
        <v>-0.306593213290767</v>
      </c>
      <c r="G125" s="24">
        <v>-0.36024780350287799</v>
      </c>
      <c r="H125" s="24">
        <v>-0.512159969765696</v>
      </c>
      <c r="I125" s="24">
        <v>-0.54143308815799296</v>
      </c>
      <c r="J125" s="24">
        <v>-0.468034013294642</v>
      </c>
      <c r="K125" s="24">
        <v>-0.34510078695523799</v>
      </c>
      <c r="L125" s="24">
        <v>4.7044548768595103E-2</v>
      </c>
      <c r="M125" s="24">
        <v>-0.41576765528514797</v>
      </c>
      <c r="N125" s="24">
        <v>0.52110553075168597</v>
      </c>
      <c r="O125" s="24">
        <v>-0.45523847727106298</v>
      </c>
      <c r="P125" s="24">
        <v>-0.54189489430351001</v>
      </c>
      <c r="Q125" s="24">
        <v>-0.50922488600511495</v>
      </c>
      <c r="R125" s="24">
        <v>-0.46116255369355202</v>
      </c>
      <c r="S125" s="24">
        <v>0.21875065330547</v>
      </c>
      <c r="T125" s="24">
        <v>-0.40525519409237498</v>
      </c>
      <c r="U125" s="24">
        <v>-0.54351729004772398</v>
      </c>
      <c r="V125" s="24">
        <v>-0.54164878116461002</v>
      </c>
      <c r="W125" s="24">
        <v>-0.466620798904616</v>
      </c>
      <c r="X125" s="24">
        <v>-0.38821776080211501</v>
      </c>
      <c r="Y125" s="24">
        <v>-0.40622288377905702</v>
      </c>
      <c r="Z125" s="24">
        <v>-0.29727224128588797</v>
      </c>
      <c r="AA125" s="24">
        <v>-0.431375643585656</v>
      </c>
      <c r="AB125" s="24">
        <v>-0.21705856205548699</v>
      </c>
      <c r="AC125" s="24">
        <v>-0.51171827265185799</v>
      </c>
      <c r="AD125" s="24">
        <v>-0.48066795612474</v>
      </c>
      <c r="AE125" s="24">
        <v>0.14883501211417099</v>
      </c>
      <c r="AF125" s="24">
        <v>0.20219850749611001</v>
      </c>
      <c r="AG125" s="24">
        <v>-0.38426901609595199</v>
      </c>
      <c r="AH125" s="24">
        <v>-0.32123743641380798</v>
      </c>
      <c r="AI125" s="24">
        <v>0.22006628389980401</v>
      </c>
      <c r="AJ125" s="24">
        <v>0.55099871776221299</v>
      </c>
      <c r="AK125" s="24">
        <v>0.23087168869487101</v>
      </c>
      <c r="AL125" s="24">
        <v>0.55893290256745498</v>
      </c>
      <c r="AM125" s="24">
        <v>0.68347933561532603</v>
      </c>
      <c r="AN125" s="24">
        <v>-0.55582292090486796</v>
      </c>
      <c r="AO125" s="24">
        <v>-0.282148598094079</v>
      </c>
      <c r="AP125" s="24">
        <v>0.53484468141906805</v>
      </c>
      <c r="AQ125" s="24">
        <v>0.68203330633506998</v>
      </c>
      <c r="AR125" s="24">
        <v>0.84784330023101995</v>
      </c>
      <c r="AS125" s="24">
        <v>0.72203176902231103</v>
      </c>
      <c r="AT125" s="24">
        <v>0.59653699427189</v>
      </c>
      <c r="AU125" s="24">
        <v>0.62893350767107803</v>
      </c>
      <c r="AV125" s="24">
        <v>0.67423256708468804</v>
      </c>
      <c r="AW125" s="24">
        <v>0.73682335404053501</v>
      </c>
      <c r="AX125" s="24">
        <v>0.62697148132666403</v>
      </c>
      <c r="AY125" s="24">
        <v>0.61333529677509302</v>
      </c>
      <c r="AZ125" s="24">
        <v>0.37300918869122801</v>
      </c>
      <c r="BA125" s="24">
        <v>-0.62601873271580999</v>
      </c>
      <c r="BB125" s="24">
        <v>0.53124647812319803</v>
      </c>
      <c r="BC125" s="24">
        <v>0.48655885214917699</v>
      </c>
      <c r="BD125" s="24">
        <v>6.5367611333575895E-2</v>
      </c>
      <c r="BE125" s="24">
        <v>4.5553831072380598E-2</v>
      </c>
      <c r="BF125" s="24">
        <v>0.61335733795985503</v>
      </c>
      <c r="BG125" s="24">
        <v>0.451400943495462</v>
      </c>
      <c r="BH125" s="24">
        <v>0.34001342107297</v>
      </c>
      <c r="BI125" s="24">
        <v>2.6369662649969702E-2</v>
      </c>
      <c r="BJ125" s="24">
        <v>-0.61583847937877301</v>
      </c>
      <c r="BK125" s="24">
        <v>0.43419107576427002</v>
      </c>
      <c r="BL125" s="24">
        <v>0.38649087910189101</v>
      </c>
      <c r="BM125" s="24">
        <v>0.50829316266987401</v>
      </c>
      <c r="BN125" s="24">
        <v>0.42094198103851599</v>
      </c>
      <c r="BO125" s="24">
        <v>0.38195573795820897</v>
      </c>
      <c r="BP125" s="24">
        <v>0.36197734726269998</v>
      </c>
      <c r="BQ125" s="24">
        <v>0.90606885481801702</v>
      </c>
      <c r="BR125" s="24">
        <v>0.89453322515181299</v>
      </c>
      <c r="BS125" s="24">
        <v>0.64898242157350405</v>
      </c>
      <c r="BT125" s="24">
        <v>0.53259273764455894</v>
      </c>
      <c r="BU125" s="24">
        <v>0.53963294910694803</v>
      </c>
      <c r="BV125" s="24">
        <v>0.49002232309746402</v>
      </c>
      <c r="BW125" s="24">
        <v>0.48409919905441801</v>
      </c>
      <c r="BX125" s="24">
        <v>0.26492725656696198</v>
      </c>
      <c r="BY125" s="24">
        <v>0.53134592025383998</v>
      </c>
      <c r="BZ125" s="24">
        <v>0.56192079419644703</v>
      </c>
      <c r="CA125" s="24">
        <v>0.74261607963271103</v>
      </c>
      <c r="CB125" s="24">
        <v>0.59884380832458195</v>
      </c>
      <c r="CC125" s="24">
        <v>0.53461110693174096</v>
      </c>
      <c r="CD125" s="24">
        <v>0.43053048765241703</v>
      </c>
      <c r="CE125" s="24">
        <v>0.45693419052727402</v>
      </c>
      <c r="CF125" s="24">
        <v>0.33850223154682002</v>
      </c>
      <c r="CG125" s="24">
        <v>0.330023236734312</v>
      </c>
      <c r="CH125" s="24">
        <v>0.20662595236440001</v>
      </c>
      <c r="CI125" s="24">
        <v>0.26497171906204797</v>
      </c>
      <c r="CJ125" s="24">
        <v>0.30529304612262698</v>
      </c>
      <c r="CK125" s="24">
        <v>0.485487664724085</v>
      </c>
      <c r="CL125" s="24">
        <v>-0.23631493558587999</v>
      </c>
      <c r="CM125" s="24">
        <v>-2.6318749588163399E-2</v>
      </c>
      <c r="CN125" s="24">
        <v>-0.31167263993191602</v>
      </c>
      <c r="CO125" s="24">
        <v>0.71469034872149395</v>
      </c>
      <c r="CP125" s="24">
        <v>0.75401039600238295</v>
      </c>
      <c r="CQ125" s="24">
        <v>0.940806292915919</v>
      </c>
      <c r="CR125" s="24">
        <v>0.87408753191932798</v>
      </c>
      <c r="CS125" s="24">
        <v>0.61227779849577502</v>
      </c>
      <c r="CT125" s="24">
        <v>0.80896401806060703</v>
      </c>
      <c r="CU125" s="24">
        <v>0.78910812872529701</v>
      </c>
      <c r="CV125" s="24">
        <v>0.73889826793842295</v>
      </c>
      <c r="CW125" s="24">
        <v>-0.202114734297205</v>
      </c>
      <c r="CX125" s="24">
        <v>-0.22176686164476</v>
      </c>
      <c r="CY125" s="24">
        <v>0.17077825286955001</v>
      </c>
      <c r="CZ125" s="24">
        <v>0.66842936026842803</v>
      </c>
      <c r="DA125" s="24">
        <v>1.6606977811240101E-2</v>
      </c>
      <c r="DB125" s="24">
        <v>-0.318835182358915</v>
      </c>
      <c r="DC125" s="24">
        <v>0.35042642876538099</v>
      </c>
      <c r="DD125" s="24">
        <v>-0.24151545801656399</v>
      </c>
      <c r="DE125" s="24">
        <v>0.42821911037950799</v>
      </c>
      <c r="DF125" s="24">
        <v>-0.178461576735264</v>
      </c>
      <c r="DG125" s="24">
        <v>-0.45683311823221301</v>
      </c>
      <c r="DH125" s="24">
        <v>-0.183384273049539</v>
      </c>
      <c r="DI125" s="24">
        <v>0.80655573622646304</v>
      </c>
      <c r="DJ125" s="24">
        <v>-0.75997804300005001</v>
      </c>
      <c r="DK125" s="24">
        <v>0.59368132569297305</v>
      </c>
      <c r="DL125" s="24">
        <v>-0.26815059540122399</v>
      </c>
      <c r="DM125" s="24">
        <v>0.75504896616869699</v>
      </c>
      <c r="DN125" s="24">
        <v>0.41782943772718201</v>
      </c>
      <c r="DO125" s="24">
        <v>0.71912140610089603</v>
      </c>
      <c r="DP125" s="24">
        <v>0.73462883941896895</v>
      </c>
      <c r="DQ125" s="24">
        <v>0.691776788201792</v>
      </c>
      <c r="DR125" s="24">
        <v>0.56719307457373802</v>
      </c>
      <c r="DS125" s="24">
        <v>0.66064150883196804</v>
      </c>
      <c r="DT125" s="24">
        <v>0.69077196727920398</v>
      </c>
      <c r="DU125" s="24">
        <v>0.55672985043582901</v>
      </c>
      <c r="DV125" s="24">
        <v>0.58553265449834702</v>
      </c>
      <c r="DW125" s="24">
        <v>0.63052147227811095</v>
      </c>
      <c r="DX125" s="24">
        <v>0.71110223003022899</v>
      </c>
      <c r="DY125" s="24">
        <v>0.45645616369076403</v>
      </c>
      <c r="DZ125" s="24">
        <v>0.46745366904444602</v>
      </c>
      <c r="EA125" s="24">
        <v>0.47067079755514102</v>
      </c>
      <c r="EB125" s="24">
        <v>0.50662961950377805</v>
      </c>
      <c r="EC125" s="24">
        <v>0.50087073588129105</v>
      </c>
      <c r="ED125" s="24">
        <v>0.52096061540706096</v>
      </c>
      <c r="EE125" s="24">
        <v>0.55263617982812296</v>
      </c>
      <c r="EF125" s="24">
        <v>0.42157854294618202</v>
      </c>
      <c r="EG125" s="24">
        <v>0.41205368681148602</v>
      </c>
      <c r="EH125" s="24">
        <v>0.48132653715906099</v>
      </c>
      <c r="EI125" s="24">
        <v>0.49924645343143798</v>
      </c>
      <c r="EJ125" s="24">
        <v>0.74951642093877202</v>
      </c>
      <c r="EK125" s="24">
        <v>0.83145449324738196</v>
      </c>
      <c r="EL125" s="24">
        <v>0.65821529161148995</v>
      </c>
      <c r="EM125" s="24">
        <v>-0.43839644803726102</v>
      </c>
      <c r="EN125" s="24">
        <v>3.7348166104822202E-2</v>
      </c>
      <c r="EO125" s="24">
        <v>-0.19569383970613899</v>
      </c>
      <c r="EP125" s="24">
        <v>0.15251303632281099</v>
      </c>
      <c r="EQ125" s="24">
        <v>0.79724917793250605</v>
      </c>
      <c r="ER125" s="24">
        <v>0.77669550584606895</v>
      </c>
      <c r="ES125" s="24">
        <v>0.171058762905024</v>
      </c>
      <c r="ET125" s="24">
        <v>0.216926294007939</v>
      </c>
      <c r="EU125" s="24">
        <v>0.17860235449088399</v>
      </c>
      <c r="EV125" s="24">
        <v>0.13754484877508799</v>
      </c>
      <c r="EW125" s="24">
        <v>-0.26833602541771301</v>
      </c>
    </row>
    <row r="126" spans="1:153" x14ac:dyDescent="0.25">
      <c r="A126" t="s">
        <v>2</v>
      </c>
      <c r="B126" t="s">
        <v>138</v>
      </c>
      <c r="C126" s="23">
        <v>0.53686196946206899</v>
      </c>
      <c r="D126" s="24">
        <v>-0.305448931276247</v>
      </c>
      <c r="E126" s="24">
        <v>0.92536373644944403</v>
      </c>
      <c r="F126" s="24">
        <v>-0.26889940943096102</v>
      </c>
      <c r="G126" s="24">
        <v>-0.34280966345771402</v>
      </c>
      <c r="H126" s="24">
        <v>-0.469710777814632</v>
      </c>
      <c r="I126" s="24">
        <v>-0.49253769898710198</v>
      </c>
      <c r="J126" s="24">
        <v>-0.41846119664914899</v>
      </c>
      <c r="K126" s="24">
        <v>-0.29474240942660201</v>
      </c>
      <c r="L126" s="24">
        <v>8.2919967092792701E-2</v>
      </c>
      <c r="M126" s="24">
        <v>-0.36474004097734802</v>
      </c>
      <c r="N126" s="24">
        <v>0.60878716279515699</v>
      </c>
      <c r="O126" s="24">
        <v>-0.41574715902409298</v>
      </c>
      <c r="P126" s="24">
        <v>-0.50701559796166196</v>
      </c>
      <c r="Q126" s="24">
        <v>-0.47599518910710997</v>
      </c>
      <c r="R126" s="24">
        <v>-0.42278839561783998</v>
      </c>
      <c r="S126" s="24">
        <v>0.24292505088008001</v>
      </c>
      <c r="T126" s="24">
        <v>-0.34498064744572299</v>
      </c>
      <c r="U126" s="24">
        <v>-0.51265652651113403</v>
      </c>
      <c r="V126" s="24">
        <v>-0.509925489484512</v>
      </c>
      <c r="W126" s="24">
        <v>-0.43983918788913601</v>
      </c>
      <c r="X126" s="24">
        <v>-0.35210193130437001</v>
      </c>
      <c r="Y126" s="24">
        <v>-0.35157205140088699</v>
      </c>
      <c r="Z126" s="24">
        <v>-0.24431985934675601</v>
      </c>
      <c r="AA126" s="24">
        <v>-0.37553565579514497</v>
      </c>
      <c r="AB126" s="24">
        <v>-0.18035785538541799</v>
      </c>
      <c r="AC126" s="24">
        <v>-0.48511208429500502</v>
      </c>
      <c r="AD126" s="24">
        <v>-0.44187215118413398</v>
      </c>
      <c r="AE126" s="24">
        <v>0.120815911752314</v>
      </c>
      <c r="AF126" s="24">
        <v>0.21954125949189299</v>
      </c>
      <c r="AG126" s="24">
        <v>-0.35528669540999602</v>
      </c>
      <c r="AH126" s="24">
        <v>-0.29747257674154998</v>
      </c>
      <c r="AI126" s="24">
        <v>0.19120867571630201</v>
      </c>
      <c r="AJ126" s="24">
        <v>0.55073442099951597</v>
      </c>
      <c r="AK126" s="24">
        <v>0.262101895765537</v>
      </c>
      <c r="AL126" s="24">
        <v>0.62917763274980898</v>
      </c>
      <c r="AM126" s="24">
        <v>0.74543683828992602</v>
      </c>
      <c r="AN126" s="24">
        <v>-0.51359068259613305</v>
      </c>
      <c r="AO126" s="24">
        <v>-0.243710675971609</v>
      </c>
      <c r="AP126" s="24">
        <v>0.55382861583656495</v>
      </c>
      <c r="AQ126" s="24">
        <v>0.74423109050015901</v>
      </c>
      <c r="AR126" s="24">
        <v>0.84201958497164198</v>
      </c>
      <c r="AS126" s="24">
        <v>0.73380909030275698</v>
      </c>
      <c r="AT126" s="24">
        <v>0.62075366356762696</v>
      </c>
      <c r="AU126" s="24">
        <v>0.59844937389557595</v>
      </c>
      <c r="AV126" s="24">
        <v>0.72079931696400601</v>
      </c>
      <c r="AW126" s="24">
        <v>0.74913451543312803</v>
      </c>
      <c r="AX126" s="24">
        <v>0.62667964154781697</v>
      </c>
      <c r="AY126" s="24">
        <v>0.62581038804979305</v>
      </c>
      <c r="AZ126" s="24">
        <v>0.378290300234423</v>
      </c>
      <c r="BA126" s="24">
        <v>-0.58712922426562697</v>
      </c>
      <c r="BB126" s="24">
        <v>0.52541007416324503</v>
      </c>
      <c r="BC126" s="24">
        <v>0.48866160280710103</v>
      </c>
      <c r="BD126" s="24">
        <v>9.4393224574563797E-2</v>
      </c>
      <c r="BE126" s="24">
        <v>-9.8400067091520098E-3</v>
      </c>
      <c r="BF126" s="24">
        <v>0.59107063962709505</v>
      </c>
      <c r="BG126" s="24">
        <v>0.46289529886341801</v>
      </c>
      <c r="BH126" s="24">
        <v>0.33284297439603799</v>
      </c>
      <c r="BI126" s="24">
        <v>1.2668079348072999E-3</v>
      </c>
      <c r="BJ126" s="24">
        <v>-0.55436667968013398</v>
      </c>
      <c r="BK126" s="24">
        <v>0.43763311092401302</v>
      </c>
      <c r="BL126" s="24">
        <v>0.40895696797348402</v>
      </c>
      <c r="BM126" s="24">
        <v>0.527339500330265</v>
      </c>
      <c r="BN126" s="24">
        <v>0.46880020423000102</v>
      </c>
      <c r="BO126" s="24">
        <v>0.38975188248525799</v>
      </c>
      <c r="BP126" s="24">
        <v>0.36294070708294501</v>
      </c>
      <c r="BQ126" s="24">
        <v>0.92568554366757205</v>
      </c>
      <c r="BR126" s="24">
        <v>0.92768372522892895</v>
      </c>
      <c r="BS126" s="24">
        <v>0.65863794254549302</v>
      </c>
      <c r="BT126" s="24">
        <v>0.52959888438674096</v>
      </c>
      <c r="BU126" s="24">
        <v>0.54657415148166799</v>
      </c>
      <c r="BV126" s="24">
        <v>0.47890355403309898</v>
      </c>
      <c r="BW126" s="24">
        <v>0.481137712822446</v>
      </c>
      <c r="BX126" s="24">
        <v>0.29854426871158102</v>
      </c>
      <c r="BY126" s="24">
        <v>0.50347533755475005</v>
      </c>
      <c r="BZ126" s="24">
        <v>0.64008546000279298</v>
      </c>
      <c r="CA126" s="24">
        <v>0.796213239195663</v>
      </c>
      <c r="CB126" s="24">
        <v>0.59823027709513599</v>
      </c>
      <c r="CC126" s="24">
        <v>0.54519448817208205</v>
      </c>
      <c r="CD126" s="24">
        <v>0.43488894786661803</v>
      </c>
      <c r="CE126" s="24">
        <v>0.46306006994819099</v>
      </c>
      <c r="CF126" s="24">
        <v>0.33852826754910598</v>
      </c>
      <c r="CG126" s="24">
        <v>0.34084895070704602</v>
      </c>
      <c r="CH126" s="24">
        <v>0.22570692551792501</v>
      </c>
      <c r="CI126" s="24">
        <v>0.28959286808540302</v>
      </c>
      <c r="CJ126" s="24">
        <v>0.36733152394579899</v>
      </c>
      <c r="CK126" s="24">
        <v>0.48825713405641202</v>
      </c>
      <c r="CL126" s="24">
        <v>-0.17924876990229799</v>
      </c>
      <c r="CM126" s="24">
        <v>1.5702585635383501E-2</v>
      </c>
      <c r="CN126" s="24">
        <v>-0.27365018605423302</v>
      </c>
      <c r="CO126" s="24">
        <v>0.73782838320887401</v>
      </c>
      <c r="CP126" s="24">
        <v>0.66035972672009402</v>
      </c>
      <c r="CQ126" s="24">
        <v>0.96350261157788097</v>
      </c>
      <c r="CR126" s="24">
        <v>0.91566024579149197</v>
      </c>
      <c r="CS126" s="24">
        <v>0.630431046863</v>
      </c>
      <c r="CT126" s="24">
        <v>0.79897238737428999</v>
      </c>
      <c r="CU126" s="24">
        <v>0.78620767276957004</v>
      </c>
      <c r="CV126" s="24">
        <v>0.80241411616252101</v>
      </c>
      <c r="CW126" s="24">
        <v>-0.206007406935451</v>
      </c>
      <c r="CX126" s="24">
        <v>-0.186035833575356</v>
      </c>
      <c r="CY126" s="24">
        <v>0.129081797282843</v>
      </c>
      <c r="CZ126" s="24">
        <v>0.68451011468354295</v>
      </c>
      <c r="DA126" s="24">
        <v>6.0219604737570501E-2</v>
      </c>
      <c r="DB126" s="24">
        <v>-0.28704684232947902</v>
      </c>
      <c r="DC126" s="24">
        <v>0.37459750710413198</v>
      </c>
      <c r="DD126" s="24">
        <v>-0.185496775118902</v>
      </c>
      <c r="DE126" s="24">
        <v>0.53395433332758702</v>
      </c>
      <c r="DF126" s="24">
        <v>-0.230329484726462</v>
      </c>
      <c r="DG126" s="24">
        <v>-0.49769409954975702</v>
      </c>
      <c r="DH126" s="24">
        <v>-0.110799062810823</v>
      </c>
      <c r="DI126" s="24">
        <v>0.79084314027351899</v>
      </c>
      <c r="DJ126" s="24">
        <v>-0.78248487359551699</v>
      </c>
      <c r="DK126" s="24">
        <v>0.63020514048716803</v>
      </c>
      <c r="DL126" s="24">
        <v>-0.28584960804793502</v>
      </c>
      <c r="DM126" s="24">
        <v>0.70210846933019699</v>
      </c>
      <c r="DN126" s="24">
        <v>0.32777738856606597</v>
      </c>
      <c r="DO126" s="24">
        <v>0.67459296898939203</v>
      </c>
      <c r="DP126" s="24">
        <v>0.69781570912667901</v>
      </c>
      <c r="DQ126" s="24">
        <v>0.66214582887227103</v>
      </c>
      <c r="DR126" s="24">
        <v>0.51992780365001601</v>
      </c>
      <c r="DS126" s="24">
        <v>0.57596788960872602</v>
      </c>
      <c r="DT126" s="24">
        <v>0.65835187425758301</v>
      </c>
      <c r="DU126" s="24">
        <v>0.50969550693729204</v>
      </c>
      <c r="DV126" s="24">
        <v>0.53373229491823404</v>
      </c>
      <c r="DW126" s="24">
        <v>0.58655409971573602</v>
      </c>
      <c r="DX126" s="24">
        <v>0.65876608322012997</v>
      </c>
      <c r="DY126" s="24">
        <v>0.40370117426996699</v>
      </c>
      <c r="DZ126" s="24">
        <v>0.42591871695341998</v>
      </c>
      <c r="EA126" s="24">
        <v>0.43377657048058998</v>
      </c>
      <c r="EB126" s="24">
        <v>0.46447992845032299</v>
      </c>
      <c r="EC126" s="24">
        <v>0.454468806001049</v>
      </c>
      <c r="ED126" s="24">
        <v>0.47467770451553198</v>
      </c>
      <c r="EE126" s="24">
        <v>0.50807890580826998</v>
      </c>
      <c r="EF126" s="24">
        <v>0.38971057732852599</v>
      </c>
      <c r="EG126" s="24">
        <v>0.37414409980517399</v>
      </c>
      <c r="EH126" s="24">
        <v>0.44292318708283701</v>
      </c>
      <c r="EI126" s="24">
        <v>0.45380237251078698</v>
      </c>
      <c r="EJ126" s="24">
        <v>0.82439190965711395</v>
      </c>
      <c r="EK126" s="24">
        <v>0.82742183837905503</v>
      </c>
      <c r="EL126" s="24">
        <v>0.71284413047621897</v>
      </c>
      <c r="EM126" s="24">
        <v>-0.40431428458485602</v>
      </c>
      <c r="EN126" s="24">
        <v>7.2099460476206897E-2</v>
      </c>
      <c r="EO126" s="24">
        <v>-0.198285279471582</v>
      </c>
      <c r="EP126" s="24">
        <v>2.4784305514188899E-2</v>
      </c>
      <c r="EQ126" s="24">
        <v>0.87351303454540197</v>
      </c>
      <c r="ER126" s="24">
        <v>0.85227175436686398</v>
      </c>
      <c r="ES126" s="24">
        <v>4.68490201037517E-2</v>
      </c>
      <c r="ET126" s="24">
        <v>7.87650578376798E-2</v>
      </c>
      <c r="EU126" s="24">
        <v>4.6781299170172701E-2</v>
      </c>
      <c r="EV126" s="24">
        <v>0.14659926544500099</v>
      </c>
      <c r="EW126" s="24">
        <v>-0.26258516307844298</v>
      </c>
    </row>
    <row r="127" spans="1:153" x14ac:dyDescent="0.25">
      <c r="A127" t="s">
        <v>61</v>
      </c>
      <c r="B127" t="s">
        <v>138</v>
      </c>
      <c r="C127" s="23">
        <v>0.45144854569816201</v>
      </c>
      <c r="D127" s="24">
        <v>-0.26341674724988701</v>
      </c>
      <c r="E127" s="24">
        <v>0.78470462601808599</v>
      </c>
      <c r="F127" s="24">
        <v>-0.36847763117413301</v>
      </c>
      <c r="G127" s="24">
        <v>-0.31171343542727398</v>
      </c>
      <c r="H127" s="24">
        <v>-0.50308326852454399</v>
      </c>
      <c r="I127" s="24">
        <v>-0.56177172672873998</v>
      </c>
      <c r="J127" s="24">
        <v>-0.51380172988381401</v>
      </c>
      <c r="K127" s="24">
        <v>-0.46343008926047102</v>
      </c>
      <c r="L127" s="24">
        <v>-0.164593868428622</v>
      </c>
      <c r="M127" s="24">
        <v>-0.480408696110384</v>
      </c>
      <c r="N127" s="24">
        <v>-0.19965655951469999</v>
      </c>
      <c r="O127" s="24">
        <v>-0.45903184389234403</v>
      </c>
      <c r="P127" s="24">
        <v>-0.48156317290126999</v>
      </c>
      <c r="Q127" s="24">
        <v>-0.457266540360041</v>
      </c>
      <c r="R127" s="24">
        <v>-0.46345951576128003</v>
      </c>
      <c r="S127" s="24">
        <v>-2.35882601750011E-2</v>
      </c>
      <c r="T127" s="24">
        <v>-0.53719166274223296</v>
      </c>
      <c r="U127" s="24">
        <v>-0.46767519839644001</v>
      </c>
      <c r="V127" s="24">
        <v>-0.47349552243971599</v>
      </c>
      <c r="W127" s="24">
        <v>-0.40827906912787498</v>
      </c>
      <c r="X127" s="24">
        <v>-0.42467826801282499</v>
      </c>
      <c r="Y127" s="24">
        <v>-0.51685763015728803</v>
      </c>
      <c r="Z127" s="24">
        <v>-0.43904455106299001</v>
      </c>
      <c r="AA127" s="24">
        <v>-0.52976720481876705</v>
      </c>
      <c r="AB127" s="24">
        <v>-0.28741635792972098</v>
      </c>
      <c r="AC127" s="24">
        <v>-0.42147745393284702</v>
      </c>
      <c r="AD127" s="24">
        <v>-0.460710324560547</v>
      </c>
      <c r="AE127" s="24">
        <v>0.18326976904694001</v>
      </c>
      <c r="AF127" s="24">
        <v>-3.6441353784304902E-2</v>
      </c>
      <c r="AG127" s="24">
        <v>-0.36976686312337598</v>
      </c>
      <c r="AH127" s="24">
        <v>-0.34764208349379599</v>
      </c>
      <c r="AI127" s="24">
        <v>0.228683425392398</v>
      </c>
      <c r="AJ127" s="24">
        <v>0.28604718023206499</v>
      </c>
      <c r="AK127" s="24">
        <v>-8.5583581706924095E-2</v>
      </c>
      <c r="AL127" s="24">
        <v>-9.5019050709460096E-2</v>
      </c>
      <c r="AM127" s="24">
        <v>7.4948809999161601E-3</v>
      </c>
      <c r="AN127" s="24">
        <v>-0.53599065952770797</v>
      </c>
      <c r="AO127" s="24">
        <v>-0.33778375190144999</v>
      </c>
      <c r="AP127" s="24">
        <v>0.20454782354193901</v>
      </c>
      <c r="AQ127" s="24">
        <v>7.3563633507121501E-2</v>
      </c>
      <c r="AR127" s="24">
        <v>0.50496247945910799</v>
      </c>
      <c r="AS127" s="24">
        <v>0.36496543740649701</v>
      </c>
      <c r="AT127" s="24">
        <v>0.23858735641079401</v>
      </c>
      <c r="AU127" s="24">
        <v>0.53629143013845004</v>
      </c>
      <c r="AV127" s="24">
        <v>0.14153581396937401</v>
      </c>
      <c r="AW127" s="24">
        <v>0.36814934822317802</v>
      </c>
      <c r="AX127" s="24">
        <v>0.35343478619423102</v>
      </c>
      <c r="AY127" s="24">
        <v>0.271622780110364</v>
      </c>
      <c r="AZ127" s="24">
        <v>0.159290525347693</v>
      </c>
      <c r="BA127" s="24">
        <v>-0.59806817042097005</v>
      </c>
      <c r="BB127" s="24">
        <v>0.32161172062148202</v>
      </c>
      <c r="BC127" s="24">
        <v>0.24828941965274101</v>
      </c>
      <c r="BD127" s="24">
        <v>-0.176020266642678</v>
      </c>
      <c r="BE127" s="24">
        <v>0.275657252483969</v>
      </c>
      <c r="BF127" s="24">
        <v>0.44712790637127803</v>
      </c>
      <c r="BG127" s="24">
        <v>0.17613559853727301</v>
      </c>
      <c r="BH127" s="24">
        <v>0.21117702332305099</v>
      </c>
      <c r="BI127" s="24">
        <v>9.5156734687275701E-2</v>
      </c>
      <c r="BJ127" s="24">
        <v>-0.68776653481021699</v>
      </c>
      <c r="BK127" s="24">
        <v>0.234705466663817</v>
      </c>
      <c r="BL127" s="24">
        <v>9.6185436604537503E-2</v>
      </c>
      <c r="BM127" s="24">
        <v>0.19242730448483999</v>
      </c>
      <c r="BN127" s="24">
        <v>-6.33269595874132E-3</v>
      </c>
      <c r="BO127" s="24">
        <v>0.14507271994094301</v>
      </c>
      <c r="BP127" s="24">
        <v>0.177833957253651</v>
      </c>
      <c r="BQ127" s="24">
        <v>0.38364559516913399</v>
      </c>
      <c r="BR127" s="24">
        <v>0.31971788922453098</v>
      </c>
      <c r="BS127" s="24">
        <v>0.30481057734014</v>
      </c>
      <c r="BT127" s="24">
        <v>0.30754795506726901</v>
      </c>
      <c r="BU127" s="24">
        <v>0.25267638071416898</v>
      </c>
      <c r="BV127" s="24">
        <v>0.32372042637784498</v>
      </c>
      <c r="BW127" s="24">
        <v>0.27495605108857701</v>
      </c>
      <c r="BX127" s="24">
        <v>-5.5731402803835199E-2</v>
      </c>
      <c r="BY127" s="24">
        <v>0.43560436057459401</v>
      </c>
      <c r="BZ127" s="24">
        <v>-0.10822486827706999</v>
      </c>
      <c r="CA127" s="24">
        <v>0.130890371950865</v>
      </c>
      <c r="CB127" s="24">
        <v>0.32647045828507598</v>
      </c>
      <c r="CC127" s="24">
        <v>0.24014934606615501</v>
      </c>
      <c r="CD127" s="24">
        <v>0.205244257460413</v>
      </c>
      <c r="CE127" s="24">
        <v>0.210594696195157</v>
      </c>
      <c r="CF127" s="24">
        <v>0.17947423523886999</v>
      </c>
      <c r="CG127" s="24">
        <v>0.11446016442311099</v>
      </c>
      <c r="CH127" s="24">
        <v>2.54297626640228E-2</v>
      </c>
      <c r="CI127" s="24">
        <v>3.2910651298555603E-2</v>
      </c>
      <c r="CJ127" s="24">
        <v>-0.12630568545291501</v>
      </c>
      <c r="CK127" s="24">
        <v>0.246677838032235</v>
      </c>
      <c r="CL127" s="24">
        <v>-0.43570856575169598</v>
      </c>
      <c r="CM127" s="24">
        <v>-0.20516627065964199</v>
      </c>
      <c r="CN127" s="24">
        <v>-0.38012894272289499</v>
      </c>
      <c r="CO127" s="24">
        <v>0.28083734342948402</v>
      </c>
      <c r="CP127" s="24">
        <v>0.91776400549640202</v>
      </c>
      <c r="CQ127" s="24">
        <v>0.40602057868059599</v>
      </c>
      <c r="CR127" s="24">
        <v>0.26704497523366999</v>
      </c>
      <c r="CS127" s="24">
        <v>0.23706453150682999</v>
      </c>
      <c r="CT127" s="24">
        <v>0.49272283943927597</v>
      </c>
      <c r="CU127" s="24">
        <v>0.43242282694276102</v>
      </c>
      <c r="CV127" s="24">
        <v>7.8828948968822296E-2</v>
      </c>
      <c r="CW127" s="24">
        <v>-6.6599975919739096E-2</v>
      </c>
      <c r="CX127" s="24">
        <v>-0.32015365184859601</v>
      </c>
      <c r="CY127" s="24">
        <v>0.322543743151747</v>
      </c>
      <c r="CZ127" s="24">
        <v>0.28783639095902502</v>
      </c>
      <c r="DA127" s="24">
        <v>-0.20047351484898401</v>
      </c>
      <c r="DB127" s="24">
        <v>-0.36051809769607701</v>
      </c>
      <c r="DC127" s="24">
        <v>0.10396086430235001</v>
      </c>
      <c r="DD127" s="24">
        <v>-0.39608392035884998</v>
      </c>
      <c r="DE127" s="24">
        <v>-0.29115095026036503</v>
      </c>
      <c r="DF127" s="24">
        <v>0.17522781126071099</v>
      </c>
      <c r="DG127" s="24">
        <v>-2.01941183607585E-2</v>
      </c>
      <c r="DH127" s="24">
        <v>-0.45697145347358198</v>
      </c>
      <c r="DI127" s="24">
        <v>0.51604653544628598</v>
      </c>
      <c r="DJ127" s="24">
        <v>-0.32938794161185098</v>
      </c>
      <c r="DK127" s="24">
        <v>0.15668380066147</v>
      </c>
      <c r="DL127" s="24">
        <v>-5.29995466531425E-2</v>
      </c>
      <c r="DM127" s="24">
        <v>0.71474135844283104</v>
      </c>
      <c r="DN127" s="24">
        <v>0.72219756122363099</v>
      </c>
      <c r="DO127" s="24">
        <v>0.64427811176403404</v>
      </c>
      <c r="DP127" s="24">
        <v>0.61175235253951399</v>
      </c>
      <c r="DQ127" s="24">
        <v>0.54756768937711098</v>
      </c>
      <c r="DR127" s="24">
        <v>0.57266060797462903</v>
      </c>
      <c r="DS127" s="24">
        <v>0.82003839800214695</v>
      </c>
      <c r="DT127" s="24">
        <v>0.53914369375281401</v>
      </c>
      <c r="DU127" s="24">
        <v>0.554324508200573</v>
      </c>
      <c r="DV127" s="24">
        <v>0.60648455442036597</v>
      </c>
      <c r="DW127" s="24">
        <v>0.59750056947268204</v>
      </c>
      <c r="DX127" s="24">
        <v>0.69700030551388004</v>
      </c>
      <c r="DY127" s="24">
        <v>0.52351614148789405</v>
      </c>
      <c r="DZ127" s="24">
        <v>0.47383195089267699</v>
      </c>
      <c r="EA127" s="24">
        <v>0.45336342602871399</v>
      </c>
      <c r="EB127" s="24">
        <v>0.50605533833301097</v>
      </c>
      <c r="EC127" s="24">
        <v>0.52114746208367602</v>
      </c>
      <c r="ED127" s="24">
        <v>0.53357246247665802</v>
      </c>
      <c r="EE127" s="24">
        <v>0.54700455380785595</v>
      </c>
      <c r="EF127" s="24">
        <v>0.39321990688855901</v>
      </c>
      <c r="EG127" s="24">
        <v>0.42141028775810502</v>
      </c>
      <c r="EH127" s="24">
        <v>0.467090504957134</v>
      </c>
      <c r="EI127" s="24">
        <v>0.51507476781675099</v>
      </c>
      <c r="EJ127" s="24">
        <v>1.7968952046624399E-2</v>
      </c>
      <c r="EK127" s="24">
        <v>0.44108883053842302</v>
      </c>
      <c r="EL127" s="24">
        <v>0.11615939711168</v>
      </c>
      <c r="EM127" s="24">
        <v>-0.40780907317715398</v>
      </c>
      <c r="EN127" s="24">
        <v>-0.15834959047659899</v>
      </c>
      <c r="EO127" s="24">
        <v>-0.167508707262397</v>
      </c>
      <c r="EP127" s="24">
        <v>0.74879106130737805</v>
      </c>
      <c r="EQ127" s="24">
        <v>3.2319407636256202E-2</v>
      </c>
      <c r="ER127" s="24">
        <v>2.0301904879787201E-2</v>
      </c>
      <c r="ES127" s="24">
        <v>0.74574402067941303</v>
      </c>
      <c r="ET127" s="24">
        <v>0.83681048499774402</v>
      </c>
      <c r="EU127" s="24">
        <v>0.79503716919395795</v>
      </c>
      <c r="EV127" s="24">
        <v>9.80178032975349E-2</v>
      </c>
      <c r="EW127" s="24">
        <v>-0.25256501955486399</v>
      </c>
    </row>
    <row r="128" spans="1:153" x14ac:dyDescent="0.25">
      <c r="A128" t="s">
        <v>1</v>
      </c>
      <c r="B128" t="s">
        <v>138</v>
      </c>
      <c r="C128" s="23">
        <v>0.49530997425483803</v>
      </c>
      <c r="D128" s="24">
        <v>-0.336645104658929</v>
      </c>
      <c r="E128" s="24">
        <v>0.908579798595604</v>
      </c>
      <c r="F128" s="24">
        <v>-0.34486681652147499</v>
      </c>
      <c r="G128" s="24">
        <v>-0.35869562904926799</v>
      </c>
      <c r="H128" s="24">
        <v>-0.52183059579626201</v>
      </c>
      <c r="I128" s="24">
        <v>-0.58395507038488004</v>
      </c>
      <c r="J128" s="24">
        <v>-0.50965984163122002</v>
      </c>
      <c r="K128" s="24">
        <v>-0.45119474934203402</v>
      </c>
      <c r="L128" s="24">
        <v>-0.167482891430136</v>
      </c>
      <c r="M128" s="24">
        <v>-0.478539122540942</v>
      </c>
      <c r="N128" s="24">
        <v>-5.1663178209631302E-2</v>
      </c>
      <c r="O128" s="24">
        <v>-0.4731203090037</v>
      </c>
      <c r="P128" s="24">
        <v>-0.52114336183450205</v>
      </c>
      <c r="Q128" s="24">
        <v>-0.50036756101900604</v>
      </c>
      <c r="R128" s="24">
        <v>-0.49739899593682102</v>
      </c>
      <c r="S128" s="24">
        <v>6.2545039402284496E-3</v>
      </c>
      <c r="T128" s="24">
        <v>-0.50851755446459601</v>
      </c>
      <c r="U128" s="24">
        <v>-0.52284370347453402</v>
      </c>
      <c r="V128" s="24">
        <v>-0.52591682531204997</v>
      </c>
      <c r="W128" s="24">
        <v>-0.46788037885938399</v>
      </c>
      <c r="X128" s="24">
        <v>-0.46692891988879298</v>
      </c>
      <c r="Y128" s="24">
        <v>-0.52389348103186295</v>
      </c>
      <c r="Z128" s="24">
        <v>-0.43907041036190397</v>
      </c>
      <c r="AA128" s="24">
        <v>-0.51497736829301699</v>
      </c>
      <c r="AB128" s="24">
        <v>-0.25355467584554597</v>
      </c>
      <c r="AC128" s="24">
        <v>-0.47907140904051798</v>
      </c>
      <c r="AD128" s="24">
        <v>-0.48086766888618598</v>
      </c>
      <c r="AE128" s="24">
        <v>0.14402623141277801</v>
      </c>
      <c r="AF128" s="24">
        <v>-2.6619469550010402E-2</v>
      </c>
      <c r="AG128" s="24">
        <v>-0.38035245817859498</v>
      </c>
      <c r="AH128" s="24">
        <v>-0.38934165292182599</v>
      </c>
      <c r="AI128" s="24">
        <v>0.190949178541266</v>
      </c>
      <c r="AJ128" s="24">
        <v>0.36557894216937897</v>
      </c>
      <c r="AK128" s="24">
        <v>-6.4999146554412496E-2</v>
      </c>
      <c r="AL128" s="24">
        <v>4.39125480885207E-2</v>
      </c>
      <c r="AM128" s="24">
        <v>0.19996170140542499</v>
      </c>
      <c r="AN128" s="24">
        <v>-0.57422943610022503</v>
      </c>
      <c r="AO128" s="24">
        <v>-0.31614705055103698</v>
      </c>
      <c r="AP128" s="24">
        <v>0.32634856510697102</v>
      </c>
      <c r="AQ128" s="24">
        <v>0.28418334504895598</v>
      </c>
      <c r="AR128" s="24">
        <v>0.64240225101575299</v>
      </c>
      <c r="AS128" s="24">
        <v>0.51129480318522502</v>
      </c>
      <c r="AT128" s="24">
        <v>0.38006786649427199</v>
      </c>
      <c r="AU128" s="24">
        <v>0.58446784557391995</v>
      </c>
      <c r="AV128" s="24">
        <v>0.315026295810235</v>
      </c>
      <c r="AW128" s="24">
        <v>0.51539035583158299</v>
      </c>
      <c r="AX128" s="24">
        <v>0.444291459373168</v>
      </c>
      <c r="AY128" s="24">
        <v>0.36917327271408401</v>
      </c>
      <c r="AZ128" s="24">
        <v>0.19977370890232601</v>
      </c>
      <c r="BA128" s="24">
        <v>-0.674108732741168</v>
      </c>
      <c r="BB128" s="24">
        <v>0.391206906219002</v>
      </c>
      <c r="BC128" s="24">
        <v>0.32264543946086099</v>
      </c>
      <c r="BD128" s="24">
        <v>-0.177792345177199</v>
      </c>
      <c r="BE128" s="24">
        <v>0.13098650621677499</v>
      </c>
      <c r="BF128" s="24">
        <v>0.50382988254196004</v>
      </c>
      <c r="BG128" s="24">
        <v>0.251443294060825</v>
      </c>
      <c r="BH128" s="24">
        <v>0.228172571230636</v>
      </c>
      <c r="BI128" s="24">
        <v>-1.9766410614609299E-2</v>
      </c>
      <c r="BJ128" s="24">
        <v>-0.77215793197319105</v>
      </c>
      <c r="BK128" s="24">
        <v>0.29467835138179399</v>
      </c>
      <c r="BL128" s="24">
        <v>0.171153195140617</v>
      </c>
      <c r="BM128" s="24">
        <v>0.28597952407875599</v>
      </c>
      <c r="BN128" s="24">
        <v>0.119879307017296</v>
      </c>
      <c r="BO128" s="24">
        <v>0.19045634482638499</v>
      </c>
      <c r="BP128" s="24">
        <v>0.19809263546264599</v>
      </c>
      <c r="BQ128" s="24">
        <v>0.55365029081824302</v>
      </c>
      <c r="BR128" s="24">
        <v>0.52974264801659399</v>
      </c>
      <c r="BS128" s="24">
        <v>0.401457349325057</v>
      </c>
      <c r="BT128" s="24">
        <v>0.37859953216026099</v>
      </c>
      <c r="BU128" s="24">
        <v>0.352762441583165</v>
      </c>
      <c r="BV128" s="24">
        <v>0.37353644266825697</v>
      </c>
      <c r="BW128" s="24">
        <v>0.34253200726949201</v>
      </c>
      <c r="BX128" s="24">
        <v>6.1679652653980697E-2</v>
      </c>
      <c r="BY128" s="24">
        <v>0.45410710296247597</v>
      </c>
      <c r="BZ128" s="24">
        <v>0.14770317657850199</v>
      </c>
      <c r="CA128" s="24">
        <v>0.31691437383110199</v>
      </c>
      <c r="CB128" s="24">
        <v>0.41571651736596199</v>
      </c>
      <c r="CC128" s="24">
        <v>0.33636168076777101</v>
      </c>
      <c r="CD128" s="24">
        <v>0.26489606140078997</v>
      </c>
      <c r="CE128" s="24">
        <v>0.25814798442757902</v>
      </c>
      <c r="CF128" s="24">
        <v>0.203907518473252</v>
      </c>
      <c r="CG128" s="24">
        <v>0.16545988199439701</v>
      </c>
      <c r="CH128" s="24">
        <v>6.2023863323526503E-2</v>
      </c>
      <c r="CI128" s="24">
        <v>8.9576811264199502E-2</v>
      </c>
      <c r="CJ128" s="24">
        <v>2.9634234197080101E-2</v>
      </c>
      <c r="CK128" s="24">
        <v>0.32379642700481798</v>
      </c>
      <c r="CL128" s="24">
        <v>-0.40364607170838102</v>
      </c>
      <c r="CM128" s="24">
        <v>-0.112805872952076</v>
      </c>
      <c r="CN128" s="24">
        <v>-0.40554244703322101</v>
      </c>
      <c r="CO128" s="24">
        <v>0.42012279275216002</v>
      </c>
      <c r="CP128" s="24">
        <v>0.91000026468900597</v>
      </c>
      <c r="CQ128" s="24">
        <v>0.63925889369954003</v>
      </c>
      <c r="CR128" s="24">
        <v>0.53154873287729199</v>
      </c>
      <c r="CS128" s="24">
        <v>0.416670814972119</v>
      </c>
      <c r="CT128" s="24">
        <v>0.55129179846252996</v>
      </c>
      <c r="CU128" s="24">
        <v>0.56136019125657399</v>
      </c>
      <c r="CV128" s="24">
        <v>0.29262947382621501</v>
      </c>
      <c r="CW128" s="24">
        <v>-9.8040314798644598E-2</v>
      </c>
      <c r="CX128" s="24">
        <v>-0.272658640776059</v>
      </c>
      <c r="CY128" s="24">
        <v>0.276958309477983</v>
      </c>
      <c r="CZ128" s="24">
        <v>0.43395543081149002</v>
      </c>
      <c r="DA128" s="24">
        <v>-8.3832117132908099E-2</v>
      </c>
      <c r="DB128" s="24">
        <v>-0.39335985204977097</v>
      </c>
      <c r="DC128" s="24">
        <v>0.15201569469606999</v>
      </c>
      <c r="DD128" s="24">
        <v>-0.30445443280041601</v>
      </c>
      <c r="DE128" s="24">
        <v>-8.6582250570992295E-2</v>
      </c>
      <c r="DF128" s="24">
        <v>1.2344454399256201E-2</v>
      </c>
      <c r="DG128" s="24">
        <v>-0.18440602186868499</v>
      </c>
      <c r="DH128" s="24">
        <v>-0.34901011392230802</v>
      </c>
      <c r="DI128" s="24">
        <v>0.62730968314314495</v>
      </c>
      <c r="DJ128" s="24">
        <v>-0.46967954882802898</v>
      </c>
      <c r="DK128" s="24">
        <v>0.34121477573891401</v>
      </c>
      <c r="DL128" s="24">
        <v>-0.10527745125426401</v>
      </c>
      <c r="DM128" s="24">
        <v>0.76108679174898897</v>
      </c>
      <c r="DN128" s="24">
        <v>0.657293250749171</v>
      </c>
      <c r="DO128" s="24">
        <v>0.70632386506630196</v>
      </c>
      <c r="DP128" s="24">
        <v>0.68064466327268303</v>
      </c>
      <c r="DQ128" s="24">
        <v>0.60953574832165702</v>
      </c>
      <c r="DR128" s="24">
        <v>0.56315609181751303</v>
      </c>
      <c r="DS128" s="24">
        <v>0.80794908429410595</v>
      </c>
      <c r="DT128" s="24">
        <v>0.59770488701555102</v>
      </c>
      <c r="DU128" s="24">
        <v>0.56559596573856596</v>
      </c>
      <c r="DV128" s="24">
        <v>0.62245295129985601</v>
      </c>
      <c r="DW128" s="24">
        <v>0.63653943167431204</v>
      </c>
      <c r="DX128" s="24">
        <v>0.75202836291262298</v>
      </c>
      <c r="DY128" s="24">
        <v>0.508932540398086</v>
      </c>
      <c r="DZ128" s="24">
        <v>0.476432336582088</v>
      </c>
      <c r="EA128" s="24">
        <v>0.461911523697145</v>
      </c>
      <c r="EB128" s="24">
        <v>0.51535396539913203</v>
      </c>
      <c r="EC128" s="24">
        <v>0.52470645325394605</v>
      </c>
      <c r="ED128" s="24">
        <v>0.53878097243721002</v>
      </c>
      <c r="EE128" s="24">
        <v>0.56364648954366003</v>
      </c>
      <c r="EF128" s="24">
        <v>0.39260148974436498</v>
      </c>
      <c r="EG128" s="24">
        <v>0.40873265696152</v>
      </c>
      <c r="EH128" s="24">
        <v>0.47275135031076398</v>
      </c>
      <c r="EI128" s="24">
        <v>0.51888419872917102</v>
      </c>
      <c r="EJ128" s="24">
        <v>0.25410973831864297</v>
      </c>
      <c r="EK128" s="24">
        <v>0.58816373298503299</v>
      </c>
      <c r="EL128" s="24">
        <v>0.33523273009280502</v>
      </c>
      <c r="EM128" s="24">
        <v>-0.452205027726096</v>
      </c>
      <c r="EN128" s="24">
        <v>1.41228316749945E-2</v>
      </c>
      <c r="EO128" s="24">
        <v>-0.18843904944075801</v>
      </c>
      <c r="EP128" s="24">
        <v>0.59191235948708498</v>
      </c>
      <c r="EQ128" s="24">
        <v>0.29477384452542998</v>
      </c>
      <c r="ER128" s="24">
        <v>0.252498842120015</v>
      </c>
      <c r="ES128" s="24">
        <v>0.60467103401132605</v>
      </c>
      <c r="ET128" s="24">
        <v>0.68977881757474901</v>
      </c>
      <c r="EU128" s="24">
        <v>0.64234754180977405</v>
      </c>
      <c r="EV128" s="24">
        <v>7.8129931114442205E-2</v>
      </c>
      <c r="EW128" s="24">
        <v>-0.32575194304432897</v>
      </c>
    </row>
    <row r="129" spans="1:153" x14ac:dyDescent="0.25">
      <c r="A129" t="s">
        <v>11</v>
      </c>
      <c r="B129" t="s">
        <v>138</v>
      </c>
      <c r="C129" s="23">
        <v>0.42008525070598002</v>
      </c>
      <c r="D129" s="24">
        <v>-0.24766033960397801</v>
      </c>
      <c r="E129" s="24">
        <v>0.73273300475935599</v>
      </c>
      <c r="F129" s="24">
        <v>-0.14840301898031499</v>
      </c>
      <c r="G129" s="24">
        <v>-0.25651637537289701</v>
      </c>
      <c r="H129" s="24">
        <v>-0.32282929044391101</v>
      </c>
      <c r="I129" s="24">
        <v>-0.324922675497962</v>
      </c>
      <c r="J129" s="24">
        <v>-0.26009648979891298</v>
      </c>
      <c r="K129" s="24">
        <v>-0.14103453470965099</v>
      </c>
      <c r="L129" s="24">
        <v>0.16563792975677</v>
      </c>
      <c r="M129" s="24">
        <v>-0.213697126843161</v>
      </c>
      <c r="N129" s="24">
        <v>0.77191507076126997</v>
      </c>
      <c r="O129" s="24">
        <v>-0.27883652776683598</v>
      </c>
      <c r="P129" s="24">
        <v>-0.37400415314862301</v>
      </c>
      <c r="Q129" s="24">
        <v>-0.34915317697491099</v>
      </c>
      <c r="R129" s="24">
        <v>-0.28726178805855201</v>
      </c>
      <c r="S129" s="24">
        <v>0.28853526412103397</v>
      </c>
      <c r="T129" s="24">
        <v>-0.167251127799349</v>
      </c>
      <c r="U129" s="24">
        <v>-0.38637977107432198</v>
      </c>
      <c r="V129" s="24">
        <v>-0.38117406099400902</v>
      </c>
      <c r="W129" s="24">
        <v>-0.32830533444388599</v>
      </c>
      <c r="X129" s="24">
        <v>-0.222451970193277</v>
      </c>
      <c r="Y129" s="24">
        <v>-0.18418930668233599</v>
      </c>
      <c r="Z129" s="24">
        <v>-9.3987856252693902E-2</v>
      </c>
      <c r="AA129" s="24">
        <v>-0.205004081195932</v>
      </c>
      <c r="AB129" s="24">
        <v>-8.2649769113543894E-2</v>
      </c>
      <c r="AC129" s="24">
        <v>-0.37395870025644701</v>
      </c>
      <c r="AD129" s="24">
        <v>-0.30863432949356401</v>
      </c>
      <c r="AE129" s="24">
        <v>5.81182175769593E-2</v>
      </c>
      <c r="AF129" s="24">
        <v>0.25881502224283898</v>
      </c>
      <c r="AG129" s="24">
        <v>-0.24716052549166501</v>
      </c>
      <c r="AH129" s="24">
        <v>-0.192033830359193</v>
      </c>
      <c r="AI129" s="24">
        <v>0.1197218476873</v>
      </c>
      <c r="AJ129" s="24">
        <v>0.503637016102219</v>
      </c>
      <c r="AK129" s="24">
        <v>0.32613138874692899</v>
      </c>
      <c r="AL129" s="24">
        <v>0.74865860336429402</v>
      </c>
      <c r="AM129" s="24">
        <v>0.841654376603722</v>
      </c>
      <c r="AN129" s="24">
        <v>-0.35944331901617099</v>
      </c>
      <c r="AO129" s="24">
        <v>-0.13390656206497101</v>
      </c>
      <c r="AP129" s="24">
        <v>0.53971450749497996</v>
      </c>
      <c r="AQ129" s="24">
        <v>0.81182021049349096</v>
      </c>
      <c r="AR129" s="24">
        <v>0.74684095605462897</v>
      </c>
      <c r="AS129" s="24">
        <v>0.67991953907383595</v>
      </c>
      <c r="AT129" s="24">
        <v>0.60370100939635796</v>
      </c>
      <c r="AU129" s="24">
        <v>0.45586702545326102</v>
      </c>
      <c r="AV129" s="24">
        <v>0.76325599986119197</v>
      </c>
      <c r="AW129" s="24">
        <v>0.69651212124355499</v>
      </c>
      <c r="AX129" s="24">
        <v>0.56169391469171204</v>
      </c>
      <c r="AY129" s="24">
        <v>0.59379941526311297</v>
      </c>
      <c r="AZ129" s="24">
        <v>0.35867308293448402</v>
      </c>
      <c r="BA129" s="24">
        <v>-0.41922442393396903</v>
      </c>
      <c r="BB129" s="24">
        <v>0.45961911045146697</v>
      </c>
      <c r="BC129" s="24">
        <v>0.44786077472997399</v>
      </c>
      <c r="BD129" s="24">
        <v>0.17347794191822</v>
      </c>
      <c r="BE129" s="24">
        <v>-0.12876535596012401</v>
      </c>
      <c r="BF129" s="24">
        <v>0.48424682457372498</v>
      </c>
      <c r="BG129" s="24">
        <v>0.44744327888504298</v>
      </c>
      <c r="BH129" s="24">
        <v>0.28508301231153499</v>
      </c>
      <c r="BI129" s="24">
        <v>-4.3194945269551498E-2</v>
      </c>
      <c r="BJ129" s="24">
        <v>-0.349237647382029</v>
      </c>
      <c r="BK129" s="24">
        <v>0.39411727014509801</v>
      </c>
      <c r="BL129" s="24">
        <v>0.41767609003283801</v>
      </c>
      <c r="BM129" s="24">
        <v>0.513108289220647</v>
      </c>
      <c r="BN129" s="24">
        <v>0.52749263934079005</v>
      </c>
      <c r="BO129" s="24">
        <v>0.377317698401334</v>
      </c>
      <c r="BP129" s="24">
        <v>0.33354764303545198</v>
      </c>
      <c r="BQ129" s="24">
        <v>0.89367213029233605</v>
      </c>
      <c r="BR129" s="24">
        <v>0.92078494510353903</v>
      </c>
      <c r="BS129" s="24">
        <v>0.61783626472323305</v>
      </c>
      <c r="BT129" s="24">
        <v>0.469742879149465</v>
      </c>
      <c r="BU129" s="24">
        <v>0.51202401028038003</v>
      </c>
      <c r="BV129" s="24">
        <v>0.40574933027927002</v>
      </c>
      <c r="BW129" s="24">
        <v>0.42840883243647998</v>
      </c>
      <c r="BX129" s="24">
        <v>0.357640297482269</v>
      </c>
      <c r="BY129" s="24">
        <v>0.38813014160036302</v>
      </c>
      <c r="BZ129" s="24">
        <v>0.76903215786475898</v>
      </c>
      <c r="CA129" s="24">
        <v>0.84644471632995799</v>
      </c>
      <c r="CB129" s="24">
        <v>0.54071547204417902</v>
      </c>
      <c r="CC129" s="24">
        <v>0.51482514282966396</v>
      </c>
      <c r="CD129" s="24">
        <v>0.40355795667517802</v>
      </c>
      <c r="CE129" s="24">
        <v>0.43225543562309099</v>
      </c>
      <c r="CF129" s="24">
        <v>0.30401059167040001</v>
      </c>
      <c r="CG129" s="24">
        <v>0.33370345947129798</v>
      </c>
      <c r="CH129" s="24">
        <v>0.23748227298771701</v>
      </c>
      <c r="CI129" s="24">
        <v>0.30684291330499502</v>
      </c>
      <c r="CJ129" s="24">
        <v>0.46145356003063198</v>
      </c>
      <c r="CK129" s="24">
        <v>0.44783028697126998</v>
      </c>
      <c r="CL129" s="24">
        <v>-1.9835251712091401E-2</v>
      </c>
      <c r="CM129" s="24">
        <v>0.107610593887462</v>
      </c>
      <c r="CN129" s="24">
        <v>-0.15135142062180401</v>
      </c>
      <c r="CO129" s="24">
        <v>0.71830714560993403</v>
      </c>
      <c r="CP129" s="24">
        <v>0.37588211461536603</v>
      </c>
      <c r="CQ129" s="24">
        <v>0.92866090232788501</v>
      </c>
      <c r="CR129" s="24">
        <v>0.93413522712395203</v>
      </c>
      <c r="CS129" s="24">
        <v>0.62534263916396604</v>
      </c>
      <c r="CT129" s="24">
        <v>0.70335044141760195</v>
      </c>
      <c r="CU129" s="24">
        <v>0.71512248837595305</v>
      </c>
      <c r="CV129" s="24">
        <v>0.87766357398782102</v>
      </c>
      <c r="CW129" s="24">
        <v>-0.20023672092940301</v>
      </c>
      <c r="CX129" s="24">
        <v>-7.2472768989937805E-2</v>
      </c>
      <c r="CY129" s="24">
        <v>9.8610979495581692E-3</v>
      </c>
      <c r="CZ129" s="24">
        <v>0.65491769491372998</v>
      </c>
      <c r="DA129" s="24">
        <v>0.15744172956413399</v>
      </c>
      <c r="DB129" s="24">
        <v>-0.17515447350048799</v>
      </c>
      <c r="DC129" s="24">
        <v>0.38547160796698499</v>
      </c>
      <c r="DD129" s="24">
        <v>-4.3391831464078302E-2</v>
      </c>
      <c r="DE129" s="24">
        <v>0.72400236603308099</v>
      </c>
      <c r="DF129" s="24">
        <v>-0.340430341185536</v>
      </c>
      <c r="DG129" s="24">
        <v>-0.56346720837956799</v>
      </c>
      <c r="DH129" s="24">
        <v>6.5658589214791702E-2</v>
      </c>
      <c r="DI129" s="24">
        <v>0.68495116951996304</v>
      </c>
      <c r="DJ129" s="24">
        <v>-0.74866406637623695</v>
      </c>
      <c r="DK129" s="24">
        <v>0.65002962575349399</v>
      </c>
      <c r="DL129" s="24">
        <v>-0.29528952055216201</v>
      </c>
      <c r="DM129" s="24">
        <v>0.50181254838994804</v>
      </c>
      <c r="DN129" s="24">
        <v>7.6547006420276203E-2</v>
      </c>
      <c r="DO129" s="24">
        <v>0.49932425607401498</v>
      </c>
      <c r="DP129" s="24">
        <v>0.538557135163103</v>
      </c>
      <c r="DQ129" s="24">
        <v>0.52334659275516304</v>
      </c>
      <c r="DR129" s="24">
        <v>0.35086358157213299</v>
      </c>
      <c r="DS129" s="24">
        <v>0.31705718043560399</v>
      </c>
      <c r="DT129" s="24">
        <v>0.52339098990218302</v>
      </c>
      <c r="DU129" s="24">
        <v>0.347402895555394</v>
      </c>
      <c r="DV129" s="24">
        <v>0.35384728886955302</v>
      </c>
      <c r="DW129" s="24">
        <v>0.41730524312267298</v>
      </c>
      <c r="DX129" s="24">
        <v>0.45981242646809201</v>
      </c>
      <c r="DY129" s="24">
        <v>0.24008837611924</v>
      </c>
      <c r="DZ129" s="24">
        <v>0.28496768685864599</v>
      </c>
      <c r="EA129" s="24">
        <v>0.30188513664606698</v>
      </c>
      <c r="EB129" s="24">
        <v>0.31539828761966698</v>
      </c>
      <c r="EC129" s="24">
        <v>0.29830156732428798</v>
      </c>
      <c r="ED129" s="24">
        <v>0.31588665130468602</v>
      </c>
      <c r="EE129" s="24">
        <v>0.34840822115839398</v>
      </c>
      <c r="EF129" s="24">
        <v>0.275943731179501</v>
      </c>
      <c r="EG129" s="24">
        <v>0.24669704316254201</v>
      </c>
      <c r="EH129" s="24">
        <v>0.30654408505208802</v>
      </c>
      <c r="EI129" s="24">
        <v>0.29992486185773898</v>
      </c>
      <c r="EJ129" s="24">
        <v>0.92990472513742195</v>
      </c>
      <c r="EK129" s="24">
        <v>0.75942693944586803</v>
      </c>
      <c r="EL129" s="24">
        <v>0.75756329616859197</v>
      </c>
      <c r="EM129" s="24">
        <v>-0.28811204309935901</v>
      </c>
      <c r="EN129" s="24">
        <v>0.15299423792592501</v>
      </c>
      <c r="EO129" s="24">
        <v>-0.15538340505607501</v>
      </c>
      <c r="EP129" s="24">
        <v>-0.27395198372917101</v>
      </c>
      <c r="EQ129" s="24">
        <v>0.97862880872671199</v>
      </c>
      <c r="ER129" s="24">
        <v>0.95812945207223099</v>
      </c>
      <c r="ES129" s="24">
        <v>-0.24763163717923001</v>
      </c>
      <c r="ET129" s="24">
        <v>-0.24804795280209799</v>
      </c>
      <c r="EU129" s="24">
        <v>-0.26863060122268201</v>
      </c>
      <c r="EV129" s="24">
        <v>0.124614122521437</v>
      </c>
      <c r="EW129" s="24">
        <v>-0.19533396296603001</v>
      </c>
    </row>
    <row r="130" spans="1:153" x14ac:dyDescent="0.25">
      <c r="A130" t="s">
        <v>62</v>
      </c>
      <c r="B130" t="s">
        <v>138</v>
      </c>
      <c r="C130" s="23">
        <v>0.62100217466246999</v>
      </c>
      <c r="D130" s="24">
        <v>-0.26311899448785098</v>
      </c>
      <c r="E130" s="24">
        <v>0.98019053990529104</v>
      </c>
      <c r="F130" s="24">
        <v>-0.43111690519606299</v>
      </c>
      <c r="G130" s="24">
        <v>-0.439272197272502</v>
      </c>
      <c r="H130" s="24">
        <v>-0.61822495221720997</v>
      </c>
      <c r="I130" s="24">
        <v>-0.66767375945981799</v>
      </c>
      <c r="J130" s="24">
        <v>-0.59471030670936798</v>
      </c>
      <c r="K130" s="24">
        <v>-0.49730760317765998</v>
      </c>
      <c r="L130" s="24">
        <v>-0.12209782538649799</v>
      </c>
      <c r="M130" s="24">
        <v>-0.54181674228843502</v>
      </c>
      <c r="N130" s="24">
        <v>0.18153997894934901</v>
      </c>
      <c r="O130" s="24">
        <v>-0.56729188142152698</v>
      </c>
      <c r="P130" s="24">
        <v>-0.62475170882379305</v>
      </c>
      <c r="Q130" s="24">
        <v>-0.59115274676096996</v>
      </c>
      <c r="R130" s="24">
        <v>-0.55881006417486501</v>
      </c>
      <c r="S130" s="24">
        <v>6.0394979504190899E-2</v>
      </c>
      <c r="T130" s="24">
        <v>-0.57053575982886995</v>
      </c>
      <c r="U130" s="24">
        <v>-0.62108586810413002</v>
      </c>
      <c r="V130" s="24">
        <v>-0.62017745587510897</v>
      </c>
      <c r="W130" s="24">
        <v>-0.54369173032907303</v>
      </c>
      <c r="X130" s="24">
        <v>-0.51143937804065898</v>
      </c>
      <c r="Y130" s="24">
        <v>-0.56100927927439004</v>
      </c>
      <c r="Z130" s="24">
        <v>-0.46097284374787401</v>
      </c>
      <c r="AA130" s="24">
        <v>-0.58330187593448501</v>
      </c>
      <c r="AB130" s="24">
        <v>-0.31820833541820098</v>
      </c>
      <c r="AC130" s="24">
        <v>-0.57683968982848899</v>
      </c>
      <c r="AD130" s="24">
        <v>-0.57360488282044797</v>
      </c>
      <c r="AE130" s="24">
        <v>0.20958554621720199</v>
      </c>
      <c r="AF130" s="24">
        <v>0.12391777308500999</v>
      </c>
      <c r="AG130" s="24">
        <v>-0.47368927440296899</v>
      </c>
      <c r="AH130" s="24">
        <v>-0.434999764095098</v>
      </c>
      <c r="AI130" s="24">
        <v>0.27176041225090602</v>
      </c>
      <c r="AJ130" s="24">
        <v>0.51788281720589202</v>
      </c>
      <c r="AK130" s="24">
        <v>0.12424987166513</v>
      </c>
      <c r="AL130" s="24">
        <v>0.29398653604513503</v>
      </c>
      <c r="AM130" s="24">
        <v>0.41041162679430998</v>
      </c>
      <c r="AN130" s="24">
        <v>-0.66347623821549095</v>
      </c>
      <c r="AO130" s="24">
        <v>-0.38652055027881499</v>
      </c>
      <c r="AP130" s="24">
        <v>0.483294519975629</v>
      </c>
      <c r="AQ130" s="24">
        <v>0.48340964276447002</v>
      </c>
      <c r="AR130" s="24">
        <v>0.80180382418074903</v>
      </c>
      <c r="AS130" s="24">
        <v>0.67145699240957901</v>
      </c>
      <c r="AT130" s="24">
        <v>0.52775747830616104</v>
      </c>
      <c r="AU130" s="24">
        <v>0.70518394022013797</v>
      </c>
      <c r="AV130" s="24">
        <v>0.44874422813942699</v>
      </c>
      <c r="AW130" s="24">
        <v>0.67630921700909397</v>
      </c>
      <c r="AX130" s="24">
        <v>0.61039346577890596</v>
      </c>
      <c r="AY130" s="24">
        <v>0.55701458178977203</v>
      </c>
      <c r="AZ130" s="24">
        <v>0.34853542220997602</v>
      </c>
      <c r="BA130" s="24">
        <v>-0.73278146125354704</v>
      </c>
      <c r="BB130" s="24">
        <v>0.53572947363316303</v>
      </c>
      <c r="BC130" s="24">
        <v>0.46999859381869702</v>
      </c>
      <c r="BD130" s="24">
        <v>-2.8282207771385199E-2</v>
      </c>
      <c r="BE130" s="24">
        <v>0.195129293529124</v>
      </c>
      <c r="BF130" s="24">
        <v>0.63642928836139201</v>
      </c>
      <c r="BG130" s="24">
        <v>0.41360399323831798</v>
      </c>
      <c r="BH130" s="24">
        <v>0.36797206307539199</v>
      </c>
      <c r="BI130" s="24">
        <v>8.5113045779532007E-2</v>
      </c>
      <c r="BJ130" s="24">
        <v>-0.76001064076410096</v>
      </c>
      <c r="BK130" s="24">
        <v>0.44617658833964902</v>
      </c>
      <c r="BL130" s="24">
        <v>0.34413581774459301</v>
      </c>
      <c r="BM130" s="24">
        <v>0.46792968829426401</v>
      </c>
      <c r="BN130" s="24">
        <v>0.31724461713097402</v>
      </c>
      <c r="BO130" s="24">
        <v>0.34812205356936499</v>
      </c>
      <c r="BP130" s="24">
        <v>0.34838363429632702</v>
      </c>
      <c r="BQ130" s="24">
        <v>0.73681720538002604</v>
      </c>
      <c r="BR130" s="24">
        <v>0.72171543879712396</v>
      </c>
      <c r="BS130" s="24">
        <v>0.59061058107670605</v>
      </c>
      <c r="BT130" s="24">
        <v>0.53198648179745101</v>
      </c>
      <c r="BU130" s="24">
        <v>0.50493319850251805</v>
      </c>
      <c r="BV130" s="24">
        <v>0.512959123654814</v>
      </c>
      <c r="BW130" s="24">
        <v>0.483111003778669</v>
      </c>
      <c r="BX130" s="24">
        <v>0.17033442736392901</v>
      </c>
      <c r="BY130" s="24">
        <v>0.59080171846879104</v>
      </c>
      <c r="BZ130" s="24">
        <v>0.30667425724715103</v>
      </c>
      <c r="CA130" s="24">
        <v>0.54611445676602699</v>
      </c>
      <c r="CB130" s="24">
        <v>0.57393544013377296</v>
      </c>
      <c r="CC130" s="24">
        <v>0.50219524240714697</v>
      </c>
      <c r="CD130" s="24">
        <v>0.41820512265987903</v>
      </c>
      <c r="CE130" s="24">
        <v>0.43828319259806398</v>
      </c>
      <c r="CF130" s="24">
        <v>0.35329231819824503</v>
      </c>
      <c r="CG130" s="24">
        <v>0.31145207491300803</v>
      </c>
      <c r="CH130" s="24">
        <v>0.212411523183172</v>
      </c>
      <c r="CI130" s="24">
        <v>0.25280276865162798</v>
      </c>
      <c r="CJ130" s="24">
        <v>0.19404680526829701</v>
      </c>
      <c r="CK130" s="24">
        <v>0.47140340907304901</v>
      </c>
      <c r="CL130" s="24">
        <v>-0.42933130633864103</v>
      </c>
      <c r="CM130" s="24">
        <v>-0.156168382119553</v>
      </c>
      <c r="CN130" s="24">
        <v>-0.43748516735362097</v>
      </c>
      <c r="CO130" s="24">
        <v>0.61699873088746504</v>
      </c>
      <c r="CP130" s="24">
        <v>0.92716377878991496</v>
      </c>
      <c r="CQ130" s="24">
        <v>0.78340576666129202</v>
      </c>
      <c r="CR130" s="24">
        <v>0.64650662771836298</v>
      </c>
      <c r="CS130" s="24">
        <v>0.449377466514434</v>
      </c>
      <c r="CT130" s="24">
        <v>0.74609453492690803</v>
      </c>
      <c r="CU130" s="24">
        <v>0.69265930803356202</v>
      </c>
      <c r="CV130" s="24">
        <v>0.49614627205253398</v>
      </c>
      <c r="CW130" s="24">
        <v>-0.207744082238316</v>
      </c>
      <c r="CX130" s="24">
        <v>-0.36719548015221498</v>
      </c>
      <c r="CY130" s="24">
        <v>0.32191759184531799</v>
      </c>
      <c r="CZ130" s="24">
        <v>0.60010356611158</v>
      </c>
      <c r="DA130" s="24">
        <v>-0.14764206549544701</v>
      </c>
      <c r="DB130" s="24">
        <v>-0.42779094371031801</v>
      </c>
      <c r="DC130" s="24">
        <v>0.23657815846367899</v>
      </c>
      <c r="DD130" s="24">
        <v>-0.38343472967673298</v>
      </c>
      <c r="DE130" s="24">
        <v>0.105677181556296</v>
      </c>
      <c r="DF130" s="24">
        <v>4.5708864283628199E-2</v>
      </c>
      <c r="DG130" s="24">
        <v>-0.21610220940059799</v>
      </c>
      <c r="DH130" s="24">
        <v>-0.38095558453809603</v>
      </c>
      <c r="DI130" s="24">
        <v>0.77252458723068596</v>
      </c>
      <c r="DJ130" s="24">
        <v>-0.67075472294285898</v>
      </c>
      <c r="DK130" s="24">
        <v>0.46710025743854999</v>
      </c>
      <c r="DL130" s="24">
        <v>-0.250190092040256</v>
      </c>
      <c r="DM130" s="24">
        <v>0.86314431832473704</v>
      </c>
      <c r="DN130" s="24">
        <v>0.64234916485961102</v>
      </c>
      <c r="DO130" s="24">
        <v>0.80921063489916001</v>
      </c>
      <c r="DP130" s="24">
        <v>0.80331577748217198</v>
      </c>
      <c r="DQ130" s="24">
        <v>0.748919485605132</v>
      </c>
      <c r="DR130" s="24">
        <v>0.68800707063106004</v>
      </c>
      <c r="DS130" s="24">
        <v>0.85059511868892501</v>
      </c>
      <c r="DT130" s="24">
        <v>0.72511517013242699</v>
      </c>
      <c r="DU130" s="24">
        <v>0.66708230272899005</v>
      </c>
      <c r="DV130" s="24">
        <v>0.71415778206067504</v>
      </c>
      <c r="DW130" s="24">
        <v>0.74061218172802601</v>
      </c>
      <c r="DX130" s="24">
        <v>0.83734104967071299</v>
      </c>
      <c r="DY130" s="24">
        <v>0.58800264928718304</v>
      </c>
      <c r="DZ130" s="24">
        <v>0.57430690740122503</v>
      </c>
      <c r="EA130" s="24">
        <v>0.56866290993977597</v>
      </c>
      <c r="EB130" s="24">
        <v>0.61841978958919996</v>
      </c>
      <c r="EC130" s="24">
        <v>0.61846256972118396</v>
      </c>
      <c r="ED130" s="24">
        <v>0.63820861032020604</v>
      </c>
      <c r="EE130" s="24">
        <v>0.66587979303971001</v>
      </c>
      <c r="EF130" s="24">
        <v>0.50709125971537505</v>
      </c>
      <c r="EG130" s="24">
        <v>0.51690642090734096</v>
      </c>
      <c r="EH130" s="24">
        <v>0.58173042596121305</v>
      </c>
      <c r="EI130" s="24">
        <v>0.61476536520911595</v>
      </c>
      <c r="EJ130" s="24">
        <v>0.43818363425671703</v>
      </c>
      <c r="EK130" s="24">
        <v>0.71810057923444204</v>
      </c>
      <c r="EL130" s="24">
        <v>0.50240636426194496</v>
      </c>
      <c r="EM130" s="24">
        <v>-0.51915358525975397</v>
      </c>
      <c r="EN130" s="24">
        <v>-9.0708884087883995E-2</v>
      </c>
      <c r="EO130" s="24">
        <v>-0.22845149400855</v>
      </c>
      <c r="EP130" s="24">
        <v>0.45283434974561199</v>
      </c>
      <c r="EQ130" s="24">
        <v>0.488239658146712</v>
      </c>
      <c r="ER130" s="24">
        <v>0.47972254169356998</v>
      </c>
      <c r="ES130" s="24">
        <v>0.46338955447916902</v>
      </c>
      <c r="ET130" s="24">
        <v>0.54087698785419303</v>
      </c>
      <c r="EU130" s="24">
        <v>0.50423447919587605</v>
      </c>
      <c r="EV130" s="24">
        <v>0.15583175873008201</v>
      </c>
      <c r="EW130" s="24">
        <v>-0.31651888276689899</v>
      </c>
    </row>
    <row r="131" spans="1:153" x14ac:dyDescent="0.25">
      <c r="A131" t="s">
        <v>63</v>
      </c>
      <c r="B131" t="s">
        <v>138</v>
      </c>
      <c r="C131" s="23">
        <v>0.56315457259078705</v>
      </c>
      <c r="D131" s="24">
        <v>-0.19059781204728299</v>
      </c>
      <c r="E131" s="24">
        <v>0.84087270020860205</v>
      </c>
      <c r="F131" s="24">
        <v>-0.46201390193360597</v>
      </c>
      <c r="G131" s="24">
        <v>-0.39768357859994302</v>
      </c>
      <c r="H131" s="24">
        <v>-0.60436824853598503</v>
      </c>
      <c r="I131" s="24">
        <v>-0.65046013042973505</v>
      </c>
      <c r="J131" s="24">
        <v>-0.60993660531693705</v>
      </c>
      <c r="K131" s="24">
        <v>-0.54448192058546896</v>
      </c>
      <c r="L131" s="24">
        <v>-0.206104601953568</v>
      </c>
      <c r="M131" s="24">
        <v>-0.58013077742021701</v>
      </c>
      <c r="N131" s="24">
        <v>-0.108766340865297</v>
      </c>
      <c r="O131" s="24">
        <v>-0.5559887384676</v>
      </c>
      <c r="P131" s="24">
        <v>-0.587660809861136</v>
      </c>
      <c r="Q131" s="24">
        <v>-0.56226939158182798</v>
      </c>
      <c r="R131" s="24">
        <v>-0.55550517597750804</v>
      </c>
      <c r="S131" s="24">
        <v>-3.9768316684051903E-2</v>
      </c>
      <c r="T131" s="24">
        <v>-0.62207695423240705</v>
      </c>
      <c r="U131" s="24">
        <v>-0.57086517155956895</v>
      </c>
      <c r="V131" s="24">
        <v>-0.574688842877349</v>
      </c>
      <c r="W131" s="24">
        <v>-0.505111459842286</v>
      </c>
      <c r="X131" s="24">
        <v>-0.49875473621680599</v>
      </c>
      <c r="Y131" s="24">
        <v>-0.59912775299559895</v>
      </c>
      <c r="Z131" s="24">
        <v>-0.51608287750697002</v>
      </c>
      <c r="AA131" s="24">
        <v>-0.61850527676770495</v>
      </c>
      <c r="AB131" s="24">
        <v>-0.39739587035572099</v>
      </c>
      <c r="AC131" s="24">
        <v>-0.53110277683765705</v>
      </c>
      <c r="AD131" s="24">
        <v>-0.56913039531080301</v>
      </c>
      <c r="AE131" s="24">
        <v>0.30491964262508803</v>
      </c>
      <c r="AF131" s="24">
        <v>0.112160205389461</v>
      </c>
      <c r="AG131" s="24">
        <v>-0.469537089805384</v>
      </c>
      <c r="AH131" s="24">
        <v>-0.39036811235678598</v>
      </c>
      <c r="AI131" s="24">
        <v>0.35435351343528698</v>
      </c>
      <c r="AJ131" s="24">
        <v>0.42559037605039202</v>
      </c>
      <c r="AK131" s="24">
        <v>5.2124881208194501E-2</v>
      </c>
      <c r="AL131" s="24">
        <v>5.7564258810892298E-2</v>
      </c>
      <c r="AM131" s="24">
        <v>0.16332640754384301</v>
      </c>
      <c r="AN131" s="24">
        <v>-0.62984637305712399</v>
      </c>
      <c r="AO131" s="24">
        <v>-0.44711231567531401</v>
      </c>
      <c r="AP131" s="24">
        <v>0.32621256421614198</v>
      </c>
      <c r="AQ131" s="24">
        <v>0.17695090054861901</v>
      </c>
      <c r="AR131" s="24">
        <v>0.61907135513322098</v>
      </c>
      <c r="AS131" s="24">
        <v>0.46475371468929599</v>
      </c>
      <c r="AT131" s="24">
        <v>0.32363431055069503</v>
      </c>
      <c r="AU131" s="24">
        <v>0.618138079147874</v>
      </c>
      <c r="AV131" s="24">
        <v>0.19146778475374099</v>
      </c>
      <c r="AW131" s="24">
        <v>0.46927272287361699</v>
      </c>
      <c r="AX131" s="24">
        <v>0.47464130702343799</v>
      </c>
      <c r="AY131" s="24">
        <v>0.403705614166468</v>
      </c>
      <c r="AZ131" s="24">
        <v>0.29515724560777601</v>
      </c>
      <c r="BA131" s="24">
        <v>-0.63534875846591099</v>
      </c>
      <c r="BB131" s="24">
        <v>0.445785394500744</v>
      </c>
      <c r="BC131" s="24">
        <v>0.37940975467064503</v>
      </c>
      <c r="BD131" s="24">
        <v>-4.15658909330665E-2</v>
      </c>
      <c r="BE131" s="24">
        <v>0.34879078755881399</v>
      </c>
      <c r="BF131" s="24">
        <v>0.57051202767110498</v>
      </c>
      <c r="BG131" s="24">
        <v>0.31198512747745499</v>
      </c>
      <c r="BH131" s="24">
        <v>0.33360180311603599</v>
      </c>
      <c r="BI131" s="24">
        <v>0.20729936900410401</v>
      </c>
      <c r="BJ131" s="24">
        <v>-0.72740621846173803</v>
      </c>
      <c r="BK131" s="24">
        <v>0.34545394913608901</v>
      </c>
      <c r="BL131" s="24">
        <v>0.22281189813795199</v>
      </c>
      <c r="BM131" s="24">
        <v>0.3121548837366</v>
      </c>
      <c r="BN131" s="24">
        <v>0.114284865631767</v>
      </c>
      <c r="BO131" s="24">
        <v>0.285105554228825</v>
      </c>
      <c r="BP131" s="24">
        <v>0.30937378480911498</v>
      </c>
      <c r="BQ131" s="24">
        <v>0.50167883904257304</v>
      </c>
      <c r="BR131" s="24">
        <v>0.442334602557518</v>
      </c>
      <c r="BS131" s="24">
        <v>0.43757801268448399</v>
      </c>
      <c r="BT131" s="24">
        <v>0.43249216072324098</v>
      </c>
      <c r="BU131" s="24">
        <v>0.385233679667916</v>
      </c>
      <c r="BV131" s="24">
        <v>0.44656402758110503</v>
      </c>
      <c r="BW131" s="24">
        <v>0.40292151904858597</v>
      </c>
      <c r="BX131" s="24">
        <v>7.9270494180821605E-2</v>
      </c>
      <c r="BY131" s="24">
        <v>0.55047196039645896</v>
      </c>
      <c r="BZ131" s="24">
        <v>2.08985107489769E-2</v>
      </c>
      <c r="CA131" s="24">
        <v>0.26290034343056701</v>
      </c>
      <c r="CB131" s="24">
        <v>0.45809140705734003</v>
      </c>
      <c r="CC131" s="24">
        <v>0.36671349885430199</v>
      </c>
      <c r="CD131" s="24">
        <v>0.33572247619914403</v>
      </c>
      <c r="CE131" s="24">
        <v>0.33795304489710198</v>
      </c>
      <c r="CF131" s="24">
        <v>0.30254272297312301</v>
      </c>
      <c r="CG131" s="24">
        <v>0.24405745202353099</v>
      </c>
      <c r="CH131" s="24">
        <v>0.130159853765831</v>
      </c>
      <c r="CI131" s="24">
        <v>0.13872283331600499</v>
      </c>
      <c r="CJ131" s="24">
        <v>-3.0906193824152401E-2</v>
      </c>
      <c r="CK131" s="24">
        <v>0.37590551431841401</v>
      </c>
      <c r="CL131" s="24">
        <v>-0.49796798373432499</v>
      </c>
      <c r="CM131" s="24">
        <v>-0.27795308556545201</v>
      </c>
      <c r="CN131" s="24">
        <v>-0.46263107998095998</v>
      </c>
      <c r="CO131" s="24">
        <v>0.40712211723272801</v>
      </c>
      <c r="CP131" s="24">
        <v>0.94536319842993699</v>
      </c>
      <c r="CQ131" s="24">
        <v>0.50723783551101698</v>
      </c>
      <c r="CR131" s="24">
        <v>0.33903132795305801</v>
      </c>
      <c r="CS131" s="24">
        <v>0.24217785007947401</v>
      </c>
      <c r="CT131" s="24">
        <v>0.57804721524415903</v>
      </c>
      <c r="CU131" s="24">
        <v>0.53338645772259297</v>
      </c>
      <c r="CV131" s="24">
        <v>0.19039295908700399</v>
      </c>
      <c r="CW131" s="24">
        <v>-0.19291188732721801</v>
      </c>
      <c r="CX131" s="24">
        <v>-0.39528520354574698</v>
      </c>
      <c r="CY131" s="24">
        <v>0.396606899893378</v>
      </c>
      <c r="CZ131" s="24">
        <v>0.41429143808776298</v>
      </c>
      <c r="DA131" s="24">
        <v>-0.27208073876220701</v>
      </c>
      <c r="DB131" s="24">
        <v>-0.43528475534870997</v>
      </c>
      <c r="DC131" s="24">
        <v>5.3968663033526099E-2</v>
      </c>
      <c r="DD131" s="24">
        <v>-0.48867842330290501</v>
      </c>
      <c r="DE131" s="24">
        <v>-0.26406336757366999</v>
      </c>
      <c r="DF131" s="24">
        <v>0.21429757443391501</v>
      </c>
      <c r="DG131" s="24">
        <v>-2.6399994557160598E-2</v>
      </c>
      <c r="DH131" s="24">
        <v>-0.53234456669110697</v>
      </c>
      <c r="DI131" s="24">
        <v>0.64215276816991296</v>
      </c>
      <c r="DJ131" s="24">
        <v>-0.42523123573065802</v>
      </c>
      <c r="DK131" s="24">
        <v>0.25153555999799998</v>
      </c>
      <c r="DL131" s="24">
        <v>-0.172804077168105</v>
      </c>
      <c r="DM131" s="24">
        <v>0.78050278387838001</v>
      </c>
      <c r="DN131" s="24">
        <v>0.69605123266576296</v>
      </c>
      <c r="DO131" s="24">
        <v>0.73292277399696604</v>
      </c>
      <c r="DP131" s="24">
        <v>0.70375185232100301</v>
      </c>
      <c r="DQ131" s="24">
        <v>0.64226207336121399</v>
      </c>
      <c r="DR131" s="24">
        <v>0.64285849195203104</v>
      </c>
      <c r="DS131" s="24">
        <v>0.86476878589707795</v>
      </c>
      <c r="DT131" s="24">
        <v>0.65431084172597798</v>
      </c>
      <c r="DU131" s="24">
        <v>0.65271688878446399</v>
      </c>
      <c r="DV131" s="24">
        <v>0.693549960668568</v>
      </c>
      <c r="DW131" s="24">
        <v>0.68219794869580896</v>
      </c>
      <c r="DX131" s="24">
        <v>0.76073034943815798</v>
      </c>
      <c r="DY131" s="24">
        <v>0.62201871607741199</v>
      </c>
      <c r="DZ131" s="24">
        <v>0.57722176477086495</v>
      </c>
      <c r="EA131" s="24">
        <v>0.55767470584044798</v>
      </c>
      <c r="EB131" s="24">
        <v>0.60344311094249703</v>
      </c>
      <c r="EC131" s="24">
        <v>0.61966443619515599</v>
      </c>
      <c r="ED131" s="24">
        <v>0.63025128793199903</v>
      </c>
      <c r="EE131" s="24">
        <v>0.64119762326060603</v>
      </c>
      <c r="EF131" s="24">
        <v>0.50389799093371301</v>
      </c>
      <c r="EG131" s="24">
        <v>0.52628489529826905</v>
      </c>
      <c r="EH131" s="24">
        <v>0.57061764894776301</v>
      </c>
      <c r="EI131" s="24">
        <v>0.61423918050419302</v>
      </c>
      <c r="EJ131" s="24">
        <v>0.104697822709267</v>
      </c>
      <c r="EK131" s="24">
        <v>0.57326610469184902</v>
      </c>
      <c r="EL131" s="24">
        <v>0.18637717727478501</v>
      </c>
      <c r="EM131" s="24">
        <v>-0.51488201006434497</v>
      </c>
      <c r="EN131" s="24">
        <v>-0.219836932974287</v>
      </c>
      <c r="EO131" s="24">
        <v>-7.6312962420667999E-2</v>
      </c>
      <c r="EP131" s="24">
        <v>0.68581213551053</v>
      </c>
      <c r="EQ131" s="24">
        <v>0.13381148534906601</v>
      </c>
      <c r="ER131" s="24">
        <v>0.13776589286117799</v>
      </c>
      <c r="ES131" s="24">
        <v>0.67861651862894601</v>
      </c>
      <c r="ET131" s="24">
        <v>0.78895363645628802</v>
      </c>
      <c r="EU131" s="24">
        <v>0.73142557078388604</v>
      </c>
      <c r="EV131" s="24">
        <v>5.9813124754859698E-2</v>
      </c>
      <c r="EW131" s="24">
        <v>-0.15860511527016899</v>
      </c>
    </row>
    <row r="132" spans="1:153" s="4" customFormat="1" x14ac:dyDescent="0.25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</row>
    <row r="133" spans="1:153" x14ac:dyDescent="0.25">
      <c r="A133" t="s">
        <v>130</v>
      </c>
      <c r="B133" t="s">
        <v>137</v>
      </c>
      <c r="C133" s="23">
        <v>-0.449222140463028</v>
      </c>
      <c r="D133" s="24">
        <v>-0.78657912932163598</v>
      </c>
      <c r="E133" s="24">
        <v>0.26786208187709798</v>
      </c>
      <c r="F133" s="24">
        <v>0.51393771936574695</v>
      </c>
      <c r="G133" s="24">
        <v>0.43860781756516298</v>
      </c>
      <c r="H133" s="24">
        <v>0.41978320729073298</v>
      </c>
      <c r="I133" s="24">
        <v>0.32561573817610501</v>
      </c>
      <c r="J133" s="24">
        <v>0.38973558725990398</v>
      </c>
      <c r="K133" s="24">
        <v>0.48637456415838998</v>
      </c>
      <c r="L133" s="24">
        <v>0.31375948489508498</v>
      </c>
      <c r="M133" s="24">
        <v>0.41822862226834601</v>
      </c>
      <c r="N133" s="24">
        <v>9.7078404332160001E-2</v>
      </c>
      <c r="O133" s="24">
        <v>0.42044899071611502</v>
      </c>
      <c r="P133" s="24">
        <v>0.38050653190912098</v>
      </c>
      <c r="Q133" s="24">
        <v>0.39507099435300103</v>
      </c>
      <c r="R133" s="24">
        <v>0.36596385465243703</v>
      </c>
      <c r="S133" s="24">
        <v>0.55278395534643399</v>
      </c>
      <c r="T133" s="24">
        <v>0.42137956007007998</v>
      </c>
      <c r="U133" s="24">
        <v>0.386846043203465</v>
      </c>
      <c r="V133" s="24">
        <v>0.383046639667946</v>
      </c>
      <c r="W133" s="24">
        <v>0.36022620073349698</v>
      </c>
      <c r="X133" s="24">
        <v>0.42977097073717702</v>
      </c>
      <c r="Y133" s="24">
        <v>0.38973933087771101</v>
      </c>
      <c r="Z133" s="24">
        <v>0.42823961094197899</v>
      </c>
      <c r="AA133" s="24">
        <v>0.41923756713676702</v>
      </c>
      <c r="AB133" s="24">
        <v>0.58787638492749705</v>
      </c>
      <c r="AC133" s="24">
        <v>0.39807179940948001</v>
      </c>
      <c r="AD133" s="24">
        <v>0.40962946774502201</v>
      </c>
      <c r="AE133" s="24">
        <v>-0.56046300818866102</v>
      </c>
      <c r="AF133" s="24">
        <v>-0.55902673499567801</v>
      </c>
      <c r="AG133" s="24">
        <v>0.53928481133630202</v>
      </c>
      <c r="AH133" s="24">
        <v>0.45796383411422698</v>
      </c>
      <c r="AI133" s="24">
        <v>-0.57308744357292796</v>
      </c>
      <c r="AJ133" s="24">
        <v>-0.42640561793823201</v>
      </c>
      <c r="AK133" s="24">
        <v>-0.55865267492747595</v>
      </c>
      <c r="AL133" s="24">
        <v>-0.218688677528314</v>
      </c>
      <c r="AM133" s="24">
        <v>-5.8545855155302702E-2</v>
      </c>
      <c r="AN133" s="24">
        <v>0.332174180801588</v>
      </c>
      <c r="AO133" s="24">
        <v>0.55403544565739604</v>
      </c>
      <c r="AP133" s="24">
        <v>-0.401486837863683</v>
      </c>
      <c r="AQ133" s="24">
        <v>-0.167977248513416</v>
      </c>
      <c r="AR133" s="24">
        <v>-0.13513055229120499</v>
      </c>
      <c r="AS133" s="24">
        <v>-0.22983104832930901</v>
      </c>
      <c r="AT133" s="24">
        <v>-0.28005572035766302</v>
      </c>
      <c r="AU133" s="24">
        <v>-0.36606211245164599</v>
      </c>
      <c r="AV133" s="24">
        <v>0.27262798238296698</v>
      </c>
      <c r="AW133" s="24">
        <v>-0.22095627768861401</v>
      </c>
      <c r="AX133" s="24">
        <v>-0.41451613887900501</v>
      </c>
      <c r="AY133" s="24">
        <v>-0.43641727776385802</v>
      </c>
      <c r="AZ133" s="24">
        <v>-0.56858754629290198</v>
      </c>
      <c r="BA133" s="24">
        <v>-1.1956595794601999E-2</v>
      </c>
      <c r="BB133" s="24">
        <v>-0.44736427154527397</v>
      </c>
      <c r="BC133" s="24">
        <v>-0.48585309017566503</v>
      </c>
      <c r="BD133" s="24">
        <v>-0.604586115547187</v>
      </c>
      <c r="BE133" s="24">
        <v>-0.63881109129108005</v>
      </c>
      <c r="BF133" s="24">
        <v>-0.39191894228558599</v>
      </c>
      <c r="BG133" s="24">
        <v>-0.51118088026789998</v>
      </c>
      <c r="BH133" s="24">
        <v>-0.62987744492199005</v>
      </c>
      <c r="BI133" s="24">
        <v>-0.70156420009573395</v>
      </c>
      <c r="BJ133" s="24">
        <v>8.6324622459364897E-2</v>
      </c>
      <c r="BK133" s="24">
        <v>-0.52943433885924196</v>
      </c>
      <c r="BL133" s="24">
        <v>-0.55142890152130297</v>
      </c>
      <c r="BM133" s="24">
        <v>-0.48295827236472499</v>
      </c>
      <c r="BN133" s="24">
        <v>-0.50726712930909701</v>
      </c>
      <c r="BO133" s="24">
        <v>-0.58053181420516198</v>
      </c>
      <c r="BP133" s="24">
        <v>-0.57570667931619501</v>
      </c>
      <c r="BQ133" s="24">
        <v>0.13305630637996699</v>
      </c>
      <c r="BR133" s="24">
        <v>2.4413067052279601E-2</v>
      </c>
      <c r="BS133" s="24">
        <v>-0.39883223019538</v>
      </c>
      <c r="BT133" s="24">
        <v>-0.45860276205946898</v>
      </c>
      <c r="BU133" s="24">
        <v>-0.41908494484998698</v>
      </c>
      <c r="BV133" s="24">
        <v>-0.49784014872966098</v>
      </c>
      <c r="BW133" s="24">
        <v>-0.479445265436926</v>
      </c>
      <c r="BX133" s="24">
        <v>-0.41282097504885901</v>
      </c>
      <c r="BY133" s="24">
        <v>-0.49257835495993302</v>
      </c>
      <c r="BZ133" s="24">
        <v>-1.73057624354068E-2</v>
      </c>
      <c r="CA133" s="24">
        <v>-0.232626499004673</v>
      </c>
      <c r="CB133" s="24">
        <v>-0.401371537794666</v>
      </c>
      <c r="CC133" s="24">
        <v>-0.46020120630406802</v>
      </c>
      <c r="CD133" s="24">
        <v>-0.52523584770231302</v>
      </c>
      <c r="CE133" s="24">
        <v>-0.47646714055530498</v>
      </c>
      <c r="CF133" s="24">
        <v>-0.622806362164671</v>
      </c>
      <c r="CG133" s="24">
        <v>-0.57848805771465095</v>
      </c>
      <c r="CH133" s="24">
        <v>-0.66233361535591695</v>
      </c>
      <c r="CI133" s="24">
        <v>-0.61216032173544899</v>
      </c>
      <c r="CJ133" s="24">
        <v>-0.39344251028326099</v>
      </c>
      <c r="CK133" s="24">
        <v>-0.47546563305909301</v>
      </c>
      <c r="CL133" s="24">
        <v>0.368186596852704</v>
      </c>
      <c r="CM133" s="24">
        <v>0.34056880568249398</v>
      </c>
      <c r="CN133" s="24">
        <v>0.40096692816778701</v>
      </c>
      <c r="CO133" s="24">
        <v>-0.32867409893145999</v>
      </c>
      <c r="CP133" s="24">
        <v>0.13142272455791301</v>
      </c>
      <c r="CQ133" s="24">
        <v>0.20120600075822401</v>
      </c>
      <c r="CR133" s="24">
        <v>0.42619252653073703</v>
      </c>
      <c r="CS133" s="24">
        <v>0.53591657254017999</v>
      </c>
      <c r="CT133" s="24">
        <v>-0.100060595172011</v>
      </c>
      <c r="CU133" s="24">
        <v>0.25682722803345398</v>
      </c>
      <c r="CV133" s="24">
        <v>-9.8325436223106105E-2</v>
      </c>
      <c r="CW133" s="24">
        <v>0.51966241960942094</v>
      </c>
      <c r="CX133" s="24">
        <v>0.52882887224229802</v>
      </c>
      <c r="CY133" s="24">
        <v>-0.63670058023192</v>
      </c>
      <c r="CZ133" s="24">
        <v>-0.30143531415208002</v>
      </c>
      <c r="DA133" s="24">
        <v>0.67484039277844698</v>
      </c>
      <c r="DB133" s="24">
        <v>0.40343731670157001</v>
      </c>
      <c r="DC133" s="24">
        <v>0.240838361652533</v>
      </c>
      <c r="DD133" s="24">
        <v>0.52616967430276296</v>
      </c>
      <c r="DE133" s="24">
        <v>0.29395070226296999</v>
      </c>
      <c r="DF133" s="24">
        <v>-0.82221602575494601</v>
      </c>
      <c r="DG133" s="24">
        <v>-0.76308745473858397</v>
      </c>
      <c r="DH133" s="24">
        <v>0.47186746615630398</v>
      </c>
      <c r="DI133" s="24">
        <v>-0.206561162381694</v>
      </c>
      <c r="DJ133" s="24">
        <v>0.112503868674735</v>
      </c>
      <c r="DK133" s="24">
        <v>-0.15551915601357399</v>
      </c>
      <c r="DL133" s="24">
        <v>0.50981060937433498</v>
      </c>
      <c r="DM133" s="24">
        <v>-0.114419766726716</v>
      </c>
      <c r="DN133" s="24">
        <v>8.09959931291067E-2</v>
      </c>
      <c r="DO133" s="24">
        <v>-0.26057191408866898</v>
      </c>
      <c r="DP133" s="24">
        <v>-0.27603457359022798</v>
      </c>
      <c r="DQ133" s="24">
        <v>-0.32274079325045701</v>
      </c>
      <c r="DR133" s="24">
        <v>-0.37983973330503801</v>
      </c>
      <c r="DS133" s="24">
        <v>-0.11476857752057699</v>
      </c>
      <c r="DT133" s="24">
        <v>-0.21490444940307399</v>
      </c>
      <c r="DU133" s="24">
        <v>-0.37820579382634401</v>
      </c>
      <c r="DV133" s="24">
        <v>-0.38379732395312699</v>
      </c>
      <c r="DW133" s="24">
        <v>-0.34628729859990498</v>
      </c>
      <c r="DX133" s="24">
        <v>-0.20098098754727001</v>
      </c>
      <c r="DY133" s="24">
        <v>-0.483906573928432</v>
      </c>
      <c r="DZ133" s="24">
        <v>-0.495649365447204</v>
      </c>
      <c r="EA133" s="24">
        <v>-0.50084358120355699</v>
      </c>
      <c r="EB133" s="24">
        <v>-0.47192805404518501</v>
      </c>
      <c r="EC133" s="24">
        <v>-0.46526544135125297</v>
      </c>
      <c r="ED133" s="24">
        <v>-0.43014240738595499</v>
      </c>
      <c r="EE133" s="24">
        <v>-0.41236576837102601</v>
      </c>
      <c r="EF133" s="24">
        <v>-0.52940636549753295</v>
      </c>
      <c r="EG133" s="24">
        <v>-0.53196247588263301</v>
      </c>
      <c r="EH133" s="24">
        <v>-0.48064159432790698</v>
      </c>
      <c r="EI133" s="24">
        <v>-0.46677685703309801</v>
      </c>
      <c r="EJ133" s="24">
        <v>0.32541972512356299</v>
      </c>
      <c r="EK133" s="24">
        <v>0.12265174250649501</v>
      </c>
      <c r="EL133" s="24">
        <v>0.19077836033464801</v>
      </c>
      <c r="EM133" s="24">
        <v>0.27430283748155998</v>
      </c>
      <c r="EN133" s="24">
        <v>0.87122775902036498</v>
      </c>
      <c r="EO133" s="24">
        <v>-0.262680956053364</v>
      </c>
      <c r="EP133" s="24">
        <v>0.22932777196168</v>
      </c>
      <c r="EQ133" s="24">
        <v>0.35351416802479801</v>
      </c>
      <c r="ER133" s="24">
        <v>5.9076678748364302E-2</v>
      </c>
      <c r="ES133" s="24">
        <v>0.30799651847501802</v>
      </c>
      <c r="ET133" s="24">
        <v>0.118683867032794</v>
      </c>
      <c r="EU133" s="24">
        <v>0.192093157069472</v>
      </c>
      <c r="EV133" s="24">
        <v>-0.31749405828849703</v>
      </c>
      <c r="EW133" s="24">
        <v>-0.45374017859335602</v>
      </c>
    </row>
    <row r="134" spans="1:153" x14ac:dyDescent="0.25">
      <c r="A134" t="s">
        <v>131</v>
      </c>
      <c r="B134" t="s">
        <v>137</v>
      </c>
      <c r="C134" s="23">
        <v>-0.66081985710147195</v>
      </c>
      <c r="D134" s="24">
        <v>-0.78833079022591002</v>
      </c>
      <c r="E134" s="24">
        <v>2.5281745459140002E-2</v>
      </c>
      <c r="F134" s="24">
        <v>0.65588300032567404</v>
      </c>
      <c r="G134" s="24">
        <v>0.56874467668728901</v>
      </c>
      <c r="H134" s="24">
        <v>0.68674571904938997</v>
      </c>
      <c r="I134" s="24">
        <v>0.58649604764415697</v>
      </c>
      <c r="J134" s="24">
        <v>0.62695583795329701</v>
      </c>
      <c r="K134" s="24">
        <v>0.64124108803676405</v>
      </c>
      <c r="L134" s="24">
        <v>0.66249287476347896</v>
      </c>
      <c r="M134" s="24">
        <v>0.73461609112668003</v>
      </c>
      <c r="N134" s="24">
        <v>0.16509360777663801</v>
      </c>
      <c r="O134" s="24">
        <v>0.68175631285048699</v>
      </c>
      <c r="P134" s="24">
        <v>0.63324457137386903</v>
      </c>
      <c r="Q134" s="24">
        <v>0.61384470693408499</v>
      </c>
      <c r="R134" s="24">
        <v>0.51057042574359501</v>
      </c>
      <c r="S134" s="24">
        <v>0.73149540734512497</v>
      </c>
      <c r="T134" s="24">
        <v>0.66011678871399004</v>
      </c>
      <c r="U134" s="24">
        <v>0.636323558299285</v>
      </c>
      <c r="V134" s="24">
        <v>0.59235551045871904</v>
      </c>
      <c r="W134" s="24">
        <v>0.55635805792784798</v>
      </c>
      <c r="X134" s="24">
        <v>0.65036258548380399</v>
      </c>
      <c r="Y134" s="24">
        <v>0.616664831414656</v>
      </c>
      <c r="Z134" s="24">
        <v>0.76671229919106199</v>
      </c>
      <c r="AA134" s="24">
        <v>0.66056322583350502</v>
      </c>
      <c r="AB134" s="24">
        <v>0.76365659818184295</v>
      </c>
      <c r="AC134" s="24">
        <v>0.65804436955623702</v>
      </c>
      <c r="AD134" s="24">
        <v>0.65256092057311399</v>
      </c>
      <c r="AE134" s="24">
        <v>-0.73486013511817705</v>
      </c>
      <c r="AF134" s="24">
        <v>-0.71365798339101305</v>
      </c>
      <c r="AG134" s="24">
        <v>0.670178316795214</v>
      </c>
      <c r="AH134" s="24">
        <v>0.56518274341191999</v>
      </c>
      <c r="AI134" s="24">
        <v>-0.71571235741577599</v>
      </c>
      <c r="AJ134" s="24">
        <v>-0.65480070700571702</v>
      </c>
      <c r="AK134" s="24">
        <v>-0.75602291161973001</v>
      </c>
      <c r="AL134" s="24">
        <v>-0.25388541991758401</v>
      </c>
      <c r="AM134" s="24">
        <v>-0.25355156311004901</v>
      </c>
      <c r="AN134" s="24">
        <v>0.58534694938866505</v>
      </c>
      <c r="AO134" s="24">
        <v>0.74725252701670897</v>
      </c>
      <c r="AP134" s="24">
        <v>-0.58732729511790105</v>
      </c>
      <c r="AQ134" s="24">
        <v>-0.26846107333955699</v>
      </c>
      <c r="AR134" s="24">
        <v>-0.36057319085339701</v>
      </c>
      <c r="AS134" s="24">
        <v>-0.38057847372146297</v>
      </c>
      <c r="AT134" s="24">
        <v>-0.32985731360744203</v>
      </c>
      <c r="AU134" s="24">
        <v>-0.47343870903348301</v>
      </c>
      <c r="AV134" s="24">
        <v>0.40079224746178099</v>
      </c>
      <c r="AW134" s="24">
        <v>-0.352896323566535</v>
      </c>
      <c r="AX134" s="24">
        <v>-0.60948701278370299</v>
      </c>
      <c r="AY134" s="24">
        <v>-0.61814602336100399</v>
      </c>
      <c r="AZ134" s="24">
        <v>-0.69586460418169505</v>
      </c>
      <c r="BA134" s="24">
        <v>9.4521677676561097E-2</v>
      </c>
      <c r="BB134" s="24">
        <v>-0.64005245545428202</v>
      </c>
      <c r="BC134" s="24">
        <v>-0.69590611659287405</v>
      </c>
      <c r="BD134" s="24">
        <v>-0.78966626575604704</v>
      </c>
      <c r="BE134" s="24">
        <v>-0.81303529252395601</v>
      </c>
      <c r="BF134" s="24">
        <v>-0.58408543011358005</v>
      </c>
      <c r="BG134" s="24">
        <v>-0.72120832040483995</v>
      </c>
      <c r="BH134" s="24">
        <v>-0.84354783345539397</v>
      </c>
      <c r="BI134" s="24">
        <v>-0.752753762971486</v>
      </c>
      <c r="BJ134" s="24">
        <v>0.436974498116455</v>
      </c>
      <c r="BK134" s="24">
        <v>-0.66711576162744601</v>
      </c>
      <c r="BL134" s="24">
        <v>-0.70310856096866003</v>
      </c>
      <c r="BM134" s="24">
        <v>-0.64100448048098702</v>
      </c>
      <c r="BN134" s="24">
        <v>-0.67261653829900003</v>
      </c>
      <c r="BO134" s="24">
        <v>-0.77373684992254799</v>
      </c>
      <c r="BP134" s="24">
        <v>-0.64255364202036802</v>
      </c>
      <c r="BQ134" s="24">
        <v>2.3280033418386298E-3</v>
      </c>
      <c r="BR134" s="24">
        <v>-0.20033111972977999</v>
      </c>
      <c r="BS134" s="24">
        <v>-0.56351220630292298</v>
      </c>
      <c r="BT134" s="24">
        <v>-0.66583402905630795</v>
      </c>
      <c r="BU134" s="24">
        <v>-0.67480812158459902</v>
      </c>
      <c r="BV134" s="24">
        <v>-0.69744638959788596</v>
      </c>
      <c r="BW134" s="24">
        <v>-0.68899477760866301</v>
      </c>
      <c r="BX134" s="24">
        <v>-0.63769202606944797</v>
      </c>
      <c r="BY134" s="24">
        <v>-0.66762063663475801</v>
      </c>
      <c r="BZ134" s="24">
        <v>-0.224992554812697</v>
      </c>
      <c r="CA134" s="24">
        <v>-0.38174102182080599</v>
      </c>
      <c r="CB134" s="24">
        <v>-0.62275482394315596</v>
      </c>
      <c r="CC134" s="24">
        <v>-0.68757253583947497</v>
      </c>
      <c r="CD134" s="24">
        <v>-0.71896035358996402</v>
      </c>
      <c r="CE134" s="24">
        <v>-0.66100006114223897</v>
      </c>
      <c r="CF134" s="24">
        <v>-0.77501285134528697</v>
      </c>
      <c r="CG134" s="24">
        <v>-0.73575632274624303</v>
      </c>
      <c r="CH134" s="24">
        <v>-0.78516599330012804</v>
      </c>
      <c r="CI134" s="24">
        <v>-0.73695492803556994</v>
      </c>
      <c r="CJ134" s="24">
        <v>-0.52098728768301505</v>
      </c>
      <c r="CK134" s="24">
        <v>-0.69098399035489</v>
      </c>
      <c r="CL134" s="24">
        <v>0.63107329807535495</v>
      </c>
      <c r="CM134" s="24">
        <v>0.46800726769713802</v>
      </c>
      <c r="CN134" s="24">
        <v>0.59721231736869196</v>
      </c>
      <c r="CO134" s="24">
        <v>-0.49059657161077103</v>
      </c>
      <c r="CP134" s="24">
        <v>-5.1697017093983097E-2</v>
      </c>
      <c r="CQ134" s="24">
        <v>-5.2557775942823202E-2</v>
      </c>
      <c r="CR134" s="24">
        <v>0.203578301008428</v>
      </c>
      <c r="CS134" s="24">
        <v>0.30114990461401298</v>
      </c>
      <c r="CT134" s="24">
        <v>-0.24061607452284101</v>
      </c>
      <c r="CU134" s="24">
        <v>0.10404119559231099</v>
      </c>
      <c r="CV134" s="24">
        <v>-0.20203361254515501</v>
      </c>
      <c r="CW134" s="24">
        <v>0.72848692046353303</v>
      </c>
      <c r="CX134" s="24">
        <v>0.67129291681410397</v>
      </c>
      <c r="CY134" s="24">
        <v>-0.71168682332313904</v>
      </c>
      <c r="CZ134" s="24">
        <v>-0.56716944554525195</v>
      </c>
      <c r="DA134" s="24">
        <v>0.85529670381630796</v>
      </c>
      <c r="DB134" s="24">
        <v>0.52500717022771604</v>
      </c>
      <c r="DC134" s="24">
        <v>0.41985435059135701</v>
      </c>
      <c r="DD134" s="24">
        <v>0.72463908696533996</v>
      </c>
      <c r="DE134" s="24">
        <v>0.40252114695431501</v>
      </c>
      <c r="DF134" s="24">
        <v>-0.90311396854951798</v>
      </c>
      <c r="DG134" s="24">
        <v>-0.81477750796894899</v>
      </c>
      <c r="DH134" s="24">
        <v>0.66621090844421305</v>
      </c>
      <c r="DI134" s="24">
        <v>-0.45203048225878001</v>
      </c>
      <c r="DJ134" s="24">
        <v>0.19581689976376701</v>
      </c>
      <c r="DK134" s="24">
        <v>-0.24556555183638701</v>
      </c>
      <c r="DL134" s="24">
        <v>0.62319213732428802</v>
      </c>
      <c r="DM134" s="24">
        <v>-0.36457996334944798</v>
      </c>
      <c r="DN134" s="24">
        <v>-0.171596683259535</v>
      </c>
      <c r="DO134" s="24">
        <v>-0.52702644805627397</v>
      </c>
      <c r="DP134" s="24">
        <v>-0.55173622991259696</v>
      </c>
      <c r="DQ134" s="24">
        <v>-0.60960785702210896</v>
      </c>
      <c r="DR134" s="24">
        <v>-0.63081161812665498</v>
      </c>
      <c r="DS134" s="24">
        <v>-0.40311743593052901</v>
      </c>
      <c r="DT134" s="24">
        <v>-0.46532046141637301</v>
      </c>
      <c r="DU134" s="24">
        <v>-0.60065797706970403</v>
      </c>
      <c r="DV134" s="24">
        <v>-0.60259003824396196</v>
      </c>
      <c r="DW134" s="24">
        <v>-0.57326039496288705</v>
      </c>
      <c r="DX134" s="24">
        <v>-0.451770737427032</v>
      </c>
      <c r="DY134" s="24">
        <v>-0.68555036128451097</v>
      </c>
      <c r="DZ134" s="24">
        <v>-0.69764088946672098</v>
      </c>
      <c r="EA134" s="24">
        <v>-0.70251313680665906</v>
      </c>
      <c r="EB134" s="24">
        <v>-0.68139006038057004</v>
      </c>
      <c r="EC134" s="24">
        <v>-0.67366190428949801</v>
      </c>
      <c r="ED134" s="24">
        <v>-0.63790665367750998</v>
      </c>
      <c r="EE134" s="24">
        <v>-0.62298836019111403</v>
      </c>
      <c r="EF134" s="24">
        <v>-0.716048912346679</v>
      </c>
      <c r="EG134" s="24">
        <v>-0.72030889297940104</v>
      </c>
      <c r="EH134" s="24">
        <v>-0.67931756819381295</v>
      </c>
      <c r="EI134" s="24">
        <v>-0.67431672808573595</v>
      </c>
      <c r="EJ134" s="24">
        <v>0.32146484398708702</v>
      </c>
      <c r="EK134" s="24">
        <v>-0.149534276392782</v>
      </c>
      <c r="EL134" s="24">
        <v>7.6035291017699902E-2</v>
      </c>
      <c r="EM134" s="24">
        <v>0.55710433950681704</v>
      </c>
      <c r="EN134" s="24">
        <v>0.67360815324434897</v>
      </c>
      <c r="EO134" s="24">
        <v>-0.32376959719741599</v>
      </c>
      <c r="EP134" s="24">
        <v>9.33916897235815E-2</v>
      </c>
      <c r="EQ134" s="24">
        <v>0.21361651762620601</v>
      </c>
      <c r="ER134" s="24">
        <v>-0.11294755769162799</v>
      </c>
      <c r="ES134" s="24">
        <v>0.18327141200260799</v>
      </c>
      <c r="ET134" s="24">
        <v>-8.7699100227704899E-2</v>
      </c>
      <c r="EU134" s="24">
        <v>4.3317886874655903E-2</v>
      </c>
      <c r="EV134" s="24">
        <v>-1.28345277068856E-2</v>
      </c>
      <c r="EW134" s="24">
        <v>-0.39105781719263299</v>
      </c>
    </row>
    <row r="135" spans="1:153" x14ac:dyDescent="0.25">
      <c r="A135" t="s">
        <v>132</v>
      </c>
      <c r="B135" t="s">
        <v>137</v>
      </c>
      <c r="C135" s="23">
        <v>-0.75433038460339796</v>
      </c>
      <c r="D135" s="24">
        <v>-0.70018916865816305</v>
      </c>
      <c r="E135" s="24">
        <v>-0.170836532559208</v>
      </c>
      <c r="F135" s="24">
        <v>0.82708975943505203</v>
      </c>
      <c r="G135" s="24">
        <v>0.61602073409571501</v>
      </c>
      <c r="H135" s="24">
        <v>0.81894148257360699</v>
      </c>
      <c r="I135" s="24">
        <v>0.79856092712662197</v>
      </c>
      <c r="J135" s="24">
        <v>0.84567261460180199</v>
      </c>
      <c r="K135" s="24">
        <v>0.64184513886891903</v>
      </c>
      <c r="L135" s="24">
        <v>0.66073475002874205</v>
      </c>
      <c r="M135" s="24">
        <v>0.82873311832089003</v>
      </c>
      <c r="N135" s="24">
        <v>-5.5337520247961798E-2</v>
      </c>
      <c r="O135" s="24">
        <v>0.85742585962657103</v>
      </c>
      <c r="P135" s="24">
        <v>0.80025857155629398</v>
      </c>
      <c r="Q135" s="24">
        <v>0.724750900776156</v>
      </c>
      <c r="R135" s="24">
        <v>0.574323130885807</v>
      </c>
      <c r="S135" s="24">
        <v>0.28854539901946102</v>
      </c>
      <c r="T135" s="24">
        <v>0.83165182367135404</v>
      </c>
      <c r="U135" s="24">
        <v>0.73446437586685898</v>
      </c>
      <c r="V135" s="24">
        <v>0.68375342151877705</v>
      </c>
      <c r="W135" s="24">
        <v>0.64604111616112303</v>
      </c>
      <c r="X135" s="24">
        <v>0.55408856302305798</v>
      </c>
      <c r="Y135" s="24">
        <v>0.67996137265894196</v>
      </c>
      <c r="Z135" s="24">
        <v>0.74946649527297504</v>
      </c>
      <c r="AA135" s="24">
        <v>0.82074650769603896</v>
      </c>
      <c r="AB135" s="24">
        <v>0.76529221386756696</v>
      </c>
      <c r="AC135" s="24">
        <v>0.75335688749524699</v>
      </c>
      <c r="AD135" s="24">
        <v>0.81704909486118005</v>
      </c>
      <c r="AE135" s="24">
        <v>-0.77157972063731695</v>
      </c>
      <c r="AF135" s="24">
        <v>-0.81239759747250595</v>
      </c>
      <c r="AG135" s="24">
        <v>0.67825681871827503</v>
      </c>
      <c r="AH135" s="24">
        <v>0.31902680107966402</v>
      </c>
      <c r="AI135" s="24">
        <v>-0.73910211251138103</v>
      </c>
      <c r="AJ135" s="24">
        <v>-0.77216362989643395</v>
      </c>
      <c r="AK135" s="24">
        <v>-0.85170681332410103</v>
      </c>
      <c r="AL135" s="24">
        <v>-0.55614009254943997</v>
      </c>
      <c r="AM135" s="24">
        <v>-0.45914604973812601</v>
      </c>
      <c r="AN135" s="24">
        <v>0.771106825486644</v>
      </c>
      <c r="AO135" s="24">
        <v>0.78189939862089197</v>
      </c>
      <c r="AP135" s="24">
        <v>-0.65765602900729403</v>
      </c>
      <c r="AQ135" s="24">
        <v>-0.24680300758756299</v>
      </c>
      <c r="AR135" s="24">
        <v>-0.56961351706010999</v>
      </c>
      <c r="AS135" s="24">
        <v>-0.48729273945736301</v>
      </c>
      <c r="AT135" s="24">
        <v>-0.29002466084120698</v>
      </c>
      <c r="AU135" s="24">
        <v>-0.562550894081982</v>
      </c>
      <c r="AV135" s="24">
        <v>0.31977379225024699</v>
      </c>
      <c r="AW135" s="24">
        <v>-0.44154356489721502</v>
      </c>
      <c r="AX135" s="24">
        <v>-0.72004055731598304</v>
      </c>
      <c r="AY135" s="24">
        <v>-0.73960664618321803</v>
      </c>
      <c r="AZ135" s="24">
        <v>-0.75118473626689897</v>
      </c>
      <c r="BA135" s="24">
        <v>0.409546652686331</v>
      </c>
      <c r="BB135" s="24">
        <v>-0.76165650498761395</v>
      </c>
      <c r="BC135" s="24">
        <v>-0.765411707596104</v>
      </c>
      <c r="BD135" s="24">
        <v>-0.78385256251475399</v>
      </c>
      <c r="BE135" s="24">
        <v>-0.80775429899964901</v>
      </c>
      <c r="BF135" s="24">
        <v>-0.71560719081135105</v>
      </c>
      <c r="BG135" s="24">
        <v>-0.80767456927817105</v>
      </c>
      <c r="BH135" s="24">
        <v>-0.85154850978512098</v>
      </c>
      <c r="BI135" s="24">
        <v>-0.81469831335838705</v>
      </c>
      <c r="BJ135" s="24">
        <v>0.27358492773788001</v>
      </c>
      <c r="BK135" s="24">
        <v>-0.74586247778011905</v>
      </c>
      <c r="BL135" s="24">
        <v>-0.793955754499855</v>
      </c>
      <c r="BM135" s="24">
        <v>-0.752691848021798</v>
      </c>
      <c r="BN135" s="24">
        <v>-0.69224678131109596</v>
      </c>
      <c r="BO135" s="24">
        <v>-0.81193760171735097</v>
      </c>
      <c r="BP135" s="24">
        <v>-0.73287924892582101</v>
      </c>
      <c r="BQ135" s="24">
        <v>-0.36154263366296402</v>
      </c>
      <c r="BR135" s="24">
        <v>-0.42788473087161699</v>
      </c>
      <c r="BS135" s="24">
        <v>-0.72472927180052904</v>
      </c>
      <c r="BT135" s="24">
        <v>-0.79366021177100199</v>
      </c>
      <c r="BU135" s="24">
        <v>-0.77135375900591097</v>
      </c>
      <c r="BV135" s="24">
        <v>-0.79269030566485499</v>
      </c>
      <c r="BW135" s="24">
        <v>-0.77399070711872098</v>
      </c>
      <c r="BX135" s="24">
        <v>-0.60322519534753805</v>
      </c>
      <c r="BY135" s="24">
        <v>-0.80004485776049605</v>
      </c>
      <c r="BZ135" s="24">
        <v>-0.30008821914816303</v>
      </c>
      <c r="CA135" s="24">
        <v>-0.482935356387103</v>
      </c>
      <c r="CB135" s="24">
        <v>-0.76117317097116999</v>
      </c>
      <c r="CC135" s="24">
        <v>-0.77139068250804999</v>
      </c>
      <c r="CD135" s="24">
        <v>-0.81812974619415801</v>
      </c>
      <c r="CE135" s="24">
        <v>-0.91897410302881799</v>
      </c>
      <c r="CF135" s="24">
        <v>-0.82979516845763601</v>
      </c>
      <c r="CG135" s="24">
        <v>-0.78404710486925</v>
      </c>
      <c r="CH135" s="24">
        <v>-0.78877162332182804</v>
      </c>
      <c r="CI135" s="24">
        <v>-0.78743405682072298</v>
      </c>
      <c r="CJ135" s="24">
        <v>-0.54534362170430295</v>
      </c>
      <c r="CK135" s="24">
        <v>-0.77973902018443897</v>
      </c>
      <c r="CL135" s="24">
        <v>0.84312444534592301</v>
      </c>
      <c r="CM135" s="24">
        <v>0.87862774647151298</v>
      </c>
      <c r="CN135" s="24">
        <v>0.62322582802584803</v>
      </c>
      <c r="CO135" s="24">
        <v>-0.58847062199373901</v>
      </c>
      <c r="CP135" s="24">
        <v>-0.34679897896434098</v>
      </c>
      <c r="CQ135" s="24">
        <v>-0.23086741116768</v>
      </c>
      <c r="CR135" s="24">
        <v>0.116427995425987</v>
      </c>
      <c r="CS135" s="24">
        <v>0.37885568400707997</v>
      </c>
      <c r="CT135" s="24">
        <v>-0.49913728924268402</v>
      </c>
      <c r="CU135" s="24">
        <v>-0.47420623407210699</v>
      </c>
      <c r="CV135" s="24">
        <v>-0.14823006607115799</v>
      </c>
      <c r="CW135" s="24">
        <v>0.86363185908339102</v>
      </c>
      <c r="CX135" s="24">
        <v>0.90818564307613903</v>
      </c>
      <c r="CY135" s="24">
        <v>-0.583299499013338</v>
      </c>
      <c r="CZ135" s="24">
        <v>-0.67508533906614698</v>
      </c>
      <c r="DA135" s="24">
        <v>0.90933062739611603</v>
      </c>
      <c r="DB135" s="24">
        <v>0.47575556194782198</v>
      </c>
      <c r="DC135" s="24">
        <v>0.52658750603215598</v>
      </c>
      <c r="DD135" s="24">
        <v>0.90290019458501602</v>
      </c>
      <c r="DE135" s="24">
        <v>0.206963484975388</v>
      </c>
      <c r="DF135" s="24">
        <v>-0.74931837239119503</v>
      </c>
      <c r="DG135" s="24">
        <v>-0.51900267323202698</v>
      </c>
      <c r="DH135" s="24">
        <v>0.85600316916072905</v>
      </c>
      <c r="DI135" s="24">
        <v>-0.59189839358199203</v>
      </c>
      <c r="DJ135" s="24">
        <v>0.54540832174720599</v>
      </c>
      <c r="DK135" s="24">
        <v>-0.16007938779513101</v>
      </c>
      <c r="DL135" s="24">
        <v>0.81690920255036703</v>
      </c>
      <c r="DM135" s="24">
        <v>-0.64903723420086101</v>
      </c>
      <c r="DN135" s="24">
        <v>-0.37939590860740602</v>
      </c>
      <c r="DO135" s="24">
        <v>-0.65625247423327804</v>
      </c>
      <c r="DP135" s="24">
        <v>-0.68100887654988695</v>
      </c>
      <c r="DQ135" s="24">
        <v>-0.75219742499916098</v>
      </c>
      <c r="DR135" s="24">
        <v>-0.79709908698611498</v>
      </c>
      <c r="DS135" s="24">
        <v>-0.60993773845597699</v>
      </c>
      <c r="DT135" s="24">
        <v>-0.78181988670222002</v>
      </c>
      <c r="DU135" s="24">
        <v>-0.80116694280186296</v>
      </c>
      <c r="DV135" s="24">
        <v>-0.71913984073344495</v>
      </c>
      <c r="DW135" s="24">
        <v>-0.70238067977650698</v>
      </c>
      <c r="DX135" s="24">
        <v>-0.59865625279980095</v>
      </c>
      <c r="DY135" s="24">
        <v>-0.75447279091570896</v>
      </c>
      <c r="DZ135" s="24">
        <v>-0.77834267744199603</v>
      </c>
      <c r="EA135" s="24">
        <v>-0.79310594840690296</v>
      </c>
      <c r="EB135" s="24">
        <v>-0.77719503330551698</v>
      </c>
      <c r="EC135" s="24">
        <v>-0.76331529225844896</v>
      </c>
      <c r="ED135" s="24">
        <v>-0.78966111912321402</v>
      </c>
      <c r="EE135" s="24">
        <v>-0.76463174916586796</v>
      </c>
      <c r="EF135" s="24">
        <v>-0.83726730268699501</v>
      </c>
      <c r="EG135" s="24">
        <v>-0.84592044773081598</v>
      </c>
      <c r="EH135" s="24">
        <v>-0.81139708706601998</v>
      </c>
      <c r="EI135" s="24">
        <v>-0.77062493932355902</v>
      </c>
      <c r="EJ135" s="24">
        <v>8.3734242130721198E-2</v>
      </c>
      <c r="EK135" s="24">
        <v>-0.51540465867183505</v>
      </c>
      <c r="EL135" s="24">
        <v>-0.372818860991462</v>
      </c>
      <c r="EM135" s="24">
        <v>0.81488295409574696</v>
      </c>
      <c r="EN135" s="24">
        <v>0.53053695222457997</v>
      </c>
      <c r="EO135" s="24">
        <v>-0.205981027494713</v>
      </c>
      <c r="EP135" s="24">
        <v>-5.9380552462688897E-2</v>
      </c>
      <c r="EQ135" s="24">
        <v>-0.13328829477845899</v>
      </c>
      <c r="ER135" s="24">
        <v>-0.24131658648134499</v>
      </c>
      <c r="ES135" s="24">
        <v>-3.8775173512545197E-2</v>
      </c>
      <c r="ET135" s="24">
        <v>-7.8424588708454299E-2</v>
      </c>
      <c r="EU135" s="24">
        <v>-0.111491725190832</v>
      </c>
      <c r="EV135" s="24">
        <v>0.33060173924084701</v>
      </c>
      <c r="EW135" s="24">
        <v>-0.243315660136557</v>
      </c>
    </row>
    <row r="136" spans="1:153" x14ac:dyDescent="0.25">
      <c r="A136" t="s">
        <v>133</v>
      </c>
      <c r="B136" t="s">
        <v>137</v>
      </c>
      <c r="C136" s="23">
        <v>-0.91844839170888004</v>
      </c>
      <c r="D136" s="24">
        <v>-0.791914571771975</v>
      </c>
      <c r="E136" s="24">
        <v>-0.268618280607826</v>
      </c>
      <c r="F136" s="24">
        <v>0.91396293433542597</v>
      </c>
      <c r="G136" s="24">
        <v>0.93669630916035296</v>
      </c>
      <c r="H136" s="24">
        <v>0.89330862515402998</v>
      </c>
      <c r="I136" s="24">
        <v>0.85318157410962203</v>
      </c>
      <c r="J136" s="24">
        <v>0.86006091500517301</v>
      </c>
      <c r="K136" s="24">
        <v>0.90471710179809495</v>
      </c>
      <c r="L136" s="24">
        <v>0.767635126841685</v>
      </c>
      <c r="M136" s="24">
        <v>0.86544749458713199</v>
      </c>
      <c r="N136" s="24">
        <v>8.2750390263738802E-2</v>
      </c>
      <c r="O136" s="24">
        <v>0.89993012236079695</v>
      </c>
      <c r="P136" s="24">
        <v>0.91001610875233097</v>
      </c>
      <c r="Q136" s="24">
        <v>0.93309690407272705</v>
      </c>
      <c r="R136" s="24">
        <v>0.88923309387446403</v>
      </c>
      <c r="S136" s="24">
        <v>0.65675445187857595</v>
      </c>
      <c r="T136" s="24">
        <v>0.84727566419745304</v>
      </c>
      <c r="U136" s="24">
        <v>0.93109581651229301</v>
      </c>
      <c r="V136" s="24">
        <v>0.92320550197883999</v>
      </c>
      <c r="W136" s="24">
        <v>0.937324065107769</v>
      </c>
      <c r="X136" s="24">
        <v>0.91048807172931401</v>
      </c>
      <c r="Y136" s="24">
        <v>0.90215930076034401</v>
      </c>
      <c r="Z136" s="24">
        <v>0.87952807333733396</v>
      </c>
      <c r="AA136" s="24">
        <v>0.86941294957001403</v>
      </c>
      <c r="AB136" s="24">
        <v>0.91402246293294098</v>
      </c>
      <c r="AC136" s="24">
        <v>0.948938430136963</v>
      </c>
      <c r="AD136" s="24">
        <v>0.91333072144091199</v>
      </c>
      <c r="AE136" s="24">
        <v>-0.84847684335764395</v>
      </c>
      <c r="AF136" s="24">
        <v>-0.78558440589021095</v>
      </c>
      <c r="AG136" s="24">
        <v>0.93928060991836204</v>
      </c>
      <c r="AH136" s="24">
        <v>0.77766593757223501</v>
      </c>
      <c r="AI136" s="24">
        <v>-0.84262912289412994</v>
      </c>
      <c r="AJ136" s="24">
        <v>-0.92570847691633595</v>
      </c>
      <c r="AK136" s="24">
        <v>-0.676306450878979</v>
      </c>
      <c r="AL136" s="24">
        <v>-0.54780487265678801</v>
      </c>
      <c r="AM136" s="24">
        <v>-0.53499870059605903</v>
      </c>
      <c r="AN136" s="24">
        <v>0.88441921045115401</v>
      </c>
      <c r="AO136" s="24">
        <v>0.92731116716176598</v>
      </c>
      <c r="AP136" s="24">
        <v>-0.94513621751534405</v>
      </c>
      <c r="AQ136" s="24">
        <v>-0.61323452282451796</v>
      </c>
      <c r="AR136" s="24">
        <v>-0.74086644671679702</v>
      </c>
      <c r="AS136" s="24">
        <v>-0.79412489122605401</v>
      </c>
      <c r="AT136" s="24">
        <v>-0.72631734169689099</v>
      </c>
      <c r="AU136" s="24">
        <v>-0.806104022325277</v>
      </c>
      <c r="AV136" s="24">
        <v>3.42349108556654E-2</v>
      </c>
      <c r="AW136" s="24">
        <v>-0.76880266835131705</v>
      </c>
      <c r="AX136" s="24">
        <v>-0.90771486876698304</v>
      </c>
      <c r="AY136" s="24">
        <v>-0.90016857298271302</v>
      </c>
      <c r="AZ136" s="24">
        <v>-0.94451919526454797</v>
      </c>
      <c r="BA136" s="24">
        <v>0.59658218846337396</v>
      </c>
      <c r="BB136" s="24">
        <v>-0.94986876275599497</v>
      </c>
      <c r="BC136" s="24">
        <v>-0.96398332414833998</v>
      </c>
      <c r="BD136" s="24">
        <v>-0.67096315428559705</v>
      </c>
      <c r="BE136" s="24">
        <v>-0.53490885300767799</v>
      </c>
      <c r="BF136" s="24">
        <v>-0.89071094931999695</v>
      </c>
      <c r="BG136" s="24">
        <v>-0.96196273432834301</v>
      </c>
      <c r="BH136" s="24">
        <v>-0.94675933151809899</v>
      </c>
      <c r="BI136" s="24">
        <v>-0.68098794698270304</v>
      </c>
      <c r="BJ136" s="24">
        <v>0.62701828213724298</v>
      </c>
      <c r="BK136" s="24">
        <v>-0.95989773679275703</v>
      </c>
      <c r="BL136" s="24">
        <v>-0.96921204688627305</v>
      </c>
      <c r="BM136" s="24">
        <v>-0.93651280499270795</v>
      </c>
      <c r="BN136" s="24">
        <v>-0.91154484820424098</v>
      </c>
      <c r="BO136" s="24">
        <v>-0.93779331401570998</v>
      </c>
      <c r="BP136" s="24">
        <v>-0.91132173729302401</v>
      </c>
      <c r="BQ136" s="24">
        <v>-0.42317365982606903</v>
      </c>
      <c r="BR136" s="24">
        <v>-0.60068675440942498</v>
      </c>
      <c r="BS136" s="24">
        <v>-0.87388660391128903</v>
      </c>
      <c r="BT136" s="24">
        <v>-0.94873569188462603</v>
      </c>
      <c r="BU136" s="24">
        <v>-0.95265737563324404</v>
      </c>
      <c r="BV136" s="24">
        <v>-0.955027417017146</v>
      </c>
      <c r="BW136" s="24">
        <v>-0.96599032255345896</v>
      </c>
      <c r="BX136" s="24">
        <v>-0.92461727702229501</v>
      </c>
      <c r="BY136" s="24">
        <v>-0.89849303225020205</v>
      </c>
      <c r="BZ136" s="24">
        <v>-0.67742464851057105</v>
      </c>
      <c r="CA136" s="24">
        <v>-0.69340375592633696</v>
      </c>
      <c r="CB136" s="24">
        <v>-0.92492391704653798</v>
      </c>
      <c r="CC136" s="24">
        <v>-0.95010427854144197</v>
      </c>
      <c r="CD136" s="24">
        <v>-0.969590989091341</v>
      </c>
      <c r="CE136" s="24">
        <v>-0.89029584089886105</v>
      </c>
      <c r="CF136" s="24">
        <v>-0.96746451631077601</v>
      </c>
      <c r="CG136" s="24">
        <v>-0.97933722357057096</v>
      </c>
      <c r="CH136" s="24">
        <v>-0.96580926566987402</v>
      </c>
      <c r="CI136" s="24">
        <v>-0.95882248152345095</v>
      </c>
      <c r="CJ136" s="24">
        <v>-0.86077770708544699</v>
      </c>
      <c r="CK136" s="24">
        <v>-0.96854378656195395</v>
      </c>
      <c r="CL136" s="24">
        <v>0.82114015768542103</v>
      </c>
      <c r="CM136" s="24">
        <v>0.59817880907487997</v>
      </c>
      <c r="CN136" s="24">
        <v>0.930624621362937</v>
      </c>
      <c r="CO136" s="24">
        <v>-0.82227159536044903</v>
      </c>
      <c r="CP136" s="24">
        <v>-0.27181246060626701</v>
      </c>
      <c r="CQ136" s="24">
        <v>-0.48540646796525599</v>
      </c>
      <c r="CR136" s="24">
        <v>-0.14383173087569401</v>
      </c>
      <c r="CS136" s="24">
        <v>0.34668525936640598</v>
      </c>
      <c r="CT136" s="24">
        <v>-0.28800283629103302</v>
      </c>
      <c r="CU136" s="24">
        <v>-0.38009543416566599</v>
      </c>
      <c r="CV136" s="24">
        <v>-0.47452159193887899</v>
      </c>
      <c r="CW136" s="24">
        <v>0.95788985767231605</v>
      </c>
      <c r="CX136" s="24">
        <v>0.84274546041978704</v>
      </c>
      <c r="CY136" s="24">
        <v>-0.88647097307649703</v>
      </c>
      <c r="CZ136" s="24">
        <v>-0.894619809091181</v>
      </c>
      <c r="DA136" s="24">
        <v>0.72609269914632102</v>
      </c>
      <c r="DB136" s="24">
        <v>0.88371009464979999</v>
      </c>
      <c r="DC136" s="24">
        <v>0.58167466404111901</v>
      </c>
      <c r="DD136" s="24">
        <v>0.70907453854243796</v>
      </c>
      <c r="DE136" s="24">
        <v>0.20914762800352399</v>
      </c>
      <c r="DF136" s="24">
        <v>-0.68944623227171797</v>
      </c>
      <c r="DG136" s="24">
        <v>-0.54098291403362098</v>
      </c>
      <c r="DH136" s="24">
        <v>0.70425642092918805</v>
      </c>
      <c r="DI136" s="24">
        <v>-0.76617442806962099</v>
      </c>
      <c r="DJ136" s="24">
        <v>0.63548410401029998</v>
      </c>
      <c r="DK136" s="24">
        <v>-0.67741455271749096</v>
      </c>
      <c r="DL136" s="24">
        <v>0.95967967331664605</v>
      </c>
      <c r="DM136" s="24">
        <v>-0.61120871965332302</v>
      </c>
      <c r="DN136" s="24">
        <v>-3.4207534803187799E-2</v>
      </c>
      <c r="DO136" s="24">
        <v>-0.79334815069097397</v>
      </c>
      <c r="DP136" s="24">
        <v>-0.77928378354995298</v>
      </c>
      <c r="DQ136" s="24">
        <v>-0.77581228246412404</v>
      </c>
      <c r="DR136" s="24">
        <v>-0.65247916820169205</v>
      </c>
      <c r="DS136" s="24">
        <v>-0.51289510696954799</v>
      </c>
      <c r="DT136" s="24">
        <v>-0.77646886339213295</v>
      </c>
      <c r="DU136" s="24">
        <v>-0.85224979170140902</v>
      </c>
      <c r="DV136" s="24">
        <v>-0.84530230773668602</v>
      </c>
      <c r="DW136" s="24">
        <v>-0.834732352723913</v>
      </c>
      <c r="DX136" s="24">
        <v>-0.72216633092987403</v>
      </c>
      <c r="DY136" s="24">
        <v>-0.88684787011442301</v>
      </c>
      <c r="DZ136" s="24">
        <v>-0.91448699802692701</v>
      </c>
      <c r="EA136" s="24">
        <v>-0.92190784667125103</v>
      </c>
      <c r="EB136" s="24">
        <v>-0.89983866989430605</v>
      </c>
      <c r="EC136" s="24">
        <v>-0.89546932258459699</v>
      </c>
      <c r="ED136" s="24">
        <v>-0.877603260709097</v>
      </c>
      <c r="EE136" s="24">
        <v>-0.87497224469296997</v>
      </c>
      <c r="EF136" s="24">
        <v>-0.92659618043859704</v>
      </c>
      <c r="EG136" s="24">
        <v>-0.91117143145675406</v>
      </c>
      <c r="EH136" s="24">
        <v>-0.90774248591350304</v>
      </c>
      <c r="EI136" s="24">
        <v>-0.89693944965025696</v>
      </c>
      <c r="EJ136" s="24">
        <v>-7.8489766199319105E-2</v>
      </c>
      <c r="EK136" s="24">
        <v>-0.53819136467679596</v>
      </c>
      <c r="EL136" s="24">
        <v>-0.48273759187295001</v>
      </c>
      <c r="EM136" s="24">
        <v>0.89975847450162205</v>
      </c>
      <c r="EN136" s="24">
        <v>0.57557644803289598</v>
      </c>
      <c r="EO136" s="24">
        <v>-0.43519936109539797</v>
      </c>
      <c r="EP136" s="24">
        <v>0.27313566643048398</v>
      </c>
      <c r="EQ136" s="24">
        <v>-0.20259601280511599</v>
      </c>
      <c r="ER136" s="24">
        <v>-0.33112668315961902</v>
      </c>
      <c r="ES136" s="24">
        <v>0.29119393546121802</v>
      </c>
      <c r="ET136" s="24">
        <v>0.106491302905128</v>
      </c>
      <c r="EU136" s="24">
        <v>0.17885244986547999</v>
      </c>
      <c r="EV136" s="24">
        <v>1.9872333859270501E-2</v>
      </c>
      <c r="EW136" s="24">
        <v>-0.38286351034569899</v>
      </c>
    </row>
    <row r="137" spans="1:153" x14ac:dyDescent="0.25">
      <c r="A137" t="s">
        <v>134</v>
      </c>
      <c r="B137" t="s">
        <v>137</v>
      </c>
      <c r="C137" s="23">
        <v>-0.414056525947474</v>
      </c>
      <c r="D137" s="24">
        <v>-0.60515229425694095</v>
      </c>
      <c r="E137" s="24">
        <v>0.12704100082594899</v>
      </c>
      <c r="F137" s="24">
        <v>0.55938732601160501</v>
      </c>
      <c r="G137" s="24">
        <v>0.26851684168228801</v>
      </c>
      <c r="H137" s="24">
        <v>0.49066318050294999</v>
      </c>
      <c r="I137" s="24">
        <v>0.451863545233673</v>
      </c>
      <c r="J137" s="24">
        <v>0.53900871953759499</v>
      </c>
      <c r="K137" s="24">
        <v>0.40021243918569599</v>
      </c>
      <c r="L137" s="24">
        <v>0.33375926490173302</v>
      </c>
      <c r="M137" s="24">
        <v>0.52773654774589696</v>
      </c>
      <c r="N137" s="24">
        <v>0.1074282505424</v>
      </c>
      <c r="O137" s="24">
        <v>0.51702223776509604</v>
      </c>
      <c r="P137" s="24">
        <v>0.43039397441294702</v>
      </c>
      <c r="Q137" s="24">
        <v>0.361831537352102</v>
      </c>
      <c r="R137" s="24">
        <v>0.259773178843002</v>
      </c>
      <c r="S137" s="24">
        <v>0.20292723230017301</v>
      </c>
      <c r="T137" s="24">
        <v>0.57126585592113799</v>
      </c>
      <c r="U137" s="24">
        <v>0.35296396992104301</v>
      </c>
      <c r="V137" s="24">
        <v>0.31948315757861101</v>
      </c>
      <c r="W137" s="24">
        <v>0.25887328736786502</v>
      </c>
      <c r="X137" s="24">
        <v>0.23747514418198001</v>
      </c>
      <c r="Y137" s="24">
        <v>0.37494205087062299</v>
      </c>
      <c r="Z137" s="24">
        <v>0.44781038691617697</v>
      </c>
      <c r="AA137" s="24">
        <v>0.53781715343968794</v>
      </c>
      <c r="AB137" s="24">
        <v>0.54900086910535895</v>
      </c>
      <c r="AC137" s="24">
        <v>0.35923321157270899</v>
      </c>
      <c r="AD137" s="24">
        <v>0.47424173883994802</v>
      </c>
      <c r="AE137" s="24">
        <v>-0.57038413496100304</v>
      </c>
      <c r="AF137" s="24">
        <v>-0.56187516800195403</v>
      </c>
      <c r="AG137" s="24">
        <v>0.407977233097786</v>
      </c>
      <c r="AH137" s="24">
        <v>0.105544419765613</v>
      </c>
      <c r="AI137" s="24">
        <v>-0.55837445622547199</v>
      </c>
      <c r="AJ137" s="24">
        <v>-0.36926369155986</v>
      </c>
      <c r="AK137" s="24">
        <v>-0.61569572531503103</v>
      </c>
      <c r="AL137" s="24">
        <v>-0.18355131702758501</v>
      </c>
      <c r="AM137" s="24">
        <v>2.61437198940915E-3</v>
      </c>
      <c r="AN137" s="24">
        <v>0.40164898525278903</v>
      </c>
      <c r="AO137" s="24">
        <v>0.53377554381356696</v>
      </c>
      <c r="AP137" s="24">
        <v>-0.20066839565535</v>
      </c>
      <c r="AQ137" s="24">
        <v>0.18852389283382601</v>
      </c>
      <c r="AR137" s="24">
        <v>-0.122790816083907</v>
      </c>
      <c r="AS137" s="24">
        <v>-4.5839452049255998E-2</v>
      </c>
      <c r="AT137" s="24">
        <v>6.96424969990799E-2</v>
      </c>
      <c r="AU137" s="24">
        <v>-0.27486400799348698</v>
      </c>
      <c r="AV137" s="24">
        <v>0.49635038560350098</v>
      </c>
      <c r="AW137" s="24">
        <v>-1.7889387238455901E-2</v>
      </c>
      <c r="AX137" s="24">
        <v>-0.3198873976944</v>
      </c>
      <c r="AY137" s="24">
        <v>-0.335702855105172</v>
      </c>
      <c r="AZ137" s="24">
        <v>-0.43324693134442399</v>
      </c>
      <c r="BA137" s="24">
        <v>5.1837590554969101E-2</v>
      </c>
      <c r="BB137" s="24">
        <v>-0.36898904693025197</v>
      </c>
      <c r="BC137" s="24">
        <v>-0.37042952210764502</v>
      </c>
      <c r="BD137" s="24">
        <v>-0.59776850702480899</v>
      </c>
      <c r="BE137" s="24">
        <v>-0.86986537597265801</v>
      </c>
      <c r="BF137" s="24">
        <v>-0.36344192439600898</v>
      </c>
      <c r="BG137" s="24">
        <v>-0.40744470263141003</v>
      </c>
      <c r="BH137" s="24">
        <v>-0.55821893078010498</v>
      </c>
      <c r="BI137" s="24">
        <v>-0.805807258655589</v>
      </c>
      <c r="BJ137" s="24">
        <v>-3.4338347434072401E-2</v>
      </c>
      <c r="BK137" s="24">
        <v>-0.38297905266153998</v>
      </c>
      <c r="BL137" s="24">
        <v>-0.39980047668406998</v>
      </c>
      <c r="BM137" s="24">
        <v>-0.34088277524148902</v>
      </c>
      <c r="BN137" s="24">
        <v>-0.256907026692892</v>
      </c>
      <c r="BO137" s="24">
        <v>-0.48073700681911702</v>
      </c>
      <c r="BP137" s="24">
        <v>-0.46050354867275001</v>
      </c>
      <c r="BQ137" s="24">
        <v>5.5780187463677702E-2</v>
      </c>
      <c r="BR137" s="24">
        <v>8.8424943115987004E-2</v>
      </c>
      <c r="BS137" s="24">
        <v>-0.32562965871518901</v>
      </c>
      <c r="BT137" s="24">
        <v>-0.39558190564589801</v>
      </c>
      <c r="BU137" s="24">
        <v>-0.32429003708457199</v>
      </c>
      <c r="BV137" s="24">
        <v>-0.432470908231743</v>
      </c>
      <c r="BW137" s="24">
        <v>-0.382809178464598</v>
      </c>
      <c r="BX137" s="24">
        <v>-0.15290098057170001</v>
      </c>
      <c r="BY137" s="24">
        <v>-0.50423702882453103</v>
      </c>
      <c r="BZ137" s="24">
        <v>0.29689000701795398</v>
      </c>
      <c r="CA137" s="24">
        <v>-3.02884397293498E-2</v>
      </c>
      <c r="CB137" s="24">
        <v>-0.34163143450244998</v>
      </c>
      <c r="CC137" s="24">
        <v>-0.343245739682493</v>
      </c>
      <c r="CD137" s="24">
        <v>-0.43677858671096698</v>
      </c>
      <c r="CE137" s="24">
        <v>-0.54244331516608502</v>
      </c>
      <c r="CF137" s="24">
        <v>-0.52031821634148601</v>
      </c>
      <c r="CG137" s="24">
        <v>-0.428127477400153</v>
      </c>
      <c r="CH137" s="24">
        <v>-0.46860974748777501</v>
      </c>
      <c r="CI137" s="24">
        <v>-0.429437151870879</v>
      </c>
      <c r="CJ137" s="24">
        <v>-6.4185196219304505E-2</v>
      </c>
      <c r="CK137" s="24">
        <v>-0.37134274113374399</v>
      </c>
      <c r="CL137" s="24">
        <v>0.55326302382179904</v>
      </c>
      <c r="CM137" s="24">
        <v>0.71532910407375405</v>
      </c>
      <c r="CN137" s="24">
        <v>0.289400840380998</v>
      </c>
      <c r="CO137" s="24">
        <v>-0.16115196955108399</v>
      </c>
      <c r="CP137" s="24">
        <v>-0.21351992699111</v>
      </c>
      <c r="CQ137" s="24">
        <v>0.28941471362420801</v>
      </c>
      <c r="CR137" s="24">
        <v>0.56474155597533104</v>
      </c>
      <c r="CS137" s="24">
        <v>0.54105611595622405</v>
      </c>
      <c r="CT137" s="24">
        <v>-0.32314849622538</v>
      </c>
      <c r="CU137" s="24">
        <v>-4.4068455672234497E-2</v>
      </c>
      <c r="CV137" s="24">
        <v>0.234030287196141</v>
      </c>
      <c r="CW137" s="24">
        <v>0.48939466595735998</v>
      </c>
      <c r="CX137" s="24">
        <v>0.67257354941314196</v>
      </c>
      <c r="CY137" s="24">
        <v>-0.44406745021563498</v>
      </c>
      <c r="CZ137" s="24">
        <v>-0.17698531015453001</v>
      </c>
      <c r="DA137" s="24">
        <v>0.84241974322268398</v>
      </c>
      <c r="DB137" s="24">
        <v>0.18446255736817699</v>
      </c>
      <c r="DC137" s="24">
        <v>0.31598612172082902</v>
      </c>
      <c r="DD137" s="24">
        <v>0.78622750984488499</v>
      </c>
      <c r="DE137" s="24">
        <v>0.43312456675170902</v>
      </c>
      <c r="DF137" s="24">
        <v>-0.83090209353405298</v>
      </c>
      <c r="DG137" s="24">
        <v>-0.65458336819436902</v>
      </c>
      <c r="DH137" s="24">
        <v>0.74797851536225102</v>
      </c>
      <c r="DI137" s="24">
        <v>-0.19224494456471</v>
      </c>
      <c r="DJ137" s="24">
        <v>0.115022026428271</v>
      </c>
      <c r="DK137" s="24">
        <v>0.25345073001382801</v>
      </c>
      <c r="DL137" s="24">
        <v>0.42423246639973899</v>
      </c>
      <c r="DM137" s="24">
        <v>-0.33443684447296801</v>
      </c>
      <c r="DN137" s="24">
        <v>-0.37851792132963602</v>
      </c>
      <c r="DO137" s="24">
        <v>-0.30486839762323598</v>
      </c>
      <c r="DP137" s="24">
        <v>-0.326242229405248</v>
      </c>
      <c r="DQ137" s="24">
        <v>-0.40330400121563698</v>
      </c>
      <c r="DR137" s="24">
        <v>-0.58651886465896197</v>
      </c>
      <c r="DS137" s="24">
        <v>-0.41215420729795299</v>
      </c>
      <c r="DT137" s="24">
        <v>-0.395398274048397</v>
      </c>
      <c r="DU137" s="24">
        <v>-0.49165535629360002</v>
      </c>
      <c r="DV137" s="24">
        <v>-0.428891872970809</v>
      </c>
      <c r="DW137" s="24">
        <v>-0.37762481926302299</v>
      </c>
      <c r="DX137" s="24">
        <v>-0.27036831369484299</v>
      </c>
      <c r="DY137" s="24">
        <v>-0.50889557050060397</v>
      </c>
      <c r="DZ137" s="24">
        <v>-0.498048980017193</v>
      </c>
      <c r="EA137" s="24">
        <v>-0.50007083104098404</v>
      </c>
      <c r="EB137" s="24">
        <v>-0.48725231785861101</v>
      </c>
      <c r="EC137" s="24">
        <v>-0.48410618977122599</v>
      </c>
      <c r="ED137" s="24">
        <v>-0.49695809550046599</v>
      </c>
      <c r="EE137" s="24">
        <v>-0.45916554412225802</v>
      </c>
      <c r="EF137" s="24">
        <v>-0.55064948621700305</v>
      </c>
      <c r="EG137" s="24">
        <v>-0.578925311785073</v>
      </c>
      <c r="EH137" s="24">
        <v>-0.51669944358867403</v>
      </c>
      <c r="EI137" s="24">
        <v>-0.48913827710338298</v>
      </c>
      <c r="EJ137" s="24">
        <v>0.45354746770135701</v>
      </c>
      <c r="EK137" s="24">
        <v>-5.2073644206681403E-2</v>
      </c>
      <c r="EL137" s="24">
        <v>0.196637216679585</v>
      </c>
      <c r="EM137" s="24">
        <v>0.390109862370208</v>
      </c>
      <c r="EN137" s="24">
        <v>0.75510764163478294</v>
      </c>
      <c r="EO137" s="24">
        <v>-0.120641758036008</v>
      </c>
      <c r="EP137" s="24">
        <v>-0.29446992259619198</v>
      </c>
      <c r="EQ137" s="24">
        <v>0.37452381993544998</v>
      </c>
      <c r="ER137" s="24">
        <v>0.18999235274576201</v>
      </c>
      <c r="ES137" s="24">
        <v>-0.23559606039198799</v>
      </c>
      <c r="ET137" s="24">
        <v>-0.28498319425379598</v>
      </c>
      <c r="EU137" s="24">
        <v>-0.30951258742297399</v>
      </c>
      <c r="EV137" s="24">
        <v>9.5548610097439798E-2</v>
      </c>
      <c r="EW137" s="24">
        <v>-0.30195596399646102</v>
      </c>
    </row>
    <row r="138" spans="1:153" x14ac:dyDescent="0.25">
      <c r="A138" t="s">
        <v>135</v>
      </c>
      <c r="B138" t="s">
        <v>137</v>
      </c>
      <c r="C138" s="23">
        <v>-0.55200375705680904</v>
      </c>
      <c r="D138" s="24">
        <v>-0.86659145459466702</v>
      </c>
      <c r="E138" s="24">
        <v>0.22919241913380101</v>
      </c>
      <c r="F138" s="24">
        <v>0.68051049672804498</v>
      </c>
      <c r="G138" s="24">
        <v>0.54128258827857201</v>
      </c>
      <c r="H138" s="24">
        <v>0.63864613288024996</v>
      </c>
      <c r="I138" s="24">
        <v>0.57383639384626794</v>
      </c>
      <c r="J138" s="24">
        <v>0.63483307589099003</v>
      </c>
      <c r="K138" s="24">
        <v>0.59987388125039798</v>
      </c>
      <c r="L138" s="24">
        <v>0.87787204954652098</v>
      </c>
      <c r="M138" s="24">
        <v>0.73477070043155301</v>
      </c>
      <c r="N138" s="24">
        <v>0.39517002929003398</v>
      </c>
      <c r="O138" s="24">
        <v>0.67751516596174999</v>
      </c>
      <c r="P138" s="24">
        <v>0.59775973013668404</v>
      </c>
      <c r="Q138" s="24">
        <v>0.57332108368523704</v>
      </c>
      <c r="R138" s="24">
        <v>0.46868369553448502</v>
      </c>
      <c r="S138" s="24">
        <v>0.71406867971910404</v>
      </c>
      <c r="T138" s="24">
        <v>0.67198136484599902</v>
      </c>
      <c r="U138" s="24">
        <v>0.57562397000552501</v>
      </c>
      <c r="V138" s="24">
        <v>0.52402143959612602</v>
      </c>
      <c r="W138" s="24">
        <v>0.53831526758442605</v>
      </c>
      <c r="X138" s="24">
        <v>0.57307890218845803</v>
      </c>
      <c r="Y138" s="24">
        <v>0.61632046883470604</v>
      </c>
      <c r="Z138" s="24">
        <v>0.78965916905703204</v>
      </c>
      <c r="AA138" s="24">
        <v>0.66060135622208105</v>
      </c>
      <c r="AB138" s="24">
        <v>0.76608600726883203</v>
      </c>
      <c r="AC138" s="24">
        <v>0.61788863708715203</v>
      </c>
      <c r="AD138" s="24">
        <v>0.64315731821203603</v>
      </c>
      <c r="AE138" s="24">
        <v>-0.78262573180232398</v>
      </c>
      <c r="AF138" s="24">
        <v>-0.713622101612161</v>
      </c>
      <c r="AG138" s="24">
        <v>0.58793711562613604</v>
      </c>
      <c r="AH138" s="24">
        <v>0.38123550061011502</v>
      </c>
      <c r="AI138" s="24">
        <v>-0.70863912018886799</v>
      </c>
      <c r="AJ138" s="24">
        <v>-0.57473438609933203</v>
      </c>
      <c r="AK138" s="24">
        <v>-0.69345908558132396</v>
      </c>
      <c r="AL138" s="24">
        <v>-0.141698729604325</v>
      </c>
      <c r="AM138" s="24">
        <v>-0.134207245472758</v>
      </c>
      <c r="AN138" s="24">
        <v>0.55957268816027195</v>
      </c>
      <c r="AO138" s="24">
        <v>0.74467986778573603</v>
      </c>
      <c r="AP138" s="24">
        <v>-0.48765048852447901</v>
      </c>
      <c r="AQ138" s="24">
        <v>-3.2258301042339598E-3</v>
      </c>
      <c r="AR138" s="24">
        <v>-0.19939990569769001</v>
      </c>
      <c r="AS138" s="24">
        <v>-0.201409237226401</v>
      </c>
      <c r="AT138" s="24">
        <v>-0.10158161873156001</v>
      </c>
      <c r="AU138" s="24">
        <v>-0.29846193680029098</v>
      </c>
      <c r="AV138" s="24">
        <v>0.67631246929900601</v>
      </c>
      <c r="AW138" s="24">
        <v>-0.15346877942810799</v>
      </c>
      <c r="AX138" s="24">
        <v>-0.46621941793970101</v>
      </c>
      <c r="AY138" s="24">
        <v>-0.47021795039073999</v>
      </c>
      <c r="AZ138" s="24">
        <v>-0.62183172006026199</v>
      </c>
      <c r="BA138" s="24">
        <v>8.1311452873219503E-2</v>
      </c>
      <c r="BB138" s="24">
        <v>-0.56034288429161605</v>
      </c>
      <c r="BC138" s="24">
        <v>-0.61317616656089402</v>
      </c>
      <c r="BD138" s="24">
        <v>-0.766817898945375</v>
      </c>
      <c r="BE138" s="24">
        <v>-0.76554707088155205</v>
      </c>
      <c r="BF138" s="24">
        <v>-0.477874672886271</v>
      </c>
      <c r="BG138" s="24">
        <v>-0.64882127722217298</v>
      </c>
      <c r="BH138" s="24">
        <v>-0.75779113997323799</v>
      </c>
      <c r="BI138" s="24">
        <v>-0.74154154464742605</v>
      </c>
      <c r="BJ138" s="24">
        <v>0.287037547734383</v>
      </c>
      <c r="BK138" s="24">
        <v>-0.57372199086640097</v>
      </c>
      <c r="BL138" s="24">
        <v>-0.63282267755101695</v>
      </c>
      <c r="BM138" s="24">
        <v>-0.52586049111424804</v>
      </c>
      <c r="BN138" s="24">
        <v>-0.54074777382973704</v>
      </c>
      <c r="BO138" s="24">
        <v>-0.69072095989363702</v>
      </c>
      <c r="BP138" s="24">
        <v>-0.565679105281922</v>
      </c>
      <c r="BQ138" s="24">
        <v>0.14960713894477601</v>
      </c>
      <c r="BR138" s="24">
        <v>-2.4906901745649801E-2</v>
      </c>
      <c r="BS138" s="24">
        <v>-0.417015190778315</v>
      </c>
      <c r="BT138" s="24">
        <v>-0.58221236057572001</v>
      </c>
      <c r="BU138" s="24">
        <v>-0.59996782071153698</v>
      </c>
      <c r="BV138" s="24">
        <v>-0.61584115330439504</v>
      </c>
      <c r="BW138" s="24">
        <v>-0.61790700455130798</v>
      </c>
      <c r="BX138" s="24">
        <v>-0.65449986211886102</v>
      </c>
      <c r="BY138" s="24">
        <v>-0.56288971208361605</v>
      </c>
      <c r="BZ138" s="24">
        <v>-0.16939076403988901</v>
      </c>
      <c r="CA138" s="24">
        <v>-0.14686539731456799</v>
      </c>
      <c r="CB138" s="24">
        <v>-0.52679134047484499</v>
      </c>
      <c r="CC138" s="24">
        <v>-0.58181800048988197</v>
      </c>
      <c r="CD138" s="24">
        <v>-0.65856925505939101</v>
      </c>
      <c r="CE138" s="24">
        <v>-0.63071089299198302</v>
      </c>
      <c r="CF138" s="24">
        <v>-0.70221396466308605</v>
      </c>
      <c r="CG138" s="24">
        <v>-0.68666729737361698</v>
      </c>
      <c r="CH138" s="24">
        <v>-0.72540586337184998</v>
      </c>
      <c r="CI138" s="24">
        <v>-0.67582050029366703</v>
      </c>
      <c r="CJ138" s="24">
        <v>-0.46393959487919101</v>
      </c>
      <c r="CK138" s="24">
        <v>-0.620321556550814</v>
      </c>
      <c r="CL138" s="24">
        <v>0.75841546874934496</v>
      </c>
      <c r="CM138" s="24">
        <v>0.70737519336935295</v>
      </c>
      <c r="CN138" s="24">
        <v>0.62805088271530995</v>
      </c>
      <c r="CO138" s="24">
        <v>-0.286577124733708</v>
      </c>
      <c r="CP138" s="24">
        <v>4.4285173763015398E-2</v>
      </c>
      <c r="CQ138" s="24">
        <v>0.123110933762519</v>
      </c>
      <c r="CR138" s="24">
        <v>0.40753016811893999</v>
      </c>
      <c r="CS138" s="24">
        <v>0.52818617198978102</v>
      </c>
      <c r="CT138" s="24">
        <v>2.9583060335212099E-2</v>
      </c>
      <c r="CU138" s="24">
        <v>6.0511977874727597E-2</v>
      </c>
      <c r="CV138" s="24">
        <v>0.11294973113081901</v>
      </c>
      <c r="CW138" s="24">
        <v>0.81321194675548703</v>
      </c>
      <c r="CX138" s="24">
        <v>0.725826893819705</v>
      </c>
      <c r="CY138" s="24">
        <v>-0.63563492889901196</v>
      </c>
      <c r="CZ138" s="24">
        <v>-0.44683218139798098</v>
      </c>
      <c r="DA138" s="24">
        <v>0.89685505296744195</v>
      </c>
      <c r="DB138" s="24">
        <v>0.49239488496129002</v>
      </c>
      <c r="DC138" s="24">
        <v>0.80142049982548902</v>
      </c>
      <c r="DD138" s="24">
        <v>0.74213003160971602</v>
      </c>
      <c r="DE138" s="24">
        <v>0.59401108565585803</v>
      </c>
      <c r="DF138" s="24">
        <v>-0.86586126010651798</v>
      </c>
      <c r="DG138" s="24">
        <v>-0.83613565399434597</v>
      </c>
      <c r="DH138" s="24">
        <v>0.74549296700905199</v>
      </c>
      <c r="DI138" s="24">
        <v>-0.28516423413522202</v>
      </c>
      <c r="DJ138" s="24">
        <v>6.00432748572792E-2</v>
      </c>
      <c r="DK138" s="24">
        <v>-4.8540328037392097E-2</v>
      </c>
      <c r="DL138" s="24">
        <v>0.66660514456714004</v>
      </c>
      <c r="DM138" s="24">
        <v>-0.25920120827502102</v>
      </c>
      <c r="DN138" s="24">
        <v>-0.121880227873155</v>
      </c>
      <c r="DO138" s="24">
        <v>-0.39142080870885099</v>
      </c>
      <c r="DP138" s="24">
        <v>-0.39342098471361903</v>
      </c>
      <c r="DQ138" s="24">
        <v>-0.45653383913614998</v>
      </c>
      <c r="DR138" s="24">
        <v>-0.48784679649900797</v>
      </c>
      <c r="DS138" s="24">
        <v>-0.31241808151490702</v>
      </c>
      <c r="DT138" s="24">
        <v>-0.42967415859632802</v>
      </c>
      <c r="DU138" s="24">
        <v>-0.55083254032816897</v>
      </c>
      <c r="DV138" s="24">
        <v>-0.499309414361568</v>
      </c>
      <c r="DW138" s="24">
        <v>-0.45530135238608399</v>
      </c>
      <c r="DX138" s="24">
        <v>-0.319832379457621</v>
      </c>
      <c r="DY138" s="24">
        <v>-0.61560371054212104</v>
      </c>
      <c r="DZ138" s="24">
        <v>-0.62314951128447105</v>
      </c>
      <c r="EA138" s="24">
        <v>-0.62643010334529103</v>
      </c>
      <c r="EB138" s="24">
        <v>-0.59265679889540002</v>
      </c>
      <c r="EC138" s="24">
        <v>-0.59169961877059096</v>
      </c>
      <c r="ED138" s="24">
        <v>-0.57367501846011903</v>
      </c>
      <c r="EE138" s="24">
        <v>-0.54158608112029705</v>
      </c>
      <c r="EF138" s="24">
        <v>-0.66585046422930305</v>
      </c>
      <c r="EG138" s="24">
        <v>-0.67218856055291298</v>
      </c>
      <c r="EH138" s="24">
        <v>-0.61565167421334999</v>
      </c>
      <c r="EI138" s="24">
        <v>-0.59485967152498398</v>
      </c>
      <c r="EJ138" s="24">
        <v>0.51148094606515704</v>
      </c>
      <c r="EK138" s="24">
        <v>-0.121754241352472</v>
      </c>
      <c r="EL138" s="24">
        <v>6.31232755910002E-2</v>
      </c>
      <c r="EM138" s="24">
        <v>0.66166936534578902</v>
      </c>
      <c r="EN138" s="24">
        <v>0.46556523233588698</v>
      </c>
      <c r="EO138" s="24">
        <v>-0.48158519501445002</v>
      </c>
      <c r="EP138" s="24">
        <v>4.1847863892211297E-2</v>
      </c>
      <c r="EQ138" s="24">
        <v>0.31937851068629203</v>
      </c>
      <c r="ER138" s="24">
        <v>0.132567049578108</v>
      </c>
      <c r="ES138" s="24">
        <v>9.6259708094096799E-2</v>
      </c>
      <c r="ET138" s="24">
        <v>-7.4796352465372903E-2</v>
      </c>
      <c r="EU138" s="24">
        <v>-9.4121066631778407E-3</v>
      </c>
      <c r="EV138" s="24">
        <v>0.40229509567573002</v>
      </c>
      <c r="EW138" s="24">
        <v>-0.45853260177124699</v>
      </c>
    </row>
    <row r="139" spans="1:153" x14ac:dyDescent="0.25">
      <c r="A139" t="s">
        <v>129</v>
      </c>
      <c r="B139" t="s">
        <v>137</v>
      </c>
      <c r="C139" s="23">
        <v>-0.19140812123227399</v>
      </c>
      <c r="D139" s="24">
        <v>-0.673698840386322</v>
      </c>
      <c r="E139" s="24">
        <v>0.452679779749254</v>
      </c>
      <c r="F139" s="24">
        <v>0.19507357315947699</v>
      </c>
      <c r="G139" s="24">
        <v>0.27702025507044398</v>
      </c>
      <c r="H139" s="24">
        <v>0.11922918297729899</v>
      </c>
      <c r="I139" s="24">
        <v>-1.35089208196693E-2</v>
      </c>
      <c r="J139" s="24">
        <v>3.8120246194505499E-2</v>
      </c>
      <c r="K139" s="24">
        <v>0.28746402373702601</v>
      </c>
      <c r="L139" s="24">
        <v>0.23526217565351501</v>
      </c>
      <c r="M139" s="24">
        <v>0.155384313369757</v>
      </c>
      <c r="N139" s="24">
        <v>0.15486231824305099</v>
      </c>
      <c r="O139" s="24">
        <v>9.7032793481855104E-2</v>
      </c>
      <c r="P139" s="24">
        <v>9.3433416821456505E-2</v>
      </c>
      <c r="Q139" s="24">
        <v>0.168362769099897</v>
      </c>
      <c r="R139" s="24">
        <v>0.199036354455985</v>
      </c>
      <c r="S139" s="24">
        <v>0.69256162803018695</v>
      </c>
      <c r="T139" s="24">
        <v>7.3849550543052103E-2</v>
      </c>
      <c r="U139" s="24">
        <v>0.156603442249764</v>
      </c>
      <c r="V139" s="24">
        <v>0.166079765368363</v>
      </c>
      <c r="W139" s="24">
        <v>0.189054866201503</v>
      </c>
      <c r="X139" s="24">
        <v>0.32690794136446699</v>
      </c>
      <c r="Y139" s="24">
        <v>0.17582652681034799</v>
      </c>
      <c r="Z139" s="24">
        <v>0.24576845826423899</v>
      </c>
      <c r="AA139" s="24">
        <v>8.9617450618720396E-2</v>
      </c>
      <c r="AB139" s="24">
        <v>0.407718054023959</v>
      </c>
      <c r="AC139" s="24">
        <v>0.188049412920306</v>
      </c>
      <c r="AD139" s="24">
        <v>0.12623555439280201</v>
      </c>
      <c r="AE139" s="24">
        <v>-0.40577437634678498</v>
      </c>
      <c r="AF139" s="24">
        <v>-0.403358202927595</v>
      </c>
      <c r="AG139" s="24">
        <v>0.34176193415930001</v>
      </c>
      <c r="AH139" s="24">
        <v>0.427698704450999</v>
      </c>
      <c r="AI139" s="24">
        <v>-0.410225052541554</v>
      </c>
      <c r="AJ139" s="24">
        <v>-0.23679668997467801</v>
      </c>
      <c r="AK139" s="24">
        <v>-0.34728291118783</v>
      </c>
      <c r="AL139" s="24">
        <v>-5.8354999096563699E-2</v>
      </c>
      <c r="AM139" s="24">
        <v>-2.8159034082643301E-2</v>
      </c>
      <c r="AN139" s="24">
        <v>2.93232664154227E-2</v>
      </c>
      <c r="AO139" s="24">
        <v>0.34823763441835898</v>
      </c>
      <c r="AP139" s="24">
        <v>-0.27163494507484298</v>
      </c>
      <c r="AQ139" s="24">
        <v>-0.190316797399324</v>
      </c>
      <c r="AR139" s="24">
        <v>9.0942689674977595E-2</v>
      </c>
      <c r="AS139" s="24">
        <v>-7.2289382994386794E-2</v>
      </c>
      <c r="AT139" s="24">
        <v>-0.23760093963981299</v>
      </c>
      <c r="AU139" s="24">
        <v>-9.7545872004375506E-2</v>
      </c>
      <c r="AV139" s="24">
        <v>0.19408263910434001</v>
      </c>
      <c r="AW139" s="24">
        <v>-8.2667681732759193E-2</v>
      </c>
      <c r="AX139" s="24">
        <v>-0.18522435732130299</v>
      </c>
      <c r="AY139" s="24">
        <v>-0.214396475075145</v>
      </c>
      <c r="AZ139" s="24">
        <v>-0.40193245338393702</v>
      </c>
      <c r="BA139" s="24">
        <v>-0.31026314416748102</v>
      </c>
      <c r="BB139" s="24">
        <v>-0.22607625917886201</v>
      </c>
      <c r="BC139" s="24">
        <v>-0.310115777537815</v>
      </c>
      <c r="BD139" s="24">
        <v>-0.49148929357201698</v>
      </c>
      <c r="BE139" s="24">
        <v>-0.30495589696825298</v>
      </c>
      <c r="BF139" s="24">
        <v>-0.15394214716482499</v>
      </c>
      <c r="BG139" s="24">
        <v>-0.32607302500776902</v>
      </c>
      <c r="BH139" s="24">
        <v>-0.41118961874298998</v>
      </c>
      <c r="BI139" s="24">
        <v>-0.424481664320906</v>
      </c>
      <c r="BJ139" s="24">
        <v>6.1452970574649497E-2</v>
      </c>
      <c r="BK139" s="24">
        <v>-0.30715643906803602</v>
      </c>
      <c r="BL139" s="24">
        <v>-0.357012137377475</v>
      </c>
      <c r="BM139" s="24">
        <v>-0.26159526485833601</v>
      </c>
      <c r="BN139" s="24">
        <v>-0.38573448884988698</v>
      </c>
      <c r="BO139" s="24">
        <v>-0.40740770869683501</v>
      </c>
      <c r="BP139" s="24">
        <v>-0.37276248372401899</v>
      </c>
      <c r="BQ139" s="24">
        <v>0.32667429643510398</v>
      </c>
      <c r="BR139" s="24">
        <v>0.14689993872732099</v>
      </c>
      <c r="BS139" s="24">
        <v>-0.158583600407843</v>
      </c>
      <c r="BT139" s="24">
        <v>-0.221779859546054</v>
      </c>
      <c r="BU139" s="24">
        <v>-0.248206690750467</v>
      </c>
      <c r="BV139" s="24">
        <v>-0.26566656296324298</v>
      </c>
      <c r="BW139" s="24">
        <v>-0.28781563372873298</v>
      </c>
      <c r="BX139" s="24">
        <v>-0.47092138091236702</v>
      </c>
      <c r="BY139" s="24">
        <v>-0.18590894958010901</v>
      </c>
      <c r="BZ139" s="24">
        <v>-0.163882297832188</v>
      </c>
      <c r="CA139" s="24">
        <v>-0.133367125713582</v>
      </c>
      <c r="CB139" s="24">
        <v>-0.18475321789188101</v>
      </c>
      <c r="CC139" s="24">
        <v>-0.26626842349749802</v>
      </c>
      <c r="CD139" s="24">
        <v>-0.31596815347011997</v>
      </c>
      <c r="CE139" s="24">
        <v>-0.13900354572295601</v>
      </c>
      <c r="CF139" s="24">
        <v>-0.39614943062077301</v>
      </c>
      <c r="CG139" s="24">
        <v>-0.41659715728248398</v>
      </c>
      <c r="CH139" s="24">
        <v>-0.47501384170321798</v>
      </c>
      <c r="CI139" s="24">
        <v>-0.40928355834265001</v>
      </c>
      <c r="CJ139" s="24">
        <v>-0.35535513946747999</v>
      </c>
      <c r="CK139" s="24">
        <v>-0.28846226198366498</v>
      </c>
      <c r="CL139" s="24">
        <v>3.01868004431524E-2</v>
      </c>
      <c r="CM139" s="24">
        <v>-7.0410817692202601E-2</v>
      </c>
      <c r="CN139" s="24">
        <v>0.26628497558372499</v>
      </c>
      <c r="CO139" s="24">
        <v>-0.162586107171937</v>
      </c>
      <c r="CP139" s="24">
        <v>0.50945335543787695</v>
      </c>
      <c r="CQ139" s="24">
        <v>0.236200193045075</v>
      </c>
      <c r="CR139" s="24">
        <v>0.299234507413909</v>
      </c>
      <c r="CS139" s="24">
        <v>0.358116758393493</v>
      </c>
      <c r="CT139" s="24">
        <v>0.27500169425141702</v>
      </c>
      <c r="CU139" s="24">
        <v>0.56015184088946401</v>
      </c>
      <c r="CV139" s="24">
        <v>-0.167331834892264</v>
      </c>
      <c r="CW139" s="24">
        <v>0.34291540268088999</v>
      </c>
      <c r="CX139" s="24">
        <v>0.11768852731034</v>
      </c>
      <c r="CY139" s="24">
        <v>-0.49202342131916899</v>
      </c>
      <c r="CZ139" s="24">
        <v>-0.15137097610778899</v>
      </c>
      <c r="DA139" s="24">
        <v>0.330989701491052</v>
      </c>
      <c r="DB139" s="24">
        <v>0.32582368882091201</v>
      </c>
      <c r="DC139" s="24">
        <v>0.24546960546446001</v>
      </c>
      <c r="DD139" s="24">
        <v>0.13450416936675599</v>
      </c>
      <c r="DE139" s="24">
        <v>0.27127107990404198</v>
      </c>
      <c r="DF139" s="24">
        <v>-0.54065739614933395</v>
      </c>
      <c r="DG139" s="24">
        <v>-0.63409399749527195</v>
      </c>
      <c r="DH139" s="24">
        <v>8.9862022479599193E-2</v>
      </c>
      <c r="DI139" s="24">
        <v>-1.3514919357263001E-2</v>
      </c>
      <c r="DJ139" s="24">
        <v>-0.19515692591587699</v>
      </c>
      <c r="DK139" s="24">
        <v>-0.25775537759128703</v>
      </c>
      <c r="DL139" s="24">
        <v>0.28986584561523299</v>
      </c>
      <c r="DM139" s="24">
        <v>0.28862946981830701</v>
      </c>
      <c r="DN139" s="24">
        <v>0.49039844368774699</v>
      </c>
      <c r="DO139" s="24">
        <v>2.5624673093734601E-2</v>
      </c>
      <c r="DP139" s="24">
        <v>2.2297285569446702E-2</v>
      </c>
      <c r="DQ139" s="24">
        <v>4.92286311179785E-3</v>
      </c>
      <c r="DR139" s="24">
        <v>5.2553509358188498E-2</v>
      </c>
      <c r="DS139" s="24">
        <v>0.28433232348000498</v>
      </c>
      <c r="DT139" s="24">
        <v>0.129519809772148</v>
      </c>
      <c r="DU139" s="24">
        <v>-3.0513902851323198E-2</v>
      </c>
      <c r="DV139" s="24">
        <v>-6.9608148944698398E-2</v>
      </c>
      <c r="DW139" s="24">
        <v>-3.2755318198331801E-2</v>
      </c>
      <c r="DX139" s="24">
        <v>0.115214870186303</v>
      </c>
      <c r="DY139" s="24">
        <v>-0.20728367547637999</v>
      </c>
      <c r="DZ139" s="24">
        <v>-0.218812038667414</v>
      </c>
      <c r="EA139" s="24">
        <v>-0.21680776009632199</v>
      </c>
      <c r="EB139" s="24">
        <v>-0.17136737318986101</v>
      </c>
      <c r="EC139" s="24">
        <v>-0.17588131203863699</v>
      </c>
      <c r="ED139" s="24">
        <v>-0.101381245397141</v>
      </c>
      <c r="EE139" s="24">
        <v>-9.1455591728687599E-2</v>
      </c>
      <c r="EF139" s="24">
        <v>-0.231852068531055</v>
      </c>
      <c r="EG139" s="24">
        <v>-0.21270621668731499</v>
      </c>
      <c r="EH139" s="24">
        <v>-0.16849509180460101</v>
      </c>
      <c r="EI139" s="24">
        <v>-0.17335612138429901</v>
      </c>
      <c r="EJ139" s="24">
        <v>0.282087949076328</v>
      </c>
      <c r="EK139" s="24">
        <v>0.29751268124828201</v>
      </c>
      <c r="EL139" s="24">
        <v>0.38029120259844801</v>
      </c>
      <c r="EM139" s="24">
        <v>2.0276686961889501E-2</v>
      </c>
      <c r="EN139" s="24">
        <v>0.58973215862264505</v>
      </c>
      <c r="EO139" s="24">
        <v>-0.477701791083603</v>
      </c>
      <c r="EP139" s="24">
        <v>0.52551182606208702</v>
      </c>
      <c r="EQ139" s="24">
        <v>0.371875251855184</v>
      </c>
      <c r="ER139" s="24">
        <v>6.6314262381986303E-2</v>
      </c>
      <c r="ES139" s="24">
        <v>0.61377205123559697</v>
      </c>
      <c r="ET139" s="24">
        <v>0.33973950042976397</v>
      </c>
      <c r="EU139" s="24">
        <v>0.51219820438484498</v>
      </c>
      <c r="EV139" s="24">
        <v>-0.31847536792751002</v>
      </c>
      <c r="EW139" s="24">
        <v>-0.59259602167717096</v>
      </c>
    </row>
    <row r="140" spans="1:153" s="4" customFormat="1" x14ac:dyDescent="0.25"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</row>
    <row r="141" spans="1:153" x14ac:dyDescent="0.25">
      <c r="A141" t="s">
        <v>127</v>
      </c>
      <c r="B141" t="s">
        <v>139</v>
      </c>
      <c r="C141" s="23">
        <v>-0.61350678022705396</v>
      </c>
      <c r="D141" s="24">
        <v>2.17669907924651E-2</v>
      </c>
      <c r="E141" s="24">
        <v>-0.73018360021996498</v>
      </c>
      <c r="F141" s="24">
        <v>0.394171259240512</v>
      </c>
      <c r="G141" s="24">
        <v>0.56024312793289599</v>
      </c>
      <c r="H141" s="24">
        <v>0.47374424836358597</v>
      </c>
      <c r="I141" s="24">
        <v>0.47585915419833502</v>
      </c>
      <c r="J141" s="24">
        <v>0.40697606532787001</v>
      </c>
      <c r="K141" s="24">
        <v>0.50089517405418205</v>
      </c>
      <c r="L141" s="24">
        <v>-0.12787354676891199</v>
      </c>
      <c r="M141" s="24">
        <v>0.31082765329776002</v>
      </c>
      <c r="N141" s="24">
        <v>-0.42078114287818102</v>
      </c>
      <c r="O141" s="24">
        <v>0.41281000065913798</v>
      </c>
      <c r="P141" s="24">
        <v>0.51369081119520399</v>
      </c>
      <c r="Q141" s="24">
        <v>0.55295697141970801</v>
      </c>
      <c r="R141" s="24">
        <v>0.59545095890989397</v>
      </c>
      <c r="S141" s="24">
        <v>4.6751971430930801E-2</v>
      </c>
      <c r="T141" s="24">
        <v>0.36052783120994403</v>
      </c>
      <c r="U141" s="24">
        <v>0.56737400659886505</v>
      </c>
      <c r="V141" s="24">
        <v>0.61008300135260596</v>
      </c>
      <c r="W141" s="24">
        <v>0.56157409135837</v>
      </c>
      <c r="X141" s="24">
        <v>0.54569852435086097</v>
      </c>
      <c r="Y141" s="24">
        <v>0.45750802398839502</v>
      </c>
      <c r="Z141" s="24">
        <v>0.24974203585709001</v>
      </c>
      <c r="AA141" s="24">
        <v>0.39962122432734698</v>
      </c>
      <c r="AB141" s="24">
        <v>0.30000854695062501</v>
      </c>
      <c r="AC141" s="24">
        <v>0.52329875211067201</v>
      </c>
      <c r="AD141" s="24">
        <v>0.45187979602692602</v>
      </c>
      <c r="AE141" s="24">
        <v>-0.16285659825764501</v>
      </c>
      <c r="AF141" s="24">
        <v>-0.17295017263686499</v>
      </c>
      <c r="AG141" s="24">
        <v>0.56881516304911905</v>
      </c>
      <c r="AH141" s="24">
        <v>0.65385484572377195</v>
      </c>
      <c r="AI141" s="24">
        <v>-0.27015161025087298</v>
      </c>
      <c r="AJ141" s="24">
        <v>-0.546614009549661</v>
      </c>
      <c r="AK141" s="24">
        <v>-0.134105944205448</v>
      </c>
      <c r="AL141" s="24">
        <v>-0.52243382634785696</v>
      </c>
      <c r="AM141" s="24">
        <v>-0.50819082635335799</v>
      </c>
      <c r="AN141" s="24">
        <v>0.523534153406085</v>
      </c>
      <c r="AO141" s="24">
        <v>0.346145658488071</v>
      </c>
      <c r="AP141" s="24">
        <v>-0.65319457801383196</v>
      </c>
      <c r="AQ141" s="24">
        <v>-0.840411675386739</v>
      </c>
      <c r="AR141" s="24">
        <v>-0.78382238447615904</v>
      </c>
      <c r="AS141" s="24">
        <v>-0.83690345712927405</v>
      </c>
      <c r="AT141" s="24">
        <v>-0.86949929953576</v>
      </c>
      <c r="AU141" s="24">
        <v>-0.79201153550375203</v>
      </c>
      <c r="AV141" s="24">
        <v>-0.778190131011404</v>
      </c>
      <c r="AW141" s="24">
        <v>-0.86561730332984699</v>
      </c>
      <c r="AX141" s="24">
        <v>-0.69348881043097799</v>
      </c>
      <c r="AY141" s="24">
        <v>-0.67499517974680001</v>
      </c>
      <c r="AZ141" s="24">
        <v>-0.50606041992627404</v>
      </c>
      <c r="BA141" s="24">
        <v>0.65956171356274496</v>
      </c>
      <c r="BB141" s="24">
        <v>-0.59772648185835997</v>
      </c>
      <c r="BC141" s="24">
        <v>-0.552716218476479</v>
      </c>
      <c r="BD141" s="24">
        <v>-7.9151500501332701E-3</v>
      </c>
      <c r="BE141" s="24">
        <v>3.2470385719493199E-2</v>
      </c>
      <c r="BF141" s="24">
        <v>-0.64126026332446795</v>
      </c>
      <c r="BG141" s="24">
        <v>-0.50507497593407502</v>
      </c>
      <c r="BH141" s="24">
        <v>-0.41184155354032298</v>
      </c>
      <c r="BI141" s="24">
        <v>-8.1688285605306901E-2</v>
      </c>
      <c r="BJ141" s="24">
        <v>0.57701519537031898</v>
      </c>
      <c r="BK141" s="24">
        <v>-0.60533096227049898</v>
      </c>
      <c r="BL141" s="24">
        <v>-0.52435147364442003</v>
      </c>
      <c r="BM141" s="24">
        <v>-0.63588064596366101</v>
      </c>
      <c r="BN141" s="24">
        <v>-0.57917229698967299</v>
      </c>
      <c r="BO141" s="24">
        <v>-0.443100270225955</v>
      </c>
      <c r="BP141" s="24">
        <v>-0.53120580529129002</v>
      </c>
      <c r="BQ141" s="24">
        <v>-0.73212855525170795</v>
      </c>
      <c r="BR141" s="24">
        <v>-0.77146241988531195</v>
      </c>
      <c r="BS141" s="24">
        <v>-0.69868631343520804</v>
      </c>
      <c r="BT141" s="24">
        <v>-0.58140330154861197</v>
      </c>
      <c r="BU141" s="24">
        <v>-0.54633953733307605</v>
      </c>
      <c r="BV141" s="24">
        <v>-0.556501220057526</v>
      </c>
      <c r="BW141" s="24">
        <v>-0.54668851891920001</v>
      </c>
      <c r="BX141" s="24">
        <v>-0.333400420446816</v>
      </c>
      <c r="BY141" s="24">
        <v>-0.58396260202669803</v>
      </c>
      <c r="BZ141" s="24">
        <v>-0.55181481514693898</v>
      </c>
      <c r="CA141" s="24">
        <v>-0.78671851261063097</v>
      </c>
      <c r="CB141" s="24">
        <v>-0.61207524240474498</v>
      </c>
      <c r="CC141" s="24">
        <v>-0.58938889599074096</v>
      </c>
      <c r="CD141" s="24">
        <v>-0.50218615750808304</v>
      </c>
      <c r="CE141" s="24">
        <v>-0.44076460755403901</v>
      </c>
      <c r="CF141" s="24">
        <v>-0.47262817989720901</v>
      </c>
      <c r="CG141" s="24">
        <v>-0.46373274544656401</v>
      </c>
      <c r="CH141" s="24">
        <v>-0.42860842601598997</v>
      </c>
      <c r="CI141" s="24">
        <v>-0.47041202330874499</v>
      </c>
      <c r="CJ141" s="24">
        <v>-0.52125232010002398</v>
      </c>
      <c r="CK141" s="24">
        <v>-0.54408108407389799</v>
      </c>
      <c r="CL141" s="24">
        <v>0.16137684269785599</v>
      </c>
      <c r="CM141" s="24">
        <v>-0.13145829126460201</v>
      </c>
      <c r="CN141" s="24">
        <v>0.43003198815180799</v>
      </c>
      <c r="CO141" s="24">
        <v>-0.79642561377248799</v>
      </c>
      <c r="CP141" s="24">
        <v>-0.52733343042449199</v>
      </c>
      <c r="CQ141" s="24">
        <v>-0.78116311038034802</v>
      </c>
      <c r="CR141" s="24">
        <v>-0.66789258498071802</v>
      </c>
      <c r="CS141" s="24">
        <v>-0.27843575929229403</v>
      </c>
      <c r="CT141" s="24">
        <v>-0.62253954271849699</v>
      </c>
      <c r="CU141" s="24">
        <v>-0.47965321882775402</v>
      </c>
      <c r="CV141" s="24">
        <v>-0.826031101949388</v>
      </c>
      <c r="CW141" s="24">
        <v>0.21966254799644699</v>
      </c>
      <c r="CX141" s="24">
        <v>0.27062276596405199</v>
      </c>
      <c r="CY141" s="24">
        <v>-0.45853121028405802</v>
      </c>
      <c r="CZ141" s="24">
        <v>-0.66123993452200602</v>
      </c>
      <c r="DA141" s="24">
        <v>-1.9044348104677099E-2</v>
      </c>
      <c r="DB141" s="24">
        <v>0.54422625248976697</v>
      </c>
      <c r="DC141" s="24">
        <v>-0.42941876048001998</v>
      </c>
      <c r="DD141" s="24">
        <v>0.137049478682499</v>
      </c>
      <c r="DE141" s="24">
        <v>-0.43731444834129701</v>
      </c>
      <c r="DF141" s="24">
        <v>-2.9203695600310099E-2</v>
      </c>
      <c r="DG141" s="24">
        <v>0.174101804869224</v>
      </c>
      <c r="DH141" s="24">
        <v>8.7459191400264605E-2</v>
      </c>
      <c r="DI141" s="24">
        <v>-0.7284992131543</v>
      </c>
      <c r="DJ141" s="24">
        <v>0.78313335678709195</v>
      </c>
      <c r="DK141" s="24">
        <v>-0.80827227320847195</v>
      </c>
      <c r="DL141" s="24">
        <v>0.39548419748812202</v>
      </c>
      <c r="DM141" s="24">
        <v>-0.60424688647438396</v>
      </c>
      <c r="DN141" s="24">
        <v>-9.4030326260678199E-2</v>
      </c>
      <c r="DO141" s="24">
        <v>-0.67268660598656704</v>
      </c>
      <c r="DP141" s="24">
        <v>-0.67283056002836605</v>
      </c>
      <c r="DQ141" s="24">
        <v>-0.60732985844001997</v>
      </c>
      <c r="DR141" s="24">
        <v>-0.46379787288965801</v>
      </c>
      <c r="DS141" s="24">
        <v>-0.451201637542473</v>
      </c>
      <c r="DT141" s="24">
        <v>-0.53344895488657196</v>
      </c>
      <c r="DU141" s="24">
        <v>-0.52228647901188097</v>
      </c>
      <c r="DV141" s="24">
        <v>-0.60600947324963905</v>
      </c>
      <c r="DW141" s="24">
        <v>-0.64699490919437797</v>
      </c>
      <c r="DX141" s="24">
        <v>-0.67489934553752196</v>
      </c>
      <c r="DY141" s="24">
        <v>-0.50187289190413198</v>
      </c>
      <c r="DZ141" s="24">
        <v>-0.52381160042814401</v>
      </c>
      <c r="EA141" s="24">
        <v>-0.52974326161131602</v>
      </c>
      <c r="EB141" s="24">
        <v>-0.55554258109181998</v>
      </c>
      <c r="EC141" s="24">
        <v>-0.54490786611131303</v>
      </c>
      <c r="ED141" s="24">
        <v>-0.53602272411310303</v>
      </c>
      <c r="EE141" s="24">
        <v>-0.57673203834502296</v>
      </c>
      <c r="EF141" s="24">
        <v>-0.47403164417648302</v>
      </c>
      <c r="EG141" s="24">
        <v>-0.457312105477098</v>
      </c>
      <c r="EH141" s="24">
        <v>-0.52020080758404597</v>
      </c>
      <c r="EI141" s="24">
        <v>-0.54166954405760104</v>
      </c>
      <c r="EJ141" s="24">
        <v>-0.66977228944329004</v>
      </c>
      <c r="EK141" s="24">
        <v>-0.51140211221719201</v>
      </c>
      <c r="EL141" s="24">
        <v>-0.58856761816577996</v>
      </c>
      <c r="EM141" s="24">
        <v>0.32253625056818602</v>
      </c>
      <c r="EN141" s="24">
        <v>0.39370879093413402</v>
      </c>
      <c r="EO141" s="24">
        <v>0.17300519275231899</v>
      </c>
      <c r="EP141" s="24">
        <v>0.17714225972744799</v>
      </c>
      <c r="EQ141" s="24">
        <v>-0.57036465329500996</v>
      </c>
      <c r="ER141" s="24">
        <v>-0.642229698142462</v>
      </c>
      <c r="ES141" s="24">
        <v>0.17244675616836799</v>
      </c>
      <c r="ET141" s="24">
        <v>6.3068277708303297E-2</v>
      </c>
      <c r="EU141" s="24">
        <v>0.115522378134365</v>
      </c>
      <c r="EV141" s="24">
        <v>-0.69020236782206101</v>
      </c>
      <c r="EW141" s="24">
        <v>0.13285185124242499</v>
      </c>
    </row>
    <row r="142" spans="1:153" x14ac:dyDescent="0.25">
      <c r="A142" t="s">
        <v>128</v>
      </c>
      <c r="B142" t="s">
        <v>139</v>
      </c>
      <c r="C142" s="23">
        <v>-0.73578908966742795</v>
      </c>
      <c r="D142" s="24">
        <v>-0.16779251301652401</v>
      </c>
      <c r="E142" s="24">
        <v>-0.68182354495603503</v>
      </c>
      <c r="F142" s="24">
        <v>0.51926821530177703</v>
      </c>
      <c r="G142" s="24">
        <v>0.63865711817855597</v>
      </c>
      <c r="H142" s="24">
        <v>0.67084451732709705</v>
      </c>
      <c r="I142" s="24">
        <v>0.64892697195509796</v>
      </c>
      <c r="J142" s="24">
        <v>0.57303150177543205</v>
      </c>
      <c r="K142" s="24">
        <v>0.63281268147953196</v>
      </c>
      <c r="L142" s="24">
        <v>0.26632727462815498</v>
      </c>
      <c r="M142" s="24">
        <v>0.57048684659033</v>
      </c>
      <c r="N142" s="24">
        <v>-0.13683734409970499</v>
      </c>
      <c r="O142" s="24">
        <v>0.61905641309717896</v>
      </c>
      <c r="P142" s="24">
        <v>0.66459184732734</v>
      </c>
      <c r="Q142" s="24">
        <v>0.66734227136393398</v>
      </c>
      <c r="R142" s="24">
        <v>0.63313249961838203</v>
      </c>
      <c r="S142" s="24">
        <v>0.40883596379027098</v>
      </c>
      <c r="T142" s="24">
        <v>0.56539991691400204</v>
      </c>
      <c r="U142" s="24">
        <v>0.717048333680397</v>
      </c>
      <c r="V142" s="24">
        <v>0.71353423554188899</v>
      </c>
      <c r="W142" s="24">
        <v>0.64889027541433597</v>
      </c>
      <c r="X142" s="24">
        <v>0.73603985236414005</v>
      </c>
      <c r="Y142" s="24">
        <v>0.62228235966253798</v>
      </c>
      <c r="Z142" s="24">
        <v>0.582519293593315</v>
      </c>
      <c r="AA142" s="24">
        <v>0.59525304281048497</v>
      </c>
      <c r="AB142" s="24">
        <v>0.46065477276061401</v>
      </c>
      <c r="AC142" s="24">
        <v>0.67854096935852504</v>
      </c>
      <c r="AD142" s="24">
        <v>0.60205140263710499</v>
      </c>
      <c r="AE142" s="24">
        <v>-0.29936157224843801</v>
      </c>
      <c r="AF142" s="24">
        <v>-0.257399965536455</v>
      </c>
      <c r="AG142" s="24">
        <v>0.66452013234650997</v>
      </c>
      <c r="AH142" s="24">
        <v>0.80157821013431396</v>
      </c>
      <c r="AI142" s="24">
        <v>-0.36310973473352998</v>
      </c>
      <c r="AJ142" s="24">
        <v>-0.62961712094380795</v>
      </c>
      <c r="AK142" s="24">
        <v>-0.31169633973736</v>
      </c>
      <c r="AL142" s="24">
        <v>-0.32301620878690801</v>
      </c>
      <c r="AM142" s="24">
        <v>-0.39177061799532198</v>
      </c>
      <c r="AN142" s="24">
        <v>0.67583054722749802</v>
      </c>
      <c r="AO142" s="24">
        <v>0.50856385063050202</v>
      </c>
      <c r="AP142" s="24">
        <v>-0.71153066385011798</v>
      </c>
      <c r="AQ142" s="24">
        <v>-0.75295558445214295</v>
      </c>
      <c r="AR142" s="24">
        <v>-0.77509215792803599</v>
      </c>
      <c r="AS142" s="24">
        <v>-0.81733648256823899</v>
      </c>
      <c r="AT142" s="24">
        <v>-0.79317818339026902</v>
      </c>
      <c r="AU142" s="24">
        <v>-0.81625454361053196</v>
      </c>
      <c r="AV142" s="24">
        <v>-0.37130718117172401</v>
      </c>
      <c r="AW142" s="24">
        <v>-0.81689222263705896</v>
      </c>
      <c r="AX142" s="24">
        <v>-0.767619047468173</v>
      </c>
      <c r="AY142" s="24">
        <v>-0.729666937707801</v>
      </c>
      <c r="AZ142" s="24">
        <v>-0.55443209823188699</v>
      </c>
      <c r="BA142" s="24">
        <v>0.61281989670070602</v>
      </c>
      <c r="BB142" s="24">
        <v>-0.67776285288095095</v>
      </c>
      <c r="BC142" s="24">
        <v>-0.65879385225805598</v>
      </c>
      <c r="BD142" s="24">
        <v>-0.20024117397626701</v>
      </c>
      <c r="BE142" s="24">
        <v>-0.27960461085339899</v>
      </c>
      <c r="BF142" s="24">
        <v>-0.69015162846741895</v>
      </c>
      <c r="BG142" s="24">
        <v>-0.62194957469419399</v>
      </c>
      <c r="BH142" s="24">
        <v>-0.61881298518102801</v>
      </c>
      <c r="BI142" s="24">
        <v>-0.19676161892132499</v>
      </c>
      <c r="BJ142" s="24">
        <v>0.82006582150039298</v>
      </c>
      <c r="BK142" s="24">
        <v>-0.69548677608684895</v>
      </c>
      <c r="BL142" s="24">
        <v>-0.61919428307590796</v>
      </c>
      <c r="BM142" s="24">
        <v>-0.71535241600483201</v>
      </c>
      <c r="BN142" s="24">
        <v>-0.68961465531819399</v>
      </c>
      <c r="BO142" s="24">
        <v>-0.56887674408331201</v>
      </c>
      <c r="BP142" s="24">
        <v>-0.525600661486332</v>
      </c>
      <c r="BQ142" s="24">
        <v>-0.51510866596785798</v>
      </c>
      <c r="BR142" s="24">
        <v>-0.68982226937800895</v>
      </c>
      <c r="BS142" s="24">
        <v>-0.71482329761090901</v>
      </c>
      <c r="BT142" s="24">
        <v>-0.685374159489753</v>
      </c>
      <c r="BU142" s="24">
        <v>-0.67153916897795096</v>
      </c>
      <c r="BV142" s="24">
        <v>-0.67196483321063405</v>
      </c>
      <c r="BW142" s="24">
        <v>-0.65443986417606803</v>
      </c>
      <c r="BX142" s="24">
        <v>-0.42660939822668797</v>
      </c>
      <c r="BY142" s="24">
        <v>-0.68571578216671802</v>
      </c>
      <c r="BZ142" s="24">
        <v>-0.46731677441532499</v>
      </c>
      <c r="CA142" s="24">
        <v>-0.72678686131106596</v>
      </c>
      <c r="CB142" s="24">
        <v>-0.68973487521421595</v>
      </c>
      <c r="CC142" s="24">
        <v>-0.71675390061475497</v>
      </c>
      <c r="CD142" s="24">
        <v>-0.61653792796201301</v>
      </c>
      <c r="CE142" s="24">
        <v>-0.54738009673312704</v>
      </c>
      <c r="CF142" s="24">
        <v>-0.60454781999960105</v>
      </c>
      <c r="CG142" s="24">
        <v>-0.56617119540161198</v>
      </c>
      <c r="CH142" s="24">
        <v>-0.59493287215351598</v>
      </c>
      <c r="CI142" s="24">
        <v>-0.61419523322596903</v>
      </c>
      <c r="CJ142" s="24">
        <v>-0.59462632335789201</v>
      </c>
      <c r="CK142" s="24">
        <v>-0.65650398587746694</v>
      </c>
      <c r="CL142" s="24">
        <v>0.42926863496273998</v>
      </c>
      <c r="CM142" s="24">
        <v>-5.1220210889403603E-3</v>
      </c>
      <c r="CN142" s="24">
        <v>0.56718567257577301</v>
      </c>
      <c r="CO142" s="24">
        <v>-0.78872427107521803</v>
      </c>
      <c r="CP142" s="24">
        <v>-0.53982881476370104</v>
      </c>
      <c r="CQ142" s="24">
        <v>-0.68733535577684901</v>
      </c>
      <c r="CR142" s="24">
        <v>-0.52121361623082796</v>
      </c>
      <c r="CS142" s="24">
        <v>-0.27761816451765098</v>
      </c>
      <c r="CT142" s="24">
        <v>-0.61518693356697796</v>
      </c>
      <c r="CU142" s="24">
        <v>-0.27674489260933099</v>
      </c>
      <c r="CV142" s="24">
        <v>-0.69983420642910699</v>
      </c>
      <c r="CW142" s="24">
        <v>0.371275743596226</v>
      </c>
      <c r="CX142" s="24">
        <v>0.46278544748992601</v>
      </c>
      <c r="CY142" s="24">
        <v>-0.59315407275994803</v>
      </c>
      <c r="CZ142" s="24">
        <v>-0.75409912370037702</v>
      </c>
      <c r="DA142" s="24">
        <v>0.31182086779361001</v>
      </c>
      <c r="DB142" s="24">
        <v>0.61088077578682598</v>
      </c>
      <c r="DC142" s="24">
        <v>-0.24905590253756099</v>
      </c>
      <c r="DD142" s="24">
        <v>0.36065598970793999</v>
      </c>
      <c r="DE142" s="24">
        <v>-0.157734421624287</v>
      </c>
      <c r="DF142" s="24">
        <v>-0.38005157674019402</v>
      </c>
      <c r="DG142" s="24">
        <v>-0.22779907818544601</v>
      </c>
      <c r="DH142" s="24">
        <v>0.30995861346525</v>
      </c>
      <c r="DI142" s="24">
        <v>-0.74582454292518496</v>
      </c>
      <c r="DJ142" s="24">
        <v>0.67014827252006204</v>
      </c>
      <c r="DK142" s="24">
        <v>-0.69855852763635795</v>
      </c>
      <c r="DL142" s="24">
        <v>0.44838766764348897</v>
      </c>
      <c r="DM142" s="24">
        <v>-0.72433540887135905</v>
      </c>
      <c r="DN142" s="24">
        <v>-0.37045013495839901</v>
      </c>
      <c r="DO142" s="24">
        <v>-0.812242411479843</v>
      </c>
      <c r="DP142" s="24">
        <v>-0.82932432947159596</v>
      </c>
      <c r="DQ142" s="24">
        <v>-0.80350887981662</v>
      </c>
      <c r="DR142" s="24">
        <v>-0.71561999386240305</v>
      </c>
      <c r="DS142" s="24">
        <v>-0.658765925670459</v>
      </c>
      <c r="DT142" s="24">
        <v>-0.59616066890219499</v>
      </c>
      <c r="DU142" s="24">
        <v>-0.65639744845487802</v>
      </c>
      <c r="DV142" s="24">
        <v>-0.75356586787520297</v>
      </c>
      <c r="DW142" s="24">
        <v>-0.79285378019401898</v>
      </c>
      <c r="DX142" s="24">
        <v>-0.82370093088836605</v>
      </c>
      <c r="DY142" s="24">
        <v>-0.65446863049332604</v>
      </c>
      <c r="DZ142" s="24">
        <v>-0.67461748505457797</v>
      </c>
      <c r="EA142" s="24">
        <v>-0.68278311924312995</v>
      </c>
      <c r="EB142" s="24">
        <v>-0.71658254619749695</v>
      </c>
      <c r="EC142" s="24">
        <v>-0.69703101859416605</v>
      </c>
      <c r="ED142" s="24">
        <v>-0.67890109765719198</v>
      </c>
      <c r="EE142" s="24">
        <v>-0.71757403517777796</v>
      </c>
      <c r="EF142" s="24">
        <v>-0.61704221964565997</v>
      </c>
      <c r="EG142" s="24">
        <v>-0.61639105781057502</v>
      </c>
      <c r="EH142" s="24">
        <v>-0.66452488741500804</v>
      </c>
      <c r="EI142" s="24">
        <v>-0.69305549805995703</v>
      </c>
      <c r="EJ142" s="24">
        <v>-0.32285365249225501</v>
      </c>
      <c r="EK142" s="24">
        <v>-0.419217067048271</v>
      </c>
      <c r="EL142" s="24">
        <v>-0.44687801977151498</v>
      </c>
      <c r="EM142" s="24">
        <v>0.46265371684092399</v>
      </c>
      <c r="EN142" s="24">
        <v>0.40414157349512803</v>
      </c>
      <c r="EO142" s="24">
        <v>0.20904727898696501</v>
      </c>
      <c r="EP142" s="24">
        <v>1.57787172457815E-2</v>
      </c>
      <c r="EQ142" s="24">
        <v>-0.333028652862428</v>
      </c>
      <c r="ER142" s="24">
        <v>-0.53687441298041305</v>
      </c>
      <c r="ES142" s="24">
        <v>5.0004305629392003E-2</v>
      </c>
      <c r="ET142" s="24">
        <v>-0.16989649000724999</v>
      </c>
      <c r="EU142" s="24">
        <v>-6.8682226185789105E-2</v>
      </c>
      <c r="EV142" s="24">
        <v>-0.55009216975891195</v>
      </c>
      <c r="EW142" s="24">
        <v>0.20883213258984601</v>
      </c>
    </row>
    <row r="143" spans="1:153" s="35" customFormat="1" x14ac:dyDescent="0.25"/>
    <row r="146" spans="1:153" x14ac:dyDescent="0.25">
      <c r="A146" s="28" t="s">
        <v>1014</v>
      </c>
      <c r="B146" t="s">
        <v>136</v>
      </c>
      <c r="C146">
        <v>2</v>
      </c>
      <c r="D146">
        <v>58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53</v>
      </c>
      <c r="AF146">
        <v>49</v>
      </c>
      <c r="AG146">
        <v>0</v>
      </c>
      <c r="AH146">
        <v>0</v>
      </c>
      <c r="AI146">
        <v>51</v>
      </c>
      <c r="AJ146">
        <v>4</v>
      </c>
      <c r="AK146">
        <v>2</v>
      </c>
      <c r="AL146">
        <v>0</v>
      </c>
      <c r="AM146">
        <v>0</v>
      </c>
      <c r="AN146">
        <v>0</v>
      </c>
      <c r="AO146">
        <v>0</v>
      </c>
      <c r="AP146">
        <v>2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42</v>
      </c>
      <c r="BA146">
        <v>0</v>
      </c>
      <c r="BB146">
        <v>5</v>
      </c>
      <c r="BC146">
        <v>9</v>
      </c>
      <c r="BD146">
        <v>49</v>
      </c>
      <c r="BE146">
        <v>2</v>
      </c>
      <c r="BF146">
        <v>0</v>
      </c>
      <c r="BG146">
        <v>14</v>
      </c>
      <c r="BH146">
        <v>36</v>
      </c>
      <c r="BI146">
        <v>51</v>
      </c>
      <c r="BJ146">
        <v>0</v>
      </c>
      <c r="BK146">
        <v>15</v>
      </c>
      <c r="BL146">
        <v>19</v>
      </c>
      <c r="BM146">
        <v>3</v>
      </c>
      <c r="BN146">
        <v>6</v>
      </c>
      <c r="BO146">
        <v>40</v>
      </c>
      <c r="BP146">
        <v>38</v>
      </c>
      <c r="BQ146">
        <v>0</v>
      </c>
      <c r="BR146">
        <v>0</v>
      </c>
      <c r="BS146">
        <v>0</v>
      </c>
      <c r="BT146">
        <v>5</v>
      </c>
      <c r="BU146">
        <v>2</v>
      </c>
      <c r="BV146">
        <v>7</v>
      </c>
      <c r="BW146">
        <v>9</v>
      </c>
      <c r="BX146">
        <v>37</v>
      </c>
      <c r="BY146">
        <v>3</v>
      </c>
      <c r="BZ146">
        <v>0</v>
      </c>
      <c r="CA146">
        <v>0</v>
      </c>
      <c r="CB146">
        <v>0</v>
      </c>
      <c r="CC146">
        <v>2</v>
      </c>
      <c r="CD146">
        <v>20</v>
      </c>
      <c r="CE146">
        <v>5</v>
      </c>
      <c r="CF146">
        <v>39</v>
      </c>
      <c r="CG146">
        <v>41</v>
      </c>
      <c r="CH146">
        <v>32</v>
      </c>
      <c r="CI146">
        <v>23</v>
      </c>
      <c r="CJ146">
        <v>8</v>
      </c>
      <c r="CK146">
        <v>7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37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38</v>
      </c>
      <c r="DG146">
        <v>21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5</v>
      </c>
      <c r="DZ146">
        <v>6</v>
      </c>
      <c r="EA146">
        <v>6</v>
      </c>
      <c r="EB146">
        <v>3</v>
      </c>
      <c r="EC146">
        <v>5</v>
      </c>
      <c r="ED146">
        <v>1</v>
      </c>
      <c r="EE146">
        <v>0</v>
      </c>
      <c r="EF146">
        <v>14</v>
      </c>
      <c r="EG146">
        <v>12</v>
      </c>
      <c r="EH146">
        <v>5</v>
      </c>
      <c r="EI146">
        <v>5</v>
      </c>
      <c r="EJ146">
        <v>0</v>
      </c>
      <c r="EK146">
        <v>0</v>
      </c>
      <c r="EL146">
        <v>0</v>
      </c>
      <c r="EM146">
        <v>0</v>
      </c>
      <c r="EN146">
        <v>0</v>
      </c>
      <c r="EO146">
        <v>44</v>
      </c>
      <c r="EP146">
        <v>0</v>
      </c>
      <c r="EQ146">
        <v>0</v>
      </c>
      <c r="ER146">
        <v>0</v>
      </c>
      <c r="ES146">
        <v>0</v>
      </c>
      <c r="ET146">
        <v>0</v>
      </c>
      <c r="EU146">
        <v>0</v>
      </c>
      <c r="EV146">
        <v>0</v>
      </c>
      <c r="EW146">
        <v>45</v>
      </c>
    </row>
    <row r="147" spans="1:153" x14ac:dyDescent="0.25">
      <c r="A147" s="29" t="s">
        <v>1015</v>
      </c>
      <c r="B147" t="s">
        <v>136</v>
      </c>
      <c r="C147">
        <v>0</v>
      </c>
      <c r="D147">
        <v>0</v>
      </c>
      <c r="E147">
        <v>0</v>
      </c>
      <c r="F147">
        <v>25</v>
      </c>
      <c r="G147">
        <v>13</v>
      </c>
      <c r="H147">
        <v>2</v>
      </c>
      <c r="I147">
        <v>0</v>
      </c>
      <c r="J147">
        <v>2</v>
      </c>
      <c r="K147">
        <v>11</v>
      </c>
      <c r="L147">
        <v>12</v>
      </c>
      <c r="M147">
        <v>4</v>
      </c>
      <c r="N147">
        <v>0</v>
      </c>
      <c r="O147">
        <v>4</v>
      </c>
      <c r="P147">
        <v>1</v>
      </c>
      <c r="Q147">
        <v>5</v>
      </c>
      <c r="R147">
        <v>1</v>
      </c>
      <c r="S147">
        <v>13</v>
      </c>
      <c r="T147">
        <v>4</v>
      </c>
      <c r="U147">
        <v>2</v>
      </c>
      <c r="V147">
        <v>2</v>
      </c>
      <c r="W147">
        <v>3</v>
      </c>
      <c r="X147">
        <v>2</v>
      </c>
      <c r="Y147">
        <v>5</v>
      </c>
      <c r="Z147">
        <v>5</v>
      </c>
      <c r="AA147">
        <v>5</v>
      </c>
      <c r="AB147">
        <v>57</v>
      </c>
      <c r="AC147">
        <v>5</v>
      </c>
      <c r="AD147">
        <v>6</v>
      </c>
      <c r="AE147">
        <v>0</v>
      </c>
      <c r="AF147">
        <v>0</v>
      </c>
      <c r="AG147">
        <v>15</v>
      </c>
      <c r="AH147">
        <v>1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50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4</v>
      </c>
      <c r="CM147">
        <v>3</v>
      </c>
      <c r="CN147">
        <v>12</v>
      </c>
      <c r="CO147">
        <v>0</v>
      </c>
      <c r="CP147">
        <v>0</v>
      </c>
      <c r="CQ147">
        <v>0</v>
      </c>
      <c r="CR147">
        <v>0</v>
      </c>
      <c r="CS147">
        <v>15</v>
      </c>
      <c r="CT147">
        <v>0</v>
      </c>
      <c r="CU147">
        <v>0</v>
      </c>
      <c r="CV147">
        <v>0</v>
      </c>
      <c r="CW147">
        <v>58</v>
      </c>
      <c r="CX147">
        <v>16</v>
      </c>
      <c r="CY147">
        <v>0</v>
      </c>
      <c r="CZ147">
        <v>0</v>
      </c>
      <c r="DA147">
        <v>40</v>
      </c>
      <c r="DB147">
        <v>3</v>
      </c>
      <c r="DC147">
        <v>50</v>
      </c>
      <c r="DD147">
        <v>10</v>
      </c>
      <c r="DE147">
        <v>0</v>
      </c>
      <c r="DF147">
        <v>0</v>
      </c>
      <c r="DG147">
        <v>0</v>
      </c>
      <c r="DH147">
        <v>13</v>
      </c>
      <c r="DI147">
        <v>0</v>
      </c>
      <c r="DJ147">
        <v>0</v>
      </c>
      <c r="DK147">
        <v>0</v>
      </c>
      <c r="DL147">
        <v>38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4</v>
      </c>
      <c r="EN147">
        <v>21</v>
      </c>
      <c r="EO147">
        <v>0</v>
      </c>
      <c r="EP147">
        <v>0</v>
      </c>
      <c r="EQ147">
        <v>0</v>
      </c>
      <c r="ER147">
        <v>0</v>
      </c>
      <c r="ES147">
        <v>0</v>
      </c>
      <c r="ET147">
        <v>0</v>
      </c>
      <c r="EU147">
        <v>0</v>
      </c>
      <c r="EV147">
        <v>0</v>
      </c>
      <c r="EW147">
        <v>0</v>
      </c>
    </row>
    <row r="148" spans="1:153" x14ac:dyDescent="0.25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</row>
    <row r="149" spans="1:153" x14ac:dyDescent="0.25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</row>
    <row r="150" spans="1:153" x14ac:dyDescent="0.25">
      <c r="A150" s="28" t="s">
        <v>1014</v>
      </c>
      <c r="B150" t="s">
        <v>138</v>
      </c>
      <c r="C150">
        <v>0</v>
      </c>
      <c r="D150">
        <v>0</v>
      </c>
      <c r="E150">
        <v>62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4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4</v>
      </c>
      <c r="AM150">
        <v>17</v>
      </c>
      <c r="AN150">
        <v>0</v>
      </c>
      <c r="AO150">
        <v>0</v>
      </c>
      <c r="AP150">
        <v>0</v>
      </c>
      <c r="AQ150">
        <v>23</v>
      </c>
      <c r="AR150">
        <v>53</v>
      </c>
      <c r="AS150">
        <v>35</v>
      </c>
      <c r="AT150">
        <v>3</v>
      </c>
      <c r="AU150">
        <v>9</v>
      </c>
      <c r="AV150">
        <v>14</v>
      </c>
      <c r="AW150">
        <v>38</v>
      </c>
      <c r="AX150">
        <v>4</v>
      </c>
      <c r="AY150">
        <v>3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2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47</v>
      </c>
      <c r="BR150">
        <v>45</v>
      </c>
      <c r="BS150">
        <v>5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10</v>
      </c>
      <c r="CA150">
        <v>28</v>
      </c>
      <c r="CB150">
        <v>1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28</v>
      </c>
      <c r="CP150">
        <v>46</v>
      </c>
      <c r="CQ150">
        <v>49</v>
      </c>
      <c r="CR150">
        <v>38</v>
      </c>
      <c r="CS150">
        <v>0</v>
      </c>
      <c r="CT150">
        <v>43</v>
      </c>
      <c r="CU150">
        <v>36</v>
      </c>
      <c r="CV150">
        <v>27</v>
      </c>
      <c r="CW150">
        <v>0</v>
      </c>
      <c r="CX150">
        <v>0</v>
      </c>
      <c r="CY150">
        <v>0</v>
      </c>
      <c r="CZ150">
        <v>10</v>
      </c>
      <c r="DA150">
        <v>0</v>
      </c>
      <c r="DB150">
        <v>0</v>
      </c>
      <c r="DC150">
        <v>0</v>
      </c>
      <c r="DD150">
        <v>0</v>
      </c>
      <c r="DE150">
        <v>3</v>
      </c>
      <c r="DF150">
        <v>0</v>
      </c>
      <c r="DG150">
        <v>0</v>
      </c>
      <c r="DH150">
        <v>0</v>
      </c>
      <c r="DI150">
        <v>49</v>
      </c>
      <c r="DJ150">
        <v>0</v>
      </c>
      <c r="DK150">
        <v>4</v>
      </c>
      <c r="DL150">
        <v>0</v>
      </c>
      <c r="DM150">
        <v>53</v>
      </c>
      <c r="DN150">
        <v>5</v>
      </c>
      <c r="DO150">
        <v>44</v>
      </c>
      <c r="DP150">
        <v>45</v>
      </c>
      <c r="DQ150">
        <v>27</v>
      </c>
      <c r="DR150">
        <v>2</v>
      </c>
      <c r="DS150">
        <v>39</v>
      </c>
      <c r="DT150">
        <v>21</v>
      </c>
      <c r="DU150">
        <v>2</v>
      </c>
      <c r="DV150">
        <v>17</v>
      </c>
      <c r="DW150">
        <v>21</v>
      </c>
      <c r="DX150">
        <v>44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2</v>
      </c>
      <c r="EF150">
        <v>0</v>
      </c>
      <c r="EG150">
        <v>0</v>
      </c>
      <c r="EH150">
        <v>0</v>
      </c>
      <c r="EI150">
        <v>0</v>
      </c>
      <c r="EJ150">
        <v>24</v>
      </c>
      <c r="EK150">
        <v>45</v>
      </c>
      <c r="EL150">
        <v>17</v>
      </c>
      <c r="EM150">
        <v>0</v>
      </c>
      <c r="EN150">
        <v>0</v>
      </c>
      <c r="EO150">
        <v>0</v>
      </c>
      <c r="EP150">
        <v>2</v>
      </c>
      <c r="EQ150">
        <v>27</v>
      </c>
      <c r="ER150">
        <v>28</v>
      </c>
      <c r="ES150">
        <v>2</v>
      </c>
      <c r="ET150">
        <v>9</v>
      </c>
      <c r="EU150">
        <v>4</v>
      </c>
      <c r="EV150">
        <v>0</v>
      </c>
      <c r="EW150">
        <v>0</v>
      </c>
    </row>
    <row r="151" spans="1:153" x14ac:dyDescent="0.25">
      <c r="A151" s="29" t="s">
        <v>1015</v>
      </c>
      <c r="B151" t="s">
        <v>138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2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20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34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41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>
        <v>0</v>
      </c>
      <c r="DT151">
        <v>0</v>
      </c>
      <c r="DU151">
        <v>0</v>
      </c>
      <c r="DV151">
        <v>0</v>
      </c>
      <c r="DW151">
        <v>0</v>
      </c>
      <c r="DX151">
        <v>0</v>
      </c>
      <c r="DY151">
        <v>0</v>
      </c>
      <c r="DZ151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0</v>
      </c>
      <c r="EN151">
        <v>0</v>
      </c>
      <c r="EO151">
        <v>0</v>
      </c>
      <c r="EP151">
        <v>0</v>
      </c>
      <c r="EQ151">
        <v>0</v>
      </c>
      <c r="ER151">
        <v>0</v>
      </c>
      <c r="ES151">
        <v>0</v>
      </c>
      <c r="ET151">
        <v>0</v>
      </c>
      <c r="EU151">
        <v>0</v>
      </c>
      <c r="EV151">
        <v>0</v>
      </c>
      <c r="EW151">
        <v>0</v>
      </c>
    </row>
  </sheetData>
  <sortState ref="A4:IH139">
    <sortCondition ref="A4:A139"/>
  </sortState>
  <conditionalFormatting sqref="C4:EW142">
    <cfRule type="colorScale" priority="9">
      <colorScale>
        <cfvo type="num" val="-1"/>
        <cfvo type="num" val="0"/>
        <cfvo type="num" val="1"/>
        <color rgb="FF00B050"/>
        <color theme="0"/>
        <color rgb="FFFF0000"/>
      </colorScale>
    </cfRule>
  </conditionalFormatting>
  <conditionalFormatting sqref="B146:EW146 B150:EW150">
    <cfRule type="colorScale" priority="8">
      <colorScale>
        <cfvo type="num" val="0"/>
        <cfvo type="num" val="20"/>
        <cfvo type="num" val="60"/>
        <color theme="0"/>
        <color rgb="FFFF9999"/>
        <color rgb="FFC00000"/>
      </colorScale>
    </cfRule>
  </conditionalFormatting>
  <conditionalFormatting sqref="B147:EW147">
    <cfRule type="colorScale" priority="307">
      <colorScale>
        <cfvo type="num" val="0"/>
        <cfvo type="percent" val="20"/>
        <cfvo type="num" val="60"/>
        <color theme="0"/>
        <color theme="9" tint="0.79998168889431442"/>
        <color rgb="FF00B050"/>
      </colorScale>
    </cfRule>
  </conditionalFormatting>
  <conditionalFormatting sqref="B151:EW151">
    <cfRule type="colorScale" priority="308">
      <colorScale>
        <cfvo type="num" val="0"/>
        <cfvo type="percent" val="20"/>
        <cfvo type="num" val="60"/>
        <color theme="0"/>
        <color theme="9" tint="0.79998168889431442"/>
        <color rgb="FF00B050"/>
      </colorScale>
    </cfRule>
  </conditionalFormatting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pane xSplit="2" ySplit="10" topLeftCell="C20" activePane="bottomRight" state="frozen"/>
      <selection pane="topRight" activeCell="C1" sqref="C1"/>
      <selection pane="bottomLeft" activeCell="A11" sqref="A11"/>
      <selection pane="bottomRight" activeCell="A34" sqref="A34"/>
    </sheetView>
  </sheetViews>
  <sheetFormatPr defaultRowHeight="15" x14ac:dyDescent="0.25"/>
  <cols>
    <col min="1" max="1" width="14.28515625" customWidth="1"/>
    <col min="2" max="2" width="55.85546875" customWidth="1"/>
    <col min="7" max="7" width="136.85546875" customWidth="1"/>
  </cols>
  <sheetData>
    <row r="1" spans="1:8" x14ac:dyDescent="0.25">
      <c r="A1" t="s">
        <v>284</v>
      </c>
      <c r="B1">
        <v>49</v>
      </c>
    </row>
    <row r="2" spans="1:8" x14ac:dyDescent="0.25">
      <c r="A2" t="s">
        <v>283</v>
      </c>
      <c r="B2">
        <v>75477</v>
      </c>
    </row>
    <row r="3" spans="1:8" x14ac:dyDescent="0.25">
      <c r="A3" t="s">
        <v>282</v>
      </c>
      <c r="B3" t="s">
        <v>281</v>
      </c>
    </row>
    <row r="4" spans="1:8" x14ac:dyDescent="0.25">
      <c r="A4" t="s">
        <v>280</v>
      </c>
      <c r="B4" t="s">
        <v>279</v>
      </c>
    </row>
    <row r="5" spans="1:8" x14ac:dyDescent="0.25">
      <c r="A5" t="s">
        <v>278</v>
      </c>
      <c r="B5" t="s">
        <v>277</v>
      </c>
    </row>
    <row r="6" spans="1:8" x14ac:dyDescent="0.25">
      <c r="A6" t="s">
        <v>276</v>
      </c>
      <c r="B6" t="s">
        <v>275</v>
      </c>
    </row>
    <row r="7" spans="1:8" x14ac:dyDescent="0.25">
      <c r="A7" t="s">
        <v>274</v>
      </c>
      <c r="B7" t="s">
        <v>273</v>
      </c>
    </row>
    <row r="8" spans="1:8" x14ac:dyDescent="0.25">
      <c r="A8" t="s">
        <v>272</v>
      </c>
      <c r="B8">
        <v>3</v>
      </c>
    </row>
    <row r="10" spans="1:8" x14ac:dyDescent="0.25">
      <c r="A10" t="s">
        <v>271</v>
      </c>
      <c r="B10" t="s">
        <v>270</v>
      </c>
      <c r="C10" t="s">
        <v>269</v>
      </c>
      <c r="D10" t="s">
        <v>268</v>
      </c>
      <c r="E10" t="s">
        <v>267</v>
      </c>
      <c r="F10" t="s">
        <v>266</v>
      </c>
      <c r="G10" t="s">
        <v>265</v>
      </c>
    </row>
    <row r="11" spans="1:8" x14ac:dyDescent="0.25">
      <c r="A11" s="18" t="str">
        <f>HYPERLINK("http://amigo.geneontology.org/amigo/term/GO:0010876","GO:0010876")</f>
        <v>GO:0010876</v>
      </c>
      <c r="B11" t="s">
        <v>195</v>
      </c>
      <c r="C11">
        <v>0.02</v>
      </c>
      <c r="D11">
        <v>0.02</v>
      </c>
      <c r="E11">
        <v>300</v>
      </c>
      <c r="F11" t="s">
        <v>194</v>
      </c>
      <c r="G11" t="s">
        <v>191</v>
      </c>
      <c r="H11">
        <f>COUNTIF('GO_P1010∩C22∩K00 '!A:A,A11)</f>
        <v>0</v>
      </c>
    </row>
    <row r="12" spans="1:8" x14ac:dyDescent="0.25">
      <c r="A12" s="18" t="str">
        <f>HYPERLINK("http://amigo.geneontology.org/amigo/term/GO:0006869","GO:0006869")</f>
        <v>GO:0006869</v>
      </c>
      <c r="B12" t="s">
        <v>193</v>
      </c>
      <c r="C12">
        <v>0.02</v>
      </c>
      <c r="D12">
        <v>0.02</v>
      </c>
      <c r="E12">
        <v>291</v>
      </c>
      <c r="F12" t="s">
        <v>192</v>
      </c>
      <c r="G12" t="s">
        <v>191</v>
      </c>
      <c r="H12">
        <f>COUNTIF('GO_P1010∩C22∩K00 '!A:A,A12)</f>
        <v>0</v>
      </c>
    </row>
    <row r="13" spans="1:8" x14ac:dyDescent="0.25">
      <c r="A13" s="18" t="str">
        <f>HYPERLINK("http://amigo.geneontology.org/amigo/term/GO:0051513","GO:0051513")</f>
        <v>GO:0051513</v>
      </c>
      <c r="B13" t="s">
        <v>264</v>
      </c>
      <c r="C13" s="3">
        <v>1.482E-5</v>
      </c>
      <c r="D13" s="3">
        <v>1.5590000000000002E-5</v>
      </c>
      <c r="E13">
        <v>9</v>
      </c>
      <c r="F13" t="s">
        <v>263</v>
      </c>
      <c r="G13" s="8" t="s">
        <v>213</v>
      </c>
      <c r="H13">
        <f>COUNTIF('GO_P1010∩C22∩K00 '!A:A,A13)</f>
        <v>0</v>
      </c>
    </row>
    <row r="14" spans="1:8" x14ac:dyDescent="0.25">
      <c r="A14" s="18" t="str">
        <f>HYPERLINK("http://amigo.geneontology.org/amigo/term/GO:0051510","GO:0051510")</f>
        <v>GO:0051510</v>
      </c>
      <c r="B14" t="s">
        <v>262</v>
      </c>
      <c r="C14" s="3">
        <v>2.7140000000000001E-5</v>
      </c>
      <c r="D14" s="3">
        <v>2.8540000000000001E-5</v>
      </c>
      <c r="E14">
        <v>12</v>
      </c>
      <c r="F14" t="s">
        <v>261</v>
      </c>
      <c r="G14" s="8" t="s">
        <v>213</v>
      </c>
      <c r="H14">
        <f>COUNTIF('GO_P1010∩C22∩K00 '!A:A,A14)</f>
        <v>0</v>
      </c>
    </row>
    <row r="15" spans="1:8" x14ac:dyDescent="0.25">
      <c r="A15" s="18" t="str">
        <f>HYPERLINK("http://amigo.geneontology.org/amigo/term/GO:0001558","GO:0001558")</f>
        <v>GO:0001558</v>
      </c>
      <c r="B15" t="s">
        <v>255</v>
      </c>
      <c r="C15" s="3">
        <v>1.4339999999999999E-4</v>
      </c>
      <c r="D15" s="3">
        <v>1.5080000000000001E-4</v>
      </c>
      <c r="E15">
        <v>27</v>
      </c>
      <c r="F15" t="s">
        <v>254</v>
      </c>
      <c r="G15" s="8" t="s">
        <v>213</v>
      </c>
      <c r="H15">
        <f>COUNTIF('GO_P1010∩C22∩K00 '!A:A,A15)</f>
        <v>0</v>
      </c>
    </row>
    <row r="16" spans="1:8" x14ac:dyDescent="0.25">
      <c r="A16" s="18" t="str">
        <f>HYPERLINK("http://amigo.geneontology.org/amigo/term/GO:0022604","GO:0022604")</f>
        <v>GO:0022604</v>
      </c>
      <c r="B16" t="s">
        <v>253</v>
      </c>
      <c r="C16" s="3">
        <v>1.5440000000000001E-4</v>
      </c>
      <c r="D16" s="3">
        <v>1.6229999999999999E-4</v>
      </c>
      <c r="E16">
        <v>28</v>
      </c>
      <c r="F16" t="s">
        <v>252</v>
      </c>
      <c r="G16" s="8" t="s">
        <v>213</v>
      </c>
      <c r="H16">
        <f>COUNTIF('GO_P1010∩C22∩K00 '!A:A,A16)</f>
        <v>0</v>
      </c>
    </row>
    <row r="17" spans="1:8" x14ac:dyDescent="0.25">
      <c r="A17" s="18" t="str">
        <f>HYPERLINK("http://amigo.geneontology.org/amigo/term/GO:0022603","GO:0022603")</f>
        <v>GO:0022603</v>
      </c>
      <c r="B17" t="s">
        <v>245</v>
      </c>
      <c r="C17" s="3">
        <v>5.7819999999999996E-4</v>
      </c>
      <c r="D17" s="3">
        <v>6.0709999999999996E-4</v>
      </c>
      <c r="E17">
        <v>54</v>
      </c>
      <c r="F17" t="s">
        <v>244</v>
      </c>
      <c r="G17" s="8" t="s">
        <v>213</v>
      </c>
      <c r="H17">
        <f>COUNTIF('GO_P1010∩C22∩K00 '!A:A,A17)</f>
        <v>0</v>
      </c>
    </row>
    <row r="18" spans="1:8" x14ac:dyDescent="0.25">
      <c r="A18" s="18" t="str">
        <f>HYPERLINK("http://amigo.geneontology.org/amigo/term/GO:0048638","GO:0048638")</f>
        <v>GO:0048638</v>
      </c>
      <c r="B18" t="s">
        <v>238</v>
      </c>
      <c r="C18" s="3">
        <v>1.701E-3</v>
      </c>
      <c r="D18" s="3">
        <v>1.7849999999999999E-3</v>
      </c>
      <c r="E18">
        <v>93</v>
      </c>
      <c r="F18" t="s">
        <v>237</v>
      </c>
      <c r="G18" s="8" t="s">
        <v>213</v>
      </c>
      <c r="H18">
        <f>COUNTIF('GO_P1010∩C22∩K00 '!A:A,A18)</f>
        <v>0</v>
      </c>
    </row>
    <row r="19" spans="1:8" x14ac:dyDescent="0.25">
      <c r="A19" s="18" t="str">
        <f>HYPERLINK("http://amigo.geneontology.org/amigo/term/GO:0040008","GO:0040008")</f>
        <v>GO:0040008</v>
      </c>
      <c r="B19" t="s">
        <v>223</v>
      </c>
      <c r="C19" s="3">
        <v>5.5960000000000003E-3</v>
      </c>
      <c r="D19" s="3">
        <v>5.8630000000000002E-3</v>
      </c>
      <c r="E19">
        <v>171</v>
      </c>
      <c r="F19" t="s">
        <v>222</v>
      </c>
      <c r="G19" s="8" t="s">
        <v>213</v>
      </c>
      <c r="H19">
        <f>COUNTIF('GO_P1010∩C22∩K00 '!A:A,A19)</f>
        <v>0</v>
      </c>
    </row>
    <row r="20" spans="1:8" x14ac:dyDescent="0.25">
      <c r="A20" s="18" t="str">
        <f>HYPERLINK("http://amigo.geneontology.org/amigo/term/GO:0051128","GO:0051128")</f>
        <v>GO:0051128</v>
      </c>
      <c r="B20" t="s">
        <v>215</v>
      </c>
      <c r="C20" s="3">
        <v>8.2380000000000005E-3</v>
      </c>
      <c r="D20" s="3">
        <v>8.6230000000000005E-3</v>
      </c>
      <c r="E20">
        <v>209</v>
      </c>
      <c r="F20" t="s">
        <v>214</v>
      </c>
      <c r="G20" s="8" t="s">
        <v>213</v>
      </c>
      <c r="H20">
        <f>COUNTIF('GO_P1010∩C22∩K00 '!A:A,A20)</f>
        <v>0</v>
      </c>
    </row>
    <row r="21" spans="1:8" x14ac:dyDescent="0.25">
      <c r="A21" s="18" t="str">
        <f>HYPERLINK("http://amigo.geneontology.org/amigo/term/GO:0050793","GO:0050793")</f>
        <v>GO:0050793</v>
      </c>
      <c r="B21" t="s">
        <v>236</v>
      </c>
      <c r="C21" s="3">
        <v>1.725E-3</v>
      </c>
      <c r="D21" s="3">
        <v>1.81E-3</v>
      </c>
      <c r="E21">
        <v>363</v>
      </c>
      <c r="F21" t="s">
        <v>235</v>
      </c>
      <c r="G21" s="8" t="s">
        <v>234</v>
      </c>
      <c r="H21">
        <f>COUNTIF('GO_P1010∩C22∩K00 '!A:A,A21)</f>
        <v>1</v>
      </c>
    </row>
    <row r="22" spans="1:8" x14ac:dyDescent="0.25">
      <c r="A22" s="18" t="str">
        <f>HYPERLINK("http://amigo.geneontology.org/amigo/term/GO:0016491","GO:0016491")</f>
        <v>GO:0016491</v>
      </c>
      <c r="B22" s="5" t="s">
        <v>190</v>
      </c>
      <c r="C22">
        <v>0.02</v>
      </c>
      <c r="D22">
        <v>0.03</v>
      </c>
      <c r="E22">
        <v>6583</v>
      </c>
      <c r="F22" t="s">
        <v>189</v>
      </c>
      <c r="G22" t="s">
        <v>188</v>
      </c>
      <c r="H22">
        <f>COUNTIF('GO_P1010∩C22∩K00 '!A:A,A22)</f>
        <v>1</v>
      </c>
    </row>
    <row r="23" spans="1:8" x14ac:dyDescent="0.25">
      <c r="A23" s="18" t="str">
        <f>HYPERLINK("http://amigo.geneontology.org/amigo/term/GO:0010496","GO:0010496")</f>
        <v>GO:0010496</v>
      </c>
      <c r="B23" t="s">
        <v>212</v>
      </c>
      <c r="C23" s="3">
        <v>9.6950000000000005E-3</v>
      </c>
      <c r="D23">
        <v>0.01</v>
      </c>
      <c r="E23">
        <v>15</v>
      </c>
      <c r="F23" t="s">
        <v>210</v>
      </c>
      <c r="G23" t="s">
        <v>95</v>
      </c>
      <c r="H23">
        <f>COUNTIF('GO_P1010∩C22∩K00 '!A:A,A23)</f>
        <v>0</v>
      </c>
    </row>
    <row r="24" spans="1:8" x14ac:dyDescent="0.25">
      <c r="A24" s="18" t="str">
        <f>HYPERLINK("http://amigo.geneontology.org/amigo/term/GO:0010497","GO:0010497")</f>
        <v>GO:0010497</v>
      </c>
      <c r="B24" t="s">
        <v>211</v>
      </c>
      <c r="C24" s="3">
        <v>9.6950000000000005E-3</v>
      </c>
      <c r="D24">
        <v>0.01</v>
      </c>
      <c r="E24">
        <v>15</v>
      </c>
      <c r="F24" t="s">
        <v>210</v>
      </c>
      <c r="G24" t="s">
        <v>95</v>
      </c>
      <c r="H24">
        <f>COUNTIF('GO_P1010∩C22∩K00 '!A:A,A24)</f>
        <v>0</v>
      </c>
    </row>
    <row r="25" spans="1:8" x14ac:dyDescent="0.25">
      <c r="A25" s="18" t="str">
        <f>HYPERLINK("http://amigo.geneontology.org/amigo/term/GO:2000280","GO:2000280")</f>
        <v>GO:2000280</v>
      </c>
      <c r="B25" t="s">
        <v>207</v>
      </c>
      <c r="C25">
        <v>0.01</v>
      </c>
      <c r="D25">
        <v>0.01</v>
      </c>
      <c r="E25">
        <v>17</v>
      </c>
      <c r="F25" t="s">
        <v>206</v>
      </c>
      <c r="G25" t="s">
        <v>95</v>
      </c>
      <c r="H25">
        <f>COUNTIF('GO_P1010∩C22∩K00 '!A:A,A25)</f>
        <v>0</v>
      </c>
    </row>
    <row r="26" spans="1:8" x14ac:dyDescent="0.25">
      <c r="A26" s="18" t="str">
        <f>HYPERLINK("http://amigo.geneontology.org/amigo/term/GO:0008422","GO:0008422")</f>
        <v>GO:0008422</v>
      </c>
      <c r="B26" t="s">
        <v>187</v>
      </c>
      <c r="C26">
        <v>0.02</v>
      </c>
      <c r="D26">
        <v>0.02</v>
      </c>
      <c r="E26">
        <v>36</v>
      </c>
      <c r="F26" t="s">
        <v>186</v>
      </c>
      <c r="G26" t="s">
        <v>64</v>
      </c>
      <c r="H26">
        <f>COUNTIF('GO_P1010∩C22∩K00 '!A:A,A26)</f>
        <v>0</v>
      </c>
    </row>
    <row r="27" spans="1:8" x14ac:dyDescent="0.25">
      <c r="A27" s="18" t="str">
        <f>HYPERLINK("http://amigo.geneontology.org/amigo/term/GO:0051275","GO:0051275")</f>
        <v>GO:0051275</v>
      </c>
      <c r="B27" t="s">
        <v>159</v>
      </c>
      <c r="C27">
        <v>0.04</v>
      </c>
      <c r="D27">
        <v>0.04</v>
      </c>
      <c r="E27">
        <v>55</v>
      </c>
      <c r="F27" t="s">
        <v>157</v>
      </c>
      <c r="G27" t="s">
        <v>64</v>
      </c>
      <c r="H27">
        <f>COUNTIF('GO_P1010∩C22∩K00 '!A:A,A27)</f>
        <v>0</v>
      </c>
    </row>
    <row r="28" spans="1:8" x14ac:dyDescent="0.25">
      <c r="A28" s="18" t="str">
        <f>HYPERLINK("http://amigo.geneontology.org/amigo/term/GO:0030245","GO:0030245")</f>
        <v>GO:0030245</v>
      </c>
      <c r="B28" t="s">
        <v>158</v>
      </c>
      <c r="C28">
        <v>0.04</v>
      </c>
      <c r="D28">
        <v>0.04</v>
      </c>
      <c r="E28">
        <v>55</v>
      </c>
      <c r="F28" t="s">
        <v>157</v>
      </c>
      <c r="G28" t="s">
        <v>64</v>
      </c>
      <c r="H28">
        <f>COUNTIF('GO_P1010∩C22∩K00 '!A:A,A28)</f>
        <v>0</v>
      </c>
    </row>
    <row r="29" spans="1:8" x14ac:dyDescent="0.25">
      <c r="A29" s="18" t="str">
        <f>HYPERLINK("http://amigo.geneontology.org/amigo/term/GO:0009251","GO:0009251")</f>
        <v>GO:0009251</v>
      </c>
      <c r="B29" t="s">
        <v>148</v>
      </c>
      <c r="C29">
        <v>0.05</v>
      </c>
      <c r="D29">
        <v>0.05</v>
      </c>
      <c r="E29">
        <v>75</v>
      </c>
      <c r="F29" t="s">
        <v>147</v>
      </c>
      <c r="G29" t="s">
        <v>64</v>
      </c>
      <c r="H29">
        <f>COUNTIF('GO_P1010∩C22∩K00 '!A:A,A29)</f>
        <v>0</v>
      </c>
    </row>
    <row r="30" spans="1:8" x14ac:dyDescent="0.25">
      <c r="A30" s="18" t="str">
        <f>HYPERLINK("http://amigo.geneontology.org/amigo/term/GO:0044247","GO:0044247")</f>
        <v>GO:0044247</v>
      </c>
      <c r="B30" t="s">
        <v>146</v>
      </c>
      <c r="C30">
        <v>0.05</v>
      </c>
      <c r="D30">
        <v>0.05</v>
      </c>
      <c r="E30">
        <v>73</v>
      </c>
      <c r="F30" t="s">
        <v>145</v>
      </c>
      <c r="G30" t="s">
        <v>64</v>
      </c>
      <c r="H30">
        <f>COUNTIF('GO_P1010∩C22∩K00 '!A:A,A30)</f>
        <v>0</v>
      </c>
    </row>
    <row r="31" spans="1:8" x14ac:dyDescent="0.25">
      <c r="A31" s="18" t="str">
        <f>HYPERLINK("http://amigo.geneontology.org/amigo/term/GO:0015926","GO:0015926")</f>
        <v>GO:0015926</v>
      </c>
      <c r="B31" t="s">
        <v>144</v>
      </c>
      <c r="C31">
        <v>0.05</v>
      </c>
      <c r="D31">
        <v>0.05</v>
      </c>
      <c r="E31">
        <v>71</v>
      </c>
      <c r="F31" t="s">
        <v>143</v>
      </c>
      <c r="G31" t="s">
        <v>64</v>
      </c>
      <c r="H31">
        <f>COUNTIF('GO_P1010∩C22∩K00 '!A:A,A31)</f>
        <v>0</v>
      </c>
    </row>
    <row r="32" spans="1:8" x14ac:dyDescent="0.25">
      <c r="A32" s="18" t="str">
        <f>HYPERLINK("http://amigo.geneontology.org/amigo/term/GO:0046914","GO:0046914")</f>
        <v>GO:0046914</v>
      </c>
      <c r="B32" t="s">
        <v>233</v>
      </c>
      <c r="C32" s="3">
        <v>1.756E-3</v>
      </c>
      <c r="D32" s="3">
        <v>1.841E-3</v>
      </c>
      <c r="E32">
        <v>4352</v>
      </c>
      <c r="F32" t="s">
        <v>232</v>
      </c>
      <c r="G32" s="13" t="s">
        <v>231</v>
      </c>
      <c r="H32">
        <f>COUNTIF('GO_P1010∩C22∩K00 '!A:A,A32)</f>
        <v>0</v>
      </c>
    </row>
    <row r="33" spans="1:9" x14ac:dyDescent="0.25">
      <c r="A33" s="18" t="str">
        <f>HYPERLINK("http://amigo.geneontology.org/amigo/term/GO:0005506","GO:0005506")</f>
        <v>GO:0005506</v>
      </c>
      <c r="B33" t="s">
        <v>251</v>
      </c>
      <c r="C33" s="3">
        <v>1.573E-4</v>
      </c>
      <c r="D33" s="3">
        <v>1.6530000000000001E-4</v>
      </c>
      <c r="E33">
        <v>1804</v>
      </c>
      <c r="F33" t="s">
        <v>250</v>
      </c>
      <c r="G33" s="13" t="s">
        <v>239</v>
      </c>
      <c r="H33">
        <f>COUNTIF('GO_P1010∩C22∩K00 '!A:A,A33)</f>
        <v>0</v>
      </c>
    </row>
    <row r="34" spans="1:9" x14ac:dyDescent="0.25">
      <c r="A34" s="18" t="str">
        <f>HYPERLINK("http://amigo.geneontology.org/amigo/term/GO:0016705","GO:0016705")</f>
        <v>GO:0016705</v>
      </c>
      <c r="B34" s="5" t="s">
        <v>247</v>
      </c>
      <c r="C34" s="3">
        <v>1.7990000000000001E-4</v>
      </c>
      <c r="D34" s="3">
        <v>1.8890000000000001E-4</v>
      </c>
      <c r="E34">
        <v>1844</v>
      </c>
      <c r="F34" t="s">
        <v>246</v>
      </c>
      <c r="G34" s="13" t="s">
        <v>239</v>
      </c>
      <c r="H34">
        <f>COUNTIF('GO_P1010∩C22∩K00 '!A:A,A34)</f>
        <v>0</v>
      </c>
    </row>
    <row r="35" spans="1:9" x14ac:dyDescent="0.25">
      <c r="A35" s="18" t="str">
        <f>HYPERLINK("http://amigo.geneontology.org/amigo/term/GO:0020037","GO:0020037")</f>
        <v>GO:0020037</v>
      </c>
      <c r="B35" t="s">
        <v>243</v>
      </c>
      <c r="C35" s="3">
        <v>9.7260000000000001E-4</v>
      </c>
      <c r="D35" s="3">
        <v>1.021E-3</v>
      </c>
      <c r="E35">
        <v>2447</v>
      </c>
      <c r="F35" t="s">
        <v>242</v>
      </c>
      <c r="G35" s="13" t="s">
        <v>239</v>
      </c>
      <c r="H35">
        <f>COUNTIF('GO_P1010∩C22∩K00 '!A:A,A35)</f>
        <v>0</v>
      </c>
    </row>
    <row r="36" spans="1:9" x14ac:dyDescent="0.25">
      <c r="A36" s="18" t="str">
        <f>HYPERLINK("http://amigo.geneontology.org/amigo/term/GO:0046906","GO:0046906")</f>
        <v>GO:0046906</v>
      </c>
      <c r="B36" t="s">
        <v>241</v>
      </c>
      <c r="C36" s="3">
        <v>1.1820000000000001E-3</v>
      </c>
      <c r="D36" s="3">
        <v>1.2409999999999999E-3</v>
      </c>
      <c r="E36">
        <v>2531</v>
      </c>
      <c r="F36" t="s">
        <v>240</v>
      </c>
      <c r="G36" s="13" t="s">
        <v>239</v>
      </c>
      <c r="H36">
        <f>COUNTIF('GO_P1010∩C22∩K00 '!A:A,A36)</f>
        <v>0</v>
      </c>
    </row>
    <row r="37" spans="1:9" x14ac:dyDescent="0.25">
      <c r="A37" s="18" t="str">
        <f>HYPERLINK("http://amigo.geneontology.org/amigo/term/GO:0004462","GO:0004462")</f>
        <v>GO:0004462</v>
      </c>
      <c r="B37" t="s">
        <v>205</v>
      </c>
      <c r="C37">
        <v>0.01</v>
      </c>
      <c r="D37">
        <v>0.01</v>
      </c>
      <c r="E37">
        <v>18</v>
      </c>
      <c r="F37" t="s">
        <v>204</v>
      </c>
      <c r="G37" t="s">
        <v>109</v>
      </c>
      <c r="H37">
        <f>COUNTIF('GO_P1010∩C22∩K00 '!A:A,A37)</f>
        <v>0</v>
      </c>
    </row>
    <row r="38" spans="1:9" x14ac:dyDescent="0.25">
      <c r="A38" s="18" t="str">
        <f>HYPERLINK("http://amigo.geneontology.org/amigo/term/GO:0016846","GO:0016846")</f>
        <v>GO:0016846</v>
      </c>
      <c r="B38" t="s">
        <v>170</v>
      </c>
      <c r="C38">
        <v>0.03</v>
      </c>
      <c r="D38">
        <v>0.03</v>
      </c>
      <c r="E38">
        <v>51</v>
      </c>
      <c r="F38" t="s">
        <v>169</v>
      </c>
      <c r="G38" t="s">
        <v>109</v>
      </c>
      <c r="H38">
        <f>COUNTIF('GO_P1010∩C22∩K00 '!A:A,A38)</f>
        <v>0</v>
      </c>
    </row>
    <row r="39" spans="1:9" x14ac:dyDescent="0.25">
      <c r="A39" s="44" t="str">
        <f>HYPERLINK("http://amigo.geneontology.org/amigo/term/GO:0009631","GO:0009631")</f>
        <v>GO:0009631</v>
      </c>
      <c r="B39" s="5" t="s">
        <v>249</v>
      </c>
      <c r="C39" s="6">
        <v>1.6579999999999999E-4</v>
      </c>
      <c r="D39" s="6">
        <v>1.741E-4</v>
      </c>
      <c r="E39" s="5">
        <v>29</v>
      </c>
      <c r="F39" s="5" t="s">
        <v>248</v>
      </c>
      <c r="G39" s="5" t="s">
        <v>154</v>
      </c>
      <c r="H39" s="5">
        <f>COUNTIF('GO_P1010∩C22∩K00 '!A:A,A39)</f>
        <v>0</v>
      </c>
      <c r="I39" s="5"/>
    </row>
    <row r="40" spans="1:9" x14ac:dyDescent="0.25">
      <c r="A40" s="18" t="str">
        <f>HYPERLINK("http://amigo.geneontology.org/amigo/term/GO:0009409","GO:0009409")</f>
        <v>GO:0009409</v>
      </c>
      <c r="B40" t="s">
        <v>225</v>
      </c>
      <c r="C40" s="3">
        <v>4.9789999999999999E-3</v>
      </c>
      <c r="D40" s="3">
        <v>5.2180000000000004E-3</v>
      </c>
      <c r="E40">
        <v>161</v>
      </c>
      <c r="F40" t="s">
        <v>224</v>
      </c>
      <c r="G40" s="5" t="s">
        <v>154</v>
      </c>
      <c r="H40">
        <f>COUNTIF('GO_P1010∩C22∩K00 '!A:A,A40)</f>
        <v>0</v>
      </c>
    </row>
    <row r="41" spans="1:9" x14ac:dyDescent="0.25">
      <c r="A41" s="18" t="str">
        <f>HYPERLINK("http://amigo.geneontology.org/amigo/term/GO:0009414","GO:0009414")</f>
        <v>GO:0009414</v>
      </c>
      <c r="B41" t="s">
        <v>203</v>
      </c>
      <c r="C41">
        <v>0.01</v>
      </c>
      <c r="D41">
        <v>0.01</v>
      </c>
      <c r="E41">
        <v>274</v>
      </c>
      <c r="F41" t="s">
        <v>202</v>
      </c>
      <c r="G41" s="5" t="s">
        <v>154</v>
      </c>
      <c r="H41">
        <f>COUNTIF('GO_P1010∩C22∩K00 '!A:A,A41)</f>
        <v>0</v>
      </c>
    </row>
    <row r="42" spans="1:9" x14ac:dyDescent="0.25">
      <c r="A42" s="18" t="str">
        <f>HYPERLINK("http://amigo.geneontology.org/amigo/term/GO:0001101","GO:0001101")</f>
        <v>GO:0001101</v>
      </c>
      <c r="B42" t="s">
        <v>185</v>
      </c>
      <c r="C42">
        <v>0.02</v>
      </c>
      <c r="D42">
        <v>0.02</v>
      </c>
      <c r="E42">
        <v>312</v>
      </c>
      <c r="F42" t="s">
        <v>181</v>
      </c>
      <c r="G42" s="5" t="s">
        <v>154</v>
      </c>
      <c r="H42">
        <f>COUNTIF('GO_P1010∩C22∩K00 '!A:A,A42)</f>
        <v>0</v>
      </c>
    </row>
    <row r="43" spans="1:9" x14ac:dyDescent="0.25">
      <c r="A43" s="18" t="str">
        <f>HYPERLINK("http://amigo.geneontology.org/amigo/term/GO:0009415","GO:0009415")</f>
        <v>GO:0009415</v>
      </c>
      <c r="B43" t="s">
        <v>184</v>
      </c>
      <c r="C43">
        <v>0.02</v>
      </c>
      <c r="D43">
        <v>0.02</v>
      </c>
      <c r="E43">
        <v>308</v>
      </c>
      <c r="F43" t="s">
        <v>183</v>
      </c>
      <c r="G43" s="5" t="s">
        <v>154</v>
      </c>
      <c r="H43">
        <f>COUNTIF('GO_P1010∩C22∩K00 '!A:A,A43)</f>
        <v>0</v>
      </c>
    </row>
    <row r="44" spans="1:9" x14ac:dyDescent="0.25">
      <c r="A44" s="18" t="str">
        <f>HYPERLINK("http://amigo.geneontology.org/amigo/term/GO:0009266","GO:0009266")</f>
        <v>GO:0009266</v>
      </c>
      <c r="B44" t="s">
        <v>182</v>
      </c>
      <c r="C44">
        <v>0.02</v>
      </c>
      <c r="D44">
        <v>0.02</v>
      </c>
      <c r="E44">
        <v>312</v>
      </c>
      <c r="F44" t="s">
        <v>181</v>
      </c>
      <c r="G44" s="5" t="s">
        <v>154</v>
      </c>
      <c r="H44">
        <f>COUNTIF('GO_P1010∩C22∩K00 '!A:A,A44)</f>
        <v>0</v>
      </c>
    </row>
    <row r="45" spans="1:9" x14ac:dyDescent="0.25">
      <c r="A45" s="18" t="str">
        <f>HYPERLINK("http://amigo.geneontology.org/amigo/term/GO:0010035","GO:0010035")</f>
        <v>GO:0010035</v>
      </c>
      <c r="B45" t="s">
        <v>156</v>
      </c>
      <c r="C45">
        <v>0.04</v>
      </c>
      <c r="D45">
        <v>0.05</v>
      </c>
      <c r="E45">
        <v>519</v>
      </c>
      <c r="F45" t="s">
        <v>155</v>
      </c>
      <c r="G45" s="5" t="s">
        <v>154</v>
      </c>
      <c r="H45">
        <f>COUNTIF('GO_P1010∩C22∩K00 '!A:A,A45)</f>
        <v>0</v>
      </c>
    </row>
    <row r="46" spans="1:9" x14ac:dyDescent="0.25">
      <c r="A46" s="18" t="str">
        <f>HYPERLINK("http://amigo.geneontology.org/amigo/term/GO:0097305","GO:0097305")</f>
        <v>GO:0097305</v>
      </c>
      <c r="B46" t="s">
        <v>260</v>
      </c>
      <c r="C46" s="3">
        <v>3.6390000000000002E-5</v>
      </c>
      <c r="D46" s="3">
        <v>3.8269999999999998E-5</v>
      </c>
      <c r="E46">
        <v>284</v>
      </c>
      <c r="F46" t="s">
        <v>258</v>
      </c>
      <c r="G46" s="4" t="s">
        <v>171</v>
      </c>
      <c r="H46">
        <f>COUNTIF('GO_P1010∩C22∩K00 '!A:A,A46)</f>
        <v>0</v>
      </c>
    </row>
    <row r="47" spans="1:9" x14ac:dyDescent="0.25">
      <c r="A47" s="18" t="str">
        <f>HYPERLINK("http://amigo.geneontology.org/amigo/term/GO:0009737","GO:0009737")</f>
        <v>GO:0009737</v>
      </c>
      <c r="B47" t="s">
        <v>259</v>
      </c>
      <c r="C47" s="3">
        <v>3.6390000000000002E-5</v>
      </c>
      <c r="D47" s="3">
        <v>3.8269999999999998E-5</v>
      </c>
      <c r="E47">
        <v>284</v>
      </c>
      <c r="F47" t="s">
        <v>258</v>
      </c>
      <c r="G47" s="4" t="s">
        <v>171</v>
      </c>
      <c r="H47">
        <f>COUNTIF('GO_P1010∩C22∩K00 '!A:A,A47)</f>
        <v>0</v>
      </c>
    </row>
    <row r="48" spans="1:9" x14ac:dyDescent="0.25">
      <c r="A48" s="18" t="str">
        <f>HYPERLINK("http://amigo.geneontology.org/amigo/term/GO:0033993","GO:0033993")</f>
        <v>GO:0033993</v>
      </c>
      <c r="B48" t="s">
        <v>257</v>
      </c>
      <c r="C48" s="3">
        <v>1.351E-4</v>
      </c>
      <c r="D48" s="3">
        <v>1.4200000000000001E-4</v>
      </c>
      <c r="E48">
        <v>399</v>
      </c>
      <c r="F48" t="s">
        <v>256</v>
      </c>
      <c r="G48" s="4" t="s">
        <v>171</v>
      </c>
      <c r="H48">
        <f>COUNTIF('GO_P1010∩C22∩K00 '!A:A,A48)</f>
        <v>0</v>
      </c>
    </row>
    <row r="49" spans="1:8" x14ac:dyDescent="0.25">
      <c r="A49" s="18" t="str">
        <f>HYPERLINK("http://amigo.geneontology.org/amigo/term/GO:1901700","GO:1901700")</f>
        <v>GO:1901700</v>
      </c>
      <c r="B49" t="s">
        <v>230</v>
      </c>
      <c r="C49" s="3">
        <v>1.98E-3</v>
      </c>
      <c r="D49" s="3">
        <v>2.0760000000000002E-3</v>
      </c>
      <c r="E49">
        <v>819</v>
      </c>
      <c r="F49" t="s">
        <v>229</v>
      </c>
      <c r="G49" s="4" t="s">
        <v>171</v>
      </c>
      <c r="H49">
        <f>COUNTIF('GO_P1010∩C22∩K00 '!A:A,A49)</f>
        <v>0</v>
      </c>
    </row>
    <row r="50" spans="1:8" x14ac:dyDescent="0.25">
      <c r="A50" s="18" t="str">
        <f>HYPERLINK("http://amigo.geneontology.org/amigo/term/GO:0009725","GO:0009725")</f>
        <v>GO:0009725</v>
      </c>
      <c r="B50" t="s">
        <v>228</v>
      </c>
      <c r="C50" s="3">
        <v>4.352E-3</v>
      </c>
      <c r="D50" s="3">
        <v>4.5630000000000002E-3</v>
      </c>
      <c r="E50">
        <v>1021</v>
      </c>
      <c r="F50" t="s">
        <v>226</v>
      </c>
      <c r="G50" s="4" t="s">
        <v>171</v>
      </c>
      <c r="H50">
        <f>COUNTIF('GO_P1010∩C22∩K00 '!A:A,A50)</f>
        <v>0</v>
      </c>
    </row>
    <row r="51" spans="1:8" x14ac:dyDescent="0.25">
      <c r="A51" s="18" t="str">
        <f>HYPERLINK("http://amigo.geneontology.org/amigo/term/GO:0009719","GO:0009719")</f>
        <v>GO:0009719</v>
      </c>
      <c r="B51" t="s">
        <v>227</v>
      </c>
      <c r="C51" s="3">
        <v>4.3670000000000002E-3</v>
      </c>
      <c r="D51" s="3">
        <v>4.5779999999999996E-3</v>
      </c>
      <c r="E51">
        <v>1022</v>
      </c>
      <c r="F51" t="s">
        <v>226</v>
      </c>
      <c r="G51" s="4" t="s">
        <v>171</v>
      </c>
      <c r="H51">
        <f>COUNTIF('GO_P1010∩C22∩K00 '!A:A,A51)</f>
        <v>0</v>
      </c>
    </row>
    <row r="52" spans="1:8" x14ac:dyDescent="0.25">
      <c r="A52" s="18" t="str">
        <f>HYPERLINK("http://amigo.geneontology.org/amigo/term/GO:0010033","GO:0010033")</f>
        <v>GO:0010033</v>
      </c>
      <c r="B52" t="s">
        <v>217</v>
      </c>
      <c r="C52" s="3">
        <v>6.9810000000000002E-3</v>
      </c>
      <c r="D52" s="3">
        <v>7.3090000000000004E-3</v>
      </c>
      <c r="E52">
        <v>1169</v>
      </c>
      <c r="F52" t="s">
        <v>216</v>
      </c>
      <c r="G52" s="4" t="s">
        <v>171</v>
      </c>
      <c r="H52">
        <f>COUNTIF('GO_P1010∩C22∩K00 '!A:A,A52)</f>
        <v>0</v>
      </c>
    </row>
    <row r="53" spans="1:8" x14ac:dyDescent="0.25">
      <c r="A53" s="18" t="str">
        <f>HYPERLINK("http://amigo.geneontology.org/amigo/term/GO:0042221","GO:0042221")</f>
        <v>GO:0042221</v>
      </c>
      <c r="B53" t="s">
        <v>173</v>
      </c>
      <c r="C53">
        <v>0.03</v>
      </c>
      <c r="D53">
        <v>0.03</v>
      </c>
      <c r="E53">
        <v>1733</v>
      </c>
      <c r="F53" t="s">
        <v>172</v>
      </c>
      <c r="G53" s="4" t="s">
        <v>171</v>
      </c>
      <c r="H53">
        <f>COUNTIF('GO_P1010∩C22∩K00 '!A:A,A53)</f>
        <v>0</v>
      </c>
    </row>
    <row r="54" spans="1:8" x14ac:dyDescent="0.25">
      <c r="A54" s="18" t="str">
        <f>HYPERLINK("http://amigo.geneontology.org/amigo/term/GO:0009793","GO:0009793")</f>
        <v>GO:0009793</v>
      </c>
      <c r="B54" t="s">
        <v>221</v>
      </c>
      <c r="C54" s="3">
        <v>6.4469999999999996E-3</v>
      </c>
      <c r="D54" s="3">
        <v>6.7530000000000003E-3</v>
      </c>
      <c r="E54">
        <v>184</v>
      </c>
      <c r="F54" t="s">
        <v>220</v>
      </c>
      <c r="G54" s="10" t="s">
        <v>140</v>
      </c>
      <c r="H54">
        <f>COUNTIF('GO_P1010∩C22∩K00 '!A:A,A54)</f>
        <v>0</v>
      </c>
    </row>
    <row r="55" spans="1:8" x14ac:dyDescent="0.25">
      <c r="A55" s="18" t="str">
        <f>HYPERLINK("http://amigo.geneontology.org/amigo/term/GO:0009790","GO:0009790")</f>
        <v>GO:0009790</v>
      </c>
      <c r="B55" t="s">
        <v>219</v>
      </c>
      <c r="C55" s="3">
        <v>6.6509999999999998E-3</v>
      </c>
      <c r="D55" s="3">
        <v>6.9649999999999998E-3</v>
      </c>
      <c r="E55">
        <v>187</v>
      </c>
      <c r="F55" t="s">
        <v>218</v>
      </c>
      <c r="G55" s="10" t="s">
        <v>140</v>
      </c>
      <c r="H55">
        <f>COUNTIF('GO_P1010∩C22∩K00 '!A:A,A55)</f>
        <v>0</v>
      </c>
    </row>
    <row r="56" spans="1:8" x14ac:dyDescent="0.25">
      <c r="A56" s="18" t="str">
        <f>HYPERLINK("http://amigo.geneontology.org/amigo/term/GO:0048316","GO:0048316")</f>
        <v>GO:0048316</v>
      </c>
      <c r="B56" t="s">
        <v>209</v>
      </c>
      <c r="C56" s="3">
        <v>9.7319999999999993E-3</v>
      </c>
      <c r="D56">
        <v>0.01</v>
      </c>
      <c r="E56">
        <v>228</v>
      </c>
      <c r="F56" t="s">
        <v>208</v>
      </c>
      <c r="G56" s="10" t="s">
        <v>140</v>
      </c>
      <c r="H56">
        <f>COUNTIF('GO_P1010∩C22∩K00 '!A:A,A56)</f>
        <v>0</v>
      </c>
    </row>
    <row r="57" spans="1:8" x14ac:dyDescent="0.25">
      <c r="A57" s="18" t="str">
        <f>HYPERLINK("http://amigo.geneontology.org/amigo/term/GO:0010154","GO:0010154")</f>
        <v>GO:0010154</v>
      </c>
      <c r="B57" t="s">
        <v>201</v>
      </c>
      <c r="C57">
        <v>0.01</v>
      </c>
      <c r="D57">
        <v>0.01</v>
      </c>
      <c r="E57">
        <v>237</v>
      </c>
      <c r="F57" t="s">
        <v>200</v>
      </c>
      <c r="G57" s="10" t="s">
        <v>140</v>
      </c>
      <c r="H57">
        <f>COUNTIF('GO_P1010∩C22∩K00 '!A:A,A57)</f>
        <v>0</v>
      </c>
    </row>
    <row r="58" spans="1:8" x14ac:dyDescent="0.25">
      <c r="A58" s="18" t="str">
        <f>HYPERLINK("http://amigo.geneontology.org/amigo/term/GO:0061458","GO:0061458")</f>
        <v>GO:0061458</v>
      </c>
      <c r="B58" t="s">
        <v>168</v>
      </c>
      <c r="C58">
        <v>0.03</v>
      </c>
      <c r="D58">
        <v>0.03</v>
      </c>
      <c r="E58">
        <v>407</v>
      </c>
      <c r="F58" t="s">
        <v>166</v>
      </c>
      <c r="G58" s="10" t="s">
        <v>140</v>
      </c>
      <c r="H58">
        <f>COUNTIF('GO_P1010∩C22∩K00 '!A:A,A58)</f>
        <v>1</v>
      </c>
    </row>
    <row r="59" spans="1:8" x14ac:dyDescent="0.25">
      <c r="A59" s="18" t="str">
        <f>HYPERLINK("http://amigo.geneontology.org/amigo/term/GO:0048608","GO:0048608")</f>
        <v>GO:0048608</v>
      </c>
      <c r="B59" t="s">
        <v>167</v>
      </c>
      <c r="C59">
        <v>0.03</v>
      </c>
      <c r="D59">
        <v>0.03</v>
      </c>
      <c r="E59">
        <v>407</v>
      </c>
      <c r="F59" t="s">
        <v>166</v>
      </c>
      <c r="G59" s="10" t="s">
        <v>140</v>
      </c>
      <c r="H59">
        <f>COUNTIF('GO_P1010∩C22∩K00 '!A:A,A59)</f>
        <v>1</v>
      </c>
    </row>
    <row r="60" spans="1:8" x14ac:dyDescent="0.25">
      <c r="A60" s="18" t="str">
        <f>HYPERLINK("http://amigo.geneontology.org/amigo/term/GO:0003006","GO:0003006")</f>
        <v>GO:0003006</v>
      </c>
      <c r="B60" t="s">
        <v>153</v>
      </c>
      <c r="C60">
        <v>0.04</v>
      </c>
      <c r="D60">
        <v>0.04</v>
      </c>
      <c r="E60">
        <v>463</v>
      </c>
      <c r="F60" t="s">
        <v>152</v>
      </c>
      <c r="G60" s="10" t="s">
        <v>140</v>
      </c>
      <c r="H60">
        <f>COUNTIF('GO_P1010∩C22∩K00 '!A:A,A60)</f>
        <v>1</v>
      </c>
    </row>
    <row r="61" spans="1:8" x14ac:dyDescent="0.25">
      <c r="A61" s="18" t="str">
        <f>HYPERLINK("http://amigo.geneontology.org/amigo/term/GO:0009791","GO:0009791")</f>
        <v>GO:0009791</v>
      </c>
      <c r="B61" t="s">
        <v>142</v>
      </c>
      <c r="C61">
        <v>0.05</v>
      </c>
      <c r="D61">
        <v>0.05</v>
      </c>
      <c r="E61">
        <v>532</v>
      </c>
      <c r="F61" t="s">
        <v>141</v>
      </c>
      <c r="G61" s="10" t="s">
        <v>140</v>
      </c>
      <c r="H61">
        <f>COUNTIF('GO_P1010∩C22∩K00 '!A:A,A61)</f>
        <v>1</v>
      </c>
    </row>
    <row r="62" spans="1:8" x14ac:dyDescent="0.25">
      <c r="A62" s="18" t="str">
        <f>HYPERLINK("http://amigo.geneontology.org/amigo/term/GO:0006086","GO:0006086")</f>
        <v>GO:0006086</v>
      </c>
      <c r="B62" t="s">
        <v>199</v>
      </c>
      <c r="C62">
        <v>0.01</v>
      </c>
      <c r="D62">
        <v>0.01</v>
      </c>
      <c r="E62">
        <v>20</v>
      </c>
      <c r="F62" t="s">
        <v>196</v>
      </c>
      <c r="G62" t="s">
        <v>71</v>
      </c>
      <c r="H62">
        <f>COUNTIF('GO_P1010∩C22∩K00 '!A:A,A62)</f>
        <v>0</v>
      </c>
    </row>
    <row r="63" spans="1:8" x14ac:dyDescent="0.25">
      <c r="A63" s="18" t="str">
        <f>HYPERLINK("http://amigo.geneontology.org/amigo/term/GO:0004738","GO:0004738")</f>
        <v>GO:0004738</v>
      </c>
      <c r="B63" t="s">
        <v>198</v>
      </c>
      <c r="C63">
        <v>0.01</v>
      </c>
      <c r="D63">
        <v>0.01</v>
      </c>
      <c r="E63">
        <v>20</v>
      </c>
      <c r="F63" t="s">
        <v>196</v>
      </c>
      <c r="G63" t="s">
        <v>71</v>
      </c>
      <c r="H63">
        <f>COUNTIF('GO_P1010∩C22∩K00 '!A:A,A63)</f>
        <v>0</v>
      </c>
    </row>
    <row r="64" spans="1:8" x14ac:dyDescent="0.25">
      <c r="A64" s="18" t="str">
        <f>HYPERLINK("http://amigo.geneontology.org/amigo/term/GO:0004739","GO:0004739")</f>
        <v>GO:0004739</v>
      </c>
      <c r="B64" t="s">
        <v>197</v>
      </c>
      <c r="C64">
        <v>0.01</v>
      </c>
      <c r="D64">
        <v>0.01</v>
      </c>
      <c r="E64">
        <v>20</v>
      </c>
      <c r="F64" t="s">
        <v>196</v>
      </c>
      <c r="G64" t="s">
        <v>71</v>
      </c>
      <c r="H64">
        <f>COUNTIF('GO_P1010∩C22∩K00 '!A:A,A64)</f>
        <v>0</v>
      </c>
    </row>
    <row r="65" spans="1:8" x14ac:dyDescent="0.25">
      <c r="A65" s="18" t="str">
        <f>HYPERLINK("http://amigo.geneontology.org/amigo/term/GO:0035384","GO:0035384")</f>
        <v>GO:0035384</v>
      </c>
      <c r="B65" t="s">
        <v>180</v>
      </c>
      <c r="C65">
        <v>0.02</v>
      </c>
      <c r="D65">
        <v>0.02</v>
      </c>
      <c r="E65">
        <v>33</v>
      </c>
      <c r="F65" t="s">
        <v>178</v>
      </c>
      <c r="G65" t="s">
        <v>71</v>
      </c>
      <c r="H65">
        <f>COUNTIF('GO_P1010∩C22∩K00 '!A:A,A65)</f>
        <v>0</v>
      </c>
    </row>
    <row r="66" spans="1:8" x14ac:dyDescent="0.25">
      <c r="A66" s="18" t="str">
        <f>HYPERLINK("http://amigo.geneontology.org/amigo/term/GO:0071616","GO:0071616")</f>
        <v>GO:0071616</v>
      </c>
      <c r="B66" t="s">
        <v>179</v>
      </c>
      <c r="C66">
        <v>0.02</v>
      </c>
      <c r="D66">
        <v>0.02</v>
      </c>
      <c r="E66">
        <v>33</v>
      </c>
      <c r="F66" t="s">
        <v>178</v>
      </c>
      <c r="G66" t="s">
        <v>71</v>
      </c>
      <c r="H66">
        <f>COUNTIF('GO_P1010∩C22∩K00 '!A:A,A66)</f>
        <v>0</v>
      </c>
    </row>
    <row r="67" spans="1:8" x14ac:dyDescent="0.25">
      <c r="A67" s="18" t="str">
        <f>HYPERLINK("http://amigo.geneontology.org/amigo/term/GO:0006085","GO:0006085")</f>
        <v>GO:0006085</v>
      </c>
      <c r="B67" t="s">
        <v>177</v>
      </c>
      <c r="C67">
        <v>0.02</v>
      </c>
      <c r="D67">
        <v>0.02</v>
      </c>
      <c r="E67">
        <v>26</v>
      </c>
      <c r="F67" t="s">
        <v>176</v>
      </c>
      <c r="G67" t="s">
        <v>71</v>
      </c>
      <c r="H67">
        <f>COUNTIF('GO_P1010∩C22∩K00 '!A:A,A67)</f>
        <v>0</v>
      </c>
    </row>
    <row r="68" spans="1:8" x14ac:dyDescent="0.25">
      <c r="A68" s="18" t="str">
        <f>HYPERLINK("http://amigo.geneontology.org/amigo/term/GO:0016624","GO:0016624")</f>
        <v>GO:0016624</v>
      </c>
      <c r="B68" t="s">
        <v>175</v>
      </c>
      <c r="C68">
        <v>0.02</v>
      </c>
      <c r="D68">
        <v>0.02</v>
      </c>
      <c r="E68">
        <v>31</v>
      </c>
      <c r="F68" t="s">
        <v>174</v>
      </c>
      <c r="G68" t="s">
        <v>71</v>
      </c>
      <c r="H68">
        <f>COUNTIF('GO_P1010∩C22∩K00 '!A:A,A68)</f>
        <v>0</v>
      </c>
    </row>
    <row r="69" spans="1:8" x14ac:dyDescent="0.25">
      <c r="A69" s="18" t="str">
        <f>HYPERLINK("http://amigo.geneontology.org/amigo/term/GO:0006084","GO:0006084")</f>
        <v>GO:0006084</v>
      </c>
      <c r="B69" t="s">
        <v>165</v>
      </c>
      <c r="C69">
        <v>0.03</v>
      </c>
      <c r="D69">
        <v>0.03</v>
      </c>
      <c r="E69">
        <v>46</v>
      </c>
      <c r="F69" t="s">
        <v>164</v>
      </c>
      <c r="G69" t="s">
        <v>71</v>
      </c>
      <c r="H69">
        <f>COUNTIF('GO_P1010∩C22∩K00 '!A:A,A69)</f>
        <v>0</v>
      </c>
    </row>
    <row r="70" spans="1:8" x14ac:dyDescent="0.25">
      <c r="A70" s="18" t="str">
        <f>HYPERLINK("http://amigo.geneontology.org/amigo/term/GO:0033866","GO:0033866")</f>
        <v>GO:0033866</v>
      </c>
      <c r="B70" t="s">
        <v>163</v>
      </c>
      <c r="C70">
        <v>0.03</v>
      </c>
      <c r="D70">
        <v>0.03</v>
      </c>
      <c r="E70">
        <v>48</v>
      </c>
      <c r="F70" t="s">
        <v>160</v>
      </c>
      <c r="G70" t="s">
        <v>71</v>
      </c>
      <c r="H70">
        <f>COUNTIF('GO_P1010∩C22∩K00 '!A:A,A70)</f>
        <v>0</v>
      </c>
    </row>
    <row r="71" spans="1:8" x14ac:dyDescent="0.25">
      <c r="A71" s="18" t="str">
        <f>HYPERLINK("http://amigo.geneontology.org/amigo/term/GO:0034030","GO:0034030")</f>
        <v>GO:0034030</v>
      </c>
      <c r="B71" t="s">
        <v>162</v>
      </c>
      <c r="C71">
        <v>0.03</v>
      </c>
      <c r="D71">
        <v>0.03</v>
      </c>
      <c r="E71">
        <v>48</v>
      </c>
      <c r="F71" t="s">
        <v>160</v>
      </c>
      <c r="G71" t="s">
        <v>71</v>
      </c>
      <c r="H71">
        <f>COUNTIF('GO_P1010∩C22∩K00 '!A:A,A71)</f>
        <v>0</v>
      </c>
    </row>
    <row r="72" spans="1:8" x14ac:dyDescent="0.25">
      <c r="A72" s="18" t="str">
        <f>HYPERLINK("http://amigo.geneontology.org/amigo/term/GO:0034033","GO:0034033")</f>
        <v>GO:0034033</v>
      </c>
      <c r="B72" t="s">
        <v>161</v>
      </c>
      <c r="C72">
        <v>0.03</v>
      </c>
      <c r="D72">
        <v>0.03</v>
      </c>
      <c r="E72">
        <v>48</v>
      </c>
      <c r="F72" t="s">
        <v>160</v>
      </c>
      <c r="G72" t="s">
        <v>71</v>
      </c>
      <c r="H72">
        <f>COUNTIF('GO_P1010∩C22∩K00 '!A:A,A72)</f>
        <v>0</v>
      </c>
    </row>
    <row r="73" spans="1:8" x14ac:dyDescent="0.25">
      <c r="A73" s="18" t="str">
        <f>HYPERLINK("http://amigo.geneontology.org/amigo/term/GO:0035383","GO:0035383")</f>
        <v>GO:0035383</v>
      </c>
      <c r="B73" t="s">
        <v>151</v>
      </c>
      <c r="C73">
        <v>0.04</v>
      </c>
      <c r="D73">
        <v>0.04</v>
      </c>
      <c r="E73">
        <v>64</v>
      </c>
      <c r="F73" t="s">
        <v>149</v>
      </c>
      <c r="G73" t="s">
        <v>71</v>
      </c>
      <c r="H73">
        <f>COUNTIF('GO_P1010∩C22∩K00 '!A:A,A73)</f>
        <v>0</v>
      </c>
    </row>
    <row r="74" spans="1:8" x14ac:dyDescent="0.25">
      <c r="A74" s="18" t="str">
        <f>HYPERLINK("http://amigo.geneontology.org/amigo/term/GO:0006637","GO:0006637")</f>
        <v>GO:0006637</v>
      </c>
      <c r="B74" t="s">
        <v>150</v>
      </c>
      <c r="C74">
        <v>0.04</v>
      </c>
      <c r="D74">
        <v>0.04</v>
      </c>
      <c r="E74">
        <v>64</v>
      </c>
      <c r="F74" t="s">
        <v>149</v>
      </c>
      <c r="G74" t="s">
        <v>71</v>
      </c>
      <c r="H74">
        <f>COUNTIF('GO_P1010∩C22∩K00 '!A:A,A74)</f>
        <v>0</v>
      </c>
    </row>
  </sheetData>
  <sortState ref="A11:I74">
    <sortCondition ref="G11:G74"/>
    <sortCondition ref="C11:C7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1" sqref="A11:A24"/>
    </sheetView>
  </sheetViews>
  <sheetFormatPr defaultRowHeight="15" x14ac:dyDescent="0.25"/>
  <cols>
    <col min="1" max="1" width="13.5703125" customWidth="1"/>
    <col min="2" max="2" width="31.42578125" customWidth="1"/>
  </cols>
  <sheetData>
    <row r="1" spans="1:7" x14ac:dyDescent="0.25">
      <c r="A1" t="s">
        <v>284</v>
      </c>
      <c r="B1">
        <v>5</v>
      </c>
    </row>
    <row r="2" spans="1:7" x14ac:dyDescent="0.25">
      <c r="A2" t="s">
        <v>283</v>
      </c>
      <c r="B2">
        <v>75477</v>
      </c>
    </row>
    <row r="3" spans="1:7" x14ac:dyDescent="0.25">
      <c r="A3" t="s">
        <v>282</v>
      </c>
      <c r="B3" t="s">
        <v>281</v>
      </c>
    </row>
    <row r="4" spans="1:7" x14ac:dyDescent="0.25">
      <c r="A4" t="s">
        <v>280</v>
      </c>
      <c r="B4" t="s">
        <v>279</v>
      </c>
    </row>
    <row r="5" spans="1:7" x14ac:dyDescent="0.25">
      <c r="A5" t="s">
        <v>278</v>
      </c>
      <c r="B5" t="s">
        <v>277</v>
      </c>
    </row>
    <row r="6" spans="1:7" x14ac:dyDescent="0.25">
      <c r="A6" t="s">
        <v>276</v>
      </c>
      <c r="B6" t="s">
        <v>275</v>
      </c>
    </row>
    <row r="7" spans="1:7" x14ac:dyDescent="0.25">
      <c r="A7" t="s">
        <v>274</v>
      </c>
      <c r="B7" t="s">
        <v>273</v>
      </c>
    </row>
    <row r="8" spans="1:7" x14ac:dyDescent="0.25">
      <c r="A8" t="s">
        <v>272</v>
      </c>
      <c r="B8">
        <v>3</v>
      </c>
    </row>
    <row r="10" spans="1:7" x14ac:dyDescent="0.25">
      <c r="A10" t="s">
        <v>271</v>
      </c>
      <c r="B10" t="s">
        <v>270</v>
      </c>
      <c r="C10" t="s">
        <v>269</v>
      </c>
      <c r="D10" t="s">
        <v>268</v>
      </c>
      <c r="E10" t="s">
        <v>267</v>
      </c>
      <c r="F10" t="s">
        <v>266</v>
      </c>
      <c r="G10" t="s">
        <v>265</v>
      </c>
    </row>
    <row r="11" spans="1:7" x14ac:dyDescent="0.25">
      <c r="A11" s="18" t="str">
        <f>HYPERLINK("http://amigo.geneontology.org/amigo/term/GO:0005544","GO:0005544")</f>
        <v>GO:0005544</v>
      </c>
      <c r="B11" t="s">
        <v>303</v>
      </c>
      <c r="C11" s="3">
        <v>2.9780000000000002E-3</v>
      </c>
      <c r="D11" s="3">
        <v>3.0040000000000002E-3</v>
      </c>
      <c r="E11">
        <v>45</v>
      </c>
      <c r="F11" t="s">
        <v>302</v>
      </c>
      <c r="G11" t="s">
        <v>130</v>
      </c>
    </row>
    <row r="12" spans="1:7" x14ac:dyDescent="0.25">
      <c r="A12" s="18" t="str">
        <f>HYPERLINK("http://amigo.geneontology.org/amigo/term/GO:0005543","GO:0005543")</f>
        <v>GO:0005543</v>
      </c>
      <c r="B12" t="s">
        <v>301</v>
      </c>
      <c r="C12" s="3">
        <v>9.3720000000000001E-3</v>
      </c>
      <c r="D12" s="3">
        <v>9.4509999999999993E-3</v>
      </c>
      <c r="E12">
        <v>142</v>
      </c>
      <c r="F12" t="s">
        <v>300</v>
      </c>
      <c r="G12" t="s">
        <v>130</v>
      </c>
    </row>
    <row r="13" spans="1:7" x14ac:dyDescent="0.25">
      <c r="A13" s="18" t="str">
        <f>HYPERLINK("http://amigo.geneontology.org/amigo/term/GO:0008289","GO:0008289")</f>
        <v>GO:0008289</v>
      </c>
      <c r="B13" t="s">
        <v>294</v>
      </c>
      <c r="C13">
        <v>0.03</v>
      </c>
      <c r="D13">
        <v>0.03</v>
      </c>
      <c r="E13">
        <v>519</v>
      </c>
      <c r="F13" t="s">
        <v>293</v>
      </c>
      <c r="G13" t="s">
        <v>130</v>
      </c>
    </row>
    <row r="14" spans="1:7" x14ac:dyDescent="0.25">
      <c r="A14" s="18" t="str">
        <f>HYPERLINK("http://amigo.geneontology.org/amigo/term/GO:0022803","GO:0022803")</f>
        <v>GO:0022803</v>
      </c>
      <c r="B14" t="s">
        <v>292</v>
      </c>
      <c r="C14">
        <v>0.03</v>
      </c>
      <c r="D14">
        <v>0.03</v>
      </c>
      <c r="E14">
        <v>490</v>
      </c>
      <c r="F14" t="s">
        <v>290</v>
      </c>
      <c r="G14" t="s">
        <v>133</v>
      </c>
    </row>
    <row r="15" spans="1:7" x14ac:dyDescent="0.25">
      <c r="A15" s="18" t="str">
        <f>HYPERLINK("http://amigo.geneontology.org/amigo/term/GO:0015267","GO:0015267")</f>
        <v>GO:0015267</v>
      </c>
      <c r="B15" t="s">
        <v>291</v>
      </c>
      <c r="C15">
        <v>0.03</v>
      </c>
      <c r="D15">
        <v>0.03</v>
      </c>
      <c r="E15">
        <v>490</v>
      </c>
      <c r="F15" t="s">
        <v>290</v>
      </c>
      <c r="G15" t="s">
        <v>133</v>
      </c>
    </row>
    <row r="16" spans="1:7" x14ac:dyDescent="0.25">
      <c r="A16" s="18" t="str">
        <f>HYPERLINK("http://amigo.geneontology.org/amigo/term/GO:0090599","GO:0090599")</f>
        <v>GO:0090599</v>
      </c>
      <c r="B16" t="s">
        <v>307</v>
      </c>
      <c r="C16" s="3">
        <v>2.052E-3</v>
      </c>
      <c r="D16" s="3">
        <v>2.0709999999999999E-3</v>
      </c>
      <c r="E16">
        <v>31</v>
      </c>
      <c r="F16" t="s">
        <v>174</v>
      </c>
      <c r="G16" t="s">
        <v>134</v>
      </c>
    </row>
    <row r="17" spans="1:7" x14ac:dyDescent="0.25">
      <c r="A17" s="18" t="str">
        <f>HYPERLINK("http://amigo.geneontology.org/amigo/term/GO:0004575","GO:0004575")</f>
        <v>GO:0004575</v>
      </c>
      <c r="B17" t="s">
        <v>306</v>
      </c>
      <c r="C17" s="3">
        <v>2.052E-3</v>
      </c>
      <c r="D17" s="3">
        <v>2.0709999999999999E-3</v>
      </c>
      <c r="E17">
        <v>31</v>
      </c>
      <c r="F17" t="s">
        <v>174</v>
      </c>
      <c r="G17" t="s">
        <v>134</v>
      </c>
    </row>
    <row r="18" spans="1:7" x14ac:dyDescent="0.25">
      <c r="A18" s="18" t="str">
        <f>HYPERLINK("http://amigo.geneontology.org/amigo/term/GO:0004564","GO:0004564")</f>
        <v>GO:0004564</v>
      </c>
      <c r="B18" t="s">
        <v>305</v>
      </c>
      <c r="C18" s="3">
        <v>2.3159999999999999E-3</v>
      </c>
      <c r="D18" s="3">
        <v>2.3379999999999998E-3</v>
      </c>
      <c r="E18">
        <v>35</v>
      </c>
      <c r="F18" t="s">
        <v>304</v>
      </c>
      <c r="G18" t="s">
        <v>134</v>
      </c>
    </row>
    <row r="19" spans="1:7" x14ac:dyDescent="0.25">
      <c r="A19" s="18" t="str">
        <f>HYPERLINK("http://amigo.geneontology.org/amigo/term/GO:0015926","GO:0015926")</f>
        <v>GO:0015926</v>
      </c>
      <c r="B19" t="s">
        <v>144</v>
      </c>
      <c r="C19" s="3">
        <v>4.6950000000000004E-3</v>
      </c>
      <c r="D19" s="3">
        <v>4.7359999999999998E-3</v>
      </c>
      <c r="E19">
        <v>71</v>
      </c>
      <c r="F19" t="s">
        <v>143</v>
      </c>
      <c r="G19" t="s">
        <v>134</v>
      </c>
    </row>
    <row r="20" spans="1:7" x14ac:dyDescent="0.25">
      <c r="A20" s="18" t="str">
        <f>HYPERLINK("http://amigo.geneontology.org/amigo/term/GO:0016020","GO:0016020")</f>
        <v>GO:0016020</v>
      </c>
      <c r="B20" t="s">
        <v>299</v>
      </c>
      <c r="C20">
        <v>0.01</v>
      </c>
      <c r="D20">
        <v>0.01</v>
      </c>
      <c r="E20">
        <v>17900</v>
      </c>
      <c r="F20" t="s">
        <v>298</v>
      </c>
      <c r="G20" t="s">
        <v>297</v>
      </c>
    </row>
    <row r="21" spans="1:7" x14ac:dyDescent="0.25">
      <c r="A21" s="18" t="str">
        <f>HYPERLINK("http://amigo.geneontology.org/amigo/term/GO:0006633","GO:0006633")</f>
        <v>GO:0006633</v>
      </c>
      <c r="B21" t="s">
        <v>296</v>
      </c>
      <c r="C21">
        <v>0.02</v>
      </c>
      <c r="D21">
        <v>0.02</v>
      </c>
      <c r="E21">
        <v>305</v>
      </c>
      <c r="F21" t="s">
        <v>295</v>
      </c>
      <c r="G21" t="s">
        <v>129</v>
      </c>
    </row>
    <row r="22" spans="1:7" x14ac:dyDescent="0.25">
      <c r="A22" s="18" t="str">
        <f>HYPERLINK("http://amigo.geneontology.org/amigo/term/GO:0006631","GO:0006631")</f>
        <v>GO:0006631</v>
      </c>
      <c r="B22" t="s">
        <v>289</v>
      </c>
      <c r="C22">
        <v>0.03</v>
      </c>
      <c r="D22">
        <v>0.03</v>
      </c>
      <c r="E22">
        <v>382</v>
      </c>
      <c r="F22" t="s">
        <v>287</v>
      </c>
      <c r="G22" t="s">
        <v>129</v>
      </c>
    </row>
    <row r="23" spans="1:7" x14ac:dyDescent="0.25">
      <c r="A23" s="18" t="str">
        <f>HYPERLINK("http://amigo.geneontology.org/amigo/term/GO:0072330","GO:0072330")</f>
        <v>GO:0072330</v>
      </c>
      <c r="B23" t="s">
        <v>288</v>
      </c>
      <c r="C23">
        <v>0.03</v>
      </c>
      <c r="D23">
        <v>0.03</v>
      </c>
      <c r="E23">
        <v>382</v>
      </c>
      <c r="F23" t="s">
        <v>287</v>
      </c>
      <c r="G23" t="s">
        <v>129</v>
      </c>
    </row>
    <row r="24" spans="1:7" x14ac:dyDescent="0.25">
      <c r="A24" s="18" t="str">
        <f>HYPERLINK("http://amigo.geneontology.org/amigo/term/GO:0032787","GO:0032787")</f>
        <v>GO:0032787</v>
      </c>
      <c r="B24" t="s">
        <v>286</v>
      </c>
      <c r="C24">
        <v>0.05</v>
      </c>
      <c r="D24">
        <v>0.05</v>
      </c>
      <c r="E24">
        <v>737</v>
      </c>
      <c r="F24" t="s">
        <v>285</v>
      </c>
      <c r="G24" t="s">
        <v>129</v>
      </c>
    </row>
  </sheetData>
  <sortState ref="A11:G24">
    <sortCondition ref="G11:G24"/>
    <sortCondition ref="C11:C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pane xSplit="2" ySplit="10" topLeftCell="E113" activePane="bottomRight" state="frozen"/>
      <selection pane="topRight" activeCell="C1" sqref="C1"/>
      <selection pane="bottomLeft" activeCell="A11" sqref="A11"/>
      <selection pane="bottomRight" activeCell="A117" sqref="A117"/>
    </sheetView>
  </sheetViews>
  <sheetFormatPr defaultRowHeight="15" x14ac:dyDescent="0.25"/>
  <cols>
    <col min="1" max="1" width="14.85546875" customWidth="1"/>
    <col min="2" max="2" width="73" customWidth="1"/>
    <col min="7" max="7" width="137.28515625" customWidth="1"/>
  </cols>
  <sheetData>
    <row r="1" spans="1:8" x14ac:dyDescent="0.25">
      <c r="A1" t="s">
        <v>284</v>
      </c>
      <c r="B1">
        <v>51</v>
      </c>
    </row>
    <row r="2" spans="1:8" x14ac:dyDescent="0.25">
      <c r="A2" t="s">
        <v>283</v>
      </c>
      <c r="B2">
        <v>75477</v>
      </c>
    </row>
    <row r="3" spans="1:8" x14ac:dyDescent="0.25">
      <c r="A3" t="s">
        <v>282</v>
      </c>
      <c r="B3" t="s">
        <v>281</v>
      </c>
    </row>
    <row r="4" spans="1:8" x14ac:dyDescent="0.25">
      <c r="A4" t="s">
        <v>280</v>
      </c>
      <c r="B4" t="s">
        <v>279</v>
      </c>
    </row>
    <row r="5" spans="1:8" x14ac:dyDescent="0.25">
      <c r="A5" t="s">
        <v>278</v>
      </c>
      <c r="B5" t="s">
        <v>277</v>
      </c>
    </row>
    <row r="6" spans="1:8" x14ac:dyDescent="0.25">
      <c r="A6" t="s">
        <v>276</v>
      </c>
      <c r="B6" t="s">
        <v>275</v>
      </c>
    </row>
    <row r="7" spans="1:8" x14ac:dyDescent="0.25">
      <c r="A7" t="s">
        <v>274</v>
      </c>
      <c r="B7" t="s">
        <v>273</v>
      </c>
    </row>
    <row r="8" spans="1:8" x14ac:dyDescent="0.25">
      <c r="A8" t="s">
        <v>272</v>
      </c>
      <c r="B8">
        <v>3</v>
      </c>
    </row>
    <row r="10" spans="1:8" x14ac:dyDescent="0.25">
      <c r="A10" t="s">
        <v>271</v>
      </c>
      <c r="B10" t="s">
        <v>270</v>
      </c>
      <c r="C10" t="s">
        <v>269</v>
      </c>
      <c r="D10" t="s">
        <v>268</v>
      </c>
      <c r="E10" t="s">
        <v>267</v>
      </c>
      <c r="F10" t="s">
        <v>266</v>
      </c>
      <c r="G10" t="s">
        <v>265</v>
      </c>
    </row>
    <row r="11" spans="1:8" x14ac:dyDescent="0.25">
      <c r="A11" s="18" t="str">
        <f>HYPERLINK("http://amigo.geneontology.org/amigo/term/GO:0043167","GO:0043167")</f>
        <v>GO:0043167</v>
      </c>
      <c r="B11" t="s">
        <v>500</v>
      </c>
      <c r="C11" s="3">
        <v>8.407E-5</v>
      </c>
      <c r="D11" s="3">
        <v>8.886E-5</v>
      </c>
      <c r="E11">
        <v>20480</v>
      </c>
      <c r="F11" t="s">
        <v>499</v>
      </c>
      <c r="G11" t="s">
        <v>498</v>
      </c>
      <c r="H11">
        <f>COUNTIF('GO_P0101∩C11∩K00 '!A:A,A11)</f>
        <v>0</v>
      </c>
    </row>
    <row r="12" spans="1:8" x14ac:dyDescent="0.25">
      <c r="A12" s="18" t="str">
        <f>HYPERLINK("http://amigo.geneontology.org/amigo/term/GO:0032774","GO:0032774")</f>
        <v>GO:0032774</v>
      </c>
      <c r="B12" t="s">
        <v>343</v>
      </c>
      <c r="C12">
        <v>0.03</v>
      </c>
      <c r="D12">
        <v>0.03</v>
      </c>
      <c r="E12">
        <v>1692</v>
      </c>
      <c r="F12" t="s">
        <v>340</v>
      </c>
      <c r="G12" s="10" t="s">
        <v>339</v>
      </c>
      <c r="H12">
        <f>COUNTIF('GO_P0101∩C11∩K00 '!A:A,A12)</f>
        <v>0</v>
      </c>
    </row>
    <row r="13" spans="1:8" x14ac:dyDescent="0.25">
      <c r="A13" s="18" t="str">
        <f>HYPERLINK("http://amigo.geneontology.org/amigo/term/GO:0097659","GO:0097659")</f>
        <v>GO:0097659</v>
      </c>
      <c r="B13" t="s">
        <v>342</v>
      </c>
      <c r="C13">
        <v>0.03</v>
      </c>
      <c r="D13">
        <v>0.03</v>
      </c>
      <c r="E13">
        <v>1685</v>
      </c>
      <c r="F13" t="s">
        <v>340</v>
      </c>
      <c r="G13" s="10" t="s">
        <v>339</v>
      </c>
      <c r="H13">
        <f>COUNTIF('GO_P0101∩C11∩K00 '!A:A,A13)</f>
        <v>0</v>
      </c>
    </row>
    <row r="14" spans="1:8" x14ac:dyDescent="0.25">
      <c r="A14" s="18" t="str">
        <f>HYPERLINK("http://amigo.geneontology.org/amigo/term/GO:0006351","GO:0006351")</f>
        <v>GO:0006351</v>
      </c>
      <c r="B14" t="s">
        <v>341</v>
      </c>
      <c r="C14">
        <v>0.03</v>
      </c>
      <c r="D14">
        <v>0.03</v>
      </c>
      <c r="E14">
        <v>1683</v>
      </c>
      <c r="F14" t="s">
        <v>340</v>
      </c>
      <c r="G14" s="10" t="s">
        <v>339</v>
      </c>
      <c r="H14">
        <f>COUNTIF('GO_P0101∩C11∩K00 '!A:A,A14)</f>
        <v>0</v>
      </c>
    </row>
    <row r="15" spans="1:8" x14ac:dyDescent="0.25">
      <c r="A15" s="18" t="str">
        <f>HYPERLINK("http://amigo.geneontology.org/amigo/term/GO:0035250","GO:0035250")</f>
        <v>GO:0035250</v>
      </c>
      <c r="B15" t="s">
        <v>400</v>
      </c>
      <c r="C15" s="3">
        <v>7.4079999999999997E-3</v>
      </c>
      <c r="D15" s="3">
        <v>7.7479999999999997E-3</v>
      </c>
      <c r="E15">
        <v>11</v>
      </c>
      <c r="F15" t="s">
        <v>398</v>
      </c>
      <c r="G15" t="s">
        <v>5</v>
      </c>
      <c r="H15">
        <f>COUNTIF('GO_P0101∩C11∩K00 '!A:A,A15)</f>
        <v>0</v>
      </c>
    </row>
    <row r="16" spans="1:8" x14ac:dyDescent="0.25">
      <c r="A16" s="18" t="str">
        <f>HYPERLINK("http://amigo.geneontology.org/amigo/term/GO:0047216","GO:0047216")</f>
        <v>GO:0047216</v>
      </c>
      <c r="B16" t="s">
        <v>399</v>
      </c>
      <c r="C16" s="3">
        <v>7.4079999999999997E-3</v>
      </c>
      <c r="D16" s="3">
        <v>7.7479999999999997E-3</v>
      </c>
      <c r="E16">
        <v>11</v>
      </c>
      <c r="F16" t="s">
        <v>398</v>
      </c>
      <c r="G16" t="s">
        <v>5</v>
      </c>
      <c r="H16">
        <f>COUNTIF('GO_P0101∩C11∩K00 '!A:A,A16)</f>
        <v>0</v>
      </c>
    </row>
    <row r="17" spans="1:8" x14ac:dyDescent="0.25">
      <c r="A17" s="18" t="str">
        <f>HYPERLINK("http://amigo.geneontology.org/amigo/term/GO:0006012","GO:0006012")</f>
        <v>GO:0006012</v>
      </c>
      <c r="B17" t="s">
        <v>337</v>
      </c>
      <c r="C17">
        <v>0.03</v>
      </c>
      <c r="D17">
        <v>0.03</v>
      </c>
      <c r="E17">
        <v>43</v>
      </c>
      <c r="F17" t="s">
        <v>336</v>
      </c>
      <c r="G17" t="s">
        <v>5</v>
      </c>
      <c r="H17">
        <f>COUNTIF('GO_P0101∩C11∩K00 '!A:A,A17)</f>
        <v>0</v>
      </c>
    </row>
    <row r="18" spans="1:8" x14ac:dyDescent="0.25">
      <c r="A18" s="18" t="str">
        <f>HYPERLINK("http://amigo.geneontology.org/amigo/term/GO:0030639","GO:0030639")</f>
        <v>GO:0030639</v>
      </c>
      <c r="B18" t="s">
        <v>386</v>
      </c>
      <c r="C18" s="3">
        <v>9.4190000000000003E-3</v>
      </c>
      <c r="D18" s="3">
        <v>9.8379999999999995E-3</v>
      </c>
      <c r="E18">
        <v>14</v>
      </c>
      <c r="F18" t="s">
        <v>385</v>
      </c>
      <c r="G18" t="s">
        <v>26</v>
      </c>
      <c r="H18">
        <f>COUNTIF('GO_P0101∩C11∩K00 '!A:A,A18)</f>
        <v>0</v>
      </c>
    </row>
    <row r="19" spans="1:8" x14ac:dyDescent="0.25">
      <c r="A19" s="18" t="str">
        <f>HYPERLINK("http://amigo.geneontology.org/amigo/term/GO:0030638","GO:0030638")</f>
        <v>GO:0030638</v>
      </c>
      <c r="B19" t="s">
        <v>368</v>
      </c>
      <c r="C19">
        <v>0.01</v>
      </c>
      <c r="D19">
        <v>0.01</v>
      </c>
      <c r="E19">
        <v>16</v>
      </c>
      <c r="F19" t="s">
        <v>367</v>
      </c>
      <c r="G19" t="s">
        <v>26</v>
      </c>
      <c r="H19">
        <f>COUNTIF('GO_P0101∩C11∩K00 '!A:A,A19)</f>
        <v>0</v>
      </c>
    </row>
    <row r="20" spans="1:8" x14ac:dyDescent="0.25">
      <c r="A20" s="18" t="str">
        <f>HYPERLINK("http://amigo.geneontology.org/amigo/term/GO:0000977","GO:0000977")</f>
        <v>GO:0000977</v>
      </c>
      <c r="B20" t="s">
        <v>518</v>
      </c>
      <c r="C20" s="3">
        <v>2.109E-5</v>
      </c>
      <c r="D20" s="3">
        <v>2.2330000000000001E-5</v>
      </c>
      <c r="E20">
        <v>237</v>
      </c>
      <c r="F20" t="s">
        <v>517</v>
      </c>
      <c r="G20" s="5" t="s">
        <v>327</v>
      </c>
      <c r="H20">
        <f>COUNTIF('GO_P0101∩C11∩K00 '!A:A,A20)</f>
        <v>0</v>
      </c>
    </row>
    <row r="21" spans="1:8" x14ac:dyDescent="0.25">
      <c r="A21" s="18" t="str">
        <f>HYPERLINK("http://amigo.geneontology.org/amigo/term/GO:0045944","GO:0045944")</f>
        <v>GO:0045944</v>
      </c>
      <c r="B21" t="s">
        <v>516</v>
      </c>
      <c r="C21" s="3">
        <v>3.3569999999999999E-5</v>
      </c>
      <c r="D21" s="3">
        <v>3.553E-5</v>
      </c>
      <c r="E21">
        <v>267</v>
      </c>
      <c r="F21" t="s">
        <v>515</v>
      </c>
      <c r="G21" s="5" t="s">
        <v>327</v>
      </c>
      <c r="H21">
        <f>COUNTIF('GO_P0101∩C11∩K00 '!A:A,A21)</f>
        <v>0</v>
      </c>
    </row>
    <row r="22" spans="1:8" x14ac:dyDescent="0.25">
      <c r="A22" s="18" t="str">
        <f>HYPERLINK("http://amigo.geneontology.org/amigo/term/GO:0001067","GO:0001067")</f>
        <v>GO:0001067</v>
      </c>
      <c r="B22" t="s">
        <v>491</v>
      </c>
      <c r="C22" s="3">
        <v>1.021E-4</v>
      </c>
      <c r="D22" s="3">
        <v>1.078E-4</v>
      </c>
      <c r="E22">
        <v>356</v>
      </c>
      <c r="F22" t="s">
        <v>489</v>
      </c>
      <c r="G22" s="5" t="s">
        <v>327</v>
      </c>
      <c r="H22">
        <f>COUNTIF('GO_P0101∩C11∩K00 '!A:A,A22)</f>
        <v>0</v>
      </c>
    </row>
    <row r="23" spans="1:8" x14ac:dyDescent="0.25">
      <c r="A23" s="18" t="str">
        <f>HYPERLINK("http://amigo.geneontology.org/amigo/term/GO:0000976","GO:0000976")</f>
        <v>GO:0000976</v>
      </c>
      <c r="B23" t="s">
        <v>490</v>
      </c>
      <c r="C23" s="3">
        <v>1.021E-4</v>
      </c>
      <c r="D23" s="3">
        <v>1.078E-4</v>
      </c>
      <c r="E23">
        <v>356</v>
      </c>
      <c r="F23" t="s">
        <v>489</v>
      </c>
      <c r="G23" s="5" t="s">
        <v>327</v>
      </c>
      <c r="H23">
        <f>COUNTIF('GO_P0101∩C11∩K00 '!A:A,A23)</f>
        <v>0</v>
      </c>
    </row>
    <row r="24" spans="1:8" x14ac:dyDescent="0.25">
      <c r="A24" s="18" t="str">
        <f>HYPERLINK("http://amigo.geneontology.org/amigo/term/GO:1990837","GO:1990837")</f>
        <v>GO:1990837</v>
      </c>
      <c r="B24" t="s">
        <v>486</v>
      </c>
      <c r="C24" s="3">
        <v>1.1349999999999999E-4</v>
      </c>
      <c r="D24" s="3">
        <v>1.199E-4</v>
      </c>
      <c r="E24">
        <v>366</v>
      </c>
      <c r="F24" t="s">
        <v>485</v>
      </c>
      <c r="G24" s="5" t="s">
        <v>327</v>
      </c>
      <c r="H24">
        <f>COUNTIF('GO_P0101∩C11∩K00 '!A:A,A24)</f>
        <v>0</v>
      </c>
    </row>
    <row r="25" spans="1:8" x14ac:dyDescent="0.25">
      <c r="A25" s="18" t="str">
        <f>HYPERLINK("http://amigo.geneontology.org/amigo/term/GO:1902680","GO:1902680")</f>
        <v>GO:1902680</v>
      </c>
      <c r="B25" t="s">
        <v>475</v>
      </c>
      <c r="C25" s="3">
        <v>2.1379999999999999E-4</v>
      </c>
      <c r="D25" s="3">
        <v>2.254E-4</v>
      </c>
      <c r="E25">
        <v>432</v>
      </c>
      <c r="F25" t="s">
        <v>472</v>
      </c>
      <c r="G25" s="5" t="s">
        <v>327</v>
      </c>
      <c r="H25">
        <f>COUNTIF('GO_P0101∩C11∩K00 '!A:A,A25)</f>
        <v>0</v>
      </c>
    </row>
    <row r="26" spans="1:8" x14ac:dyDescent="0.25">
      <c r="A26" s="18" t="str">
        <f>HYPERLINK("http://amigo.geneontology.org/amigo/term/GO:1903508","GO:1903508")</f>
        <v>GO:1903508</v>
      </c>
      <c r="B26" t="s">
        <v>474</v>
      </c>
      <c r="C26" s="3">
        <v>2.1379999999999999E-4</v>
      </c>
      <c r="D26" s="3">
        <v>2.254E-4</v>
      </c>
      <c r="E26">
        <v>432</v>
      </c>
      <c r="F26" t="s">
        <v>472</v>
      </c>
      <c r="G26" s="5" t="s">
        <v>327</v>
      </c>
      <c r="H26">
        <f>COUNTIF('GO_P0101∩C11∩K00 '!A:A,A26)</f>
        <v>0</v>
      </c>
    </row>
    <row r="27" spans="1:8" x14ac:dyDescent="0.25">
      <c r="A27" s="18" t="str">
        <f>HYPERLINK("http://amigo.geneontology.org/amigo/term/GO:0045893","GO:0045893")</f>
        <v>GO:0045893</v>
      </c>
      <c r="B27" t="s">
        <v>473</v>
      </c>
      <c r="C27" s="3">
        <v>2.1379999999999999E-4</v>
      </c>
      <c r="D27" s="3">
        <v>2.254E-4</v>
      </c>
      <c r="E27">
        <v>432</v>
      </c>
      <c r="F27" t="s">
        <v>472</v>
      </c>
      <c r="G27" s="5" t="s">
        <v>327</v>
      </c>
      <c r="H27">
        <f>COUNTIF('GO_P0101∩C11∩K00 '!A:A,A27)</f>
        <v>0</v>
      </c>
    </row>
    <row r="28" spans="1:8" x14ac:dyDescent="0.25">
      <c r="A28" s="18" t="str">
        <f>HYPERLINK("http://amigo.geneontology.org/amigo/term/GO:0051254","GO:0051254")</f>
        <v>GO:0051254</v>
      </c>
      <c r="B28" t="s">
        <v>468</v>
      </c>
      <c r="C28" s="3">
        <v>2.8259999999999998E-4</v>
      </c>
      <c r="D28" s="3">
        <v>2.9779999999999997E-4</v>
      </c>
      <c r="E28">
        <v>465</v>
      </c>
      <c r="F28" t="s">
        <v>467</v>
      </c>
      <c r="G28" s="5" t="s">
        <v>327</v>
      </c>
      <c r="H28">
        <f>COUNTIF('GO_P0101∩C11∩K00 '!A:A,A28)</f>
        <v>0</v>
      </c>
    </row>
    <row r="29" spans="1:8" x14ac:dyDescent="0.25">
      <c r="A29" s="18" t="str">
        <f>HYPERLINK("http://amigo.geneontology.org/amigo/term/GO:0010557","GO:0010557")</f>
        <v>GO:0010557</v>
      </c>
      <c r="B29" t="s">
        <v>466</v>
      </c>
      <c r="C29" s="3">
        <v>2.8959999999999999E-4</v>
      </c>
      <c r="D29" s="3">
        <v>3.0509999999999999E-4</v>
      </c>
      <c r="E29">
        <v>468</v>
      </c>
      <c r="F29" t="s">
        <v>462</v>
      </c>
      <c r="G29" s="5" t="s">
        <v>327</v>
      </c>
      <c r="H29">
        <f>COUNTIF('GO_P0101∩C11∩K00 '!A:A,A29)</f>
        <v>0</v>
      </c>
    </row>
    <row r="30" spans="1:8" x14ac:dyDescent="0.25">
      <c r="A30" s="18" t="str">
        <f>HYPERLINK("http://amigo.geneontology.org/amigo/term/GO:0045935","GO:0045935")</f>
        <v>GO:0045935</v>
      </c>
      <c r="B30" t="s">
        <v>463</v>
      </c>
      <c r="C30" s="3">
        <v>2.967E-4</v>
      </c>
      <c r="D30" s="3">
        <v>3.124E-4</v>
      </c>
      <c r="E30">
        <v>471</v>
      </c>
      <c r="F30" t="s">
        <v>462</v>
      </c>
      <c r="G30" s="5" t="s">
        <v>327</v>
      </c>
      <c r="H30">
        <f>COUNTIF('GO_P0101∩C11∩K00 '!A:A,A30)</f>
        <v>0</v>
      </c>
    </row>
    <row r="31" spans="1:8" x14ac:dyDescent="0.25">
      <c r="A31" s="18" t="str">
        <f>HYPERLINK("http://amigo.geneontology.org/amigo/term/GO:0031328","GO:0031328")</f>
        <v>GO:0031328</v>
      </c>
      <c r="B31" t="s">
        <v>461</v>
      </c>
      <c r="C31" s="3">
        <v>3.0390000000000001E-4</v>
      </c>
      <c r="D31" s="3">
        <v>3.1990000000000002E-4</v>
      </c>
      <c r="E31">
        <v>474</v>
      </c>
      <c r="F31" t="s">
        <v>457</v>
      </c>
      <c r="G31" s="5" t="s">
        <v>327</v>
      </c>
      <c r="H31">
        <f>COUNTIF('GO_P0101∩C11∩K00 '!A:A,A31)</f>
        <v>0</v>
      </c>
    </row>
    <row r="32" spans="1:8" x14ac:dyDescent="0.25">
      <c r="A32" s="18" t="str">
        <f>HYPERLINK("http://amigo.geneontology.org/amigo/term/GO:0009891","GO:0009891")</f>
        <v>GO:0009891</v>
      </c>
      <c r="B32" t="s">
        <v>458</v>
      </c>
      <c r="C32" s="3">
        <v>3.1369999999999998E-4</v>
      </c>
      <c r="D32" s="3">
        <v>3.301E-4</v>
      </c>
      <c r="E32">
        <v>478</v>
      </c>
      <c r="F32" t="s">
        <v>457</v>
      </c>
      <c r="G32" s="5" t="s">
        <v>327</v>
      </c>
      <c r="H32">
        <f>COUNTIF('GO_P0101∩C11∩K00 '!A:A,A32)</f>
        <v>0</v>
      </c>
    </row>
    <row r="33" spans="1:8" x14ac:dyDescent="0.25">
      <c r="A33" s="18" t="str">
        <f>HYPERLINK("http://amigo.geneontology.org/amigo/term/GO:0006357","GO:0006357")</f>
        <v>GO:0006357</v>
      </c>
      <c r="B33" t="s">
        <v>454</v>
      </c>
      <c r="C33" s="3">
        <v>5.798E-4</v>
      </c>
      <c r="D33" s="3">
        <v>6.0990000000000003E-4</v>
      </c>
      <c r="E33">
        <v>563</v>
      </c>
      <c r="F33" t="s">
        <v>453</v>
      </c>
      <c r="G33" s="5" t="s">
        <v>327</v>
      </c>
      <c r="H33">
        <f>COUNTIF('GO_P0101∩C11∩K00 '!A:A,A33)</f>
        <v>0</v>
      </c>
    </row>
    <row r="34" spans="1:8" x14ac:dyDescent="0.25">
      <c r="A34" s="18" t="str">
        <f>HYPERLINK("http://amigo.geneontology.org/amigo/term/GO:0051173","GO:0051173")</f>
        <v>GO:0051173</v>
      </c>
      <c r="B34" t="s">
        <v>445</v>
      </c>
      <c r="C34" s="3">
        <v>6.646E-4</v>
      </c>
      <c r="D34" s="3">
        <v>6.9850000000000001E-4</v>
      </c>
      <c r="E34">
        <v>584</v>
      </c>
      <c r="F34" t="s">
        <v>443</v>
      </c>
      <c r="G34" s="5" t="s">
        <v>327</v>
      </c>
      <c r="H34">
        <f>COUNTIF('GO_P0101∩C11∩K00 '!A:A,A34)</f>
        <v>0</v>
      </c>
    </row>
    <row r="35" spans="1:8" x14ac:dyDescent="0.25">
      <c r="A35" s="18" t="str">
        <f>HYPERLINK("http://amigo.geneontology.org/amigo/term/GO:0031325","GO:0031325")</f>
        <v>GO:0031325</v>
      </c>
      <c r="B35" t="s">
        <v>444</v>
      </c>
      <c r="C35" s="3">
        <v>6.9910000000000003E-4</v>
      </c>
      <c r="D35" s="3">
        <v>7.3459999999999997E-4</v>
      </c>
      <c r="E35">
        <v>592</v>
      </c>
      <c r="F35" t="s">
        <v>443</v>
      </c>
      <c r="G35" s="5" t="s">
        <v>327</v>
      </c>
      <c r="H35">
        <f>COUNTIF('GO_P0101∩C11∩K00 '!A:A,A35)</f>
        <v>0</v>
      </c>
    </row>
    <row r="36" spans="1:8" x14ac:dyDescent="0.25">
      <c r="A36" s="18" t="str">
        <f>HYPERLINK("http://amigo.geneontology.org/amigo/term/GO:0010604","GO:0010604")</f>
        <v>GO:0010604</v>
      </c>
      <c r="B36" t="s">
        <v>442</v>
      </c>
      <c r="C36" s="3">
        <v>7.3030000000000002E-4</v>
      </c>
      <c r="D36" s="3">
        <v>7.672E-4</v>
      </c>
      <c r="E36">
        <v>599</v>
      </c>
      <c r="F36" t="s">
        <v>441</v>
      </c>
      <c r="G36" s="5" t="s">
        <v>327</v>
      </c>
      <c r="H36">
        <f>COUNTIF('GO_P0101∩C11∩K00 '!A:A,A36)</f>
        <v>0</v>
      </c>
    </row>
    <row r="37" spans="1:8" x14ac:dyDescent="0.25">
      <c r="A37" s="18" t="str">
        <f>HYPERLINK("http://amigo.geneontology.org/amigo/term/GO:0009893","GO:0009893")</f>
        <v>GO:0009893</v>
      </c>
      <c r="B37" t="s">
        <v>440</v>
      </c>
      <c r="C37" s="3">
        <v>8.0539999999999995E-4</v>
      </c>
      <c r="D37" s="3">
        <v>8.4579999999999996E-4</v>
      </c>
      <c r="E37">
        <v>615</v>
      </c>
      <c r="F37" t="s">
        <v>439</v>
      </c>
      <c r="G37" s="5" t="s">
        <v>327</v>
      </c>
      <c r="H37">
        <f>COUNTIF('GO_P0101∩C11∩K00 '!A:A,A37)</f>
        <v>0</v>
      </c>
    </row>
    <row r="38" spans="1:8" x14ac:dyDescent="0.25">
      <c r="A38" s="18" t="str">
        <f>HYPERLINK("http://amigo.geneontology.org/amigo/term/GO:0048522","GO:0048522")</f>
        <v>GO:0048522</v>
      </c>
      <c r="B38" t="s">
        <v>427</v>
      </c>
      <c r="C38" s="3">
        <v>1.3110000000000001E-3</v>
      </c>
      <c r="D38" s="3">
        <v>1.3749999999999999E-3</v>
      </c>
      <c r="E38">
        <v>702</v>
      </c>
      <c r="F38" t="s">
        <v>426</v>
      </c>
      <c r="G38" s="5" t="s">
        <v>327</v>
      </c>
      <c r="H38">
        <f>COUNTIF('GO_P0101∩C11∩K00 '!A:A,A38)</f>
        <v>0</v>
      </c>
    </row>
    <row r="39" spans="1:8" x14ac:dyDescent="0.25">
      <c r="A39" s="18" t="str">
        <f>HYPERLINK("http://amigo.geneontology.org/amigo/term/GO:0003690","GO:0003690")</f>
        <v>GO:0003690</v>
      </c>
      <c r="B39" t="s">
        <v>425</v>
      </c>
      <c r="C39" s="3">
        <v>1.735E-3</v>
      </c>
      <c r="D39" s="3">
        <v>1.8190000000000001E-3</v>
      </c>
      <c r="E39">
        <v>758</v>
      </c>
      <c r="F39" t="s">
        <v>424</v>
      </c>
      <c r="G39" s="5" t="s">
        <v>327</v>
      </c>
      <c r="H39">
        <f>COUNTIF('GO_P0101∩C11∩K00 '!A:A,A39)</f>
        <v>0</v>
      </c>
    </row>
    <row r="40" spans="1:8" x14ac:dyDescent="0.25">
      <c r="A40" s="18" t="str">
        <f>HYPERLINK("http://amigo.geneontology.org/amigo/term/GO:0048518","GO:0048518")</f>
        <v>GO:0048518</v>
      </c>
      <c r="B40" t="s">
        <v>416</v>
      </c>
      <c r="C40" s="3">
        <v>2.8509999999999998E-3</v>
      </c>
      <c r="D40" s="3">
        <v>2.9870000000000001E-3</v>
      </c>
      <c r="E40">
        <v>870</v>
      </c>
      <c r="F40" t="s">
        <v>415</v>
      </c>
      <c r="G40" s="5" t="s">
        <v>327</v>
      </c>
      <c r="H40">
        <f>COUNTIF('GO_P0101∩C11∩K00 '!A:A,A40)</f>
        <v>0</v>
      </c>
    </row>
    <row r="41" spans="1:8" x14ac:dyDescent="0.25">
      <c r="A41" s="18" t="str">
        <f>HYPERLINK("http://amigo.geneontology.org/amigo/term/GO:0046983","GO:0046983")</f>
        <v>GO:0046983</v>
      </c>
      <c r="B41" t="s">
        <v>329</v>
      </c>
      <c r="C41">
        <v>0.04</v>
      </c>
      <c r="D41">
        <v>0.04</v>
      </c>
      <c r="E41">
        <v>1834</v>
      </c>
      <c r="F41" t="s">
        <v>328</v>
      </c>
      <c r="G41" s="5" t="s">
        <v>327</v>
      </c>
      <c r="H41">
        <f>COUNTIF('GO_P0101∩C11∩K00 '!A:A,A41)</f>
        <v>0</v>
      </c>
    </row>
    <row r="42" spans="1:8" x14ac:dyDescent="0.25">
      <c r="A42" s="18" t="str">
        <f>HYPERLINK("http://amigo.geneontology.org/amigo/term/GO:0043565","GO:0043565")</f>
        <v>GO:0043565</v>
      </c>
      <c r="B42" t="s">
        <v>436</v>
      </c>
      <c r="C42" s="3">
        <v>9.3689999999999995E-4</v>
      </c>
      <c r="D42" s="3">
        <v>9.8360000000000006E-4</v>
      </c>
      <c r="E42">
        <v>1116</v>
      </c>
      <c r="F42" t="s">
        <v>435</v>
      </c>
      <c r="G42" t="s">
        <v>369</v>
      </c>
      <c r="H42">
        <f>COUNTIF('GO_P0101∩C11∩K00 '!A:A,A42)</f>
        <v>0</v>
      </c>
    </row>
    <row r="43" spans="1:8" x14ac:dyDescent="0.25">
      <c r="A43" s="18" t="str">
        <f>HYPERLINK("http://amigo.geneontology.org/amigo/term/GO:0003700","GO:0003700")</f>
        <v>GO:0003700</v>
      </c>
      <c r="B43" t="s">
        <v>371</v>
      </c>
      <c r="C43">
        <v>0.01</v>
      </c>
      <c r="D43">
        <v>0.02</v>
      </c>
      <c r="E43">
        <v>2146</v>
      </c>
      <c r="F43" t="s">
        <v>370</v>
      </c>
      <c r="G43" t="s">
        <v>369</v>
      </c>
      <c r="H43">
        <f>COUNTIF('GO_P0101∩C11∩K00 '!A:A,A43)</f>
        <v>0</v>
      </c>
    </row>
    <row r="44" spans="1:8" x14ac:dyDescent="0.25">
      <c r="A44" s="18" t="str">
        <f>HYPERLINK("http://amigo.geneontology.org/amigo/term/GO:0050789","GO:0050789")</f>
        <v>GO:0050789</v>
      </c>
      <c r="B44" t="s">
        <v>374</v>
      </c>
      <c r="C44">
        <v>0.01</v>
      </c>
      <c r="D44">
        <v>0.01</v>
      </c>
      <c r="E44">
        <v>7510</v>
      </c>
      <c r="F44" t="s">
        <v>373</v>
      </c>
      <c r="G44" t="s">
        <v>372</v>
      </c>
      <c r="H44">
        <f>COUNTIF('GO_P0101∩C11∩K00 '!A:A,A44)</f>
        <v>0</v>
      </c>
    </row>
    <row r="45" spans="1:8" x14ac:dyDescent="0.25">
      <c r="A45" s="18" t="str">
        <f>HYPERLINK("http://amigo.geneontology.org/amigo/term/GO:0097159","GO:0097159")</f>
        <v>GO:0097159</v>
      </c>
      <c r="B45" t="s">
        <v>333</v>
      </c>
      <c r="C45">
        <v>0.04</v>
      </c>
      <c r="D45">
        <v>0.04</v>
      </c>
      <c r="E45">
        <v>24589</v>
      </c>
      <c r="F45" t="s">
        <v>331</v>
      </c>
      <c r="G45" t="s">
        <v>330</v>
      </c>
      <c r="H45">
        <f>COUNTIF('GO_P0101∩C11∩K00 '!A:A,A45)</f>
        <v>0</v>
      </c>
    </row>
    <row r="46" spans="1:8" x14ac:dyDescent="0.25">
      <c r="A46" s="18" t="str">
        <f>HYPERLINK("http://amigo.geneontology.org/amigo/term/GO:1901363","GO:1901363")</f>
        <v>GO:1901363</v>
      </c>
      <c r="B46" t="s">
        <v>332</v>
      </c>
      <c r="C46">
        <v>0.04</v>
      </c>
      <c r="D46">
        <v>0.04</v>
      </c>
      <c r="E46">
        <v>24588</v>
      </c>
      <c r="F46" t="s">
        <v>331</v>
      </c>
      <c r="G46" t="s">
        <v>330</v>
      </c>
      <c r="H46">
        <f>COUNTIF('GO_P0101∩C11∩K00 '!A:A,A46)</f>
        <v>0</v>
      </c>
    </row>
    <row r="47" spans="1:8" x14ac:dyDescent="0.25">
      <c r="A47" s="18" t="str">
        <f>HYPERLINK("http://amigo.geneontology.org/amigo/term/GO:0016102","GO:0016102")</f>
        <v>GO:0016102</v>
      </c>
      <c r="B47" t="s">
        <v>356</v>
      </c>
      <c r="C47">
        <v>0.02</v>
      </c>
      <c r="D47">
        <v>0.02</v>
      </c>
      <c r="E47">
        <v>24</v>
      </c>
      <c r="F47" t="s">
        <v>355</v>
      </c>
      <c r="G47" t="s">
        <v>30</v>
      </c>
      <c r="H47">
        <f>COUNTIF('GO_P0101∩C11∩K00 '!A:A,A47)</f>
        <v>0</v>
      </c>
    </row>
    <row r="48" spans="1:8" x14ac:dyDescent="0.25">
      <c r="A48" s="18" t="str">
        <f>HYPERLINK("http://amigo.geneontology.org/amigo/term/GO:0016101","GO:0016101")</f>
        <v>GO:0016101</v>
      </c>
      <c r="B48" t="s">
        <v>335</v>
      </c>
      <c r="C48">
        <v>0.03</v>
      </c>
      <c r="D48">
        <v>0.03</v>
      </c>
      <c r="E48">
        <v>38</v>
      </c>
      <c r="F48" t="s">
        <v>334</v>
      </c>
      <c r="G48" t="s">
        <v>30</v>
      </c>
      <c r="H48">
        <f>COUNTIF('GO_P0101∩C11∩K00 '!A:A,A48)</f>
        <v>0</v>
      </c>
    </row>
    <row r="49" spans="1:8" x14ac:dyDescent="0.25">
      <c r="A49" s="18" t="str">
        <f>HYPERLINK("http://amigo.geneontology.org/amigo/term/GO:0016829","GO:0016829")</f>
        <v>GO:0016829</v>
      </c>
      <c r="B49" t="s">
        <v>538</v>
      </c>
      <c r="C49" s="3">
        <v>6.7989999999999996E-6</v>
      </c>
      <c r="D49" s="3">
        <v>7.2110000000000001E-6</v>
      </c>
      <c r="E49">
        <v>1052</v>
      </c>
      <c r="F49" t="s">
        <v>537</v>
      </c>
      <c r="G49" s="11" t="s">
        <v>536</v>
      </c>
      <c r="H49">
        <f>COUNTIF('GO_P0101∩C11∩K00 '!A:A,A49)</f>
        <v>0</v>
      </c>
    </row>
    <row r="50" spans="1:8" x14ac:dyDescent="0.25">
      <c r="A50" s="18" t="str">
        <f>HYPERLINK("http://amigo.geneontology.org/amigo/term/GO:1901576","GO:1901576")</f>
        <v>GO:1901576</v>
      </c>
      <c r="B50" t="s">
        <v>402</v>
      </c>
      <c r="C50" s="3">
        <v>6.4859999999999996E-3</v>
      </c>
      <c r="D50" s="3">
        <v>6.7840000000000001E-3</v>
      </c>
      <c r="E50">
        <v>7032</v>
      </c>
      <c r="F50" t="s">
        <v>401</v>
      </c>
      <c r="G50" s="11" t="s">
        <v>381</v>
      </c>
      <c r="H50">
        <f>COUNTIF('GO_P0101∩C11∩K00 '!A:A,A50)</f>
        <v>0</v>
      </c>
    </row>
    <row r="51" spans="1:8" x14ac:dyDescent="0.25">
      <c r="A51" s="18" t="str">
        <f>HYPERLINK("http://amigo.geneontology.org/amigo/term/GO:0009058","GO:0009058")</f>
        <v>GO:0009058</v>
      </c>
      <c r="B51" t="s">
        <v>382</v>
      </c>
      <c r="C51" s="3">
        <v>9.8910000000000005E-3</v>
      </c>
      <c r="D51">
        <v>0.01</v>
      </c>
      <c r="E51">
        <v>7451</v>
      </c>
      <c r="F51" t="s">
        <v>373</v>
      </c>
      <c r="G51" s="11" t="s">
        <v>381</v>
      </c>
      <c r="H51">
        <f>COUNTIF('GO_P0101∩C11∩K00 '!A:A,A51)</f>
        <v>0</v>
      </c>
    </row>
    <row r="52" spans="1:8" x14ac:dyDescent="0.25">
      <c r="A52" s="18" t="str">
        <f>HYPERLINK("http://amigo.geneontology.org/amigo/term/GO:0044249","GO:0044249")</f>
        <v>GO:0044249</v>
      </c>
      <c r="B52" t="s">
        <v>380</v>
      </c>
      <c r="C52">
        <v>0.01</v>
      </c>
      <c r="D52">
        <v>0.02</v>
      </c>
      <c r="E52">
        <v>6840</v>
      </c>
      <c r="F52" t="s">
        <v>379</v>
      </c>
      <c r="G52" s="11" t="s">
        <v>378</v>
      </c>
      <c r="H52">
        <f>COUNTIF('GO_P0101∩C11∩K00 '!A:A,A52)</f>
        <v>0</v>
      </c>
    </row>
    <row r="53" spans="1:8" x14ac:dyDescent="0.25">
      <c r="A53" s="18" t="str">
        <f>HYPERLINK("http://amigo.geneontology.org/amigo/term/GO:0016835","GO:0016835")</f>
        <v>GO:0016835</v>
      </c>
      <c r="B53" t="s">
        <v>525</v>
      </c>
      <c r="C53" s="3">
        <v>1.3370000000000001E-5</v>
      </c>
      <c r="D53" s="3">
        <v>1.417E-5</v>
      </c>
      <c r="E53">
        <v>447</v>
      </c>
      <c r="F53" t="s">
        <v>524</v>
      </c>
      <c r="G53" t="s">
        <v>523</v>
      </c>
      <c r="H53">
        <f>COUNTIF('GO_P0101∩C11∩K00 '!A:A,A53)</f>
        <v>0</v>
      </c>
    </row>
    <row r="54" spans="1:8" x14ac:dyDescent="0.25">
      <c r="A54" s="18" t="str">
        <f>HYPERLINK("http://amigo.geneontology.org/amigo/term/GO:0046872","GO:0046872")</f>
        <v>GO:0046872</v>
      </c>
      <c r="B54" t="s">
        <v>512</v>
      </c>
      <c r="C54" s="3">
        <v>4.1369999999999999E-5</v>
      </c>
      <c r="D54" s="3">
        <v>4.3770000000000003E-5</v>
      </c>
      <c r="E54">
        <v>8842</v>
      </c>
      <c r="F54" t="s">
        <v>510</v>
      </c>
      <c r="G54" s="8" t="s">
        <v>509</v>
      </c>
      <c r="H54">
        <f>COUNTIF('GO_P0101∩C11∩K00 '!A:A,A54)</f>
        <v>0</v>
      </c>
    </row>
    <row r="55" spans="1:8" x14ac:dyDescent="0.25">
      <c r="A55" s="18" t="str">
        <f>HYPERLINK("http://amigo.geneontology.org/amigo/term/GO:0043169","GO:0043169")</f>
        <v>GO:0043169</v>
      </c>
      <c r="B55" t="s">
        <v>511</v>
      </c>
      <c r="C55" s="3">
        <v>4.5779999999999999E-5</v>
      </c>
      <c r="D55" s="3">
        <v>4.8420000000000001E-5</v>
      </c>
      <c r="E55">
        <v>8912</v>
      </c>
      <c r="F55" t="s">
        <v>510</v>
      </c>
      <c r="G55" s="8" t="s">
        <v>509</v>
      </c>
      <c r="H55">
        <f>COUNTIF('GO_P0101∩C11∩K00 '!A:A,A55)</f>
        <v>0</v>
      </c>
    </row>
    <row r="56" spans="1:8" x14ac:dyDescent="0.25">
      <c r="A56" s="18" t="str">
        <f>HYPERLINK("http://amigo.geneontology.org/amigo/term/GO:0044237","GO:0044237")</f>
        <v>GO:0044237</v>
      </c>
      <c r="B56" t="s">
        <v>359</v>
      </c>
      <c r="C56">
        <v>0.02</v>
      </c>
      <c r="D56">
        <v>0.02</v>
      </c>
      <c r="E56">
        <v>20463</v>
      </c>
      <c r="F56" t="s">
        <v>358</v>
      </c>
      <c r="G56" s="8" t="s">
        <v>357</v>
      </c>
      <c r="H56">
        <f>COUNTIF('GO_P0101∩C11∩K00 '!A:A,A56)</f>
        <v>0</v>
      </c>
    </row>
    <row r="57" spans="1:8" x14ac:dyDescent="0.25">
      <c r="A57" s="18" t="str">
        <f>HYPERLINK("http://amigo.geneontology.org/amigo/term/GO:0010333","GO:0010333")</f>
        <v>GO:0010333</v>
      </c>
      <c r="B57" t="s">
        <v>535</v>
      </c>
      <c r="C57" s="3">
        <v>7.644E-6</v>
      </c>
      <c r="D57" s="3">
        <v>8.1049999999999995E-6</v>
      </c>
      <c r="E57">
        <v>183</v>
      </c>
      <c r="F57" t="s">
        <v>534</v>
      </c>
      <c r="G57" s="12" t="s">
        <v>459</v>
      </c>
      <c r="H57">
        <f>COUNTIF('GO_P0101∩C11∩K00 '!A:A,A57)</f>
        <v>0</v>
      </c>
    </row>
    <row r="58" spans="1:8" x14ac:dyDescent="0.25">
      <c r="A58" s="18" t="str">
        <f>HYPERLINK("http://amigo.geneontology.org/amigo/term/GO:0016838","GO:0016838")</f>
        <v>GO:0016838</v>
      </c>
      <c r="B58" t="s">
        <v>530</v>
      </c>
      <c r="C58" s="3">
        <v>9.4259999999999992E-6</v>
      </c>
      <c r="D58" s="3">
        <v>9.9899999999999992E-6</v>
      </c>
      <c r="E58">
        <v>193</v>
      </c>
      <c r="F58" t="s">
        <v>529</v>
      </c>
      <c r="G58" s="12" t="s">
        <v>459</v>
      </c>
      <c r="H58">
        <f>COUNTIF('GO_P0101∩C11∩K00 '!A:A,A58)</f>
        <v>0</v>
      </c>
    </row>
    <row r="59" spans="1:8" x14ac:dyDescent="0.25">
      <c r="A59" s="18" t="str">
        <f>HYPERLINK("http://amigo.geneontology.org/amigo/term/GO:0000287","GO:0000287")</f>
        <v>GO:0000287</v>
      </c>
      <c r="B59" t="s">
        <v>460</v>
      </c>
      <c r="C59" s="3">
        <v>3.0390000000000001E-4</v>
      </c>
      <c r="D59" s="3">
        <v>3.1990000000000002E-4</v>
      </c>
      <c r="E59">
        <v>474</v>
      </c>
      <c r="F59" t="s">
        <v>457</v>
      </c>
      <c r="G59" s="12" t="s">
        <v>459</v>
      </c>
      <c r="H59">
        <f>COUNTIF('GO_P0101∩C11∩K00 '!A:A,A59)</f>
        <v>0</v>
      </c>
    </row>
    <row r="60" spans="1:8" x14ac:dyDescent="0.25">
      <c r="A60" s="18" t="str">
        <f>HYPERLINK("http://amigo.geneontology.org/amigo/term/GO:0015860","GO:0015860")</f>
        <v>GO:0015860</v>
      </c>
      <c r="B60" t="s">
        <v>414</v>
      </c>
      <c r="C60" s="3">
        <v>3.3739999999999998E-3</v>
      </c>
      <c r="D60" s="3">
        <v>3.5339999999999998E-3</v>
      </c>
      <c r="E60">
        <v>5</v>
      </c>
      <c r="F60" t="s">
        <v>413</v>
      </c>
      <c r="G60" t="s">
        <v>31</v>
      </c>
      <c r="H60">
        <f>COUNTIF('GO_P0101∩C11∩K00 '!A:A,A60)</f>
        <v>0</v>
      </c>
    </row>
    <row r="61" spans="1:8" x14ac:dyDescent="0.25">
      <c r="A61" s="18" t="str">
        <f>HYPERLINK("http://amigo.geneontology.org/amigo/term/GO:0015858","GO:0015858")</f>
        <v>GO:0015858</v>
      </c>
      <c r="B61" t="s">
        <v>395</v>
      </c>
      <c r="C61" s="3">
        <v>8.7489999999999998E-3</v>
      </c>
      <c r="D61" s="3">
        <v>9.1459999999999996E-3</v>
      </c>
      <c r="E61">
        <v>13</v>
      </c>
      <c r="F61" t="s">
        <v>393</v>
      </c>
      <c r="G61" t="s">
        <v>31</v>
      </c>
      <c r="H61">
        <f>COUNTIF('GO_P0101∩C11∩K00 '!A:A,A61)</f>
        <v>0</v>
      </c>
    </row>
    <row r="62" spans="1:8" x14ac:dyDescent="0.25">
      <c r="A62" s="18" t="str">
        <f>HYPERLINK("http://amigo.geneontology.org/amigo/term/GO:1901642","GO:1901642")</f>
        <v>GO:1901642</v>
      </c>
      <c r="B62" t="s">
        <v>394</v>
      </c>
      <c r="C62" s="3">
        <v>8.7489999999999998E-3</v>
      </c>
      <c r="D62" s="3">
        <v>9.1459999999999996E-3</v>
      </c>
      <c r="E62">
        <v>13</v>
      </c>
      <c r="F62" t="s">
        <v>393</v>
      </c>
      <c r="G62" t="s">
        <v>31</v>
      </c>
      <c r="H62">
        <f>COUNTIF('GO_P0101∩C11∩K00 '!A:A,A62)</f>
        <v>0</v>
      </c>
    </row>
    <row r="63" spans="1:8" x14ac:dyDescent="0.25">
      <c r="A63" s="18" t="str">
        <f>HYPERLINK("http://amigo.geneontology.org/amigo/term/GO:0072530","GO:0072530")</f>
        <v>GO:0072530</v>
      </c>
      <c r="B63" t="s">
        <v>366</v>
      </c>
      <c r="C63">
        <v>0.01</v>
      </c>
      <c r="D63">
        <v>0.02</v>
      </c>
      <c r="E63">
        <v>22</v>
      </c>
      <c r="F63" t="s">
        <v>365</v>
      </c>
      <c r="G63" t="s">
        <v>31</v>
      </c>
      <c r="H63">
        <f>COUNTIF('GO_P0101∩C11∩K00 '!A:A,A63)</f>
        <v>0</v>
      </c>
    </row>
    <row r="64" spans="1:8" x14ac:dyDescent="0.25">
      <c r="A64" s="18" t="str">
        <f>HYPERLINK("http://amigo.geneontology.org/amigo/term/GO:0005337","GO:0005337")</f>
        <v>GO:0005337</v>
      </c>
      <c r="B64" t="s">
        <v>323</v>
      </c>
      <c r="C64">
        <v>0.04</v>
      </c>
      <c r="D64">
        <v>0.04</v>
      </c>
      <c r="E64">
        <v>65</v>
      </c>
      <c r="F64" t="s">
        <v>322</v>
      </c>
      <c r="G64" t="s">
        <v>31</v>
      </c>
      <c r="H64">
        <f>COUNTIF('GO_P0101∩C11∩K00 '!A:A,A64)</f>
        <v>0</v>
      </c>
    </row>
    <row r="65" spans="1:8" x14ac:dyDescent="0.25">
      <c r="A65" s="18" t="str">
        <f>HYPERLINK("http://amigo.geneontology.org/amigo/term/GO:0015211","GO:0015211")</f>
        <v>GO:0015211</v>
      </c>
      <c r="B65" t="s">
        <v>321</v>
      </c>
      <c r="C65">
        <v>0.04</v>
      </c>
      <c r="D65">
        <v>0.04</v>
      </c>
      <c r="E65">
        <v>57</v>
      </c>
      <c r="F65" t="s">
        <v>320</v>
      </c>
      <c r="G65" t="s">
        <v>31</v>
      </c>
      <c r="H65">
        <f>COUNTIF('GO_P0101∩C11∩K00 '!A:A,A65)</f>
        <v>0</v>
      </c>
    </row>
    <row r="66" spans="1:8" x14ac:dyDescent="0.25">
      <c r="A66" s="18" t="str">
        <f>HYPERLINK("http://amigo.geneontology.org/amigo/term/GO:1901264","GO:1901264")</f>
        <v>GO:1901264</v>
      </c>
      <c r="B66" t="s">
        <v>311</v>
      </c>
      <c r="C66">
        <v>0.05</v>
      </c>
      <c r="D66">
        <v>0.05</v>
      </c>
      <c r="E66">
        <v>69</v>
      </c>
      <c r="F66" t="s">
        <v>310</v>
      </c>
      <c r="G66" t="s">
        <v>31</v>
      </c>
      <c r="H66">
        <f>COUNTIF('GO_P0101∩C11∩K00 '!A:A,A66)</f>
        <v>0</v>
      </c>
    </row>
    <row r="67" spans="1:8" x14ac:dyDescent="0.25">
      <c r="A67" s="18" t="str">
        <f>HYPERLINK("http://amigo.geneontology.org/amigo/term/GO:0044106","GO:0044106")</f>
        <v>GO:0044106</v>
      </c>
      <c r="B67" t="s">
        <v>478</v>
      </c>
      <c r="C67" s="3">
        <v>1.874E-4</v>
      </c>
      <c r="D67" s="3">
        <v>1.9760000000000001E-4</v>
      </c>
      <c r="E67">
        <v>162</v>
      </c>
      <c r="F67" t="s">
        <v>476</v>
      </c>
      <c r="G67" s="15" t="s">
        <v>448</v>
      </c>
      <c r="H67">
        <f>COUNTIF('GO_P0101∩C11∩K00 '!A:A,A67)</f>
        <v>0</v>
      </c>
    </row>
    <row r="68" spans="1:8" x14ac:dyDescent="0.25">
      <c r="A68" s="18" t="str">
        <f>HYPERLINK("http://amigo.geneontology.org/amigo/term/GO:0006576","GO:0006576")</f>
        <v>GO:0006576</v>
      </c>
      <c r="B68" t="s">
        <v>477</v>
      </c>
      <c r="C68" s="3">
        <v>1.874E-4</v>
      </c>
      <c r="D68" s="3">
        <v>1.9760000000000001E-4</v>
      </c>
      <c r="E68">
        <v>162</v>
      </c>
      <c r="F68" t="s">
        <v>476</v>
      </c>
      <c r="G68" s="15" t="s">
        <v>448</v>
      </c>
      <c r="H68">
        <f>COUNTIF('GO_P0101∩C11∩K00 '!A:A,A68)</f>
        <v>0</v>
      </c>
    </row>
    <row r="69" spans="1:8" x14ac:dyDescent="0.25">
      <c r="A69" s="18" t="str">
        <f>HYPERLINK("http://amigo.geneontology.org/amigo/term/GO:0009308","GO:0009308")</f>
        <v>GO:0009308</v>
      </c>
      <c r="B69" t="s">
        <v>450</v>
      </c>
      <c r="C69" s="3">
        <v>6.2710000000000001E-4</v>
      </c>
      <c r="D69" s="3">
        <v>6.5930000000000003E-4</v>
      </c>
      <c r="E69">
        <v>245</v>
      </c>
      <c r="F69" t="s">
        <v>449</v>
      </c>
      <c r="G69" s="15" t="s">
        <v>448</v>
      </c>
      <c r="H69">
        <f>COUNTIF('GO_P0101∩C11∩K00 '!A:A,A69)</f>
        <v>0</v>
      </c>
    </row>
    <row r="70" spans="1:8" x14ac:dyDescent="0.25">
      <c r="A70" s="18" t="str">
        <f>HYPERLINK("http://amigo.geneontology.org/amigo/term/GO:0044281","GO:0044281")</f>
        <v>GO:0044281</v>
      </c>
      <c r="B70" t="s">
        <v>408</v>
      </c>
      <c r="C70" s="3">
        <v>5.3359999999999996E-3</v>
      </c>
      <c r="D70" s="3">
        <v>5.5849999999999997E-3</v>
      </c>
      <c r="E70">
        <v>3180</v>
      </c>
      <c r="F70" t="s">
        <v>407</v>
      </c>
      <c r="G70" t="s">
        <v>406</v>
      </c>
      <c r="H70">
        <f>COUNTIF('GO_P0101∩C11∩K00 '!A:A,A70)</f>
        <v>0</v>
      </c>
    </row>
    <row r="71" spans="1:8" x14ac:dyDescent="0.25">
      <c r="A71" s="18" t="str">
        <f>HYPERLINK("http://amigo.geneontology.org/amigo/term/GO:0046499","GO:0046499")</f>
        <v>GO:0046499</v>
      </c>
      <c r="B71" t="s">
        <v>528</v>
      </c>
      <c r="C71" s="3">
        <v>1.2500000000000001E-5</v>
      </c>
      <c r="D71" s="3">
        <v>1.325E-5</v>
      </c>
      <c r="E71">
        <v>8</v>
      </c>
      <c r="F71" t="s">
        <v>526</v>
      </c>
      <c r="G71" s="4" t="s">
        <v>350</v>
      </c>
      <c r="H71">
        <f>COUNTIF('GO_P0101∩C11∩K00 '!A:A,A71)</f>
        <v>0</v>
      </c>
    </row>
    <row r="72" spans="1:8" x14ac:dyDescent="0.25">
      <c r="A72" s="18" t="str">
        <f>HYPERLINK("http://amigo.geneontology.org/amigo/term/GO:0006557","GO:0006557")</f>
        <v>GO:0006557</v>
      </c>
      <c r="B72" t="s">
        <v>527</v>
      </c>
      <c r="C72" s="3">
        <v>1.2500000000000001E-5</v>
      </c>
      <c r="D72" s="3">
        <v>1.325E-5</v>
      </c>
      <c r="E72">
        <v>8</v>
      </c>
      <c r="F72" t="s">
        <v>526</v>
      </c>
      <c r="G72" s="4" t="s">
        <v>350</v>
      </c>
      <c r="H72">
        <f>COUNTIF('GO_P0101∩C11∩K00 '!A:A,A72)</f>
        <v>0</v>
      </c>
    </row>
    <row r="73" spans="1:8" x14ac:dyDescent="0.25">
      <c r="A73" s="18" t="str">
        <f>HYPERLINK("http://amigo.geneontology.org/amigo/term/GO:0006597","GO:0006597")</f>
        <v>GO:0006597</v>
      </c>
      <c r="B73" t="s">
        <v>522</v>
      </c>
      <c r="C73" s="3">
        <v>1.607E-5</v>
      </c>
      <c r="D73" s="3">
        <v>1.702E-5</v>
      </c>
      <c r="E73">
        <v>9</v>
      </c>
      <c r="F73" t="s">
        <v>263</v>
      </c>
      <c r="G73" s="4" t="s">
        <v>350</v>
      </c>
      <c r="H73">
        <f>COUNTIF('GO_P0101∩C11∩K00 '!A:A,A73)</f>
        <v>0</v>
      </c>
    </row>
    <row r="74" spans="1:8" x14ac:dyDescent="0.25">
      <c r="A74" s="18" t="str">
        <f>HYPERLINK("http://amigo.geneontology.org/amigo/term/GO:0004014","GO:0004014")</f>
        <v>GO:0004014</v>
      </c>
      <c r="B74" t="s">
        <v>521</v>
      </c>
      <c r="C74" s="3">
        <v>1.607E-5</v>
      </c>
      <c r="D74" s="3">
        <v>1.702E-5</v>
      </c>
      <c r="E74">
        <v>9</v>
      </c>
      <c r="F74" t="s">
        <v>263</v>
      </c>
      <c r="G74" s="4" t="s">
        <v>350</v>
      </c>
      <c r="H74">
        <f>COUNTIF('GO_P0101∩C11∩K00 '!A:A,A74)</f>
        <v>0</v>
      </c>
    </row>
    <row r="75" spans="1:8" x14ac:dyDescent="0.25">
      <c r="A75" s="18" t="str">
        <f>HYPERLINK("http://amigo.geneontology.org/amigo/term/GO:0008215","GO:0008215")</f>
        <v>GO:0008215</v>
      </c>
      <c r="B75" t="s">
        <v>520</v>
      </c>
      <c r="C75" s="3">
        <v>2.0069999999999999E-5</v>
      </c>
      <c r="D75" s="3">
        <v>2.126E-5</v>
      </c>
      <c r="E75">
        <v>10</v>
      </c>
      <c r="F75" t="s">
        <v>519</v>
      </c>
      <c r="G75" s="4" t="s">
        <v>350</v>
      </c>
      <c r="H75">
        <f>COUNTIF('GO_P0101∩C11∩K00 '!A:A,A75)</f>
        <v>0</v>
      </c>
    </row>
    <row r="76" spans="1:8" x14ac:dyDescent="0.25">
      <c r="A76" s="18" t="str">
        <f>HYPERLINK("http://amigo.geneontology.org/amigo/term/GO:0034404","GO:0034404")</f>
        <v>GO:0034404</v>
      </c>
      <c r="B76" t="s">
        <v>508</v>
      </c>
      <c r="C76" s="3">
        <v>6.0479999999999997E-5</v>
      </c>
      <c r="D76" s="3">
        <v>6.3960000000000004E-5</v>
      </c>
      <c r="E76">
        <v>17</v>
      </c>
      <c r="F76" t="s">
        <v>503</v>
      </c>
      <c r="G76" s="4" t="s">
        <v>350</v>
      </c>
      <c r="H76">
        <f>COUNTIF('GO_P0101∩C11∩K00 '!A:A,A76)</f>
        <v>0</v>
      </c>
    </row>
    <row r="77" spans="1:8" x14ac:dyDescent="0.25">
      <c r="A77" s="18" t="str">
        <f>HYPERLINK("http://amigo.geneontology.org/amigo/term/GO:0009163","GO:0009163")</f>
        <v>GO:0009163</v>
      </c>
      <c r="B77" t="s">
        <v>507</v>
      </c>
      <c r="C77" s="3">
        <v>6.0479999999999997E-5</v>
      </c>
      <c r="D77" s="3">
        <v>6.3960000000000004E-5</v>
      </c>
      <c r="E77">
        <v>17</v>
      </c>
      <c r="F77" t="s">
        <v>503</v>
      </c>
      <c r="G77" s="4" t="s">
        <v>350</v>
      </c>
      <c r="H77">
        <f>COUNTIF('GO_P0101∩C11∩K00 '!A:A,A77)</f>
        <v>0</v>
      </c>
    </row>
    <row r="78" spans="1:8" x14ac:dyDescent="0.25">
      <c r="A78" s="18" t="str">
        <f>HYPERLINK("http://amigo.geneontology.org/amigo/term/GO:0042451","GO:0042451")</f>
        <v>GO:0042451</v>
      </c>
      <c r="B78" t="s">
        <v>506</v>
      </c>
      <c r="C78" s="3">
        <v>6.0479999999999997E-5</v>
      </c>
      <c r="D78" s="3">
        <v>6.3960000000000004E-5</v>
      </c>
      <c r="E78">
        <v>17</v>
      </c>
      <c r="F78" t="s">
        <v>503</v>
      </c>
      <c r="G78" s="4" t="s">
        <v>350</v>
      </c>
      <c r="H78">
        <f>COUNTIF('GO_P0101∩C11∩K00 '!A:A,A78)</f>
        <v>0</v>
      </c>
    </row>
    <row r="79" spans="1:8" x14ac:dyDescent="0.25">
      <c r="A79" s="18" t="str">
        <f>HYPERLINK("http://amigo.geneontology.org/amigo/term/GO:0042455","GO:0042455")</f>
        <v>GO:0042455</v>
      </c>
      <c r="B79" t="s">
        <v>505</v>
      </c>
      <c r="C79" s="3">
        <v>6.0479999999999997E-5</v>
      </c>
      <c r="D79" s="3">
        <v>6.3960000000000004E-5</v>
      </c>
      <c r="E79">
        <v>17</v>
      </c>
      <c r="F79" t="s">
        <v>503</v>
      </c>
      <c r="G79" s="4" t="s">
        <v>350</v>
      </c>
      <c r="H79">
        <f>COUNTIF('GO_P0101∩C11∩K00 '!A:A,A79)</f>
        <v>0</v>
      </c>
    </row>
    <row r="80" spans="1:8" x14ac:dyDescent="0.25">
      <c r="A80" s="18" t="str">
        <f>HYPERLINK("http://amigo.geneontology.org/amigo/term/GO:0046129","GO:0046129")</f>
        <v>GO:0046129</v>
      </c>
      <c r="B80" t="s">
        <v>504</v>
      </c>
      <c r="C80" s="3">
        <v>6.0479999999999997E-5</v>
      </c>
      <c r="D80" s="3">
        <v>6.3960000000000004E-5</v>
      </c>
      <c r="E80">
        <v>17</v>
      </c>
      <c r="F80" t="s">
        <v>503</v>
      </c>
      <c r="G80" s="4" t="s">
        <v>350</v>
      </c>
      <c r="H80">
        <f>COUNTIF('GO_P0101∩C11∩K00 '!A:A,A80)</f>
        <v>0</v>
      </c>
    </row>
    <row r="81" spans="1:8" x14ac:dyDescent="0.25">
      <c r="A81" s="18" t="str">
        <f>HYPERLINK("http://amigo.geneontology.org/amigo/term/GO:1901659","GO:1901659")</f>
        <v>GO:1901659</v>
      </c>
      <c r="B81" t="s">
        <v>502</v>
      </c>
      <c r="C81" s="3">
        <v>7.5980000000000001E-5</v>
      </c>
      <c r="D81" s="3">
        <v>8.0329999999999998E-5</v>
      </c>
      <c r="E81">
        <v>19</v>
      </c>
      <c r="F81" t="s">
        <v>501</v>
      </c>
      <c r="G81" s="4" t="s">
        <v>350</v>
      </c>
      <c r="H81">
        <f>COUNTIF('GO_P0101∩C11∩K00 '!A:A,A81)</f>
        <v>0</v>
      </c>
    </row>
    <row r="82" spans="1:8" x14ac:dyDescent="0.25">
      <c r="A82" s="18" t="str">
        <f>HYPERLINK("http://amigo.geneontology.org/amigo/term/GO:0008216","GO:0008216")</f>
        <v>GO:0008216</v>
      </c>
      <c r="B82" t="s">
        <v>497</v>
      </c>
      <c r="C82" s="3">
        <v>8.4389999999999997E-5</v>
      </c>
      <c r="D82" s="3">
        <v>8.9179999999999997E-5</v>
      </c>
      <c r="E82">
        <v>20</v>
      </c>
      <c r="F82" t="s">
        <v>495</v>
      </c>
      <c r="G82" s="4" t="s">
        <v>350</v>
      </c>
      <c r="H82">
        <f>COUNTIF('GO_P0101∩C11∩K00 '!A:A,A82)</f>
        <v>0</v>
      </c>
    </row>
    <row r="83" spans="1:8" x14ac:dyDescent="0.25">
      <c r="A83" s="18" t="str">
        <f>HYPERLINK("http://amigo.geneontology.org/amigo/term/GO:0008295","GO:0008295")</f>
        <v>GO:0008295</v>
      </c>
      <c r="B83" t="s">
        <v>496</v>
      </c>
      <c r="C83" s="3">
        <v>8.4389999999999997E-5</v>
      </c>
      <c r="D83" s="3">
        <v>8.9179999999999997E-5</v>
      </c>
      <c r="E83">
        <v>20</v>
      </c>
      <c r="F83" t="s">
        <v>495</v>
      </c>
      <c r="G83" s="4" t="s">
        <v>350</v>
      </c>
      <c r="H83">
        <f>COUNTIF('GO_P0101∩C11∩K00 '!A:A,A83)</f>
        <v>0</v>
      </c>
    </row>
    <row r="84" spans="1:8" x14ac:dyDescent="0.25">
      <c r="A84" s="18" t="str">
        <f>HYPERLINK("http://amigo.geneontology.org/amigo/term/GO:0042278","GO:0042278")</f>
        <v>GO:0042278</v>
      </c>
      <c r="B84" t="s">
        <v>471</v>
      </c>
      <c r="C84" s="3">
        <v>2.477E-4</v>
      </c>
      <c r="D84" s="3">
        <v>2.611E-4</v>
      </c>
      <c r="E84">
        <v>34</v>
      </c>
      <c r="F84" t="s">
        <v>469</v>
      </c>
      <c r="G84" s="4" t="s">
        <v>350</v>
      </c>
      <c r="H84">
        <f>COUNTIF('GO_P0101∩C11∩K00 '!A:A,A84)</f>
        <v>0</v>
      </c>
    </row>
    <row r="85" spans="1:8" x14ac:dyDescent="0.25">
      <c r="A85" s="18" t="str">
        <f>HYPERLINK("http://amigo.geneontology.org/amigo/term/GO:0046128","GO:0046128")</f>
        <v>GO:0046128</v>
      </c>
      <c r="B85" t="s">
        <v>470</v>
      </c>
      <c r="C85" s="3">
        <v>2.477E-4</v>
      </c>
      <c r="D85" s="3">
        <v>2.611E-4</v>
      </c>
      <c r="E85">
        <v>34</v>
      </c>
      <c r="F85" t="s">
        <v>469</v>
      </c>
      <c r="G85" s="4" t="s">
        <v>350</v>
      </c>
      <c r="H85">
        <f>COUNTIF('GO_P0101∩C11∩K00 '!A:A,A85)</f>
        <v>0</v>
      </c>
    </row>
    <row r="86" spans="1:8" x14ac:dyDescent="0.25">
      <c r="A86" s="18" t="str">
        <f>HYPERLINK("http://amigo.geneontology.org/amigo/term/GO:0009119","GO:0009119")</f>
        <v>GO:0009119</v>
      </c>
      <c r="B86" t="s">
        <v>465</v>
      </c>
      <c r="C86" s="3">
        <v>2.9359999999999998E-4</v>
      </c>
      <c r="D86" s="3">
        <v>3.0929999999999998E-4</v>
      </c>
      <c r="E86">
        <v>37</v>
      </c>
      <c r="F86" t="s">
        <v>464</v>
      </c>
      <c r="G86" s="4" t="s">
        <v>350</v>
      </c>
      <c r="H86">
        <f>COUNTIF('GO_P0101∩C11∩K00 '!A:A,A86)</f>
        <v>0</v>
      </c>
    </row>
    <row r="87" spans="1:8" x14ac:dyDescent="0.25">
      <c r="A87" s="18" t="str">
        <f>HYPERLINK("http://amigo.geneontology.org/amigo/term/GO:0006596","GO:0006596")</f>
        <v>GO:0006596</v>
      </c>
      <c r="B87" t="s">
        <v>452</v>
      </c>
      <c r="C87" s="3">
        <v>6.0340000000000003E-4</v>
      </c>
      <c r="D87" s="3">
        <v>6.3449999999999997E-4</v>
      </c>
      <c r="E87">
        <v>53</v>
      </c>
      <c r="F87" t="s">
        <v>451</v>
      </c>
      <c r="G87" s="4" t="s">
        <v>350</v>
      </c>
      <c r="H87">
        <f>COUNTIF('GO_P0101∩C11∩K00 '!A:A,A87)</f>
        <v>0</v>
      </c>
    </row>
    <row r="88" spans="1:8" x14ac:dyDescent="0.25">
      <c r="A88" s="18" t="str">
        <f>HYPERLINK("http://amigo.geneontology.org/amigo/term/GO:0006595","GO:0006595")</f>
        <v>GO:0006595</v>
      </c>
      <c r="B88" t="s">
        <v>447</v>
      </c>
      <c r="C88" s="3">
        <v>6.4970000000000002E-4</v>
      </c>
      <c r="D88" s="3">
        <v>6.8289999999999996E-4</v>
      </c>
      <c r="E88">
        <v>55</v>
      </c>
      <c r="F88" t="s">
        <v>446</v>
      </c>
      <c r="G88" s="4" t="s">
        <v>350</v>
      </c>
      <c r="H88">
        <f>COUNTIF('GO_P0101∩C11∩K00 '!A:A,A88)</f>
        <v>0</v>
      </c>
    </row>
    <row r="89" spans="1:8" x14ac:dyDescent="0.25">
      <c r="A89" s="18" t="str">
        <f>HYPERLINK("http://amigo.geneontology.org/amigo/term/GO:0009116","GO:0009116")</f>
        <v>GO:0009116</v>
      </c>
      <c r="B89" t="s">
        <v>423</v>
      </c>
      <c r="C89" s="3">
        <v>1.9599999999999999E-3</v>
      </c>
      <c r="D89" s="3">
        <v>2.055E-3</v>
      </c>
      <c r="E89">
        <v>96</v>
      </c>
      <c r="F89" t="s">
        <v>422</v>
      </c>
      <c r="G89" s="4" t="s">
        <v>350</v>
      </c>
      <c r="H89">
        <f>COUNTIF('GO_P0101∩C11∩K00 '!A:A,A89)</f>
        <v>0</v>
      </c>
    </row>
    <row r="90" spans="1:8" x14ac:dyDescent="0.25">
      <c r="A90" s="18" t="str">
        <f>HYPERLINK("http://amigo.geneontology.org/amigo/term/GO:1901657","GO:1901657")</f>
        <v>GO:1901657</v>
      </c>
      <c r="B90" t="s">
        <v>421</v>
      </c>
      <c r="C90" s="3">
        <v>2.0820000000000001E-3</v>
      </c>
      <c r="D90" s="3">
        <v>2.183E-3</v>
      </c>
      <c r="E90">
        <v>99</v>
      </c>
      <c r="F90" t="s">
        <v>420</v>
      </c>
      <c r="G90" s="4" t="s">
        <v>350</v>
      </c>
      <c r="H90">
        <f>COUNTIF('GO_P0101∩C11∩K00 '!A:A,A90)</f>
        <v>0</v>
      </c>
    </row>
    <row r="91" spans="1:8" x14ac:dyDescent="0.25">
      <c r="A91" s="18" t="str">
        <f>HYPERLINK("http://amigo.geneontology.org/amigo/term/GO:0009309","GO:0009309")</f>
        <v>GO:0009309</v>
      </c>
      <c r="B91" t="s">
        <v>419</v>
      </c>
      <c r="C91" s="3">
        <v>2.3379999999999998E-3</v>
      </c>
      <c r="D91" s="3">
        <v>2.4499999999999999E-3</v>
      </c>
      <c r="E91">
        <v>105</v>
      </c>
      <c r="F91" t="s">
        <v>417</v>
      </c>
      <c r="G91" s="4" t="s">
        <v>350</v>
      </c>
      <c r="H91">
        <f>COUNTIF('GO_P0101∩C11∩K00 '!A:A,A91)</f>
        <v>0</v>
      </c>
    </row>
    <row r="92" spans="1:8" x14ac:dyDescent="0.25">
      <c r="A92" s="18" t="str">
        <f>HYPERLINK("http://amigo.geneontology.org/amigo/term/GO:0042401","GO:0042401")</f>
        <v>GO:0042401</v>
      </c>
      <c r="B92" t="s">
        <v>418</v>
      </c>
      <c r="C92" s="3">
        <v>2.3379999999999998E-3</v>
      </c>
      <c r="D92" s="3">
        <v>2.4499999999999999E-3</v>
      </c>
      <c r="E92">
        <v>105</v>
      </c>
      <c r="F92" t="s">
        <v>417</v>
      </c>
      <c r="G92" s="4" t="s">
        <v>350</v>
      </c>
      <c r="H92">
        <f>COUNTIF('GO_P0101∩C11∩K00 '!A:A,A92)</f>
        <v>0</v>
      </c>
    </row>
    <row r="93" spans="1:8" x14ac:dyDescent="0.25">
      <c r="A93" s="18" t="str">
        <f>HYPERLINK("http://amigo.geneontology.org/amigo/term/GO:0044272","GO:0044272")</f>
        <v>GO:0044272</v>
      </c>
      <c r="B93" t="s">
        <v>384</v>
      </c>
      <c r="C93" s="3">
        <v>9.8169999999999993E-3</v>
      </c>
      <c r="D93">
        <v>0.01</v>
      </c>
      <c r="E93">
        <v>220</v>
      </c>
      <c r="F93" t="s">
        <v>383</v>
      </c>
      <c r="G93" s="4" t="s">
        <v>350</v>
      </c>
      <c r="H93">
        <f>COUNTIF('GO_P0101∩C11∩K00 '!A:A,A93)</f>
        <v>0</v>
      </c>
    </row>
    <row r="94" spans="1:8" x14ac:dyDescent="0.25">
      <c r="A94" s="18" t="str">
        <f>HYPERLINK("http://amigo.geneontology.org/amigo/term/GO:0016831","GO:0016831")</f>
        <v>GO:0016831</v>
      </c>
      <c r="B94" t="s">
        <v>364</v>
      </c>
      <c r="C94">
        <v>0.01</v>
      </c>
      <c r="D94">
        <v>0.01</v>
      </c>
      <c r="E94">
        <v>247</v>
      </c>
      <c r="F94" t="s">
        <v>363</v>
      </c>
      <c r="G94" s="4" t="s">
        <v>350</v>
      </c>
      <c r="H94">
        <f>COUNTIF('GO_P0101∩C11∩K00 '!A:A,A94)</f>
        <v>0</v>
      </c>
    </row>
    <row r="95" spans="1:8" x14ac:dyDescent="0.25">
      <c r="A95" s="18" t="str">
        <f>HYPERLINK("http://amigo.geneontology.org/amigo/term/GO:0072522","GO:0072522")</f>
        <v>GO:0072522</v>
      </c>
      <c r="B95" t="s">
        <v>354</v>
      </c>
      <c r="C95">
        <v>0.02</v>
      </c>
      <c r="D95">
        <v>0.02</v>
      </c>
      <c r="E95">
        <v>349</v>
      </c>
      <c r="F95" t="s">
        <v>353</v>
      </c>
      <c r="G95" s="4" t="s">
        <v>350</v>
      </c>
      <c r="H95">
        <f>COUNTIF('GO_P0101∩C11∩K00 '!A:A,A95)</f>
        <v>0</v>
      </c>
    </row>
    <row r="96" spans="1:8" x14ac:dyDescent="0.25">
      <c r="A96" s="18" t="str">
        <f>HYPERLINK("http://amigo.geneontology.org/amigo/term/GO:0016830","GO:0016830")</f>
        <v>GO:0016830</v>
      </c>
      <c r="B96" t="s">
        <v>352</v>
      </c>
      <c r="C96">
        <v>0.02</v>
      </c>
      <c r="D96">
        <v>0.02</v>
      </c>
      <c r="E96">
        <v>327</v>
      </c>
      <c r="F96" t="s">
        <v>351</v>
      </c>
      <c r="G96" s="4" t="s">
        <v>350</v>
      </c>
      <c r="H96">
        <f>COUNTIF('GO_P0101∩C11∩K00 '!A:A,A96)</f>
        <v>0</v>
      </c>
    </row>
    <row r="97" spans="1:8" x14ac:dyDescent="0.25">
      <c r="A97" s="18" t="str">
        <f>HYPERLINK("http://amigo.geneontology.org/amigo/term/GO:0034654","GO:0034654")</f>
        <v>GO:0034654</v>
      </c>
      <c r="B97" t="s">
        <v>412</v>
      </c>
      <c r="C97" s="3">
        <v>3.9709999999999997E-3</v>
      </c>
      <c r="D97" s="3">
        <v>4.1590000000000004E-3</v>
      </c>
      <c r="E97">
        <v>2248</v>
      </c>
      <c r="F97" t="s">
        <v>411</v>
      </c>
      <c r="G97" s="7" t="s">
        <v>375</v>
      </c>
      <c r="H97">
        <f>COUNTIF('GO_P0101∩C11∩K00 '!A:A,A97)</f>
        <v>0</v>
      </c>
    </row>
    <row r="98" spans="1:8" x14ac:dyDescent="0.25">
      <c r="A98" s="18" t="str">
        <f>HYPERLINK("http://amigo.geneontology.org/amigo/term/GO:0019438","GO:0019438")</f>
        <v>GO:0019438</v>
      </c>
      <c r="B98" t="s">
        <v>392</v>
      </c>
      <c r="C98" s="3">
        <v>8.7670000000000005E-3</v>
      </c>
      <c r="D98" s="3">
        <v>9.1629999999999993E-3</v>
      </c>
      <c r="E98">
        <v>2655</v>
      </c>
      <c r="F98" t="s">
        <v>390</v>
      </c>
      <c r="G98" s="7" t="s">
        <v>375</v>
      </c>
      <c r="H98">
        <f>COUNTIF('GO_P0101∩C11∩K00 '!A:A,A98)</f>
        <v>0</v>
      </c>
    </row>
    <row r="99" spans="1:8" x14ac:dyDescent="0.25">
      <c r="A99" s="18" t="str">
        <f>HYPERLINK("http://amigo.geneontology.org/amigo/term/GO:0018130","GO:0018130")</f>
        <v>GO:0018130</v>
      </c>
      <c r="B99" t="s">
        <v>391</v>
      </c>
      <c r="C99" s="3">
        <v>8.829E-3</v>
      </c>
      <c r="D99" s="3">
        <v>9.2250000000000006E-3</v>
      </c>
      <c r="E99">
        <v>2659</v>
      </c>
      <c r="F99" t="s">
        <v>390</v>
      </c>
      <c r="G99" s="7" t="s">
        <v>375</v>
      </c>
      <c r="H99">
        <f>COUNTIF('GO_P0101∩C11∩K00 '!A:A,A99)</f>
        <v>0</v>
      </c>
    </row>
    <row r="100" spans="1:8" x14ac:dyDescent="0.25">
      <c r="A100" s="18" t="str">
        <f>HYPERLINK("http://amigo.geneontology.org/amigo/term/GO:1901362","GO:1901362")</f>
        <v>GO:1901362</v>
      </c>
      <c r="B100" t="s">
        <v>377</v>
      </c>
      <c r="C100">
        <v>0.01</v>
      </c>
      <c r="D100">
        <v>0.01</v>
      </c>
      <c r="E100">
        <v>2877</v>
      </c>
      <c r="F100" t="s">
        <v>376</v>
      </c>
      <c r="G100" s="7" t="s">
        <v>375</v>
      </c>
      <c r="H100">
        <f>COUNTIF('GO_P0101∩C11∩K00 '!A:A,A100)</f>
        <v>0</v>
      </c>
    </row>
    <row r="101" spans="1:8" x14ac:dyDescent="0.25">
      <c r="A101" s="18" t="str">
        <f>HYPERLINK("http://amigo.geneontology.org/amigo/term/GO:0044283","GO:0044283")</f>
        <v>GO:0044283</v>
      </c>
      <c r="B101" t="s">
        <v>438</v>
      </c>
      <c r="C101" s="3">
        <v>8.8219999999999998E-4</v>
      </c>
      <c r="D101" s="3">
        <v>9.2630000000000002E-4</v>
      </c>
      <c r="E101">
        <v>1101</v>
      </c>
      <c r="F101" t="s">
        <v>435</v>
      </c>
      <c r="G101" t="s">
        <v>437</v>
      </c>
      <c r="H101">
        <f>COUNTIF('GO_P0101∩C11∩K00 '!A:A,A101)</f>
        <v>0</v>
      </c>
    </row>
    <row r="102" spans="1:8" x14ac:dyDescent="0.25">
      <c r="A102" s="18" t="str">
        <f>HYPERLINK("http://amigo.geneontology.org/amigo/term/GO:0004834","GO:0004834")</f>
        <v>GO:0004834</v>
      </c>
      <c r="B102" t="s">
        <v>349</v>
      </c>
      <c r="C102">
        <v>0.02</v>
      </c>
      <c r="D102">
        <v>0.02</v>
      </c>
      <c r="E102">
        <v>31</v>
      </c>
      <c r="F102" t="s">
        <v>174</v>
      </c>
      <c r="G102" t="s">
        <v>46</v>
      </c>
      <c r="H102">
        <f>COUNTIF('GO_P0101∩C11∩K00 '!A:A,A102)</f>
        <v>0</v>
      </c>
    </row>
    <row r="103" spans="1:8" x14ac:dyDescent="0.25">
      <c r="A103" s="18" t="str">
        <f>HYPERLINK("http://amigo.geneontology.org/amigo/term/GO:0006586","GO:0006586")</f>
        <v>GO:0006586</v>
      </c>
      <c r="B103" t="s">
        <v>309</v>
      </c>
      <c r="C103">
        <v>0.05</v>
      </c>
      <c r="D103">
        <v>0.05</v>
      </c>
      <c r="E103">
        <v>73</v>
      </c>
      <c r="F103" t="s">
        <v>145</v>
      </c>
      <c r="G103" t="s">
        <v>46</v>
      </c>
      <c r="H103">
        <f>COUNTIF('GO_P0101∩C11∩K00 '!A:A,A103)</f>
        <v>0</v>
      </c>
    </row>
    <row r="104" spans="1:8" x14ac:dyDescent="0.25">
      <c r="A104" s="18" t="str">
        <f>HYPERLINK("http://amigo.geneontology.org/amigo/term/GO:0006568","GO:0006568")</f>
        <v>GO:0006568</v>
      </c>
      <c r="B104" t="s">
        <v>308</v>
      </c>
      <c r="C104">
        <v>0.05</v>
      </c>
      <c r="D104">
        <v>0.05</v>
      </c>
      <c r="E104">
        <v>73</v>
      </c>
      <c r="F104" t="s">
        <v>145</v>
      </c>
      <c r="G104" t="s">
        <v>46</v>
      </c>
      <c r="H104">
        <f>COUNTIF('GO_P0101∩C11∩K00 '!A:A,A104)</f>
        <v>0</v>
      </c>
    </row>
    <row r="105" spans="1:8" x14ac:dyDescent="0.25">
      <c r="A105" s="18" t="str">
        <f>HYPERLINK("http://amigo.geneontology.org/amigo/term/GO:0006082","GO:0006082")</f>
        <v>GO:0006082</v>
      </c>
      <c r="B105" t="s">
        <v>319</v>
      </c>
      <c r="C105">
        <v>0.04</v>
      </c>
      <c r="D105">
        <v>0.05</v>
      </c>
      <c r="E105">
        <v>1975</v>
      </c>
      <c r="F105" t="s">
        <v>318</v>
      </c>
      <c r="G105" t="s">
        <v>314</v>
      </c>
      <c r="H105">
        <f>COUNTIF('GO_P0101∩C11∩K00 '!A:A,A105)</f>
        <v>0</v>
      </c>
    </row>
    <row r="106" spans="1:8" x14ac:dyDescent="0.25">
      <c r="A106" s="18" t="str">
        <f>HYPERLINK("http://amigo.geneontology.org/amigo/term/GO:0043436","GO:0043436")</f>
        <v>GO:0043436</v>
      </c>
      <c r="B106" t="s">
        <v>317</v>
      </c>
      <c r="C106">
        <v>0.04</v>
      </c>
      <c r="D106">
        <v>0.04</v>
      </c>
      <c r="E106">
        <v>1934</v>
      </c>
      <c r="F106" t="s">
        <v>315</v>
      </c>
      <c r="G106" t="s">
        <v>314</v>
      </c>
      <c r="H106">
        <f>COUNTIF('GO_P0101∩C11∩K00 '!A:A,A106)</f>
        <v>0</v>
      </c>
    </row>
    <row r="107" spans="1:8" x14ac:dyDescent="0.25">
      <c r="A107" s="18" t="str">
        <f>HYPERLINK("http://amigo.geneontology.org/amigo/term/GO:0019752","GO:0019752")</f>
        <v>GO:0019752</v>
      </c>
      <c r="B107" t="s">
        <v>316</v>
      </c>
      <c r="C107">
        <v>0.04</v>
      </c>
      <c r="D107">
        <v>0.04</v>
      </c>
      <c r="E107">
        <v>1916</v>
      </c>
      <c r="F107" t="s">
        <v>315</v>
      </c>
      <c r="G107" t="s">
        <v>314</v>
      </c>
      <c r="H107">
        <f>COUNTIF('GO_P0101∩C11∩K00 '!A:A,A107)</f>
        <v>0</v>
      </c>
    </row>
    <row r="108" spans="1:8" x14ac:dyDescent="0.25">
      <c r="A108" s="18" t="str">
        <f>HYPERLINK("http://amigo.geneontology.org/amigo/term/GO:0031408","GO:0031408")</f>
        <v>GO:0031408</v>
      </c>
      <c r="B108" t="s">
        <v>546</v>
      </c>
      <c r="C108" s="3">
        <v>3.275E-6</v>
      </c>
      <c r="D108" s="3">
        <v>3.4759999999999998E-6</v>
      </c>
      <c r="E108">
        <v>42</v>
      </c>
      <c r="F108" t="s">
        <v>545</v>
      </c>
      <c r="G108" s="17" t="s">
        <v>344</v>
      </c>
      <c r="H108">
        <f>COUNTIF('GO_P0101∩C11∩K00 '!A:A,A108)</f>
        <v>0</v>
      </c>
    </row>
    <row r="109" spans="1:8" x14ac:dyDescent="0.25">
      <c r="A109" s="18" t="str">
        <f>HYPERLINK("http://amigo.geneontology.org/amigo/term/GO:0031407","GO:0031407")</f>
        <v>GO:0031407</v>
      </c>
      <c r="B109" t="s">
        <v>544</v>
      </c>
      <c r="C109" s="3">
        <v>3.5190000000000001E-6</v>
      </c>
      <c r="D109" s="3">
        <v>3.7340000000000002E-6</v>
      </c>
      <c r="E109">
        <v>43</v>
      </c>
      <c r="F109" t="s">
        <v>543</v>
      </c>
      <c r="G109" s="17" t="s">
        <v>344</v>
      </c>
      <c r="H109">
        <f>COUNTIF('GO_P0101∩C11∩K00 '!A:A,A109)</f>
        <v>0</v>
      </c>
    </row>
    <row r="110" spans="1:8" x14ac:dyDescent="0.25">
      <c r="A110" s="18" t="str">
        <f>HYPERLINK("http://amigo.geneontology.org/amigo/term/GO:0016053","GO:0016053")</f>
        <v>GO:0016053</v>
      </c>
      <c r="B110" t="s">
        <v>348</v>
      </c>
      <c r="C110">
        <v>0.02</v>
      </c>
      <c r="D110">
        <v>0.02</v>
      </c>
      <c r="E110">
        <v>872</v>
      </c>
      <c r="F110" t="s">
        <v>347</v>
      </c>
      <c r="G110" s="17" t="s">
        <v>344</v>
      </c>
      <c r="H110">
        <f>COUNTIF('GO_P0101∩C11∩K00 '!A:A,A110)</f>
        <v>0</v>
      </c>
    </row>
    <row r="111" spans="1:8" x14ac:dyDescent="0.25">
      <c r="A111" s="18" t="str">
        <f>HYPERLINK("http://amigo.geneontology.org/amigo/term/GO:0046394","GO:0046394")</f>
        <v>GO:0046394</v>
      </c>
      <c r="B111" t="s">
        <v>346</v>
      </c>
      <c r="C111">
        <v>0.02</v>
      </c>
      <c r="D111">
        <v>0.02</v>
      </c>
      <c r="E111">
        <v>812</v>
      </c>
      <c r="F111" t="s">
        <v>345</v>
      </c>
      <c r="G111" s="17" t="s">
        <v>344</v>
      </c>
      <c r="H111">
        <f>COUNTIF('GO_P0101∩C11∩K00 '!A:A,A111)</f>
        <v>0</v>
      </c>
    </row>
    <row r="112" spans="1:8" x14ac:dyDescent="0.25">
      <c r="A112" s="18" t="str">
        <f>HYPERLINK("http://amigo.geneontology.org/amigo/term/GO:0030247","GO:0030247")</f>
        <v>GO:0030247</v>
      </c>
      <c r="B112" t="s">
        <v>313</v>
      </c>
      <c r="C112">
        <v>0.05</v>
      </c>
      <c r="D112">
        <v>0.05</v>
      </c>
      <c r="E112">
        <v>514</v>
      </c>
      <c r="F112" t="s">
        <v>155</v>
      </c>
      <c r="G112" t="s">
        <v>312</v>
      </c>
      <c r="H112">
        <f>COUNTIF('GO_P0101∩C11∩K00 '!A:A,A112)</f>
        <v>0</v>
      </c>
    </row>
    <row r="113" spans="1:8" x14ac:dyDescent="0.25">
      <c r="A113" s="18" t="str">
        <f>HYPERLINK("http://amigo.geneontology.org/amigo/term/GO:0030246","GO:0030246")</f>
        <v>GO:0030246</v>
      </c>
      <c r="B113" t="s">
        <v>397</v>
      </c>
      <c r="C113" s="3">
        <v>7.8259999999999996E-3</v>
      </c>
      <c r="D113" s="3">
        <v>8.1829999999999993E-3</v>
      </c>
      <c r="E113">
        <v>1160</v>
      </c>
      <c r="F113" t="s">
        <v>216</v>
      </c>
      <c r="G113" t="s">
        <v>396</v>
      </c>
      <c r="H113">
        <f>COUNTIF('GO_P0101∩C11∩K00 '!A:A,A113)</f>
        <v>0</v>
      </c>
    </row>
    <row r="114" spans="1:8" x14ac:dyDescent="0.25">
      <c r="A114" s="18" t="str">
        <f>HYPERLINK("http://amigo.geneontology.org/amigo/term/GO:0016310","GO:0016310")</f>
        <v>GO:0016310</v>
      </c>
      <c r="B114" t="s">
        <v>338</v>
      </c>
      <c r="C114">
        <v>0.03</v>
      </c>
      <c r="D114">
        <v>0.03</v>
      </c>
      <c r="E114">
        <v>5575</v>
      </c>
      <c r="F114" t="s">
        <v>325</v>
      </c>
      <c r="G114" t="s">
        <v>324</v>
      </c>
      <c r="H114">
        <f>COUNTIF('GO_P0101∩C11∩K00 '!A:A,A114)</f>
        <v>0</v>
      </c>
    </row>
    <row r="115" spans="1:8" x14ac:dyDescent="0.25">
      <c r="A115" s="18" t="str">
        <f>HYPERLINK("http://amigo.geneontology.org/amigo/term/GO:0016301","GO:0016301")</f>
        <v>GO:0016301</v>
      </c>
      <c r="B115" t="s">
        <v>326</v>
      </c>
      <c r="C115">
        <v>0.04</v>
      </c>
      <c r="D115">
        <v>0.04</v>
      </c>
      <c r="E115">
        <v>5884</v>
      </c>
      <c r="F115" t="s">
        <v>325</v>
      </c>
      <c r="G115" t="s">
        <v>324</v>
      </c>
      <c r="H115">
        <f>COUNTIF('GO_P0101∩C11∩K00 '!A:A,A115)</f>
        <v>0</v>
      </c>
    </row>
    <row r="116" spans="1:8" x14ac:dyDescent="0.25">
      <c r="A116" s="18" t="str">
        <f>HYPERLINK("http://amigo.geneontology.org/amigo/term/GO:0016702","GO:0016702")</f>
        <v>GO:0016702</v>
      </c>
      <c r="B116" s="5" t="s">
        <v>549</v>
      </c>
      <c r="C116" s="3">
        <v>2.429E-6</v>
      </c>
      <c r="D116" s="3">
        <v>2.5799999999999999E-6</v>
      </c>
      <c r="E116">
        <v>137</v>
      </c>
      <c r="F116" t="s">
        <v>548</v>
      </c>
      <c r="G116" s="14" t="s">
        <v>531</v>
      </c>
      <c r="H116">
        <f>COUNTIF('GO_P0101∩C11∩K00 '!A:A,A116)</f>
        <v>0</v>
      </c>
    </row>
    <row r="117" spans="1:8" x14ac:dyDescent="0.25">
      <c r="A117" s="18" t="str">
        <f>HYPERLINK("http://amigo.geneontology.org/amigo/term/GO:0016701","GO:0016701")</f>
        <v>GO:0016701</v>
      </c>
      <c r="B117" t="s">
        <v>540</v>
      </c>
      <c r="C117" s="3">
        <v>6.7020000000000004E-6</v>
      </c>
      <c r="D117" s="3">
        <v>7.1099999999999997E-6</v>
      </c>
      <c r="E117">
        <v>177</v>
      </c>
      <c r="F117" t="s">
        <v>539</v>
      </c>
      <c r="G117" s="14" t="s">
        <v>531</v>
      </c>
      <c r="H117">
        <f>COUNTIF('GO_P0101∩C11∩K00 '!A:A,A117)</f>
        <v>0</v>
      </c>
    </row>
    <row r="118" spans="1:8" x14ac:dyDescent="0.25">
      <c r="A118" s="18" t="str">
        <f>HYPERLINK("http://amigo.geneontology.org/amigo/term/GO:0051213","GO:0051213")</f>
        <v>GO:0051213</v>
      </c>
      <c r="B118" t="s">
        <v>533</v>
      </c>
      <c r="C118" s="3">
        <v>9.0469999999999999E-6</v>
      </c>
      <c r="D118" s="3">
        <v>9.5910000000000002E-6</v>
      </c>
      <c r="E118">
        <v>191</v>
      </c>
      <c r="F118" t="s">
        <v>532</v>
      </c>
      <c r="G118" s="14" t="s">
        <v>531</v>
      </c>
      <c r="H118">
        <f>COUNTIF('GO_P0101∩C11∩K00 '!A:A,A118)</f>
        <v>0</v>
      </c>
    </row>
    <row r="119" spans="1:8" x14ac:dyDescent="0.25">
      <c r="A119" s="18" t="str">
        <f>HYPERLINK("http://amigo.geneontology.org/amigo/term/GO:0016491","GO:0016491")</f>
        <v>GO:0016491</v>
      </c>
      <c r="B119" t="s">
        <v>190</v>
      </c>
      <c r="C119" s="3">
        <v>1.206E-3</v>
      </c>
      <c r="D119" s="3">
        <v>1.2650000000000001E-3</v>
      </c>
      <c r="E119">
        <v>6583</v>
      </c>
      <c r="F119" t="s">
        <v>429</v>
      </c>
      <c r="G119" s="12" t="s">
        <v>428</v>
      </c>
      <c r="H119">
        <f>COUNTIF('GO_P0101∩C11∩K00 '!A:A,A119)</f>
        <v>1</v>
      </c>
    </row>
    <row r="120" spans="1:8" x14ac:dyDescent="0.25">
      <c r="A120" s="18" t="str">
        <f>HYPERLINK("http://amigo.geneontology.org/amigo/term/GO:0022414","GO:0022414")</f>
        <v>GO:0022414</v>
      </c>
      <c r="B120" t="s">
        <v>432</v>
      </c>
      <c r="C120" s="3">
        <v>1.199E-3</v>
      </c>
      <c r="D120" s="3">
        <v>1.2589999999999999E-3</v>
      </c>
      <c r="E120">
        <v>1180</v>
      </c>
      <c r="F120" t="s">
        <v>431</v>
      </c>
      <c r="G120" t="s">
        <v>430</v>
      </c>
      <c r="H120">
        <f>COUNTIF('GO_P0101∩C11∩K00 '!A:A,A120)</f>
        <v>0</v>
      </c>
    </row>
    <row r="121" spans="1:8" x14ac:dyDescent="0.25">
      <c r="A121" s="18" t="str">
        <f>HYPERLINK("http://amigo.geneontology.org/amigo/term/GO:0010229","GO:0010229")</f>
        <v>GO:0010229</v>
      </c>
      <c r="B121" t="s">
        <v>514</v>
      </c>
      <c r="C121" s="3">
        <v>4.0519999999999998E-5</v>
      </c>
      <c r="D121" s="3">
        <v>4.2880000000000003E-5</v>
      </c>
      <c r="E121">
        <v>14</v>
      </c>
      <c r="F121" t="s">
        <v>513</v>
      </c>
      <c r="G121" s="9" t="s">
        <v>360</v>
      </c>
      <c r="H121">
        <f>COUNTIF('GO_P0101∩C11∩K00 '!A:A,A121)</f>
        <v>0</v>
      </c>
    </row>
    <row r="122" spans="1:8" x14ac:dyDescent="0.25">
      <c r="A122" s="18" t="str">
        <f>HYPERLINK("http://amigo.geneontology.org/amigo/term/GO:0048506","GO:0048506")</f>
        <v>GO:0048506</v>
      </c>
      <c r="B122" t="s">
        <v>494</v>
      </c>
      <c r="C122" s="3">
        <v>9.323E-5</v>
      </c>
      <c r="D122" s="3">
        <v>9.8499999999999995E-5</v>
      </c>
      <c r="E122">
        <v>21</v>
      </c>
      <c r="F122" t="s">
        <v>492</v>
      </c>
      <c r="G122" s="9" t="s">
        <v>360</v>
      </c>
      <c r="H122">
        <f>COUNTIF('GO_P0101∩C11∩K00 '!A:A,A122)</f>
        <v>0</v>
      </c>
    </row>
    <row r="123" spans="1:8" x14ac:dyDescent="0.25">
      <c r="A123" s="18" t="str">
        <f>HYPERLINK("http://amigo.geneontology.org/amigo/term/GO:0048510","GO:0048510")</f>
        <v>GO:0048510</v>
      </c>
      <c r="B123" t="s">
        <v>493</v>
      </c>
      <c r="C123" s="3">
        <v>9.323E-5</v>
      </c>
      <c r="D123" s="3">
        <v>9.8499999999999995E-5</v>
      </c>
      <c r="E123">
        <v>21</v>
      </c>
      <c r="F123" t="s">
        <v>492</v>
      </c>
      <c r="G123" s="9" t="s">
        <v>360</v>
      </c>
      <c r="H123">
        <f>COUNTIF('GO_P0101∩C11∩K00 '!A:A,A123)</f>
        <v>0</v>
      </c>
    </row>
    <row r="124" spans="1:8" x14ac:dyDescent="0.25">
      <c r="A124" s="18" t="str">
        <f>HYPERLINK("http://amigo.geneontology.org/amigo/term/GO:0040034","GO:0040034")</f>
        <v>GO:0040034</v>
      </c>
      <c r="B124" t="s">
        <v>484</v>
      </c>
      <c r="C124" s="3">
        <v>1.2239999999999999E-4</v>
      </c>
      <c r="D124" s="3">
        <v>1.292E-4</v>
      </c>
      <c r="E124">
        <v>24</v>
      </c>
      <c r="F124" t="s">
        <v>483</v>
      </c>
      <c r="G124" s="9" t="s">
        <v>360</v>
      </c>
      <c r="H124">
        <f>COUNTIF('GO_P0101∩C11∩K00 '!A:A,A124)</f>
        <v>0</v>
      </c>
    </row>
    <row r="125" spans="1:8" x14ac:dyDescent="0.25">
      <c r="A125" s="18" t="str">
        <f>HYPERLINK("http://amigo.geneontology.org/amigo/term/GO:0048509","GO:0048509")</f>
        <v>GO:0048509</v>
      </c>
      <c r="B125" t="s">
        <v>480</v>
      </c>
      <c r="C125" s="3">
        <v>1.673E-4</v>
      </c>
      <c r="D125" s="3">
        <v>1.7650000000000001E-4</v>
      </c>
      <c r="E125">
        <v>28</v>
      </c>
      <c r="F125" t="s">
        <v>252</v>
      </c>
      <c r="G125" s="9" t="s">
        <v>360</v>
      </c>
      <c r="H125">
        <f>COUNTIF('GO_P0101∩C11∩K00 '!A:A,A125)</f>
        <v>0</v>
      </c>
    </row>
    <row r="126" spans="1:8" x14ac:dyDescent="0.25">
      <c r="A126" s="18" t="str">
        <f>HYPERLINK("http://amigo.geneontology.org/amigo/term/GO:0090567","GO:0090567")</f>
        <v>GO:0090567</v>
      </c>
      <c r="B126" t="s">
        <v>410</v>
      </c>
      <c r="C126" s="3">
        <v>5.254E-3</v>
      </c>
      <c r="D126" s="3">
        <v>5.5009999999999998E-3</v>
      </c>
      <c r="E126">
        <v>159</v>
      </c>
      <c r="F126" t="s">
        <v>409</v>
      </c>
      <c r="G126" s="9" t="s">
        <v>360</v>
      </c>
      <c r="H126">
        <f>COUNTIF('GO_P0101∩C11∩K00 '!A:A,A126)</f>
        <v>0</v>
      </c>
    </row>
    <row r="127" spans="1:8" x14ac:dyDescent="0.25">
      <c r="A127" s="18" t="str">
        <f>HYPERLINK("http://amigo.geneontology.org/amigo/term/GO:0048367","GO:0048367")</f>
        <v>GO:0048367</v>
      </c>
      <c r="B127" t="s">
        <v>362</v>
      </c>
      <c r="C127">
        <v>0.01</v>
      </c>
      <c r="D127">
        <v>0.01</v>
      </c>
      <c r="E127">
        <v>262</v>
      </c>
      <c r="F127" t="s">
        <v>361</v>
      </c>
      <c r="G127" s="9" t="s">
        <v>360</v>
      </c>
      <c r="H127">
        <f>COUNTIF('GO_P0101∩C11∩K00 '!A:A,A127)</f>
        <v>0</v>
      </c>
    </row>
    <row r="128" spans="1:8" x14ac:dyDescent="0.25">
      <c r="A128" s="18" t="str">
        <f>HYPERLINK("http://amigo.geneontology.org/amigo/term/GO:0008429","GO:0008429")</f>
        <v>GO:0008429</v>
      </c>
      <c r="B128" s="5" t="s">
        <v>568</v>
      </c>
      <c r="C128" s="3">
        <v>2.7700000000000001E-12</v>
      </c>
      <c r="D128" s="3">
        <v>2.9469999999999999E-12</v>
      </c>
      <c r="E128">
        <v>6</v>
      </c>
      <c r="F128" t="s">
        <v>567</v>
      </c>
      <c r="G128" s="16" t="s">
        <v>387</v>
      </c>
      <c r="H128">
        <f>COUNTIF('GO_P0101∩C11∩K00 '!A:A,A128)</f>
        <v>0</v>
      </c>
    </row>
    <row r="129" spans="1:8" x14ac:dyDescent="0.25">
      <c r="A129" s="18" t="str">
        <f>HYPERLINK("http://amigo.geneontology.org/amigo/term/GO:0048573","GO:0048573")</f>
        <v>GO:0048573</v>
      </c>
      <c r="B129" t="s">
        <v>566</v>
      </c>
      <c r="C129" s="3">
        <v>7.1100000000000003E-10</v>
      </c>
      <c r="D129" s="3">
        <v>7.5650000000000002E-10</v>
      </c>
      <c r="E129">
        <v>19</v>
      </c>
      <c r="F129" t="s">
        <v>565</v>
      </c>
      <c r="G129" s="16" t="s">
        <v>387</v>
      </c>
      <c r="H129">
        <f>COUNTIF('GO_P0101∩C11∩K00 '!A:A,A129)</f>
        <v>0</v>
      </c>
    </row>
    <row r="130" spans="1:8" x14ac:dyDescent="0.25">
      <c r="A130" s="18" t="str">
        <f>HYPERLINK("http://amigo.geneontology.org/amigo/term/GO:0009648","GO:0009648")</f>
        <v>GO:0009648</v>
      </c>
      <c r="B130" t="s">
        <v>564</v>
      </c>
      <c r="C130" s="3">
        <v>1.6210000000000001E-9</v>
      </c>
      <c r="D130" s="3">
        <v>1.724E-9</v>
      </c>
      <c r="E130">
        <v>23</v>
      </c>
      <c r="F130" t="s">
        <v>563</v>
      </c>
      <c r="G130" s="16" t="s">
        <v>387</v>
      </c>
      <c r="H130">
        <f>COUNTIF('GO_P0101∩C11∩K00 '!A:A,A130)</f>
        <v>0</v>
      </c>
    </row>
    <row r="131" spans="1:8" x14ac:dyDescent="0.25">
      <c r="A131" s="18" t="str">
        <f>HYPERLINK("http://amigo.geneontology.org/amigo/term/GO:0010228","GO:0010228")</f>
        <v>GO:0010228</v>
      </c>
      <c r="B131" t="s">
        <v>558</v>
      </c>
      <c r="C131" s="3">
        <v>1.494E-8</v>
      </c>
      <c r="D131" s="3">
        <v>1.5880000000000001E-8</v>
      </c>
      <c r="E131">
        <v>39</v>
      </c>
      <c r="F131" t="s">
        <v>557</v>
      </c>
      <c r="G131" s="16" t="s">
        <v>387</v>
      </c>
      <c r="H131">
        <f>COUNTIF('GO_P0101∩C11∩K00 '!A:A,A131)</f>
        <v>0</v>
      </c>
    </row>
    <row r="132" spans="1:8" x14ac:dyDescent="0.25">
      <c r="A132" s="18" t="str">
        <f>HYPERLINK("http://amigo.geneontology.org/amigo/term/GO:0005543","GO:0005543")</f>
        <v>GO:0005543</v>
      </c>
      <c r="B132" t="s">
        <v>301</v>
      </c>
      <c r="C132" s="3">
        <v>2.8009999999999999E-6</v>
      </c>
      <c r="D132" s="3">
        <v>2.9739999999999998E-6</v>
      </c>
      <c r="E132">
        <v>142</v>
      </c>
      <c r="F132" t="s">
        <v>547</v>
      </c>
      <c r="G132" s="16" t="s">
        <v>387</v>
      </c>
      <c r="H132">
        <f>COUNTIF('GO_P0101∩C11∩K00 '!A:A,A132)</f>
        <v>0</v>
      </c>
    </row>
    <row r="133" spans="1:8" x14ac:dyDescent="0.25">
      <c r="A133" s="18" t="str">
        <f>HYPERLINK("http://amigo.geneontology.org/amigo/term/GO:0009416","GO:0009416")</f>
        <v>GO:0009416</v>
      </c>
      <c r="B133" t="s">
        <v>488</v>
      </c>
      <c r="C133" s="3">
        <v>1.1120000000000001E-4</v>
      </c>
      <c r="D133" s="3">
        <v>1.1739999999999999E-4</v>
      </c>
      <c r="E133">
        <v>364</v>
      </c>
      <c r="F133" t="s">
        <v>487</v>
      </c>
      <c r="G133" s="16" t="s">
        <v>387</v>
      </c>
      <c r="H133">
        <f>COUNTIF('GO_P0101∩C11∩K00 '!A:A,A133)</f>
        <v>0</v>
      </c>
    </row>
    <row r="134" spans="1:8" x14ac:dyDescent="0.25">
      <c r="A134" s="18" t="str">
        <f>HYPERLINK("http://amigo.geneontology.org/amigo/term/GO:0009314","GO:0009314")</f>
        <v>GO:0009314</v>
      </c>
      <c r="B134" t="s">
        <v>482</v>
      </c>
      <c r="C134" s="3">
        <v>1.2980000000000001E-4</v>
      </c>
      <c r="D134" s="3">
        <v>1.37E-4</v>
      </c>
      <c r="E134">
        <v>379</v>
      </c>
      <c r="F134" t="s">
        <v>481</v>
      </c>
      <c r="G134" s="16" t="s">
        <v>387</v>
      </c>
      <c r="H134">
        <f>COUNTIF('GO_P0101∩C11∩K00 '!A:A,A134)</f>
        <v>0</v>
      </c>
    </row>
    <row r="135" spans="1:8" x14ac:dyDescent="0.25">
      <c r="A135" s="18" t="str">
        <f>HYPERLINK("http://amigo.geneontology.org/amigo/term/GO:0061458","GO:0061458")</f>
        <v>GO:0061458</v>
      </c>
      <c r="B135" t="s">
        <v>168</v>
      </c>
      <c r="C135" s="3">
        <v>1.7039999999999999E-4</v>
      </c>
      <c r="D135" s="3">
        <v>1.7980000000000001E-4</v>
      </c>
      <c r="E135">
        <v>407</v>
      </c>
      <c r="F135" t="s">
        <v>479</v>
      </c>
      <c r="G135" s="16" t="s">
        <v>387</v>
      </c>
      <c r="H135">
        <f>COUNTIF('GO_P0101∩C11∩K00 '!A:A,A135)</f>
        <v>1</v>
      </c>
    </row>
    <row r="136" spans="1:8" x14ac:dyDescent="0.25">
      <c r="A136" s="18" t="str">
        <f>HYPERLINK("http://amigo.geneontology.org/amigo/term/GO:0048608","GO:0048608")</f>
        <v>GO:0048608</v>
      </c>
      <c r="B136" t="s">
        <v>167</v>
      </c>
      <c r="C136" s="3">
        <v>1.7039999999999999E-4</v>
      </c>
      <c r="D136" s="3">
        <v>1.7980000000000001E-4</v>
      </c>
      <c r="E136">
        <v>407</v>
      </c>
      <c r="F136" t="s">
        <v>479</v>
      </c>
      <c r="G136" s="16" t="s">
        <v>387</v>
      </c>
      <c r="H136">
        <f>COUNTIF('GO_P0101∩C11∩K00 '!A:A,A136)</f>
        <v>1</v>
      </c>
    </row>
    <row r="137" spans="1:8" x14ac:dyDescent="0.25">
      <c r="A137" s="18" t="str">
        <f>HYPERLINK("http://amigo.geneontology.org/amigo/term/GO:0003006","GO:0003006")</f>
        <v>GO:0003006</v>
      </c>
      <c r="B137" t="s">
        <v>153</v>
      </c>
      <c r="C137" s="3">
        <v>2.7799999999999998E-4</v>
      </c>
      <c r="D137" s="3">
        <v>2.9310000000000002E-4</v>
      </c>
      <c r="E137">
        <v>463</v>
      </c>
      <c r="F137" t="s">
        <v>467</v>
      </c>
      <c r="G137" s="16" t="s">
        <v>387</v>
      </c>
      <c r="H137">
        <f>COUNTIF('GO_P0101∩C11∩K00 '!A:A,A137)</f>
        <v>1</v>
      </c>
    </row>
    <row r="138" spans="1:8" x14ac:dyDescent="0.25">
      <c r="A138" s="18" t="str">
        <f>HYPERLINK("http://amigo.geneontology.org/amigo/term/GO:0008289","GO:0008289")</f>
        <v>GO:0008289</v>
      </c>
      <c r="B138" t="s">
        <v>294</v>
      </c>
      <c r="C138" s="3">
        <v>4.2759999999999999E-4</v>
      </c>
      <c r="D138" s="3">
        <v>4.4999999999999999E-4</v>
      </c>
      <c r="E138">
        <v>519</v>
      </c>
      <c r="F138" t="s">
        <v>456</v>
      </c>
      <c r="G138" s="16" t="s">
        <v>387</v>
      </c>
      <c r="H138">
        <f>COUNTIF('GO_P0101∩C11∩K00 '!A:A,A138)</f>
        <v>0</v>
      </c>
    </row>
    <row r="139" spans="1:8" x14ac:dyDescent="0.25">
      <c r="A139" s="18" t="str">
        <f>HYPERLINK("http://amigo.geneontology.org/amigo/term/GO:0009791","GO:0009791")</f>
        <v>GO:0009791</v>
      </c>
      <c r="B139" t="s">
        <v>142</v>
      </c>
      <c r="C139" s="3">
        <v>4.6920000000000002E-4</v>
      </c>
      <c r="D139" s="3">
        <v>4.9359999999999996E-4</v>
      </c>
      <c r="E139">
        <v>532</v>
      </c>
      <c r="F139" t="s">
        <v>455</v>
      </c>
      <c r="G139" s="16" t="s">
        <v>387</v>
      </c>
      <c r="H139">
        <f>COUNTIF('GO_P0101∩C11∩K00 '!A:A,A139)</f>
        <v>1</v>
      </c>
    </row>
    <row r="140" spans="1:8" x14ac:dyDescent="0.25">
      <c r="A140" s="18" t="str">
        <f>HYPERLINK("http://amigo.geneontology.org/amigo/term/GO:0048731","GO:0048731")</f>
        <v>GO:0048731</v>
      </c>
      <c r="B140" t="s">
        <v>434</v>
      </c>
      <c r="C140" s="3">
        <v>1.034E-3</v>
      </c>
      <c r="D140" s="3">
        <v>1.085E-3</v>
      </c>
      <c r="E140">
        <v>658</v>
      </c>
      <c r="F140" t="s">
        <v>433</v>
      </c>
      <c r="G140" s="16" t="s">
        <v>387</v>
      </c>
      <c r="H140">
        <f>COUNTIF('GO_P0101∩C11∩K00 '!A:A,A140)</f>
        <v>0</v>
      </c>
    </row>
    <row r="141" spans="1:8" x14ac:dyDescent="0.25">
      <c r="A141" s="18" t="str">
        <f>HYPERLINK("http://amigo.geneontology.org/amigo/term/GO:0009628","GO:0009628")</f>
        <v>GO:0009628</v>
      </c>
      <c r="B141" t="s">
        <v>405</v>
      </c>
      <c r="C141" s="3">
        <v>6.0939999999999996E-3</v>
      </c>
      <c r="D141" s="3">
        <v>6.378E-3</v>
      </c>
      <c r="E141">
        <v>1079</v>
      </c>
      <c r="F141" t="s">
        <v>403</v>
      </c>
      <c r="G141" s="16" t="s">
        <v>387</v>
      </c>
      <c r="H141">
        <f>COUNTIF('GO_P0101∩C11∩K00 '!A:A,A141)</f>
        <v>0</v>
      </c>
    </row>
    <row r="142" spans="1:8" x14ac:dyDescent="0.25">
      <c r="A142" s="18" t="str">
        <f>HYPERLINK("http://amigo.geneontology.org/amigo/term/GO:0007275","GO:0007275")</f>
        <v>GO:0007275</v>
      </c>
      <c r="B142" t="s">
        <v>404</v>
      </c>
      <c r="C142" s="3">
        <v>6.313E-3</v>
      </c>
      <c r="D142" s="3">
        <v>6.6049999999999998E-3</v>
      </c>
      <c r="E142">
        <v>1090</v>
      </c>
      <c r="F142" t="s">
        <v>403</v>
      </c>
      <c r="G142" s="16" t="s">
        <v>387</v>
      </c>
      <c r="H142">
        <f>COUNTIF('GO_P0101∩C11∩K00 '!A:A,A142)</f>
        <v>0</v>
      </c>
    </row>
    <row r="143" spans="1:8" x14ac:dyDescent="0.25">
      <c r="A143" s="18" t="str">
        <f>HYPERLINK("http://amigo.geneontology.org/amigo/term/GO:0048856","GO:0048856")</f>
        <v>GO:0048856</v>
      </c>
      <c r="B143" t="s">
        <v>389</v>
      </c>
      <c r="C143" s="3">
        <v>8.9149999999999993E-3</v>
      </c>
      <c r="D143" s="3">
        <v>9.3139999999999994E-3</v>
      </c>
      <c r="E143">
        <v>1205</v>
      </c>
      <c r="F143" t="s">
        <v>388</v>
      </c>
      <c r="G143" s="16" t="s">
        <v>387</v>
      </c>
      <c r="H143">
        <f>COUNTIF('GO_P0101∩C11∩K00 '!A:A,A143)</f>
        <v>0</v>
      </c>
    </row>
    <row r="144" spans="1:8" x14ac:dyDescent="0.25">
      <c r="A144" s="18" t="str">
        <f>HYPERLINK("http://amigo.geneontology.org/amigo/term/GO:0009909","GO:0009909")</f>
        <v>GO:0009909</v>
      </c>
      <c r="B144" t="s">
        <v>562</v>
      </c>
      <c r="C144" s="3">
        <v>6.038E-9</v>
      </c>
      <c r="D144" s="3">
        <v>6.4210000000000001E-9</v>
      </c>
      <c r="E144">
        <v>94</v>
      </c>
      <c r="F144" t="s">
        <v>561</v>
      </c>
      <c r="G144" s="13" t="s">
        <v>541</v>
      </c>
      <c r="H144">
        <f>COUNTIF('GO_P0101∩C11∩K00 '!A:A,A144)</f>
        <v>0</v>
      </c>
    </row>
    <row r="145" spans="1:8" x14ac:dyDescent="0.25">
      <c r="A145" s="18" t="str">
        <f>HYPERLINK("http://amigo.geneontology.org/amigo/term/GO:0048831","GO:0048831")</f>
        <v>GO:0048831</v>
      </c>
      <c r="B145" t="s">
        <v>560</v>
      </c>
      <c r="C145" s="3">
        <v>7.4560000000000007E-9</v>
      </c>
      <c r="D145" s="3">
        <v>7.9270000000000004E-9</v>
      </c>
      <c r="E145">
        <v>98</v>
      </c>
      <c r="F145" t="s">
        <v>559</v>
      </c>
      <c r="G145" s="13" t="s">
        <v>541</v>
      </c>
      <c r="H145">
        <f>COUNTIF('GO_P0101∩C11∩K00 '!A:A,A145)</f>
        <v>0</v>
      </c>
    </row>
    <row r="146" spans="1:8" x14ac:dyDescent="0.25">
      <c r="A146" s="18" t="str">
        <f>HYPERLINK("http://amigo.geneontology.org/amigo/term/GO:2000026","GO:2000026")</f>
        <v>GO:2000026</v>
      </c>
      <c r="B146" t="s">
        <v>556</v>
      </c>
      <c r="C146" s="3">
        <v>1.4420000000000001E-7</v>
      </c>
      <c r="D146" s="3">
        <v>1.533E-7</v>
      </c>
      <c r="E146">
        <v>177</v>
      </c>
      <c r="F146" t="s">
        <v>554</v>
      </c>
      <c r="G146" s="13" t="s">
        <v>541</v>
      </c>
      <c r="H146">
        <f>COUNTIF('GO_P0101∩C11∩K00 '!A:A,A146)</f>
        <v>0</v>
      </c>
    </row>
    <row r="147" spans="1:8" x14ac:dyDescent="0.25">
      <c r="A147" s="18" t="str">
        <f>HYPERLINK("http://amigo.geneontology.org/amigo/term/GO:0048580","GO:0048580")</f>
        <v>GO:0048580</v>
      </c>
      <c r="B147" t="s">
        <v>555</v>
      </c>
      <c r="C147" s="3">
        <v>1.4420000000000001E-7</v>
      </c>
      <c r="D147" s="3">
        <v>1.533E-7</v>
      </c>
      <c r="E147">
        <v>177</v>
      </c>
      <c r="F147" t="s">
        <v>554</v>
      </c>
      <c r="G147" s="13" t="s">
        <v>541</v>
      </c>
      <c r="H147">
        <f>COUNTIF('GO_P0101∩C11∩K00 '!A:A,A147)</f>
        <v>0</v>
      </c>
    </row>
    <row r="148" spans="1:8" x14ac:dyDescent="0.25">
      <c r="A148" s="18" t="str">
        <f>HYPERLINK("http://amigo.geneontology.org/amigo/term/GO:2000241","GO:2000241")</f>
        <v>GO:2000241</v>
      </c>
      <c r="B148" t="s">
        <v>553</v>
      </c>
      <c r="C148" s="3">
        <v>1.656E-7</v>
      </c>
      <c r="D148" s="3">
        <v>1.7599999999999999E-7</v>
      </c>
      <c r="E148">
        <v>182</v>
      </c>
      <c r="F148" t="s">
        <v>552</v>
      </c>
      <c r="G148" s="13" t="s">
        <v>541</v>
      </c>
      <c r="H148">
        <f>COUNTIF('GO_P0101∩C11∩K00 '!A:A,A148)</f>
        <v>0</v>
      </c>
    </row>
    <row r="149" spans="1:8" x14ac:dyDescent="0.25">
      <c r="A149" s="18" t="str">
        <f>HYPERLINK("http://amigo.geneontology.org/amigo/term/GO:0051239","GO:0051239")</f>
        <v>GO:0051239</v>
      </c>
      <c r="B149" t="s">
        <v>551</v>
      </c>
      <c r="C149" s="3">
        <v>4.834E-7</v>
      </c>
      <c r="D149" s="3">
        <v>5.1350000000000004E-7</v>
      </c>
      <c r="E149">
        <v>226</v>
      </c>
      <c r="F149" t="s">
        <v>550</v>
      </c>
      <c r="G149" s="13" t="s">
        <v>541</v>
      </c>
      <c r="H149">
        <f>COUNTIF('GO_P0101∩C11∩K00 '!A:A,A149)</f>
        <v>0</v>
      </c>
    </row>
    <row r="150" spans="1:8" x14ac:dyDescent="0.25">
      <c r="A150" s="18" t="str">
        <f>HYPERLINK("http://amigo.geneontology.org/amigo/term/GO:0050793","GO:0050793")</f>
        <v>GO:0050793</v>
      </c>
      <c r="B150" t="s">
        <v>236</v>
      </c>
      <c r="C150" s="3">
        <v>4.9030000000000003E-6</v>
      </c>
      <c r="D150" s="3">
        <v>5.2020000000000003E-6</v>
      </c>
      <c r="E150">
        <v>363</v>
      </c>
      <c r="F150" t="s">
        <v>542</v>
      </c>
      <c r="G150" s="13" t="s">
        <v>541</v>
      </c>
      <c r="H150">
        <f>COUNTIF('GO_P0101∩C11∩K00 '!A:A,A150)</f>
        <v>1</v>
      </c>
    </row>
  </sheetData>
  <sortState ref="A11:H150">
    <sortCondition ref="G11:G150"/>
    <sortCondition ref="C11:C150"/>
  </sortState>
  <pageMargins left="0.7" right="0.7" top="0.75" bottom="0.75" header="0.3" footer="0.3"/>
  <pageSetup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26" sqref="M26"/>
    </sheetView>
  </sheetViews>
  <sheetFormatPr defaultRowHeight="15" x14ac:dyDescent="0.25"/>
  <cols>
    <col min="1" max="1" width="16.42578125" customWidth="1"/>
    <col min="2" max="2" width="56.5703125" customWidth="1"/>
  </cols>
  <sheetData>
    <row r="1" spans="1:7" x14ac:dyDescent="0.25">
      <c r="A1" t="s">
        <v>284</v>
      </c>
      <c r="B1">
        <v>2</v>
      </c>
    </row>
    <row r="2" spans="1:7" x14ac:dyDescent="0.25">
      <c r="A2" t="s">
        <v>283</v>
      </c>
      <c r="B2">
        <v>75477</v>
      </c>
    </row>
    <row r="3" spans="1:7" x14ac:dyDescent="0.25">
      <c r="A3" t="s">
        <v>282</v>
      </c>
      <c r="B3" t="s">
        <v>281</v>
      </c>
    </row>
    <row r="4" spans="1:7" x14ac:dyDescent="0.25">
      <c r="A4" t="s">
        <v>280</v>
      </c>
      <c r="B4" t="s">
        <v>279</v>
      </c>
    </row>
    <row r="5" spans="1:7" x14ac:dyDescent="0.25">
      <c r="A5" t="s">
        <v>278</v>
      </c>
      <c r="B5" t="s">
        <v>277</v>
      </c>
    </row>
    <row r="6" spans="1:7" x14ac:dyDescent="0.25">
      <c r="A6" t="s">
        <v>276</v>
      </c>
      <c r="B6" t="s">
        <v>275</v>
      </c>
    </row>
    <row r="7" spans="1:7" x14ac:dyDescent="0.25">
      <c r="A7" t="s">
        <v>274</v>
      </c>
      <c r="B7" t="s">
        <v>273</v>
      </c>
    </row>
    <row r="8" spans="1:7" x14ac:dyDescent="0.25">
      <c r="A8" t="s">
        <v>272</v>
      </c>
      <c r="B8">
        <v>3</v>
      </c>
    </row>
    <row r="10" spans="1:7" x14ac:dyDescent="0.25">
      <c r="A10" t="s">
        <v>271</v>
      </c>
      <c r="B10" t="s">
        <v>270</v>
      </c>
      <c r="C10" t="s">
        <v>269</v>
      </c>
      <c r="D10" t="s">
        <v>268</v>
      </c>
      <c r="E10" t="s">
        <v>267</v>
      </c>
      <c r="F10" t="s">
        <v>266</v>
      </c>
      <c r="G10" t="s">
        <v>265</v>
      </c>
    </row>
    <row r="11" spans="1:7" x14ac:dyDescent="0.25">
      <c r="A11" s="18" t="str">
        <f>HYPERLINK("http://amigo.geneontology.org/amigo/term/GO:0015035","GO:0015035")</f>
        <v>GO:0015035</v>
      </c>
      <c r="B11" t="s">
        <v>582</v>
      </c>
      <c r="C11" s="3">
        <v>7.4850000000000003E-3</v>
      </c>
      <c r="D11" s="3">
        <v>7.509E-3</v>
      </c>
      <c r="E11">
        <v>283</v>
      </c>
      <c r="F11" t="s">
        <v>580</v>
      </c>
      <c r="G11" t="s">
        <v>128</v>
      </c>
    </row>
    <row r="12" spans="1:7" x14ac:dyDescent="0.25">
      <c r="A12" s="18" t="str">
        <f>HYPERLINK("http://amigo.geneontology.org/amigo/term/GO:0015036","GO:0015036")</f>
        <v>GO:0015036</v>
      </c>
      <c r="B12" t="s">
        <v>581</v>
      </c>
      <c r="C12" s="3">
        <v>7.5380000000000004E-3</v>
      </c>
      <c r="D12" s="3">
        <v>7.5599999999999999E-3</v>
      </c>
      <c r="E12">
        <v>285</v>
      </c>
      <c r="F12" t="s">
        <v>580</v>
      </c>
      <c r="G12" t="s">
        <v>128</v>
      </c>
    </row>
    <row r="13" spans="1:7" x14ac:dyDescent="0.25">
      <c r="A13" s="18" t="str">
        <f>HYPERLINK("http://amigo.geneontology.org/amigo/term/GO:0045454","GO:0045454")</f>
        <v>GO:0045454</v>
      </c>
      <c r="B13" t="s">
        <v>579</v>
      </c>
      <c r="C13" s="3">
        <v>8.3820000000000006E-3</v>
      </c>
      <c r="D13" s="3">
        <v>8.4049999999999993E-3</v>
      </c>
      <c r="E13">
        <v>317</v>
      </c>
      <c r="F13" t="s">
        <v>578</v>
      </c>
      <c r="G13" t="s">
        <v>128</v>
      </c>
    </row>
    <row r="14" spans="1:7" x14ac:dyDescent="0.25">
      <c r="A14" s="18" t="str">
        <f>HYPERLINK("http://amigo.geneontology.org/amigo/term/GO:0016667","GO:0016667")</f>
        <v>GO:0016667</v>
      </c>
      <c r="B14" t="s">
        <v>577</v>
      </c>
      <c r="C14" s="3">
        <v>8.8570000000000003E-3</v>
      </c>
      <c r="D14" s="3">
        <v>8.8800000000000007E-3</v>
      </c>
      <c r="E14">
        <v>335</v>
      </c>
      <c r="F14" t="s">
        <v>576</v>
      </c>
      <c r="G14" t="s">
        <v>128</v>
      </c>
    </row>
    <row r="15" spans="1:7" x14ac:dyDescent="0.25">
      <c r="A15" s="18" t="str">
        <f>HYPERLINK("http://amigo.geneontology.org/amigo/term/GO:0019725","GO:0019725")</f>
        <v>GO:0019725</v>
      </c>
      <c r="B15" t="s">
        <v>575</v>
      </c>
      <c r="C15">
        <v>0.01</v>
      </c>
      <c r="D15">
        <v>0.01</v>
      </c>
      <c r="E15">
        <v>474</v>
      </c>
      <c r="F15" t="s">
        <v>574</v>
      </c>
      <c r="G15" t="s">
        <v>128</v>
      </c>
    </row>
    <row r="16" spans="1:7" x14ac:dyDescent="0.25">
      <c r="A16" s="18" t="str">
        <f>HYPERLINK("http://amigo.geneontology.org/amigo/term/GO:0065008","GO:0065008")</f>
        <v>GO:0065008</v>
      </c>
      <c r="B16" t="s">
        <v>573</v>
      </c>
      <c r="C16">
        <v>0.02</v>
      </c>
      <c r="D16">
        <v>0.02</v>
      </c>
      <c r="E16">
        <v>877</v>
      </c>
      <c r="F16" t="s">
        <v>569</v>
      </c>
      <c r="G16" t="s">
        <v>128</v>
      </c>
    </row>
    <row r="17" spans="1:7" x14ac:dyDescent="0.25">
      <c r="A17" s="18" t="str">
        <f>HYPERLINK("http://amigo.geneontology.org/amigo/term/GO:0042592","GO:0042592")</f>
        <v>GO:0042592</v>
      </c>
      <c r="B17" t="s">
        <v>572</v>
      </c>
      <c r="C17">
        <v>0.02</v>
      </c>
      <c r="D17">
        <v>0.02</v>
      </c>
      <c r="E17">
        <v>572</v>
      </c>
      <c r="F17" t="s">
        <v>571</v>
      </c>
      <c r="G17" t="s">
        <v>128</v>
      </c>
    </row>
    <row r="18" spans="1:7" x14ac:dyDescent="0.25">
      <c r="A18" s="18" t="str">
        <f>HYPERLINK("http://amigo.geneontology.org/amigo/term/GO:0009055","GO:0009055")</f>
        <v>GO:0009055</v>
      </c>
      <c r="B18" t="s">
        <v>570</v>
      </c>
      <c r="C18">
        <v>0.02</v>
      </c>
      <c r="D18">
        <v>0.02</v>
      </c>
      <c r="E18">
        <v>945</v>
      </c>
      <c r="F18" t="s">
        <v>569</v>
      </c>
      <c r="G18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2"/>
  <sheetViews>
    <sheetView workbookViewId="0">
      <selection activeCell="B41" sqref="B41:B44"/>
    </sheetView>
  </sheetViews>
  <sheetFormatPr defaultRowHeight="15" x14ac:dyDescent="0.25"/>
  <cols>
    <col min="1" max="2" width="22.85546875" customWidth="1"/>
    <col min="3" max="3" width="7.7109375" style="22" customWidth="1"/>
  </cols>
  <sheetData>
    <row r="1" spans="1:5" x14ac:dyDescent="0.25">
      <c r="A1" t="s">
        <v>800</v>
      </c>
      <c r="B1" t="s">
        <v>801</v>
      </c>
      <c r="C1" s="22" t="s">
        <v>802</v>
      </c>
    </row>
    <row r="2" spans="1:5" x14ac:dyDescent="0.25">
      <c r="A2" t="s">
        <v>611</v>
      </c>
      <c r="B2" s="11" t="s">
        <v>123</v>
      </c>
      <c r="C2" s="22">
        <v>0.29323496091479001</v>
      </c>
    </row>
    <row r="3" spans="1:5" x14ac:dyDescent="0.25">
      <c r="A3" t="s">
        <v>74</v>
      </c>
      <c r="B3" s="11" t="s">
        <v>123</v>
      </c>
      <c r="C3" s="22">
        <v>0.346663814910671</v>
      </c>
      <c r="D3">
        <v>1</v>
      </c>
      <c r="E3">
        <v>1</v>
      </c>
    </row>
    <row r="4" spans="1:5" x14ac:dyDescent="0.25">
      <c r="A4" t="s">
        <v>75</v>
      </c>
      <c r="B4" s="11" t="s">
        <v>123</v>
      </c>
      <c r="C4" s="22">
        <v>0.29993931590176198</v>
      </c>
      <c r="D4">
        <v>1</v>
      </c>
      <c r="E4">
        <v>1</v>
      </c>
    </row>
    <row r="5" spans="1:5" x14ac:dyDescent="0.25">
      <c r="A5" t="s">
        <v>76</v>
      </c>
      <c r="B5" s="11" t="s">
        <v>123</v>
      </c>
      <c r="C5" s="22">
        <v>0.302947170619499</v>
      </c>
      <c r="D5">
        <v>1</v>
      </c>
      <c r="E5">
        <v>1</v>
      </c>
    </row>
    <row r="6" spans="1:5" x14ac:dyDescent="0.25">
      <c r="A6" t="s">
        <v>70</v>
      </c>
      <c r="B6" s="11" t="s">
        <v>123</v>
      </c>
      <c r="C6" s="22">
        <v>0.344084492874209</v>
      </c>
      <c r="D6">
        <v>1</v>
      </c>
      <c r="E6">
        <v>1</v>
      </c>
    </row>
    <row r="7" spans="1:5" x14ac:dyDescent="0.25">
      <c r="A7" t="s">
        <v>78</v>
      </c>
      <c r="B7" s="11" t="s">
        <v>123</v>
      </c>
      <c r="C7" s="22">
        <v>0.33303094473773398</v>
      </c>
      <c r="D7">
        <v>1</v>
      </c>
      <c r="E7">
        <v>1</v>
      </c>
    </row>
    <row r="8" spans="1:5" x14ac:dyDescent="0.25">
      <c r="A8" t="s">
        <v>79</v>
      </c>
      <c r="B8" s="11" t="s">
        <v>123</v>
      </c>
      <c r="C8" s="22">
        <v>0.342076745969914</v>
      </c>
      <c r="D8">
        <v>1</v>
      </c>
      <c r="E8">
        <v>1</v>
      </c>
    </row>
    <row r="9" spans="1:5" x14ac:dyDescent="0.25">
      <c r="A9" t="s">
        <v>82</v>
      </c>
      <c r="B9" s="11" t="s">
        <v>123</v>
      </c>
      <c r="C9" s="22">
        <v>0.32880486460633301</v>
      </c>
      <c r="D9">
        <v>1</v>
      </c>
      <c r="E9">
        <v>1</v>
      </c>
    </row>
    <row r="10" spans="1:5" x14ac:dyDescent="0.25">
      <c r="A10" t="s">
        <v>83</v>
      </c>
      <c r="B10" s="11" t="s">
        <v>123</v>
      </c>
      <c r="C10" s="22">
        <v>0.33527167139271202</v>
      </c>
      <c r="D10">
        <v>1</v>
      </c>
      <c r="E10">
        <v>1</v>
      </c>
    </row>
    <row r="11" spans="1:5" x14ac:dyDescent="0.25">
      <c r="A11" t="s">
        <v>84</v>
      </c>
      <c r="B11" s="11" t="s">
        <v>123</v>
      </c>
      <c r="C11" s="22">
        <v>0.29403619492421401</v>
      </c>
      <c r="D11">
        <v>1</v>
      </c>
      <c r="E11">
        <v>1</v>
      </c>
    </row>
    <row r="12" spans="1:5" x14ac:dyDescent="0.25">
      <c r="A12" t="s">
        <v>85</v>
      </c>
      <c r="B12" s="11" t="s">
        <v>123</v>
      </c>
      <c r="C12" s="22">
        <v>0.346791750853433</v>
      </c>
      <c r="D12">
        <v>1</v>
      </c>
      <c r="E12">
        <v>1</v>
      </c>
    </row>
    <row r="13" spans="1:5" x14ac:dyDescent="0.25">
      <c r="A13" t="s">
        <v>86</v>
      </c>
      <c r="B13" s="11" t="s">
        <v>123</v>
      </c>
      <c r="C13" s="22">
        <v>0.34603886550440899</v>
      </c>
      <c r="D13">
        <v>1</v>
      </c>
      <c r="E13">
        <v>1</v>
      </c>
    </row>
    <row r="14" spans="1:5" x14ac:dyDescent="0.25">
      <c r="A14" t="s">
        <v>87</v>
      </c>
      <c r="B14" s="11" t="s">
        <v>123</v>
      </c>
      <c r="C14" s="22">
        <v>0.32328873312004203</v>
      </c>
      <c r="D14">
        <v>1</v>
      </c>
      <c r="E14">
        <v>1</v>
      </c>
    </row>
    <row r="15" spans="1:5" x14ac:dyDescent="0.25">
      <c r="A15" t="s">
        <v>88</v>
      </c>
      <c r="B15" s="11" t="s">
        <v>123</v>
      </c>
      <c r="C15" s="22">
        <v>0.31803019461381299</v>
      </c>
      <c r="D15">
        <v>1</v>
      </c>
      <c r="E15">
        <v>1</v>
      </c>
    </row>
    <row r="16" spans="1:5" x14ac:dyDescent="0.25">
      <c r="A16" t="s">
        <v>89</v>
      </c>
      <c r="B16" s="11" t="s">
        <v>123</v>
      </c>
      <c r="C16" s="22">
        <v>0.32611570145199797</v>
      </c>
      <c r="D16">
        <v>1</v>
      </c>
      <c r="E16">
        <v>1</v>
      </c>
    </row>
    <row r="17" spans="1:5" x14ac:dyDescent="0.25">
      <c r="A17" t="s">
        <v>91</v>
      </c>
      <c r="B17" s="11" t="s">
        <v>123</v>
      </c>
      <c r="C17" s="22">
        <v>0.34279651494237101</v>
      </c>
      <c r="D17">
        <v>1</v>
      </c>
      <c r="E17">
        <v>1</v>
      </c>
    </row>
    <row r="18" spans="1:5" x14ac:dyDescent="0.25">
      <c r="A18" t="s">
        <v>92</v>
      </c>
      <c r="B18" s="11" t="s">
        <v>123</v>
      </c>
      <c r="C18" s="22">
        <v>0.32672870119722802</v>
      </c>
      <c r="D18">
        <v>1</v>
      </c>
      <c r="E18">
        <v>1</v>
      </c>
    </row>
    <row r="19" spans="1:5" x14ac:dyDescent="0.25">
      <c r="A19" t="s">
        <v>93</v>
      </c>
      <c r="B19" s="11" t="s">
        <v>123</v>
      </c>
      <c r="C19" s="22">
        <v>0.33079637680949803</v>
      </c>
      <c r="D19">
        <v>1</v>
      </c>
      <c r="E19">
        <v>1</v>
      </c>
    </row>
    <row r="20" spans="1:5" x14ac:dyDescent="0.25">
      <c r="A20" t="s">
        <v>94</v>
      </c>
      <c r="B20" s="11" t="s">
        <v>123</v>
      </c>
      <c r="C20" s="22">
        <v>0.34416062268362602</v>
      </c>
      <c r="D20">
        <v>1</v>
      </c>
      <c r="E20">
        <v>1</v>
      </c>
    </row>
    <row r="21" spans="1:5" x14ac:dyDescent="0.25">
      <c r="A21" t="s">
        <v>68</v>
      </c>
      <c r="B21" s="11" t="s">
        <v>123</v>
      </c>
      <c r="C21" s="22">
        <v>0.35018660673014501</v>
      </c>
      <c r="D21">
        <v>1</v>
      </c>
      <c r="E21">
        <v>1</v>
      </c>
    </row>
    <row r="22" spans="1:5" x14ac:dyDescent="0.25">
      <c r="A22" t="s">
        <v>96</v>
      </c>
      <c r="B22" s="11" t="s">
        <v>123</v>
      </c>
      <c r="C22" s="22">
        <v>0.33468352430465098</v>
      </c>
      <c r="D22">
        <v>1</v>
      </c>
      <c r="E22">
        <v>1</v>
      </c>
    </row>
    <row r="23" spans="1:5" x14ac:dyDescent="0.25">
      <c r="A23" t="s">
        <v>69</v>
      </c>
      <c r="B23" s="11" t="s">
        <v>123</v>
      </c>
      <c r="C23" s="22">
        <v>0.34851763234347599</v>
      </c>
      <c r="D23">
        <v>1</v>
      </c>
      <c r="E23">
        <v>1</v>
      </c>
    </row>
    <row r="24" spans="1:5" x14ac:dyDescent="0.25">
      <c r="A24" t="s">
        <v>98</v>
      </c>
      <c r="B24" s="11" t="s">
        <v>123</v>
      </c>
      <c r="C24" s="22">
        <v>0.34867840177312798</v>
      </c>
      <c r="D24">
        <v>1</v>
      </c>
      <c r="E24">
        <v>1</v>
      </c>
    </row>
    <row r="25" spans="1:5" x14ac:dyDescent="0.25">
      <c r="A25" t="s">
        <v>99</v>
      </c>
      <c r="B25" s="11" t="s">
        <v>123</v>
      </c>
      <c r="C25" s="22">
        <v>0.33259146489256702</v>
      </c>
      <c r="D25">
        <v>1</v>
      </c>
      <c r="E25">
        <v>1</v>
      </c>
    </row>
    <row r="26" spans="1:5" x14ac:dyDescent="0.25">
      <c r="A26" t="s">
        <v>100</v>
      </c>
      <c r="B26" s="11" t="s">
        <v>123</v>
      </c>
      <c r="C26" s="22">
        <v>0.32330353020495201</v>
      </c>
      <c r="D26">
        <v>1</v>
      </c>
      <c r="E26">
        <v>1</v>
      </c>
    </row>
    <row r="27" spans="1:5" x14ac:dyDescent="0.25">
      <c r="A27" t="s">
        <v>102</v>
      </c>
      <c r="B27" s="11" t="s">
        <v>123</v>
      </c>
      <c r="C27" s="22">
        <v>0.29959482385700897</v>
      </c>
      <c r="D27">
        <v>1</v>
      </c>
      <c r="E27">
        <v>1</v>
      </c>
    </row>
    <row r="28" spans="1:5" x14ac:dyDescent="0.25">
      <c r="A28" t="s">
        <v>103</v>
      </c>
      <c r="B28" s="11" t="s">
        <v>123</v>
      </c>
      <c r="C28" s="22">
        <v>0.34603141903665902</v>
      </c>
      <c r="D28">
        <v>1</v>
      </c>
      <c r="E28">
        <v>1</v>
      </c>
    </row>
    <row r="29" spans="1:5" x14ac:dyDescent="0.25">
      <c r="A29" t="s">
        <v>65</v>
      </c>
      <c r="B29" s="11" t="s">
        <v>123</v>
      </c>
      <c r="C29" s="22">
        <v>0.34720408454407198</v>
      </c>
      <c r="D29">
        <v>1</v>
      </c>
      <c r="E29">
        <v>1</v>
      </c>
    </row>
    <row r="30" spans="1:5" x14ac:dyDescent="0.25">
      <c r="A30" t="s">
        <v>104</v>
      </c>
      <c r="B30" s="11" t="s">
        <v>123</v>
      </c>
      <c r="C30" s="22">
        <v>0.34068258886589198</v>
      </c>
      <c r="D30">
        <v>1</v>
      </c>
      <c r="E30">
        <v>1</v>
      </c>
    </row>
    <row r="31" spans="1:5" x14ac:dyDescent="0.25">
      <c r="A31" t="s">
        <v>105</v>
      </c>
      <c r="B31" s="11" t="s">
        <v>123</v>
      </c>
      <c r="C31" s="22">
        <v>0.34893241404116399</v>
      </c>
      <c r="D31">
        <v>1</v>
      </c>
      <c r="E31">
        <v>1</v>
      </c>
    </row>
    <row r="32" spans="1:5" x14ac:dyDescent="0.25">
      <c r="A32" t="s">
        <v>106</v>
      </c>
      <c r="B32" s="11" t="s">
        <v>123</v>
      </c>
      <c r="C32" s="22">
        <v>0.32981276978428897</v>
      </c>
      <c r="D32">
        <v>1</v>
      </c>
      <c r="E32">
        <v>1</v>
      </c>
    </row>
    <row r="33" spans="1:5" x14ac:dyDescent="0.25">
      <c r="A33" t="s">
        <v>109</v>
      </c>
      <c r="B33" s="11" t="s">
        <v>123</v>
      </c>
      <c r="C33" s="22">
        <v>0.33832139015176099</v>
      </c>
      <c r="D33">
        <v>1</v>
      </c>
      <c r="E33">
        <v>1</v>
      </c>
    </row>
    <row r="34" spans="1:5" x14ac:dyDescent="0.25">
      <c r="A34" t="s">
        <v>111</v>
      </c>
      <c r="B34" s="11" t="s">
        <v>123</v>
      </c>
      <c r="C34" s="22">
        <v>0.332558619840918</v>
      </c>
      <c r="D34">
        <v>1</v>
      </c>
      <c r="E34">
        <v>1</v>
      </c>
    </row>
    <row r="35" spans="1:5" x14ac:dyDescent="0.25">
      <c r="A35" t="s">
        <v>112</v>
      </c>
      <c r="B35" s="11" t="s">
        <v>123</v>
      </c>
      <c r="C35" s="22">
        <v>0.33519792716344299</v>
      </c>
      <c r="D35">
        <v>1</v>
      </c>
      <c r="E35">
        <v>1</v>
      </c>
    </row>
    <row r="36" spans="1:5" x14ac:dyDescent="0.25">
      <c r="A36" t="s">
        <v>117</v>
      </c>
      <c r="B36" s="11" t="s">
        <v>123</v>
      </c>
      <c r="C36" s="22">
        <v>0.32935316667259901</v>
      </c>
      <c r="D36">
        <v>1</v>
      </c>
      <c r="E36">
        <v>1</v>
      </c>
    </row>
    <row r="37" spans="1:5" x14ac:dyDescent="0.25">
      <c r="A37" t="s">
        <v>118</v>
      </c>
      <c r="B37" s="11" t="s">
        <v>123</v>
      </c>
      <c r="C37" s="22">
        <v>0.34813700833559402</v>
      </c>
      <c r="D37">
        <v>1</v>
      </c>
      <c r="E37">
        <v>1</v>
      </c>
    </row>
    <row r="38" spans="1:5" x14ac:dyDescent="0.25">
      <c r="A38" t="s">
        <v>119</v>
      </c>
      <c r="B38" s="11" t="s">
        <v>123</v>
      </c>
      <c r="C38" s="22">
        <v>0.333179427335211</v>
      </c>
      <c r="D38">
        <v>1</v>
      </c>
      <c r="E38">
        <v>1</v>
      </c>
    </row>
    <row r="39" spans="1:5" x14ac:dyDescent="0.25">
      <c r="A39" t="s">
        <v>72</v>
      </c>
      <c r="B39" s="11" t="s">
        <v>123</v>
      </c>
      <c r="C39" s="22">
        <v>0.33037099413313797</v>
      </c>
      <c r="D39">
        <v>1</v>
      </c>
      <c r="E39">
        <v>1</v>
      </c>
    </row>
    <row r="40" spans="1:5" x14ac:dyDescent="0.25">
      <c r="A40" t="s">
        <v>66</v>
      </c>
      <c r="B40" s="11" t="s">
        <v>123</v>
      </c>
      <c r="C40" s="22">
        <v>0.34280883255117101</v>
      </c>
      <c r="D40">
        <v>1</v>
      </c>
      <c r="E40">
        <v>1</v>
      </c>
    </row>
    <row r="41" spans="1:5" x14ac:dyDescent="0.25">
      <c r="A41" t="s">
        <v>124</v>
      </c>
      <c r="B41" s="11" t="s">
        <v>123</v>
      </c>
      <c r="C41" s="22">
        <v>0.30643194038042398</v>
      </c>
      <c r="D41">
        <v>1</v>
      </c>
      <c r="E41">
        <v>1</v>
      </c>
    </row>
    <row r="42" spans="1:5" x14ac:dyDescent="0.25">
      <c r="A42" t="s">
        <v>125</v>
      </c>
      <c r="B42" s="11" t="s">
        <v>123</v>
      </c>
      <c r="C42" s="22">
        <v>0.31261411820424101</v>
      </c>
      <c r="D42">
        <v>1</v>
      </c>
      <c r="E42">
        <v>1</v>
      </c>
    </row>
    <row r="43" spans="1:5" x14ac:dyDescent="0.25">
      <c r="A43" t="s">
        <v>71</v>
      </c>
      <c r="B43" s="11" t="s">
        <v>123</v>
      </c>
      <c r="C43" s="22">
        <v>0.33561982060682999</v>
      </c>
      <c r="D43">
        <v>1</v>
      </c>
      <c r="E43">
        <v>1</v>
      </c>
    </row>
    <row r="44" spans="1:5" x14ac:dyDescent="0.25">
      <c r="A44" t="s">
        <v>126</v>
      </c>
      <c r="B44" s="11" t="s">
        <v>123</v>
      </c>
      <c r="C44" s="22">
        <v>0.30503576751071998</v>
      </c>
      <c r="D44">
        <v>1</v>
      </c>
      <c r="E44">
        <v>1</v>
      </c>
    </row>
    <row r="45" spans="1:5" x14ac:dyDescent="0.25">
      <c r="A45" t="s">
        <v>67</v>
      </c>
      <c r="B45" s="11" t="s">
        <v>123</v>
      </c>
      <c r="C45" s="22">
        <v>0.33633753626104002</v>
      </c>
      <c r="D45">
        <v>1</v>
      </c>
      <c r="E45">
        <v>1</v>
      </c>
    </row>
    <row r="46" spans="1:5" x14ac:dyDescent="0.25">
      <c r="A46" s="5" t="s">
        <v>77</v>
      </c>
      <c r="B46" s="11" t="s">
        <v>123</v>
      </c>
      <c r="C46" s="22">
        <v>0.31458029929819897</v>
      </c>
      <c r="D46">
        <v>1</v>
      </c>
      <c r="E46">
        <v>1</v>
      </c>
    </row>
    <row r="47" spans="1:5" x14ac:dyDescent="0.25">
      <c r="A47" s="5" t="s">
        <v>77</v>
      </c>
      <c r="B47" t="s">
        <v>70</v>
      </c>
      <c r="C47" s="22">
        <v>0.33965339007567402</v>
      </c>
      <c r="D47">
        <v>1</v>
      </c>
      <c r="E47">
        <v>1</v>
      </c>
    </row>
    <row r="48" spans="1:5" x14ac:dyDescent="0.25">
      <c r="A48" s="5" t="s">
        <v>77</v>
      </c>
      <c r="B48" t="s">
        <v>78</v>
      </c>
      <c r="C48" s="22">
        <v>0.34855869697606501</v>
      </c>
      <c r="D48">
        <v>1</v>
      </c>
      <c r="E48">
        <v>1</v>
      </c>
    </row>
    <row r="49" spans="1:5" x14ac:dyDescent="0.25">
      <c r="A49" s="5" t="s">
        <v>77</v>
      </c>
      <c r="B49" t="s">
        <v>79</v>
      </c>
      <c r="C49" s="22">
        <v>0.33838506980677602</v>
      </c>
      <c r="D49">
        <v>1</v>
      </c>
      <c r="E49">
        <v>1</v>
      </c>
    </row>
    <row r="50" spans="1:5" x14ac:dyDescent="0.25">
      <c r="A50" s="5" t="s">
        <v>77</v>
      </c>
      <c r="B50" t="s">
        <v>83</v>
      </c>
      <c r="C50" s="22">
        <v>0.310513619015996</v>
      </c>
      <c r="D50">
        <v>1</v>
      </c>
      <c r="E50">
        <v>1</v>
      </c>
    </row>
    <row r="51" spans="1:5" x14ac:dyDescent="0.25">
      <c r="A51" s="5" t="s">
        <v>77</v>
      </c>
      <c r="B51" t="s">
        <v>84</v>
      </c>
      <c r="C51" s="22">
        <v>0.36227819262814898</v>
      </c>
      <c r="D51">
        <v>1</v>
      </c>
      <c r="E51">
        <v>1</v>
      </c>
    </row>
    <row r="52" spans="1:5" x14ac:dyDescent="0.25">
      <c r="A52" s="5" t="s">
        <v>77</v>
      </c>
      <c r="B52" t="s">
        <v>85</v>
      </c>
      <c r="C52" s="22">
        <v>0.322805095054577</v>
      </c>
      <c r="D52">
        <v>1</v>
      </c>
      <c r="E52">
        <v>1</v>
      </c>
    </row>
    <row r="53" spans="1:5" x14ac:dyDescent="0.25">
      <c r="A53" s="5" t="s">
        <v>77</v>
      </c>
      <c r="B53" t="s">
        <v>86</v>
      </c>
      <c r="C53" s="22">
        <v>0.30875181670353602</v>
      </c>
      <c r="D53">
        <v>1</v>
      </c>
      <c r="E53">
        <v>1</v>
      </c>
    </row>
    <row r="54" spans="1:5" x14ac:dyDescent="0.25">
      <c r="A54" s="5" t="s">
        <v>77</v>
      </c>
      <c r="B54" t="s">
        <v>87</v>
      </c>
      <c r="C54" s="22">
        <v>0.356021024010441</v>
      </c>
      <c r="D54">
        <v>1</v>
      </c>
      <c r="E54">
        <v>1</v>
      </c>
    </row>
    <row r="55" spans="1:5" x14ac:dyDescent="0.25">
      <c r="A55" s="5" t="s">
        <v>77</v>
      </c>
      <c r="B55" t="s">
        <v>88</v>
      </c>
      <c r="C55" s="22">
        <v>0.35788611451990199</v>
      </c>
      <c r="D55">
        <v>1</v>
      </c>
      <c r="E55">
        <v>1</v>
      </c>
    </row>
    <row r="56" spans="1:5" x14ac:dyDescent="0.25">
      <c r="A56" s="5" t="s">
        <v>77</v>
      </c>
      <c r="B56" t="s">
        <v>91</v>
      </c>
      <c r="C56" s="22">
        <v>0.31451380308607801</v>
      </c>
      <c r="D56">
        <v>1</v>
      </c>
      <c r="E56">
        <v>1</v>
      </c>
    </row>
    <row r="57" spans="1:5" x14ac:dyDescent="0.25">
      <c r="A57" s="5" t="s">
        <v>77</v>
      </c>
      <c r="B57" t="s">
        <v>94</v>
      </c>
      <c r="C57" s="22">
        <v>0.34826869430746399</v>
      </c>
      <c r="D57">
        <v>1</v>
      </c>
      <c r="E57">
        <v>1</v>
      </c>
    </row>
    <row r="58" spans="1:5" x14ac:dyDescent="0.25">
      <c r="A58" s="5" t="s">
        <v>77</v>
      </c>
      <c r="B58" t="s">
        <v>68</v>
      </c>
      <c r="C58" s="22">
        <v>0.319471065091607</v>
      </c>
      <c r="D58">
        <v>1</v>
      </c>
      <c r="E58">
        <v>1</v>
      </c>
    </row>
    <row r="59" spans="1:5" x14ac:dyDescent="0.25">
      <c r="A59" s="5" t="s">
        <v>77</v>
      </c>
      <c r="B59" t="s">
        <v>96</v>
      </c>
      <c r="C59" s="22">
        <v>0.31035283702466698</v>
      </c>
      <c r="D59">
        <v>1</v>
      </c>
      <c r="E59">
        <v>1</v>
      </c>
    </row>
    <row r="60" spans="1:5" x14ac:dyDescent="0.25">
      <c r="A60" s="5" t="s">
        <v>77</v>
      </c>
      <c r="B60" t="s">
        <v>69</v>
      </c>
      <c r="C60" s="22">
        <v>0.32041745591670701</v>
      </c>
      <c r="D60">
        <v>1</v>
      </c>
      <c r="E60">
        <v>1</v>
      </c>
    </row>
    <row r="61" spans="1:5" x14ac:dyDescent="0.25">
      <c r="A61" s="5" t="s">
        <v>77</v>
      </c>
      <c r="B61" t="s">
        <v>98</v>
      </c>
      <c r="C61" s="22">
        <v>0.32456056980713199</v>
      </c>
      <c r="D61">
        <v>1</v>
      </c>
      <c r="E61">
        <v>1</v>
      </c>
    </row>
    <row r="62" spans="1:5" x14ac:dyDescent="0.25">
      <c r="A62" s="5" t="s">
        <v>77</v>
      </c>
      <c r="B62" t="s">
        <v>99</v>
      </c>
      <c r="C62" s="22">
        <v>0.35106655648523899</v>
      </c>
      <c r="D62">
        <v>1</v>
      </c>
      <c r="E62">
        <v>1</v>
      </c>
    </row>
    <row r="63" spans="1:5" x14ac:dyDescent="0.25">
      <c r="A63" s="5" t="s">
        <v>77</v>
      </c>
      <c r="B63" t="s">
        <v>100</v>
      </c>
      <c r="C63" s="22">
        <v>0.35642579525180801</v>
      </c>
      <c r="D63">
        <v>1</v>
      </c>
      <c r="E63">
        <v>1</v>
      </c>
    </row>
    <row r="64" spans="1:5" x14ac:dyDescent="0.25">
      <c r="A64" s="5" t="s">
        <v>77</v>
      </c>
      <c r="B64" t="s">
        <v>102</v>
      </c>
      <c r="C64" s="22">
        <v>0.36160257325252798</v>
      </c>
      <c r="D64">
        <v>1</v>
      </c>
      <c r="E64">
        <v>1</v>
      </c>
    </row>
    <row r="65" spans="1:5" x14ac:dyDescent="0.25">
      <c r="A65" s="5" t="s">
        <v>77</v>
      </c>
      <c r="B65" t="s">
        <v>103</v>
      </c>
      <c r="C65" s="22">
        <v>0.33398392953258099</v>
      </c>
      <c r="D65">
        <v>1</v>
      </c>
      <c r="E65">
        <v>1</v>
      </c>
    </row>
    <row r="66" spans="1:5" x14ac:dyDescent="0.25">
      <c r="A66" s="5" t="s">
        <v>77</v>
      </c>
      <c r="B66" t="s">
        <v>65</v>
      </c>
      <c r="C66" s="22">
        <v>0.33042692734909701</v>
      </c>
      <c r="D66">
        <v>1</v>
      </c>
      <c r="E66">
        <v>1</v>
      </c>
    </row>
    <row r="67" spans="1:5" x14ac:dyDescent="0.25">
      <c r="A67" s="5" t="s">
        <v>77</v>
      </c>
      <c r="B67" t="s">
        <v>104</v>
      </c>
      <c r="C67" s="22">
        <v>0.31569259362343499</v>
      </c>
      <c r="D67">
        <v>1</v>
      </c>
      <c r="E67">
        <v>1</v>
      </c>
    </row>
    <row r="68" spans="1:5" x14ac:dyDescent="0.25">
      <c r="A68" s="5" t="s">
        <v>77</v>
      </c>
      <c r="B68" t="s">
        <v>105</v>
      </c>
      <c r="C68" s="22">
        <v>0.31265850503840298</v>
      </c>
      <c r="D68">
        <v>1</v>
      </c>
      <c r="E68">
        <v>1</v>
      </c>
    </row>
    <row r="69" spans="1:5" x14ac:dyDescent="0.25">
      <c r="A69" s="5" t="s">
        <v>77</v>
      </c>
      <c r="B69" t="s">
        <v>106</v>
      </c>
      <c r="C69" s="22">
        <v>0.36012686794409698</v>
      </c>
      <c r="D69">
        <v>1</v>
      </c>
      <c r="E69">
        <v>1</v>
      </c>
    </row>
    <row r="70" spans="1:5" x14ac:dyDescent="0.25">
      <c r="A70" s="5" t="s">
        <v>77</v>
      </c>
      <c r="B70" t="s">
        <v>109</v>
      </c>
      <c r="C70" s="22">
        <v>0.34441644994195603</v>
      </c>
      <c r="D70">
        <v>1</v>
      </c>
      <c r="E70">
        <v>1</v>
      </c>
    </row>
    <row r="71" spans="1:5" x14ac:dyDescent="0.25">
      <c r="A71" s="5" t="s">
        <v>77</v>
      </c>
      <c r="B71" t="s">
        <v>111</v>
      </c>
      <c r="C71" s="22">
        <v>0.351064047550328</v>
      </c>
      <c r="D71">
        <v>1</v>
      </c>
      <c r="E71">
        <v>1</v>
      </c>
    </row>
    <row r="72" spans="1:5" x14ac:dyDescent="0.25">
      <c r="A72" s="5" t="s">
        <v>77</v>
      </c>
      <c r="B72" t="s">
        <v>112</v>
      </c>
      <c r="C72" s="22">
        <v>0.34866130873066697</v>
      </c>
      <c r="D72">
        <v>1</v>
      </c>
      <c r="E72">
        <v>1</v>
      </c>
    </row>
    <row r="73" spans="1:5" x14ac:dyDescent="0.25">
      <c r="A73" s="5" t="s">
        <v>77</v>
      </c>
      <c r="B73" t="s">
        <v>118</v>
      </c>
      <c r="C73" s="22">
        <v>0.30985689919049098</v>
      </c>
      <c r="D73">
        <v>1</v>
      </c>
      <c r="E73">
        <v>1</v>
      </c>
    </row>
    <row r="74" spans="1:5" x14ac:dyDescent="0.25">
      <c r="A74" s="5" t="s">
        <v>77</v>
      </c>
      <c r="B74" t="s">
        <v>119</v>
      </c>
      <c r="C74" s="22">
        <v>0.31540473295514598</v>
      </c>
      <c r="D74">
        <v>1</v>
      </c>
      <c r="E74">
        <v>1</v>
      </c>
    </row>
    <row r="75" spans="1:5" x14ac:dyDescent="0.25">
      <c r="A75" s="5" t="s">
        <v>77</v>
      </c>
      <c r="B75" t="s">
        <v>66</v>
      </c>
      <c r="C75" s="22">
        <v>0.34621058387742698</v>
      </c>
      <c r="D75">
        <v>1</v>
      </c>
      <c r="E75">
        <v>1</v>
      </c>
    </row>
    <row r="76" spans="1:5" x14ac:dyDescent="0.25">
      <c r="A76" s="5" t="s">
        <v>77</v>
      </c>
      <c r="B76" t="s">
        <v>124</v>
      </c>
      <c r="C76" s="22">
        <v>0.35440882569246002</v>
      </c>
      <c r="D76">
        <v>1</v>
      </c>
      <c r="E76">
        <v>1</v>
      </c>
    </row>
    <row r="77" spans="1:5" x14ac:dyDescent="0.25">
      <c r="A77" s="5" t="s">
        <v>77</v>
      </c>
      <c r="B77" t="s">
        <v>125</v>
      </c>
      <c r="C77" s="22">
        <v>0.34253232717549997</v>
      </c>
      <c r="D77">
        <v>1</v>
      </c>
      <c r="E77">
        <v>1</v>
      </c>
    </row>
    <row r="78" spans="1:5" x14ac:dyDescent="0.25">
      <c r="A78" s="5" t="s">
        <v>77</v>
      </c>
      <c r="B78" t="s">
        <v>71</v>
      </c>
      <c r="C78" s="22">
        <v>0.304836560286463</v>
      </c>
      <c r="D78">
        <v>1</v>
      </c>
      <c r="E78">
        <v>1</v>
      </c>
    </row>
    <row r="79" spans="1:5" x14ac:dyDescent="0.25">
      <c r="A79" s="5" t="s">
        <v>77</v>
      </c>
      <c r="B79" t="s">
        <v>126</v>
      </c>
      <c r="C79" s="22">
        <v>0.35870601747544301</v>
      </c>
      <c r="D79">
        <v>1</v>
      </c>
      <c r="E79">
        <v>1</v>
      </c>
    </row>
    <row r="80" spans="1:5" x14ac:dyDescent="0.25">
      <c r="A80" s="5" t="s">
        <v>77</v>
      </c>
      <c r="B80" t="s">
        <v>74</v>
      </c>
      <c r="C80" s="22">
        <v>0.30826344070407802</v>
      </c>
      <c r="D80">
        <v>1</v>
      </c>
      <c r="E80">
        <v>1</v>
      </c>
    </row>
    <row r="81" spans="1:5" x14ac:dyDescent="0.25">
      <c r="A81" s="5" t="s">
        <v>77</v>
      </c>
      <c r="B81" t="s">
        <v>75</v>
      </c>
      <c r="C81" s="22">
        <v>0.36158358074157199</v>
      </c>
      <c r="D81">
        <v>1</v>
      </c>
      <c r="E81">
        <v>1</v>
      </c>
    </row>
    <row r="82" spans="1:5" x14ac:dyDescent="0.25">
      <c r="A82" s="5" t="s">
        <v>77</v>
      </c>
      <c r="B82" t="s">
        <v>76</v>
      </c>
      <c r="C82" s="22">
        <v>0.35207406144099102</v>
      </c>
      <c r="D82">
        <v>1</v>
      </c>
      <c r="E82">
        <v>1</v>
      </c>
    </row>
    <row r="83" spans="1:5" x14ac:dyDescent="0.25">
      <c r="A83" t="s">
        <v>74</v>
      </c>
      <c r="B83" t="s">
        <v>76</v>
      </c>
      <c r="C83" s="22">
        <v>0.28946769567800201</v>
      </c>
      <c r="D83">
        <v>1</v>
      </c>
      <c r="E83">
        <v>1</v>
      </c>
    </row>
    <row r="84" spans="1:5" x14ac:dyDescent="0.25">
      <c r="A84" t="s">
        <v>75</v>
      </c>
      <c r="B84" t="s">
        <v>76</v>
      </c>
      <c r="C84" s="22">
        <v>0.36388519109541201</v>
      </c>
      <c r="D84">
        <v>1</v>
      </c>
      <c r="E84">
        <v>1</v>
      </c>
    </row>
    <row r="85" spans="1:5" x14ac:dyDescent="0.25">
      <c r="A85" t="s">
        <v>74</v>
      </c>
      <c r="B85" t="s">
        <v>70</v>
      </c>
      <c r="C85" s="22">
        <v>0.32733306504454102</v>
      </c>
      <c r="D85">
        <v>1</v>
      </c>
      <c r="E85">
        <v>1</v>
      </c>
    </row>
    <row r="86" spans="1:5" x14ac:dyDescent="0.25">
      <c r="A86" t="s">
        <v>75</v>
      </c>
      <c r="B86" t="s">
        <v>70</v>
      </c>
      <c r="C86" s="22">
        <v>0.31807242514149903</v>
      </c>
      <c r="D86">
        <v>1</v>
      </c>
      <c r="E86">
        <v>1</v>
      </c>
    </row>
    <row r="87" spans="1:5" x14ac:dyDescent="0.25">
      <c r="A87" t="s">
        <v>76</v>
      </c>
      <c r="B87" t="s">
        <v>70</v>
      </c>
      <c r="C87" s="22">
        <v>0.32710506429553199</v>
      </c>
      <c r="D87">
        <v>1</v>
      </c>
      <c r="E87">
        <v>1</v>
      </c>
    </row>
    <row r="88" spans="1:5" x14ac:dyDescent="0.25">
      <c r="A88" t="s">
        <v>74</v>
      </c>
      <c r="B88" t="s">
        <v>78</v>
      </c>
      <c r="C88" s="22">
        <v>0.34032616724408199</v>
      </c>
      <c r="D88">
        <v>1</v>
      </c>
      <c r="E88">
        <v>1</v>
      </c>
    </row>
    <row r="89" spans="1:5" x14ac:dyDescent="0.25">
      <c r="A89" t="s">
        <v>75</v>
      </c>
      <c r="B89" t="s">
        <v>78</v>
      </c>
      <c r="C89" s="22">
        <v>0.35783501557925901</v>
      </c>
      <c r="D89">
        <v>1</v>
      </c>
      <c r="E89">
        <v>1</v>
      </c>
    </row>
    <row r="90" spans="1:5" x14ac:dyDescent="0.25">
      <c r="A90" t="s">
        <v>74</v>
      </c>
      <c r="B90" t="s">
        <v>79</v>
      </c>
      <c r="C90" s="22">
        <v>0.33311268775368402</v>
      </c>
      <c r="D90">
        <v>1</v>
      </c>
      <c r="E90">
        <v>1</v>
      </c>
    </row>
    <row r="91" spans="1:5" x14ac:dyDescent="0.25">
      <c r="A91" t="s">
        <v>75</v>
      </c>
      <c r="B91" t="s">
        <v>79</v>
      </c>
      <c r="C91" s="22">
        <v>0.31372165857791501</v>
      </c>
      <c r="D91">
        <v>1</v>
      </c>
      <c r="E91">
        <v>1</v>
      </c>
    </row>
    <row r="92" spans="1:5" x14ac:dyDescent="0.25">
      <c r="A92" t="s">
        <v>73</v>
      </c>
      <c r="B92" t="s">
        <v>82</v>
      </c>
      <c r="C92" s="22">
        <v>0.29392391980970201</v>
      </c>
      <c r="D92">
        <v>1</v>
      </c>
      <c r="E92">
        <v>1</v>
      </c>
    </row>
    <row r="93" spans="1:5" x14ac:dyDescent="0.25">
      <c r="A93" t="s">
        <v>74</v>
      </c>
      <c r="B93" t="s">
        <v>82</v>
      </c>
      <c r="C93" s="22">
        <v>0.31086507274826702</v>
      </c>
      <c r="D93">
        <v>1</v>
      </c>
      <c r="E93">
        <v>1</v>
      </c>
    </row>
    <row r="94" spans="1:5" x14ac:dyDescent="0.25">
      <c r="A94" t="s">
        <v>74</v>
      </c>
      <c r="B94" t="s">
        <v>83</v>
      </c>
      <c r="C94" s="22">
        <v>0.324138563257651</v>
      </c>
      <c r="D94">
        <v>1</v>
      </c>
      <c r="E94">
        <v>1</v>
      </c>
    </row>
    <row r="95" spans="1:5" x14ac:dyDescent="0.25">
      <c r="A95" t="s">
        <v>75</v>
      </c>
      <c r="B95" t="s">
        <v>84</v>
      </c>
      <c r="C95" s="22">
        <v>0.34334042295274902</v>
      </c>
      <c r="D95">
        <v>1</v>
      </c>
      <c r="E95">
        <v>1</v>
      </c>
    </row>
    <row r="96" spans="1:5" x14ac:dyDescent="0.25">
      <c r="A96" t="s">
        <v>74</v>
      </c>
      <c r="B96" t="s">
        <v>85</v>
      </c>
      <c r="C96" s="22">
        <v>0.33418787619469498</v>
      </c>
      <c r="D96">
        <v>1</v>
      </c>
      <c r="E96">
        <v>1</v>
      </c>
    </row>
    <row r="97" spans="1:5" x14ac:dyDescent="0.25">
      <c r="A97" t="s">
        <v>75</v>
      </c>
      <c r="B97" t="s">
        <v>85</v>
      </c>
      <c r="C97" s="22">
        <v>0.29032414984381</v>
      </c>
      <c r="D97">
        <v>1</v>
      </c>
      <c r="E97">
        <v>1</v>
      </c>
    </row>
    <row r="98" spans="1:5" x14ac:dyDescent="0.25">
      <c r="A98" t="s">
        <v>74</v>
      </c>
      <c r="B98" t="s">
        <v>86</v>
      </c>
      <c r="C98" s="22">
        <v>0.32973183396425698</v>
      </c>
      <c r="D98">
        <v>1</v>
      </c>
      <c r="E98">
        <v>1</v>
      </c>
    </row>
    <row r="99" spans="1:5" x14ac:dyDescent="0.25">
      <c r="A99" t="s">
        <v>74</v>
      </c>
      <c r="B99" t="s">
        <v>87</v>
      </c>
      <c r="C99" s="22">
        <v>0.320103497393322</v>
      </c>
      <c r="D99">
        <v>1</v>
      </c>
      <c r="E99">
        <v>1</v>
      </c>
    </row>
    <row r="100" spans="1:5" x14ac:dyDescent="0.25">
      <c r="A100" t="s">
        <v>75</v>
      </c>
      <c r="B100" t="s">
        <v>87</v>
      </c>
      <c r="C100" s="22">
        <v>0.35587156152278698</v>
      </c>
      <c r="D100">
        <v>1</v>
      </c>
      <c r="E100">
        <v>1</v>
      </c>
    </row>
    <row r="101" spans="1:5" x14ac:dyDescent="0.25">
      <c r="A101" t="s">
        <v>74</v>
      </c>
      <c r="B101" t="s">
        <v>88</v>
      </c>
      <c r="C101" s="22">
        <v>0.31834932761409201</v>
      </c>
      <c r="D101">
        <v>1</v>
      </c>
      <c r="E101">
        <v>1</v>
      </c>
    </row>
    <row r="102" spans="1:5" x14ac:dyDescent="0.25">
      <c r="A102" t="s">
        <v>75</v>
      </c>
      <c r="B102" t="s">
        <v>88</v>
      </c>
      <c r="C102" s="22">
        <v>0.36852235063202399</v>
      </c>
      <c r="D102">
        <v>1</v>
      </c>
      <c r="E102">
        <v>1</v>
      </c>
    </row>
    <row r="103" spans="1:5" x14ac:dyDescent="0.25">
      <c r="A103" t="s">
        <v>74</v>
      </c>
      <c r="B103" t="s">
        <v>89</v>
      </c>
      <c r="C103" s="22">
        <v>0.32639103825158899</v>
      </c>
      <c r="D103">
        <v>1</v>
      </c>
      <c r="E103">
        <v>1</v>
      </c>
    </row>
    <row r="104" spans="1:5" x14ac:dyDescent="0.25">
      <c r="A104" t="s">
        <v>74</v>
      </c>
      <c r="B104" t="s">
        <v>91</v>
      </c>
      <c r="C104" s="22">
        <v>0.33864993132690202</v>
      </c>
      <c r="D104">
        <v>1</v>
      </c>
      <c r="E104">
        <v>1</v>
      </c>
    </row>
    <row r="105" spans="1:5" x14ac:dyDescent="0.25">
      <c r="A105" t="s">
        <v>74</v>
      </c>
      <c r="B105" t="s">
        <v>92</v>
      </c>
      <c r="C105" s="22">
        <v>0.32974710920336198</v>
      </c>
      <c r="D105">
        <v>1</v>
      </c>
      <c r="E105">
        <v>1</v>
      </c>
    </row>
    <row r="106" spans="1:5" x14ac:dyDescent="0.25">
      <c r="A106" t="s">
        <v>74</v>
      </c>
      <c r="B106" t="s">
        <v>93</v>
      </c>
      <c r="C106" s="22">
        <v>0.329028269712414</v>
      </c>
      <c r="D106">
        <v>1</v>
      </c>
      <c r="E106">
        <v>1</v>
      </c>
    </row>
    <row r="107" spans="1:5" x14ac:dyDescent="0.25">
      <c r="A107" t="s">
        <v>74</v>
      </c>
      <c r="B107" t="s">
        <v>94</v>
      </c>
      <c r="C107" s="22">
        <v>0.35096165339858998</v>
      </c>
      <c r="D107">
        <v>1</v>
      </c>
      <c r="E107">
        <v>1</v>
      </c>
    </row>
    <row r="108" spans="1:5" x14ac:dyDescent="0.25">
      <c r="A108" t="s">
        <v>75</v>
      </c>
      <c r="B108" t="s">
        <v>94</v>
      </c>
      <c r="C108" s="22">
        <v>0.34737021854338601</v>
      </c>
      <c r="D108">
        <v>1</v>
      </c>
      <c r="E108">
        <v>1</v>
      </c>
    </row>
    <row r="109" spans="1:5" x14ac:dyDescent="0.25">
      <c r="A109" t="s">
        <v>74</v>
      </c>
      <c r="B109" t="s">
        <v>68</v>
      </c>
      <c r="C109" s="22">
        <v>0.330459366018786</v>
      </c>
      <c r="D109">
        <v>1</v>
      </c>
      <c r="E109">
        <v>1</v>
      </c>
    </row>
    <row r="110" spans="1:5" x14ac:dyDescent="0.25">
      <c r="A110" t="s">
        <v>75</v>
      </c>
      <c r="B110" t="s">
        <v>68</v>
      </c>
      <c r="C110" s="22">
        <v>0.28952072425776898</v>
      </c>
      <c r="D110">
        <v>1</v>
      </c>
      <c r="E110">
        <v>1</v>
      </c>
    </row>
    <row r="111" spans="1:5" x14ac:dyDescent="0.25">
      <c r="A111" t="s">
        <v>74</v>
      </c>
      <c r="B111" t="s">
        <v>96</v>
      </c>
      <c r="C111" s="22">
        <v>0.34238898824060399</v>
      </c>
      <c r="D111">
        <v>1</v>
      </c>
      <c r="E111">
        <v>1</v>
      </c>
    </row>
    <row r="112" spans="1:5" x14ac:dyDescent="0.25">
      <c r="A112" t="s">
        <v>75</v>
      </c>
      <c r="B112" t="s">
        <v>96</v>
      </c>
      <c r="C112" s="22">
        <v>0.28933107803783897</v>
      </c>
      <c r="D112">
        <v>1</v>
      </c>
      <c r="E112">
        <v>1</v>
      </c>
    </row>
    <row r="113" spans="1:5" x14ac:dyDescent="0.25">
      <c r="A113" t="s">
        <v>74</v>
      </c>
      <c r="B113" t="s">
        <v>69</v>
      </c>
      <c r="C113" s="22">
        <v>0.33598317646894998</v>
      </c>
      <c r="D113">
        <v>1</v>
      </c>
      <c r="E113">
        <v>1</v>
      </c>
    </row>
    <row r="114" spans="1:5" x14ac:dyDescent="0.25">
      <c r="A114" t="s">
        <v>75</v>
      </c>
      <c r="B114" t="s">
        <v>69</v>
      </c>
      <c r="C114" s="22">
        <v>0.28905411021653099</v>
      </c>
      <c r="D114">
        <v>1</v>
      </c>
      <c r="E114">
        <v>1</v>
      </c>
    </row>
    <row r="115" spans="1:5" x14ac:dyDescent="0.25">
      <c r="A115" t="s">
        <v>74</v>
      </c>
      <c r="B115" t="s">
        <v>98</v>
      </c>
      <c r="C115" s="22">
        <v>0.337667967028212</v>
      </c>
      <c r="D115">
        <v>1</v>
      </c>
      <c r="E115">
        <v>1</v>
      </c>
    </row>
    <row r="116" spans="1:5" x14ac:dyDescent="0.25">
      <c r="A116" t="s">
        <v>75</v>
      </c>
      <c r="B116" t="s">
        <v>98</v>
      </c>
      <c r="C116" s="22">
        <v>0.29673119163798201</v>
      </c>
      <c r="D116">
        <v>1</v>
      </c>
      <c r="E116">
        <v>1</v>
      </c>
    </row>
    <row r="117" spans="1:5" x14ac:dyDescent="0.25">
      <c r="A117" t="s">
        <v>74</v>
      </c>
      <c r="B117" t="s">
        <v>99</v>
      </c>
      <c r="C117" s="22">
        <v>0.330087363485564</v>
      </c>
      <c r="D117">
        <v>1</v>
      </c>
      <c r="E117">
        <v>1</v>
      </c>
    </row>
    <row r="118" spans="1:5" x14ac:dyDescent="0.25">
      <c r="A118" t="s">
        <v>75</v>
      </c>
      <c r="B118" t="s">
        <v>99</v>
      </c>
      <c r="C118" s="22">
        <v>0.342109083956669</v>
      </c>
      <c r="D118">
        <v>1</v>
      </c>
      <c r="E118">
        <v>1</v>
      </c>
    </row>
    <row r="119" spans="1:5" x14ac:dyDescent="0.25">
      <c r="A119" t="s">
        <v>74</v>
      </c>
      <c r="B119" t="s">
        <v>100</v>
      </c>
      <c r="C119" s="22">
        <v>0.31692367232613899</v>
      </c>
      <c r="D119">
        <v>1</v>
      </c>
      <c r="E119">
        <v>1</v>
      </c>
    </row>
    <row r="120" spans="1:5" x14ac:dyDescent="0.25">
      <c r="A120" t="s">
        <v>75</v>
      </c>
      <c r="B120" t="s">
        <v>100</v>
      </c>
      <c r="C120" s="22">
        <v>0.34954071610777299</v>
      </c>
      <c r="D120">
        <v>1</v>
      </c>
      <c r="E120">
        <v>1</v>
      </c>
    </row>
    <row r="121" spans="1:5" x14ac:dyDescent="0.25">
      <c r="A121" t="s">
        <v>75</v>
      </c>
      <c r="B121" t="s">
        <v>102</v>
      </c>
      <c r="C121" s="22">
        <v>0.340214573808307</v>
      </c>
      <c r="D121">
        <v>1</v>
      </c>
      <c r="E121">
        <v>1</v>
      </c>
    </row>
    <row r="122" spans="1:5" x14ac:dyDescent="0.25">
      <c r="A122" t="s">
        <v>74</v>
      </c>
      <c r="B122" t="s">
        <v>103</v>
      </c>
      <c r="C122" s="22">
        <v>0.33817818731031801</v>
      </c>
      <c r="D122">
        <v>1</v>
      </c>
      <c r="E122">
        <v>1</v>
      </c>
    </row>
    <row r="123" spans="1:5" x14ac:dyDescent="0.25">
      <c r="A123" t="s">
        <v>75</v>
      </c>
      <c r="B123" t="s">
        <v>103</v>
      </c>
      <c r="C123" s="22">
        <v>0.31219608808628901</v>
      </c>
      <c r="D123">
        <v>1</v>
      </c>
      <c r="E123">
        <v>1</v>
      </c>
    </row>
    <row r="124" spans="1:5" x14ac:dyDescent="0.25">
      <c r="A124" t="s">
        <v>74</v>
      </c>
      <c r="B124" t="s">
        <v>65</v>
      </c>
      <c r="C124" s="22">
        <v>0.33097026255130202</v>
      </c>
      <c r="D124">
        <v>1</v>
      </c>
      <c r="E124">
        <v>1</v>
      </c>
    </row>
    <row r="125" spans="1:5" x14ac:dyDescent="0.25">
      <c r="A125" t="s">
        <v>75</v>
      </c>
      <c r="B125" t="s">
        <v>65</v>
      </c>
      <c r="C125" s="22">
        <v>0.307827528523128</v>
      </c>
      <c r="D125">
        <v>1</v>
      </c>
      <c r="E125">
        <v>1</v>
      </c>
    </row>
    <row r="126" spans="1:5" x14ac:dyDescent="0.25">
      <c r="A126" t="s">
        <v>74</v>
      </c>
      <c r="B126" t="s">
        <v>104</v>
      </c>
      <c r="C126" s="22">
        <v>0.34601677381268803</v>
      </c>
      <c r="D126">
        <v>1</v>
      </c>
      <c r="E126">
        <v>1</v>
      </c>
    </row>
    <row r="127" spans="1:5" x14ac:dyDescent="0.25">
      <c r="A127" t="s">
        <v>75</v>
      </c>
      <c r="B127" t="s">
        <v>104</v>
      </c>
      <c r="C127" s="22">
        <v>0.29808691020713801</v>
      </c>
      <c r="D127">
        <v>1</v>
      </c>
      <c r="E127">
        <v>1</v>
      </c>
    </row>
    <row r="128" spans="1:5" x14ac:dyDescent="0.25">
      <c r="A128" t="s">
        <v>74</v>
      </c>
      <c r="B128" t="s">
        <v>105</v>
      </c>
      <c r="C128" s="22">
        <v>0.32838763558706802</v>
      </c>
      <c r="D128">
        <v>1</v>
      </c>
      <c r="E128">
        <v>1</v>
      </c>
    </row>
    <row r="129" spans="1:5" x14ac:dyDescent="0.25">
      <c r="A129" t="s">
        <v>74</v>
      </c>
      <c r="B129" t="s">
        <v>106</v>
      </c>
      <c r="C129" s="22">
        <v>0.330964636860893</v>
      </c>
      <c r="D129">
        <v>1</v>
      </c>
      <c r="E129">
        <v>1</v>
      </c>
    </row>
    <row r="130" spans="1:5" x14ac:dyDescent="0.25">
      <c r="A130" t="s">
        <v>75</v>
      </c>
      <c r="B130" t="s">
        <v>106</v>
      </c>
      <c r="C130" s="22">
        <v>0.37095409939007201</v>
      </c>
      <c r="D130">
        <v>1</v>
      </c>
      <c r="E130">
        <v>1</v>
      </c>
    </row>
    <row r="131" spans="1:5" x14ac:dyDescent="0.25">
      <c r="A131" t="s">
        <v>74</v>
      </c>
      <c r="B131" t="s">
        <v>109</v>
      </c>
      <c r="C131" s="22">
        <v>0.339115114267664</v>
      </c>
      <c r="D131">
        <v>1</v>
      </c>
      <c r="E131">
        <v>1</v>
      </c>
    </row>
    <row r="132" spans="1:5" x14ac:dyDescent="0.25">
      <c r="A132" t="s">
        <v>75</v>
      </c>
      <c r="B132" t="s">
        <v>109</v>
      </c>
      <c r="C132" s="22">
        <v>0.33737970417792301</v>
      </c>
      <c r="D132">
        <v>1</v>
      </c>
      <c r="E132">
        <v>1</v>
      </c>
    </row>
    <row r="133" spans="1:5" x14ac:dyDescent="0.25">
      <c r="A133" t="s">
        <v>74</v>
      </c>
      <c r="B133" t="s">
        <v>111</v>
      </c>
      <c r="C133" s="22">
        <v>0.33026454072198003</v>
      </c>
      <c r="D133">
        <v>1</v>
      </c>
      <c r="E133">
        <v>1</v>
      </c>
    </row>
    <row r="134" spans="1:5" x14ac:dyDescent="0.25">
      <c r="A134" t="s">
        <v>75</v>
      </c>
      <c r="B134" t="s">
        <v>111</v>
      </c>
      <c r="C134" s="22">
        <v>0.34238750571408999</v>
      </c>
      <c r="D134">
        <v>1</v>
      </c>
      <c r="E134">
        <v>1</v>
      </c>
    </row>
    <row r="135" spans="1:5" x14ac:dyDescent="0.25">
      <c r="A135" t="s">
        <v>74</v>
      </c>
      <c r="B135" t="s">
        <v>112</v>
      </c>
      <c r="C135" s="22">
        <v>0.34393600936781299</v>
      </c>
      <c r="D135">
        <v>1</v>
      </c>
      <c r="E135">
        <v>1</v>
      </c>
    </row>
    <row r="136" spans="1:5" x14ac:dyDescent="0.25">
      <c r="A136" t="s">
        <v>75</v>
      </c>
      <c r="B136" t="s">
        <v>112</v>
      </c>
      <c r="C136" s="22">
        <v>0.35759858919462001</v>
      </c>
      <c r="D136">
        <v>1</v>
      </c>
      <c r="E136">
        <v>1</v>
      </c>
    </row>
    <row r="137" spans="1:5" x14ac:dyDescent="0.25">
      <c r="A137" t="s">
        <v>73</v>
      </c>
      <c r="B137" t="s">
        <v>113</v>
      </c>
      <c r="C137" s="22">
        <v>0.29138677973340499</v>
      </c>
      <c r="D137">
        <v>1</v>
      </c>
      <c r="E137">
        <v>1</v>
      </c>
    </row>
    <row r="138" spans="1:5" x14ac:dyDescent="0.25">
      <c r="A138" t="s">
        <v>74</v>
      </c>
      <c r="B138" t="s">
        <v>117</v>
      </c>
      <c r="C138" s="22">
        <v>0.32022630545134501</v>
      </c>
      <c r="D138">
        <v>1</v>
      </c>
      <c r="E138">
        <v>1</v>
      </c>
    </row>
    <row r="139" spans="1:5" x14ac:dyDescent="0.25">
      <c r="A139" t="s">
        <v>74</v>
      </c>
      <c r="B139" t="s">
        <v>118</v>
      </c>
      <c r="C139" s="22">
        <v>0.32706453249523598</v>
      </c>
      <c r="D139">
        <v>1</v>
      </c>
      <c r="E139">
        <v>1</v>
      </c>
    </row>
    <row r="140" spans="1:5" x14ac:dyDescent="0.25">
      <c r="A140" t="s">
        <v>74</v>
      </c>
      <c r="B140" t="s">
        <v>119</v>
      </c>
      <c r="C140" s="22">
        <v>0.350737470013188</v>
      </c>
      <c r="D140">
        <v>1</v>
      </c>
      <c r="E140">
        <v>1</v>
      </c>
    </row>
    <row r="141" spans="1:5" x14ac:dyDescent="0.25">
      <c r="A141" t="s">
        <v>75</v>
      </c>
      <c r="B141" t="s">
        <v>119</v>
      </c>
      <c r="C141" s="22">
        <v>0.30247011267836499</v>
      </c>
      <c r="D141">
        <v>1</v>
      </c>
      <c r="E141">
        <v>1</v>
      </c>
    </row>
    <row r="142" spans="1:5" x14ac:dyDescent="0.25">
      <c r="A142" t="s">
        <v>73</v>
      </c>
      <c r="B142" t="s">
        <v>72</v>
      </c>
      <c r="C142" s="22">
        <v>0.29438739836831102</v>
      </c>
      <c r="D142">
        <v>1</v>
      </c>
      <c r="E142">
        <v>1</v>
      </c>
    </row>
    <row r="143" spans="1:5" x14ac:dyDescent="0.25">
      <c r="A143" t="s">
        <v>74</v>
      </c>
      <c r="B143" t="s">
        <v>72</v>
      </c>
      <c r="C143" s="22">
        <v>0.31111886309150799</v>
      </c>
      <c r="D143">
        <v>1</v>
      </c>
      <c r="E143">
        <v>1</v>
      </c>
    </row>
    <row r="144" spans="1:5" x14ac:dyDescent="0.25">
      <c r="A144" t="s">
        <v>73</v>
      </c>
      <c r="B144" t="s">
        <v>121</v>
      </c>
      <c r="C144" s="22">
        <v>0.29133122705075898</v>
      </c>
      <c r="D144">
        <v>1</v>
      </c>
      <c r="E144">
        <v>1</v>
      </c>
    </row>
    <row r="145" spans="1:5" x14ac:dyDescent="0.25">
      <c r="A145" t="s">
        <v>74</v>
      </c>
      <c r="B145" t="s">
        <v>66</v>
      </c>
      <c r="C145" s="22">
        <v>0.35051315585485399</v>
      </c>
      <c r="D145">
        <v>1</v>
      </c>
      <c r="E145">
        <v>1</v>
      </c>
    </row>
    <row r="146" spans="1:5" x14ac:dyDescent="0.25">
      <c r="A146" t="s">
        <v>75</v>
      </c>
      <c r="B146" t="s">
        <v>66</v>
      </c>
      <c r="C146" s="22">
        <v>0.34436317267717997</v>
      </c>
      <c r="D146">
        <v>1</v>
      </c>
      <c r="E146">
        <v>1</v>
      </c>
    </row>
    <row r="147" spans="1:5" x14ac:dyDescent="0.25">
      <c r="A147" t="s">
        <v>73</v>
      </c>
      <c r="B147" t="s">
        <v>67</v>
      </c>
      <c r="C147" s="22">
        <v>0.292643984170459</v>
      </c>
      <c r="D147">
        <v>1</v>
      </c>
      <c r="E147">
        <v>1</v>
      </c>
    </row>
    <row r="148" spans="1:5" x14ac:dyDescent="0.25">
      <c r="A148" t="s">
        <v>74</v>
      </c>
      <c r="B148" t="s">
        <v>67</v>
      </c>
      <c r="C148" s="22">
        <v>0.32936320349493797</v>
      </c>
      <c r="D148">
        <v>1</v>
      </c>
      <c r="E148">
        <v>1</v>
      </c>
    </row>
    <row r="149" spans="1:5" x14ac:dyDescent="0.25">
      <c r="A149" t="s">
        <v>76</v>
      </c>
      <c r="B149" t="s">
        <v>78</v>
      </c>
      <c r="C149" s="22">
        <v>0.34228687844517303</v>
      </c>
      <c r="D149">
        <v>1</v>
      </c>
      <c r="E149">
        <v>1</v>
      </c>
    </row>
    <row r="150" spans="1:5" x14ac:dyDescent="0.25">
      <c r="A150" t="s">
        <v>70</v>
      </c>
      <c r="B150" t="s">
        <v>78</v>
      </c>
      <c r="C150" s="22">
        <v>0.36220272117248897</v>
      </c>
      <c r="D150">
        <v>1</v>
      </c>
      <c r="E150">
        <v>1</v>
      </c>
    </row>
    <row r="151" spans="1:5" x14ac:dyDescent="0.25">
      <c r="A151" t="s">
        <v>76</v>
      </c>
      <c r="B151" t="s">
        <v>79</v>
      </c>
      <c r="C151" s="22">
        <v>0.32602799426427698</v>
      </c>
      <c r="D151">
        <v>1</v>
      </c>
      <c r="E151">
        <v>1</v>
      </c>
    </row>
    <row r="152" spans="1:5" x14ac:dyDescent="0.25">
      <c r="A152" t="s">
        <v>70</v>
      </c>
      <c r="B152" t="s">
        <v>79</v>
      </c>
      <c r="C152" s="22">
        <v>0.34916590611770099</v>
      </c>
      <c r="D152">
        <v>1</v>
      </c>
      <c r="E152">
        <v>1</v>
      </c>
    </row>
    <row r="153" spans="1:5" x14ac:dyDescent="0.25">
      <c r="A153" t="s">
        <v>78</v>
      </c>
      <c r="B153" t="s">
        <v>79</v>
      </c>
      <c r="C153" s="22">
        <v>0.35733203168665001</v>
      </c>
      <c r="D153">
        <v>1</v>
      </c>
      <c r="E153">
        <v>1</v>
      </c>
    </row>
    <row r="154" spans="1:5" x14ac:dyDescent="0.25">
      <c r="A154" t="s">
        <v>79</v>
      </c>
      <c r="B154" t="s">
        <v>82</v>
      </c>
      <c r="C154" s="22">
        <v>0.294194582343064</v>
      </c>
      <c r="D154">
        <v>1</v>
      </c>
      <c r="E154">
        <v>1</v>
      </c>
    </row>
    <row r="155" spans="1:5" x14ac:dyDescent="0.25">
      <c r="A155" t="s">
        <v>76</v>
      </c>
      <c r="B155" t="s">
        <v>83</v>
      </c>
      <c r="C155" s="22">
        <v>0.29221362155198499</v>
      </c>
      <c r="D155">
        <v>1</v>
      </c>
      <c r="E155">
        <v>1</v>
      </c>
    </row>
    <row r="156" spans="1:5" x14ac:dyDescent="0.25">
      <c r="A156" t="s">
        <v>70</v>
      </c>
      <c r="B156" t="s">
        <v>83</v>
      </c>
      <c r="C156" s="22">
        <v>0.32247538248171298</v>
      </c>
      <c r="D156">
        <v>1</v>
      </c>
      <c r="E156">
        <v>1</v>
      </c>
    </row>
    <row r="157" spans="1:5" x14ac:dyDescent="0.25">
      <c r="A157" t="s">
        <v>78</v>
      </c>
      <c r="B157" t="s">
        <v>83</v>
      </c>
      <c r="C157" s="22">
        <v>0.33567963483637397</v>
      </c>
      <c r="D157">
        <v>1</v>
      </c>
      <c r="E157">
        <v>1</v>
      </c>
    </row>
    <row r="158" spans="1:5" x14ac:dyDescent="0.25">
      <c r="A158" t="s">
        <v>79</v>
      </c>
      <c r="B158" t="s">
        <v>83</v>
      </c>
      <c r="C158" s="22">
        <v>0.33052715974186198</v>
      </c>
      <c r="D158">
        <v>1</v>
      </c>
      <c r="E158">
        <v>1</v>
      </c>
    </row>
    <row r="159" spans="1:5" x14ac:dyDescent="0.25">
      <c r="A159" t="s">
        <v>82</v>
      </c>
      <c r="B159" t="s">
        <v>83</v>
      </c>
      <c r="C159" s="22">
        <v>0.30494348251715198</v>
      </c>
      <c r="D159">
        <v>1</v>
      </c>
      <c r="E159">
        <v>1</v>
      </c>
    </row>
    <row r="160" spans="1:5" x14ac:dyDescent="0.25">
      <c r="A160" t="s">
        <v>76</v>
      </c>
      <c r="B160" t="s">
        <v>84</v>
      </c>
      <c r="C160" s="22">
        <v>0.36664675879446801</v>
      </c>
      <c r="D160">
        <v>1</v>
      </c>
      <c r="E160">
        <v>1</v>
      </c>
    </row>
    <row r="161" spans="1:5" x14ac:dyDescent="0.25">
      <c r="A161" t="s">
        <v>70</v>
      </c>
      <c r="B161" t="s">
        <v>84</v>
      </c>
      <c r="C161" s="22">
        <v>0.30600003325547898</v>
      </c>
      <c r="D161">
        <v>1</v>
      </c>
      <c r="E161">
        <v>1</v>
      </c>
    </row>
    <row r="162" spans="1:5" x14ac:dyDescent="0.25">
      <c r="A162" t="s">
        <v>78</v>
      </c>
      <c r="B162" t="s">
        <v>84</v>
      </c>
      <c r="C162" s="22">
        <v>0.35685559734154398</v>
      </c>
      <c r="D162">
        <v>1</v>
      </c>
      <c r="E162">
        <v>1</v>
      </c>
    </row>
    <row r="163" spans="1:5" x14ac:dyDescent="0.25">
      <c r="A163" t="s">
        <v>79</v>
      </c>
      <c r="B163" t="s">
        <v>84</v>
      </c>
      <c r="C163" s="22">
        <v>0.30921266060561298</v>
      </c>
      <c r="D163">
        <v>1</v>
      </c>
      <c r="E163">
        <v>1</v>
      </c>
    </row>
    <row r="164" spans="1:5" x14ac:dyDescent="0.25">
      <c r="A164" t="s">
        <v>76</v>
      </c>
      <c r="B164" t="s">
        <v>85</v>
      </c>
      <c r="C164" s="22">
        <v>0.30667365704865301</v>
      </c>
      <c r="D164">
        <v>1</v>
      </c>
      <c r="E164">
        <v>1</v>
      </c>
    </row>
    <row r="165" spans="1:5" x14ac:dyDescent="0.25">
      <c r="A165" t="s">
        <v>70</v>
      </c>
      <c r="B165" t="s">
        <v>85</v>
      </c>
      <c r="C165" s="22">
        <v>0.34150649530767402</v>
      </c>
      <c r="D165">
        <v>1</v>
      </c>
      <c r="E165">
        <v>1</v>
      </c>
    </row>
    <row r="166" spans="1:5" x14ac:dyDescent="0.25">
      <c r="A166" t="s">
        <v>78</v>
      </c>
      <c r="B166" t="s">
        <v>85</v>
      </c>
      <c r="C166" s="22">
        <v>0.348964863842604</v>
      </c>
      <c r="D166">
        <v>1</v>
      </c>
      <c r="E166">
        <v>1</v>
      </c>
    </row>
    <row r="167" spans="1:5" x14ac:dyDescent="0.25">
      <c r="A167" t="s">
        <v>79</v>
      </c>
      <c r="B167" t="s">
        <v>85</v>
      </c>
      <c r="C167" s="22">
        <v>0.33516041757246701</v>
      </c>
      <c r="D167">
        <v>1</v>
      </c>
      <c r="E167">
        <v>1</v>
      </c>
    </row>
    <row r="168" spans="1:5" x14ac:dyDescent="0.25">
      <c r="A168" t="s">
        <v>82</v>
      </c>
      <c r="B168" t="s">
        <v>85</v>
      </c>
      <c r="C168" s="22">
        <v>0.30748872139568301</v>
      </c>
      <c r="D168">
        <v>1</v>
      </c>
      <c r="E168">
        <v>1</v>
      </c>
    </row>
    <row r="169" spans="1:5" x14ac:dyDescent="0.25">
      <c r="A169" t="s">
        <v>83</v>
      </c>
      <c r="B169" t="s">
        <v>85</v>
      </c>
      <c r="C169" s="22">
        <v>0.32932791783205601</v>
      </c>
      <c r="D169">
        <v>1</v>
      </c>
      <c r="E169">
        <v>1</v>
      </c>
    </row>
    <row r="170" spans="1:5" x14ac:dyDescent="0.25">
      <c r="A170" t="s">
        <v>70</v>
      </c>
      <c r="B170" t="s">
        <v>86</v>
      </c>
      <c r="C170" s="22">
        <v>0.31994415613596699</v>
      </c>
      <c r="D170">
        <v>1</v>
      </c>
      <c r="E170">
        <v>1</v>
      </c>
    </row>
    <row r="171" spans="1:5" x14ac:dyDescent="0.25">
      <c r="A171" t="s">
        <v>78</v>
      </c>
      <c r="B171" t="s">
        <v>86</v>
      </c>
      <c r="C171" s="22">
        <v>0.34037380020002</v>
      </c>
      <c r="D171">
        <v>1</v>
      </c>
      <c r="E171">
        <v>1</v>
      </c>
    </row>
    <row r="172" spans="1:5" x14ac:dyDescent="0.25">
      <c r="A172" t="s">
        <v>79</v>
      </c>
      <c r="B172" t="s">
        <v>86</v>
      </c>
      <c r="C172" s="22">
        <v>0.33694178384988299</v>
      </c>
      <c r="D172">
        <v>1</v>
      </c>
      <c r="E172">
        <v>1</v>
      </c>
    </row>
    <row r="173" spans="1:5" x14ac:dyDescent="0.25">
      <c r="A173" t="s">
        <v>82</v>
      </c>
      <c r="B173" t="s">
        <v>86</v>
      </c>
      <c r="C173" s="22">
        <v>0.31343073730195198</v>
      </c>
      <c r="D173">
        <v>1</v>
      </c>
      <c r="E173">
        <v>1</v>
      </c>
    </row>
    <row r="174" spans="1:5" x14ac:dyDescent="0.25">
      <c r="A174" t="s">
        <v>83</v>
      </c>
      <c r="B174" t="s">
        <v>86</v>
      </c>
      <c r="C174" s="22">
        <v>0.32647440018079998</v>
      </c>
      <c r="D174">
        <v>1</v>
      </c>
      <c r="E174">
        <v>1</v>
      </c>
    </row>
    <row r="175" spans="1:5" x14ac:dyDescent="0.25">
      <c r="A175" t="s">
        <v>85</v>
      </c>
      <c r="B175" t="s">
        <v>86</v>
      </c>
      <c r="C175" s="22">
        <v>0.33815341342529298</v>
      </c>
      <c r="D175">
        <v>1</v>
      </c>
      <c r="E175">
        <v>1</v>
      </c>
    </row>
    <row r="176" spans="1:5" x14ac:dyDescent="0.25">
      <c r="A176" t="s">
        <v>76</v>
      </c>
      <c r="B176" t="s">
        <v>87</v>
      </c>
      <c r="C176" s="22">
        <v>0.35052373552334898</v>
      </c>
      <c r="D176">
        <v>1</v>
      </c>
      <c r="E176">
        <v>1</v>
      </c>
    </row>
    <row r="177" spans="1:5" x14ac:dyDescent="0.25">
      <c r="A177" t="s">
        <v>70</v>
      </c>
      <c r="B177" t="s">
        <v>87</v>
      </c>
      <c r="C177" s="22">
        <v>0.352343435977508</v>
      </c>
      <c r="D177">
        <v>1</v>
      </c>
      <c r="E177">
        <v>1</v>
      </c>
    </row>
    <row r="178" spans="1:5" x14ac:dyDescent="0.25">
      <c r="A178" t="s">
        <v>78</v>
      </c>
      <c r="B178" t="s">
        <v>87</v>
      </c>
      <c r="C178" s="22">
        <v>0.359190931390099</v>
      </c>
      <c r="D178">
        <v>1</v>
      </c>
      <c r="E178">
        <v>1</v>
      </c>
    </row>
    <row r="179" spans="1:5" x14ac:dyDescent="0.25">
      <c r="A179" t="s">
        <v>79</v>
      </c>
      <c r="B179" t="s">
        <v>87</v>
      </c>
      <c r="C179" s="22">
        <v>0.34498231404832103</v>
      </c>
      <c r="D179">
        <v>1</v>
      </c>
      <c r="E179">
        <v>1</v>
      </c>
    </row>
    <row r="180" spans="1:5" x14ac:dyDescent="0.25">
      <c r="A180" t="s">
        <v>83</v>
      </c>
      <c r="B180" t="s">
        <v>87</v>
      </c>
      <c r="C180" s="22">
        <v>0.31553408627982799</v>
      </c>
      <c r="D180">
        <v>1</v>
      </c>
      <c r="E180">
        <v>1</v>
      </c>
    </row>
    <row r="181" spans="1:5" x14ac:dyDescent="0.25">
      <c r="A181" t="s">
        <v>84</v>
      </c>
      <c r="B181" t="s">
        <v>87</v>
      </c>
      <c r="C181" s="22">
        <v>0.35656610094121599</v>
      </c>
      <c r="D181">
        <v>1</v>
      </c>
      <c r="E181">
        <v>1</v>
      </c>
    </row>
    <row r="182" spans="1:5" x14ac:dyDescent="0.25">
      <c r="A182" t="s">
        <v>85</v>
      </c>
      <c r="B182" t="s">
        <v>87</v>
      </c>
      <c r="C182" s="22">
        <v>0.33180942875995101</v>
      </c>
      <c r="D182">
        <v>1</v>
      </c>
      <c r="E182">
        <v>1</v>
      </c>
    </row>
    <row r="183" spans="1:5" x14ac:dyDescent="0.25">
      <c r="A183" t="s">
        <v>86</v>
      </c>
      <c r="B183" t="s">
        <v>87</v>
      </c>
      <c r="C183" s="22">
        <v>0.319793788600577</v>
      </c>
      <c r="D183">
        <v>1</v>
      </c>
      <c r="E183">
        <v>1</v>
      </c>
    </row>
    <row r="184" spans="1:5" x14ac:dyDescent="0.25">
      <c r="A184" t="s">
        <v>76</v>
      </c>
      <c r="B184" t="s">
        <v>88</v>
      </c>
      <c r="C184" s="22">
        <v>0.35493541895671599</v>
      </c>
      <c r="D184">
        <v>1</v>
      </c>
      <c r="E184">
        <v>1</v>
      </c>
    </row>
    <row r="185" spans="1:5" x14ac:dyDescent="0.25">
      <c r="A185" t="s">
        <v>70</v>
      </c>
      <c r="B185" t="s">
        <v>88</v>
      </c>
      <c r="C185" s="22">
        <v>0.35144761475556802</v>
      </c>
      <c r="D185">
        <v>1</v>
      </c>
      <c r="E185">
        <v>1</v>
      </c>
    </row>
    <row r="186" spans="1:5" x14ac:dyDescent="0.25">
      <c r="A186" t="s">
        <v>78</v>
      </c>
      <c r="B186" t="s">
        <v>88</v>
      </c>
      <c r="C186" s="22">
        <v>0.35456099684252201</v>
      </c>
      <c r="D186">
        <v>1</v>
      </c>
      <c r="E186">
        <v>1</v>
      </c>
    </row>
    <row r="187" spans="1:5" x14ac:dyDescent="0.25">
      <c r="A187" t="s">
        <v>79</v>
      </c>
      <c r="B187" t="s">
        <v>88</v>
      </c>
      <c r="C187" s="22">
        <v>0.34701950753509903</v>
      </c>
      <c r="D187">
        <v>1</v>
      </c>
      <c r="E187">
        <v>1</v>
      </c>
    </row>
    <row r="188" spans="1:5" x14ac:dyDescent="0.25">
      <c r="A188" t="s">
        <v>83</v>
      </c>
      <c r="B188" t="s">
        <v>88</v>
      </c>
      <c r="C188" s="22">
        <v>0.31636907381457802</v>
      </c>
      <c r="D188">
        <v>1</v>
      </c>
      <c r="E188">
        <v>1</v>
      </c>
    </row>
    <row r="189" spans="1:5" x14ac:dyDescent="0.25">
      <c r="A189" t="s">
        <v>84</v>
      </c>
      <c r="B189" t="s">
        <v>88</v>
      </c>
      <c r="C189" s="22">
        <v>0.36983686695801199</v>
      </c>
      <c r="D189">
        <v>1</v>
      </c>
      <c r="E189">
        <v>1</v>
      </c>
    </row>
    <row r="190" spans="1:5" x14ac:dyDescent="0.25">
      <c r="A190" t="s">
        <v>85</v>
      </c>
      <c r="B190" t="s">
        <v>88</v>
      </c>
      <c r="C190" s="22">
        <v>0.331890329356064</v>
      </c>
      <c r="D190">
        <v>1</v>
      </c>
      <c r="E190">
        <v>1</v>
      </c>
    </row>
    <row r="191" spans="1:5" x14ac:dyDescent="0.25">
      <c r="A191" t="s">
        <v>86</v>
      </c>
      <c r="B191" t="s">
        <v>88</v>
      </c>
      <c r="C191" s="22">
        <v>0.31723564503281998</v>
      </c>
      <c r="D191">
        <v>1</v>
      </c>
      <c r="E191">
        <v>1</v>
      </c>
    </row>
    <row r="192" spans="1:5" x14ac:dyDescent="0.25">
      <c r="A192" t="s">
        <v>87</v>
      </c>
      <c r="B192" t="s">
        <v>88</v>
      </c>
      <c r="C192" s="22">
        <v>0.36067668043690199</v>
      </c>
      <c r="D192">
        <v>1</v>
      </c>
      <c r="E192">
        <v>1</v>
      </c>
    </row>
    <row r="193" spans="1:5" x14ac:dyDescent="0.25">
      <c r="A193" t="s">
        <v>70</v>
      </c>
      <c r="B193" t="s">
        <v>89</v>
      </c>
      <c r="C193" s="22">
        <v>0.28939501817643098</v>
      </c>
      <c r="D193">
        <v>1</v>
      </c>
      <c r="E193">
        <v>1</v>
      </c>
    </row>
    <row r="194" spans="1:5" x14ac:dyDescent="0.25">
      <c r="A194" t="s">
        <v>78</v>
      </c>
      <c r="B194" t="s">
        <v>89</v>
      </c>
      <c r="C194" s="22">
        <v>0.29432770282798698</v>
      </c>
      <c r="D194">
        <v>1</v>
      </c>
      <c r="E194">
        <v>1</v>
      </c>
    </row>
    <row r="195" spans="1:5" x14ac:dyDescent="0.25">
      <c r="A195" t="s">
        <v>79</v>
      </c>
      <c r="B195" t="s">
        <v>89</v>
      </c>
      <c r="C195" s="22">
        <v>0.31477912756044901</v>
      </c>
      <c r="D195">
        <v>1</v>
      </c>
      <c r="E195">
        <v>1</v>
      </c>
    </row>
    <row r="196" spans="1:5" x14ac:dyDescent="0.25">
      <c r="A196" t="s">
        <v>82</v>
      </c>
      <c r="B196" t="s">
        <v>89</v>
      </c>
      <c r="C196" s="22">
        <v>0.32887965932979202</v>
      </c>
      <c r="D196">
        <v>1</v>
      </c>
      <c r="E196">
        <v>1</v>
      </c>
    </row>
    <row r="197" spans="1:5" x14ac:dyDescent="0.25">
      <c r="A197" t="s">
        <v>83</v>
      </c>
      <c r="B197" t="s">
        <v>89</v>
      </c>
      <c r="C197" s="22">
        <v>0.32008411657128599</v>
      </c>
      <c r="D197">
        <v>1</v>
      </c>
      <c r="E197">
        <v>1</v>
      </c>
    </row>
    <row r="198" spans="1:5" x14ac:dyDescent="0.25">
      <c r="A198" t="s">
        <v>85</v>
      </c>
      <c r="B198" t="s">
        <v>89</v>
      </c>
      <c r="C198" s="22">
        <v>0.3266584730014</v>
      </c>
      <c r="D198">
        <v>1</v>
      </c>
      <c r="E198">
        <v>1</v>
      </c>
    </row>
    <row r="199" spans="1:5" x14ac:dyDescent="0.25">
      <c r="A199" t="s">
        <v>86</v>
      </c>
      <c r="B199" t="s">
        <v>89</v>
      </c>
      <c r="C199" s="22">
        <v>0.32287124279989499</v>
      </c>
      <c r="D199">
        <v>1</v>
      </c>
      <c r="E199">
        <v>1</v>
      </c>
    </row>
    <row r="200" spans="1:5" x14ac:dyDescent="0.25">
      <c r="A200" t="s">
        <v>76</v>
      </c>
      <c r="B200" t="s">
        <v>91</v>
      </c>
      <c r="C200" s="22">
        <v>0.29714261435327</v>
      </c>
      <c r="D200">
        <v>1</v>
      </c>
      <c r="E200">
        <v>1</v>
      </c>
    </row>
    <row r="201" spans="1:5" x14ac:dyDescent="0.25">
      <c r="A201" t="s">
        <v>70</v>
      </c>
      <c r="B201" t="s">
        <v>91</v>
      </c>
      <c r="C201" s="22">
        <v>0.34043370501260001</v>
      </c>
      <c r="D201">
        <v>1</v>
      </c>
      <c r="E201">
        <v>1</v>
      </c>
    </row>
    <row r="202" spans="1:5" x14ac:dyDescent="0.25">
      <c r="A202" t="s">
        <v>78</v>
      </c>
      <c r="B202" t="s">
        <v>91</v>
      </c>
      <c r="C202" s="22">
        <v>0.341360065627556</v>
      </c>
      <c r="D202">
        <v>1</v>
      </c>
      <c r="E202">
        <v>1</v>
      </c>
    </row>
    <row r="203" spans="1:5" x14ac:dyDescent="0.25">
      <c r="A203" t="s">
        <v>79</v>
      </c>
      <c r="B203" t="s">
        <v>91</v>
      </c>
      <c r="C203" s="22">
        <v>0.33227319569383201</v>
      </c>
      <c r="D203">
        <v>1</v>
      </c>
      <c r="E203">
        <v>1</v>
      </c>
    </row>
    <row r="204" spans="1:5" x14ac:dyDescent="0.25">
      <c r="A204" t="s">
        <v>82</v>
      </c>
      <c r="B204" t="s">
        <v>91</v>
      </c>
      <c r="C204" s="22">
        <v>0.31698995787123302</v>
      </c>
      <c r="D204">
        <v>1</v>
      </c>
      <c r="E204">
        <v>1</v>
      </c>
    </row>
    <row r="205" spans="1:5" x14ac:dyDescent="0.25">
      <c r="A205" t="s">
        <v>83</v>
      </c>
      <c r="B205" t="s">
        <v>91</v>
      </c>
      <c r="C205" s="22">
        <v>0.32736973769432798</v>
      </c>
      <c r="D205">
        <v>1</v>
      </c>
      <c r="E205">
        <v>1</v>
      </c>
    </row>
    <row r="206" spans="1:5" x14ac:dyDescent="0.25">
      <c r="A206" t="s">
        <v>85</v>
      </c>
      <c r="B206" t="s">
        <v>91</v>
      </c>
      <c r="C206" s="22">
        <v>0.33645620993637698</v>
      </c>
      <c r="D206">
        <v>1</v>
      </c>
      <c r="E206">
        <v>1</v>
      </c>
    </row>
    <row r="207" spans="1:5" x14ac:dyDescent="0.25">
      <c r="A207" t="s">
        <v>86</v>
      </c>
      <c r="B207" t="s">
        <v>91</v>
      </c>
      <c r="C207" s="22">
        <v>0.33998002864198201</v>
      </c>
      <c r="D207">
        <v>1</v>
      </c>
      <c r="E207">
        <v>1</v>
      </c>
    </row>
    <row r="208" spans="1:5" x14ac:dyDescent="0.25">
      <c r="A208" t="s">
        <v>87</v>
      </c>
      <c r="B208" t="s">
        <v>91</v>
      </c>
      <c r="C208" s="22">
        <v>0.32165364610153402</v>
      </c>
      <c r="D208">
        <v>1</v>
      </c>
      <c r="E208">
        <v>1</v>
      </c>
    </row>
    <row r="209" spans="1:5" x14ac:dyDescent="0.25">
      <c r="A209" t="s">
        <v>88</v>
      </c>
      <c r="B209" t="s">
        <v>91</v>
      </c>
      <c r="C209" s="22">
        <v>0.32252596059784799</v>
      </c>
      <c r="D209">
        <v>1</v>
      </c>
      <c r="E209">
        <v>1</v>
      </c>
    </row>
    <row r="210" spans="1:5" x14ac:dyDescent="0.25">
      <c r="A210" t="s">
        <v>89</v>
      </c>
      <c r="B210" t="s">
        <v>91</v>
      </c>
      <c r="C210" s="22">
        <v>0.33012107395791002</v>
      </c>
      <c r="D210">
        <v>1</v>
      </c>
      <c r="E210">
        <v>1</v>
      </c>
    </row>
    <row r="211" spans="1:5" x14ac:dyDescent="0.25">
      <c r="A211" t="s">
        <v>70</v>
      </c>
      <c r="B211" t="s">
        <v>92</v>
      </c>
      <c r="C211" s="22">
        <v>0.29252013461805698</v>
      </c>
      <c r="D211">
        <v>1</v>
      </c>
      <c r="E211">
        <v>1</v>
      </c>
    </row>
    <row r="212" spans="1:5" x14ac:dyDescent="0.25">
      <c r="A212" t="s">
        <v>78</v>
      </c>
      <c r="B212" t="s">
        <v>92</v>
      </c>
      <c r="C212" s="22">
        <v>0.29200769201438898</v>
      </c>
      <c r="D212">
        <v>1</v>
      </c>
      <c r="E212">
        <v>1</v>
      </c>
    </row>
    <row r="213" spans="1:5" x14ac:dyDescent="0.25">
      <c r="A213" t="s">
        <v>79</v>
      </c>
      <c r="B213" t="s">
        <v>92</v>
      </c>
      <c r="C213" s="22">
        <v>0.31117802345219198</v>
      </c>
      <c r="D213">
        <v>1</v>
      </c>
      <c r="E213">
        <v>1</v>
      </c>
    </row>
    <row r="214" spans="1:5" x14ac:dyDescent="0.25">
      <c r="A214" t="s">
        <v>82</v>
      </c>
      <c r="B214" t="s">
        <v>92</v>
      </c>
      <c r="C214" s="22">
        <v>0.330628377304862</v>
      </c>
      <c r="D214">
        <v>1</v>
      </c>
      <c r="E214">
        <v>1</v>
      </c>
    </row>
    <row r="215" spans="1:5" x14ac:dyDescent="0.25">
      <c r="A215" t="s">
        <v>83</v>
      </c>
      <c r="B215" t="s">
        <v>92</v>
      </c>
      <c r="C215" s="22">
        <v>0.32480855791081498</v>
      </c>
      <c r="D215">
        <v>1</v>
      </c>
      <c r="E215">
        <v>1</v>
      </c>
    </row>
    <row r="216" spans="1:5" x14ac:dyDescent="0.25">
      <c r="A216" t="s">
        <v>85</v>
      </c>
      <c r="B216" t="s">
        <v>92</v>
      </c>
      <c r="C216" s="22">
        <v>0.32640606414551598</v>
      </c>
      <c r="D216">
        <v>1</v>
      </c>
      <c r="E216">
        <v>1</v>
      </c>
    </row>
    <row r="217" spans="1:5" x14ac:dyDescent="0.25">
      <c r="A217" t="s">
        <v>86</v>
      </c>
      <c r="B217" t="s">
        <v>92</v>
      </c>
      <c r="C217" s="22">
        <v>0.32673310817940798</v>
      </c>
      <c r="D217">
        <v>1</v>
      </c>
      <c r="E217">
        <v>1</v>
      </c>
    </row>
    <row r="218" spans="1:5" x14ac:dyDescent="0.25">
      <c r="A218" t="s">
        <v>91</v>
      </c>
      <c r="B218" t="s">
        <v>92</v>
      </c>
      <c r="C218" s="22">
        <v>0.334378891126491</v>
      </c>
      <c r="D218">
        <v>1</v>
      </c>
      <c r="E218">
        <v>1</v>
      </c>
    </row>
    <row r="219" spans="1:5" x14ac:dyDescent="0.25">
      <c r="A219" t="s">
        <v>70</v>
      </c>
      <c r="B219" t="s">
        <v>93</v>
      </c>
      <c r="C219" s="22">
        <v>0.29108713951927601</v>
      </c>
      <c r="D219">
        <v>1</v>
      </c>
      <c r="E219">
        <v>1</v>
      </c>
    </row>
    <row r="220" spans="1:5" x14ac:dyDescent="0.25">
      <c r="A220" t="s">
        <v>78</v>
      </c>
      <c r="B220" t="s">
        <v>93</v>
      </c>
      <c r="C220" s="22">
        <v>0.30579617132252801</v>
      </c>
      <c r="D220">
        <v>1</v>
      </c>
      <c r="E220">
        <v>1</v>
      </c>
    </row>
    <row r="221" spans="1:5" x14ac:dyDescent="0.25">
      <c r="A221" t="s">
        <v>79</v>
      </c>
      <c r="B221" t="s">
        <v>93</v>
      </c>
      <c r="C221" s="22">
        <v>0.3154985945346</v>
      </c>
      <c r="D221">
        <v>1</v>
      </c>
      <c r="E221">
        <v>1</v>
      </c>
    </row>
    <row r="222" spans="1:5" x14ac:dyDescent="0.25">
      <c r="A222" t="s">
        <v>82</v>
      </c>
      <c r="B222" t="s">
        <v>93</v>
      </c>
      <c r="C222" s="22">
        <v>0.32244403750970801</v>
      </c>
      <c r="D222">
        <v>1</v>
      </c>
      <c r="E222">
        <v>1</v>
      </c>
    </row>
    <row r="223" spans="1:5" x14ac:dyDescent="0.25">
      <c r="A223" t="s">
        <v>83</v>
      </c>
      <c r="B223" t="s">
        <v>93</v>
      </c>
      <c r="C223" s="22">
        <v>0.31458345391613501</v>
      </c>
      <c r="D223">
        <v>1</v>
      </c>
      <c r="E223">
        <v>1</v>
      </c>
    </row>
    <row r="224" spans="1:5" x14ac:dyDescent="0.25">
      <c r="A224" t="s">
        <v>85</v>
      </c>
      <c r="B224" t="s">
        <v>93</v>
      </c>
      <c r="C224" s="22">
        <v>0.32814970509913299</v>
      </c>
      <c r="D224">
        <v>1</v>
      </c>
      <c r="E224">
        <v>1</v>
      </c>
    </row>
    <row r="225" spans="1:5" x14ac:dyDescent="0.25">
      <c r="A225" t="s">
        <v>86</v>
      </c>
      <c r="B225" t="s">
        <v>93</v>
      </c>
      <c r="C225" s="22">
        <v>0.32066090581915702</v>
      </c>
      <c r="D225">
        <v>1</v>
      </c>
      <c r="E225">
        <v>1</v>
      </c>
    </row>
    <row r="226" spans="1:5" x14ac:dyDescent="0.25">
      <c r="A226" t="s">
        <v>89</v>
      </c>
      <c r="B226" t="s">
        <v>93</v>
      </c>
      <c r="C226" s="22">
        <v>0.31617938035529802</v>
      </c>
      <c r="D226">
        <v>1</v>
      </c>
      <c r="E226">
        <v>1</v>
      </c>
    </row>
    <row r="227" spans="1:5" x14ac:dyDescent="0.25">
      <c r="A227" t="s">
        <v>91</v>
      </c>
      <c r="B227" t="s">
        <v>93</v>
      </c>
      <c r="C227" s="22">
        <v>0.331605505000788</v>
      </c>
      <c r="D227">
        <v>1</v>
      </c>
      <c r="E227">
        <v>1</v>
      </c>
    </row>
    <row r="228" spans="1:5" x14ac:dyDescent="0.25">
      <c r="A228" t="s">
        <v>92</v>
      </c>
      <c r="B228" t="s">
        <v>93</v>
      </c>
      <c r="C228" s="22">
        <v>0.330644589392599</v>
      </c>
      <c r="D228">
        <v>1</v>
      </c>
      <c r="E228">
        <v>1</v>
      </c>
    </row>
    <row r="229" spans="1:5" x14ac:dyDescent="0.25">
      <c r="A229" t="s">
        <v>76</v>
      </c>
      <c r="B229" t="s">
        <v>94</v>
      </c>
      <c r="C229" s="22">
        <v>0.34191753949611497</v>
      </c>
      <c r="D229">
        <v>1</v>
      </c>
      <c r="E229">
        <v>1</v>
      </c>
    </row>
    <row r="230" spans="1:5" x14ac:dyDescent="0.25">
      <c r="A230" t="s">
        <v>70</v>
      </c>
      <c r="B230" t="s">
        <v>94</v>
      </c>
      <c r="C230" s="22">
        <v>0.36633686551008698</v>
      </c>
      <c r="D230">
        <v>1</v>
      </c>
      <c r="E230">
        <v>1</v>
      </c>
    </row>
    <row r="231" spans="1:5" x14ac:dyDescent="0.25">
      <c r="A231" t="s">
        <v>78</v>
      </c>
      <c r="B231" t="s">
        <v>94</v>
      </c>
      <c r="C231" s="22">
        <v>0.36101604001153498</v>
      </c>
      <c r="D231">
        <v>1</v>
      </c>
      <c r="E231">
        <v>1</v>
      </c>
    </row>
    <row r="232" spans="1:5" x14ac:dyDescent="0.25">
      <c r="A232" t="s">
        <v>79</v>
      </c>
      <c r="B232" t="s">
        <v>94</v>
      </c>
      <c r="C232" s="22">
        <v>0.357504414563944</v>
      </c>
      <c r="D232">
        <v>1</v>
      </c>
      <c r="E232">
        <v>1</v>
      </c>
    </row>
    <row r="233" spans="1:5" x14ac:dyDescent="0.25">
      <c r="A233" t="s">
        <v>82</v>
      </c>
      <c r="B233" t="s">
        <v>94</v>
      </c>
      <c r="C233" s="22">
        <v>0.31658498228627802</v>
      </c>
      <c r="D233">
        <v>1</v>
      </c>
      <c r="E233">
        <v>1</v>
      </c>
    </row>
    <row r="234" spans="1:5" x14ac:dyDescent="0.25">
      <c r="A234" t="s">
        <v>83</v>
      </c>
      <c r="B234" t="s">
        <v>94</v>
      </c>
      <c r="C234" s="22">
        <v>0.34949732038689502</v>
      </c>
      <c r="D234">
        <v>1</v>
      </c>
      <c r="E234">
        <v>1</v>
      </c>
    </row>
    <row r="235" spans="1:5" x14ac:dyDescent="0.25">
      <c r="A235" t="s">
        <v>84</v>
      </c>
      <c r="B235" t="s">
        <v>94</v>
      </c>
      <c r="C235" s="22">
        <v>0.34374623002756799</v>
      </c>
      <c r="D235">
        <v>1</v>
      </c>
      <c r="E235">
        <v>1</v>
      </c>
    </row>
    <row r="236" spans="1:5" x14ac:dyDescent="0.25">
      <c r="A236" t="s">
        <v>85</v>
      </c>
      <c r="B236" t="s">
        <v>94</v>
      </c>
      <c r="C236" s="22">
        <v>0.35523928818406503</v>
      </c>
      <c r="D236">
        <v>1</v>
      </c>
      <c r="E236">
        <v>1</v>
      </c>
    </row>
    <row r="237" spans="1:5" x14ac:dyDescent="0.25">
      <c r="A237" t="s">
        <v>86</v>
      </c>
      <c r="B237" t="s">
        <v>94</v>
      </c>
      <c r="C237" s="22">
        <v>0.35205121805552497</v>
      </c>
      <c r="D237">
        <v>1</v>
      </c>
      <c r="E237">
        <v>1</v>
      </c>
    </row>
    <row r="238" spans="1:5" x14ac:dyDescent="0.25">
      <c r="A238" t="s">
        <v>87</v>
      </c>
      <c r="B238" t="s">
        <v>94</v>
      </c>
      <c r="C238" s="22">
        <v>0.35982296392199198</v>
      </c>
      <c r="D238">
        <v>1</v>
      </c>
      <c r="E238">
        <v>1</v>
      </c>
    </row>
    <row r="239" spans="1:5" x14ac:dyDescent="0.25">
      <c r="A239" t="s">
        <v>88</v>
      </c>
      <c r="B239" t="s">
        <v>94</v>
      </c>
      <c r="C239" s="22">
        <v>0.35376058033855001</v>
      </c>
      <c r="D239">
        <v>1</v>
      </c>
      <c r="E239">
        <v>1</v>
      </c>
    </row>
    <row r="240" spans="1:5" x14ac:dyDescent="0.25">
      <c r="A240" t="s">
        <v>89</v>
      </c>
      <c r="B240" t="s">
        <v>94</v>
      </c>
      <c r="C240" s="22">
        <v>0.31840939776535498</v>
      </c>
      <c r="D240">
        <v>1</v>
      </c>
      <c r="E240">
        <v>1</v>
      </c>
    </row>
    <row r="241" spans="1:5" x14ac:dyDescent="0.25">
      <c r="A241" t="s">
        <v>91</v>
      </c>
      <c r="B241" t="s">
        <v>94</v>
      </c>
      <c r="C241" s="22">
        <v>0.35335846337702398</v>
      </c>
      <c r="D241">
        <v>1</v>
      </c>
      <c r="E241">
        <v>1</v>
      </c>
    </row>
    <row r="242" spans="1:5" x14ac:dyDescent="0.25">
      <c r="A242" t="s">
        <v>92</v>
      </c>
      <c r="B242" t="s">
        <v>94</v>
      </c>
      <c r="C242" s="22">
        <v>0.31296532775544</v>
      </c>
      <c r="D242">
        <v>1</v>
      </c>
      <c r="E242">
        <v>1</v>
      </c>
    </row>
    <row r="243" spans="1:5" x14ac:dyDescent="0.25">
      <c r="A243" t="s">
        <v>93</v>
      </c>
      <c r="B243" t="s">
        <v>94</v>
      </c>
      <c r="C243" s="22">
        <v>0.32901458650146598</v>
      </c>
      <c r="D243">
        <v>1</v>
      </c>
      <c r="E243">
        <v>1</v>
      </c>
    </row>
    <row r="244" spans="1:5" x14ac:dyDescent="0.25">
      <c r="A244" t="s">
        <v>76</v>
      </c>
      <c r="B244" t="s">
        <v>68</v>
      </c>
      <c r="C244" s="22">
        <v>0.302846176454793</v>
      </c>
      <c r="D244">
        <v>1</v>
      </c>
      <c r="E244">
        <v>1</v>
      </c>
    </row>
    <row r="245" spans="1:5" x14ac:dyDescent="0.25">
      <c r="A245" t="s">
        <v>70</v>
      </c>
      <c r="B245" t="s">
        <v>68</v>
      </c>
      <c r="C245" s="22">
        <v>0.32785834964184601</v>
      </c>
      <c r="D245">
        <v>1</v>
      </c>
      <c r="E245">
        <v>1</v>
      </c>
    </row>
    <row r="246" spans="1:5" x14ac:dyDescent="0.25">
      <c r="A246" t="s">
        <v>78</v>
      </c>
      <c r="B246" t="s">
        <v>68</v>
      </c>
      <c r="C246" s="22">
        <v>0.34857961406175902</v>
      </c>
      <c r="D246">
        <v>1</v>
      </c>
      <c r="E246">
        <v>1</v>
      </c>
    </row>
    <row r="247" spans="1:5" x14ac:dyDescent="0.25">
      <c r="A247" t="s">
        <v>79</v>
      </c>
      <c r="B247" t="s">
        <v>68</v>
      </c>
      <c r="C247" s="22">
        <v>0.33658566585002597</v>
      </c>
      <c r="D247">
        <v>1</v>
      </c>
      <c r="E247">
        <v>1</v>
      </c>
    </row>
    <row r="248" spans="1:5" x14ac:dyDescent="0.25">
      <c r="A248" t="s">
        <v>82</v>
      </c>
      <c r="B248" t="s">
        <v>68</v>
      </c>
      <c r="C248" s="22">
        <v>0.30334161702035201</v>
      </c>
      <c r="D248">
        <v>1</v>
      </c>
      <c r="E248">
        <v>1</v>
      </c>
    </row>
    <row r="249" spans="1:5" x14ac:dyDescent="0.25">
      <c r="A249" t="s">
        <v>83</v>
      </c>
      <c r="B249" t="s">
        <v>68</v>
      </c>
      <c r="C249" s="22">
        <v>0.32940610842234602</v>
      </c>
      <c r="D249">
        <v>1</v>
      </c>
      <c r="E249">
        <v>1</v>
      </c>
    </row>
    <row r="250" spans="1:5" x14ac:dyDescent="0.25">
      <c r="A250" t="s">
        <v>85</v>
      </c>
      <c r="B250" t="s">
        <v>68</v>
      </c>
      <c r="C250" s="22">
        <v>0.33854852168346899</v>
      </c>
      <c r="D250">
        <v>1</v>
      </c>
      <c r="E250">
        <v>1</v>
      </c>
    </row>
    <row r="251" spans="1:5" x14ac:dyDescent="0.25">
      <c r="A251" t="s">
        <v>86</v>
      </c>
      <c r="B251" t="s">
        <v>68</v>
      </c>
      <c r="C251" s="22">
        <v>0.33169186312087401</v>
      </c>
      <c r="D251">
        <v>1</v>
      </c>
      <c r="E251">
        <v>1</v>
      </c>
    </row>
    <row r="252" spans="1:5" x14ac:dyDescent="0.25">
      <c r="A252" t="s">
        <v>87</v>
      </c>
      <c r="B252" t="s">
        <v>68</v>
      </c>
      <c r="C252" s="22">
        <v>0.33150049133159498</v>
      </c>
      <c r="D252">
        <v>1</v>
      </c>
      <c r="E252">
        <v>1</v>
      </c>
    </row>
    <row r="253" spans="1:5" x14ac:dyDescent="0.25">
      <c r="A253" t="s">
        <v>88</v>
      </c>
      <c r="B253" t="s">
        <v>68</v>
      </c>
      <c r="C253" s="22">
        <v>0.33005603201392197</v>
      </c>
      <c r="D253">
        <v>1</v>
      </c>
      <c r="E253">
        <v>1</v>
      </c>
    </row>
    <row r="254" spans="1:5" x14ac:dyDescent="0.25">
      <c r="A254" t="s">
        <v>89</v>
      </c>
      <c r="B254" t="s">
        <v>68</v>
      </c>
      <c r="C254" s="22">
        <v>0.32189368480285102</v>
      </c>
      <c r="D254">
        <v>1</v>
      </c>
      <c r="E254">
        <v>1</v>
      </c>
    </row>
    <row r="255" spans="1:5" x14ac:dyDescent="0.25">
      <c r="A255" t="s">
        <v>91</v>
      </c>
      <c r="B255" t="s">
        <v>68</v>
      </c>
      <c r="C255" s="22">
        <v>0.34362737612670102</v>
      </c>
      <c r="D255">
        <v>1</v>
      </c>
      <c r="E255">
        <v>1</v>
      </c>
    </row>
    <row r="256" spans="1:5" x14ac:dyDescent="0.25">
      <c r="A256" t="s">
        <v>92</v>
      </c>
      <c r="B256" t="s">
        <v>68</v>
      </c>
      <c r="C256" s="22">
        <v>0.32480204819793201</v>
      </c>
      <c r="D256">
        <v>1</v>
      </c>
      <c r="E256">
        <v>1</v>
      </c>
    </row>
    <row r="257" spans="1:5" x14ac:dyDescent="0.25">
      <c r="A257" t="s">
        <v>93</v>
      </c>
      <c r="B257" t="s">
        <v>68</v>
      </c>
      <c r="C257" s="22">
        <v>0.323154076547087</v>
      </c>
      <c r="D257">
        <v>1</v>
      </c>
      <c r="E257">
        <v>1</v>
      </c>
    </row>
    <row r="258" spans="1:5" x14ac:dyDescent="0.25">
      <c r="A258" t="s">
        <v>94</v>
      </c>
      <c r="B258" t="s">
        <v>68</v>
      </c>
      <c r="C258" s="22">
        <v>0.35574495729997901</v>
      </c>
      <c r="D258">
        <v>1</v>
      </c>
      <c r="E258">
        <v>1</v>
      </c>
    </row>
    <row r="259" spans="1:5" x14ac:dyDescent="0.25">
      <c r="A259" t="s">
        <v>76</v>
      </c>
      <c r="B259" t="s">
        <v>96</v>
      </c>
      <c r="C259" s="22">
        <v>0.296727739177789</v>
      </c>
      <c r="D259">
        <v>1</v>
      </c>
      <c r="E259">
        <v>1</v>
      </c>
    </row>
    <row r="260" spans="1:5" x14ac:dyDescent="0.25">
      <c r="A260" t="s">
        <v>70</v>
      </c>
      <c r="B260" t="s">
        <v>96</v>
      </c>
      <c r="C260" s="22">
        <v>0.33860202117064597</v>
      </c>
      <c r="D260">
        <v>1</v>
      </c>
      <c r="E260">
        <v>1</v>
      </c>
    </row>
    <row r="261" spans="1:5" x14ac:dyDescent="0.25">
      <c r="A261" t="s">
        <v>78</v>
      </c>
      <c r="B261" t="s">
        <v>96</v>
      </c>
      <c r="C261" s="22">
        <v>0.32969551135036601</v>
      </c>
      <c r="D261">
        <v>1</v>
      </c>
      <c r="E261">
        <v>1</v>
      </c>
    </row>
    <row r="262" spans="1:5" x14ac:dyDescent="0.25">
      <c r="A262" t="s">
        <v>79</v>
      </c>
      <c r="B262" t="s">
        <v>96</v>
      </c>
      <c r="C262" s="22">
        <v>0.33786021257089399</v>
      </c>
      <c r="D262">
        <v>1</v>
      </c>
      <c r="E262">
        <v>1</v>
      </c>
    </row>
    <row r="263" spans="1:5" x14ac:dyDescent="0.25">
      <c r="A263" t="s">
        <v>82</v>
      </c>
      <c r="B263" t="s">
        <v>96</v>
      </c>
      <c r="C263" s="22">
        <v>0.32347158141724303</v>
      </c>
      <c r="D263">
        <v>1</v>
      </c>
      <c r="E263">
        <v>1</v>
      </c>
    </row>
    <row r="264" spans="1:5" x14ac:dyDescent="0.25">
      <c r="A264" t="s">
        <v>83</v>
      </c>
      <c r="B264" t="s">
        <v>96</v>
      </c>
      <c r="C264" s="22">
        <v>0.33272407126264397</v>
      </c>
      <c r="D264">
        <v>1</v>
      </c>
      <c r="E264">
        <v>1</v>
      </c>
    </row>
    <row r="265" spans="1:5" x14ac:dyDescent="0.25">
      <c r="A265" t="s">
        <v>85</v>
      </c>
      <c r="B265" t="s">
        <v>96</v>
      </c>
      <c r="C265" s="22">
        <v>0.34257456395000602</v>
      </c>
      <c r="D265">
        <v>1</v>
      </c>
      <c r="E265">
        <v>1</v>
      </c>
    </row>
    <row r="266" spans="1:5" x14ac:dyDescent="0.25">
      <c r="A266" t="s">
        <v>86</v>
      </c>
      <c r="B266" t="s">
        <v>96</v>
      </c>
      <c r="C266" s="22">
        <v>0.34327931195834399</v>
      </c>
      <c r="D266">
        <v>1</v>
      </c>
      <c r="E266">
        <v>1</v>
      </c>
    </row>
    <row r="267" spans="1:5" x14ac:dyDescent="0.25">
      <c r="A267" t="s">
        <v>87</v>
      </c>
      <c r="B267" t="s">
        <v>96</v>
      </c>
      <c r="C267" s="22">
        <v>0.31433019161439901</v>
      </c>
      <c r="D267">
        <v>1</v>
      </c>
      <c r="E267">
        <v>1</v>
      </c>
    </row>
    <row r="268" spans="1:5" x14ac:dyDescent="0.25">
      <c r="A268" t="s">
        <v>88</v>
      </c>
      <c r="B268" t="s">
        <v>96</v>
      </c>
      <c r="C268" s="22">
        <v>0.31542653616524802</v>
      </c>
      <c r="D268">
        <v>1</v>
      </c>
      <c r="E268">
        <v>1</v>
      </c>
    </row>
    <row r="269" spans="1:5" x14ac:dyDescent="0.25">
      <c r="A269" t="s">
        <v>89</v>
      </c>
      <c r="B269" t="s">
        <v>96</v>
      </c>
      <c r="C269" s="22">
        <v>0.32871832139594298</v>
      </c>
      <c r="D269">
        <v>1</v>
      </c>
      <c r="E269">
        <v>1</v>
      </c>
    </row>
    <row r="270" spans="1:5" x14ac:dyDescent="0.25">
      <c r="A270" t="s">
        <v>91</v>
      </c>
      <c r="B270" t="s">
        <v>96</v>
      </c>
      <c r="C270" s="22">
        <v>0.33925277793641001</v>
      </c>
      <c r="D270">
        <v>1</v>
      </c>
      <c r="E270">
        <v>1</v>
      </c>
    </row>
    <row r="271" spans="1:5" x14ac:dyDescent="0.25">
      <c r="A271" t="s">
        <v>92</v>
      </c>
      <c r="B271" t="s">
        <v>96</v>
      </c>
      <c r="C271" s="22">
        <v>0.32666830956079701</v>
      </c>
      <c r="D271">
        <v>1</v>
      </c>
      <c r="E271">
        <v>1</v>
      </c>
    </row>
    <row r="272" spans="1:5" x14ac:dyDescent="0.25">
      <c r="A272" t="s">
        <v>93</v>
      </c>
      <c r="B272" t="s">
        <v>96</v>
      </c>
      <c r="C272" s="22">
        <v>0.32605186989371798</v>
      </c>
      <c r="D272">
        <v>1</v>
      </c>
      <c r="E272">
        <v>1</v>
      </c>
    </row>
    <row r="273" spans="1:5" x14ac:dyDescent="0.25">
      <c r="A273" t="s">
        <v>94</v>
      </c>
      <c r="B273" t="s">
        <v>96</v>
      </c>
      <c r="C273" s="22">
        <v>0.34722069907674702</v>
      </c>
      <c r="D273">
        <v>1</v>
      </c>
      <c r="E273">
        <v>1</v>
      </c>
    </row>
    <row r="274" spans="1:5" x14ac:dyDescent="0.25">
      <c r="A274" t="s">
        <v>68</v>
      </c>
      <c r="B274" t="s">
        <v>96</v>
      </c>
      <c r="C274" s="22">
        <v>0.34552879651720397</v>
      </c>
      <c r="D274">
        <v>1</v>
      </c>
      <c r="E274">
        <v>1</v>
      </c>
    </row>
    <row r="275" spans="1:5" x14ac:dyDescent="0.25">
      <c r="A275" t="s">
        <v>76</v>
      </c>
      <c r="B275" t="s">
        <v>69</v>
      </c>
      <c r="C275" s="22">
        <v>0.304929438467894</v>
      </c>
      <c r="D275">
        <v>1</v>
      </c>
      <c r="E275">
        <v>1</v>
      </c>
    </row>
    <row r="276" spans="1:5" x14ac:dyDescent="0.25">
      <c r="A276" t="s">
        <v>70</v>
      </c>
      <c r="B276" t="s">
        <v>69</v>
      </c>
      <c r="C276" s="22">
        <v>0.33901407638103398</v>
      </c>
      <c r="D276">
        <v>1</v>
      </c>
      <c r="E276">
        <v>1</v>
      </c>
    </row>
    <row r="277" spans="1:5" x14ac:dyDescent="0.25">
      <c r="A277" t="s">
        <v>78</v>
      </c>
      <c r="B277" t="s">
        <v>69</v>
      </c>
      <c r="C277" s="22">
        <v>0.34756465112624502</v>
      </c>
      <c r="D277">
        <v>1</v>
      </c>
      <c r="E277">
        <v>1</v>
      </c>
    </row>
    <row r="278" spans="1:5" x14ac:dyDescent="0.25">
      <c r="A278" t="s">
        <v>79</v>
      </c>
      <c r="B278" t="s">
        <v>69</v>
      </c>
      <c r="C278" s="22">
        <v>0.332711414669635</v>
      </c>
      <c r="D278">
        <v>1</v>
      </c>
      <c r="E278">
        <v>1</v>
      </c>
    </row>
    <row r="279" spans="1:5" x14ac:dyDescent="0.25">
      <c r="A279" t="s">
        <v>82</v>
      </c>
      <c r="B279" t="s">
        <v>69</v>
      </c>
      <c r="C279" s="22">
        <v>0.30827685624932799</v>
      </c>
      <c r="D279">
        <v>1</v>
      </c>
      <c r="E279">
        <v>1</v>
      </c>
    </row>
    <row r="280" spans="1:5" x14ac:dyDescent="0.25">
      <c r="A280" t="s">
        <v>83</v>
      </c>
      <c r="B280" t="s">
        <v>69</v>
      </c>
      <c r="C280" s="22">
        <v>0.329741558157579</v>
      </c>
      <c r="D280">
        <v>1</v>
      </c>
      <c r="E280">
        <v>1</v>
      </c>
    </row>
    <row r="281" spans="1:5" x14ac:dyDescent="0.25">
      <c r="A281" t="s">
        <v>85</v>
      </c>
      <c r="B281" t="s">
        <v>69</v>
      </c>
      <c r="C281" s="22">
        <v>0.33213438833581899</v>
      </c>
      <c r="D281">
        <v>1</v>
      </c>
      <c r="E281">
        <v>1</v>
      </c>
    </row>
    <row r="282" spans="1:5" x14ac:dyDescent="0.25">
      <c r="A282" t="s">
        <v>86</v>
      </c>
      <c r="B282" t="s">
        <v>69</v>
      </c>
      <c r="C282" s="22">
        <v>0.33963829179748301</v>
      </c>
      <c r="D282">
        <v>1</v>
      </c>
      <c r="E282">
        <v>1</v>
      </c>
    </row>
    <row r="283" spans="1:5" x14ac:dyDescent="0.25">
      <c r="A283" t="s">
        <v>87</v>
      </c>
      <c r="B283" t="s">
        <v>69</v>
      </c>
      <c r="C283" s="22">
        <v>0.33034055027243397</v>
      </c>
      <c r="D283">
        <v>1</v>
      </c>
      <c r="E283">
        <v>1</v>
      </c>
    </row>
    <row r="284" spans="1:5" x14ac:dyDescent="0.25">
      <c r="A284" t="s">
        <v>88</v>
      </c>
      <c r="B284" t="s">
        <v>69</v>
      </c>
      <c r="C284" s="22">
        <v>0.33047385090607301</v>
      </c>
      <c r="D284">
        <v>1</v>
      </c>
      <c r="E284">
        <v>1</v>
      </c>
    </row>
    <row r="285" spans="1:5" x14ac:dyDescent="0.25">
      <c r="A285" t="s">
        <v>89</v>
      </c>
      <c r="B285" t="s">
        <v>69</v>
      </c>
      <c r="C285" s="22">
        <v>0.327624404719003</v>
      </c>
      <c r="D285">
        <v>1</v>
      </c>
      <c r="E285">
        <v>1</v>
      </c>
    </row>
    <row r="286" spans="1:5" x14ac:dyDescent="0.25">
      <c r="A286" t="s">
        <v>91</v>
      </c>
      <c r="B286" t="s">
        <v>69</v>
      </c>
      <c r="C286" s="22">
        <v>0.33816577699300798</v>
      </c>
      <c r="D286">
        <v>1</v>
      </c>
      <c r="E286">
        <v>1</v>
      </c>
    </row>
    <row r="287" spans="1:5" x14ac:dyDescent="0.25">
      <c r="A287" t="s">
        <v>92</v>
      </c>
      <c r="B287" t="s">
        <v>69</v>
      </c>
      <c r="C287" s="22">
        <v>0.328352894998373</v>
      </c>
      <c r="D287">
        <v>1</v>
      </c>
      <c r="E287">
        <v>1</v>
      </c>
    </row>
    <row r="288" spans="1:5" x14ac:dyDescent="0.25">
      <c r="A288" t="s">
        <v>93</v>
      </c>
      <c r="B288" t="s">
        <v>69</v>
      </c>
      <c r="C288" s="22">
        <v>0.330288106164905</v>
      </c>
      <c r="D288">
        <v>1</v>
      </c>
      <c r="E288">
        <v>1</v>
      </c>
    </row>
    <row r="289" spans="1:5" x14ac:dyDescent="0.25">
      <c r="A289" t="s">
        <v>94</v>
      </c>
      <c r="B289" t="s">
        <v>69</v>
      </c>
      <c r="C289" s="22">
        <v>0.35360493703684598</v>
      </c>
      <c r="D289">
        <v>1</v>
      </c>
      <c r="E289">
        <v>1</v>
      </c>
    </row>
    <row r="290" spans="1:5" x14ac:dyDescent="0.25">
      <c r="A290" t="s">
        <v>68</v>
      </c>
      <c r="B290" t="s">
        <v>69</v>
      </c>
      <c r="C290" s="22">
        <v>0.33649199111120798</v>
      </c>
      <c r="D290">
        <v>1</v>
      </c>
      <c r="E290">
        <v>1</v>
      </c>
    </row>
    <row r="291" spans="1:5" x14ac:dyDescent="0.25">
      <c r="A291" t="s">
        <v>96</v>
      </c>
      <c r="B291" t="s">
        <v>69</v>
      </c>
      <c r="C291" s="22">
        <v>0.34375538543622097</v>
      </c>
      <c r="D291">
        <v>1</v>
      </c>
      <c r="E291">
        <v>1</v>
      </c>
    </row>
    <row r="292" spans="1:5" x14ac:dyDescent="0.25">
      <c r="A292" t="s">
        <v>76</v>
      </c>
      <c r="B292" t="s">
        <v>98</v>
      </c>
      <c r="C292" s="22">
        <v>0.31067918177567899</v>
      </c>
      <c r="D292">
        <v>1</v>
      </c>
      <c r="E292">
        <v>1</v>
      </c>
    </row>
    <row r="293" spans="1:5" x14ac:dyDescent="0.25">
      <c r="A293" t="s">
        <v>70</v>
      </c>
      <c r="B293" t="s">
        <v>98</v>
      </c>
      <c r="C293" s="22">
        <v>0.34059295417679503</v>
      </c>
      <c r="D293">
        <v>1</v>
      </c>
      <c r="E293">
        <v>1</v>
      </c>
    </row>
    <row r="294" spans="1:5" x14ac:dyDescent="0.25">
      <c r="A294" t="s">
        <v>78</v>
      </c>
      <c r="B294" t="s">
        <v>98</v>
      </c>
      <c r="C294" s="22">
        <v>0.35135360412578698</v>
      </c>
      <c r="D294">
        <v>1</v>
      </c>
      <c r="E294">
        <v>1</v>
      </c>
    </row>
    <row r="295" spans="1:5" x14ac:dyDescent="0.25">
      <c r="A295" t="s">
        <v>79</v>
      </c>
      <c r="B295" t="s">
        <v>98</v>
      </c>
      <c r="C295" s="22">
        <v>0.33596808038460901</v>
      </c>
      <c r="D295">
        <v>1</v>
      </c>
      <c r="E295">
        <v>1</v>
      </c>
    </row>
    <row r="296" spans="1:5" x14ac:dyDescent="0.25">
      <c r="A296" t="s">
        <v>82</v>
      </c>
      <c r="B296" t="s">
        <v>98</v>
      </c>
      <c r="C296" s="22">
        <v>0.30179792328813798</v>
      </c>
      <c r="D296">
        <v>1</v>
      </c>
      <c r="E296">
        <v>1</v>
      </c>
    </row>
    <row r="297" spans="1:5" x14ac:dyDescent="0.25">
      <c r="A297" t="s">
        <v>83</v>
      </c>
      <c r="B297" t="s">
        <v>98</v>
      </c>
      <c r="C297" s="22">
        <v>0.329394862916283</v>
      </c>
      <c r="D297">
        <v>1</v>
      </c>
      <c r="E297">
        <v>1</v>
      </c>
    </row>
    <row r="298" spans="1:5" x14ac:dyDescent="0.25">
      <c r="A298" t="s">
        <v>85</v>
      </c>
      <c r="B298" t="s">
        <v>98</v>
      </c>
      <c r="C298" s="22">
        <v>0.33536822620607598</v>
      </c>
      <c r="D298">
        <v>1</v>
      </c>
      <c r="E298">
        <v>1</v>
      </c>
    </row>
    <row r="299" spans="1:5" x14ac:dyDescent="0.25">
      <c r="A299" t="s">
        <v>86</v>
      </c>
      <c r="B299" t="s">
        <v>98</v>
      </c>
      <c r="C299" s="22">
        <v>0.34046767051823201</v>
      </c>
      <c r="D299">
        <v>1</v>
      </c>
      <c r="E299">
        <v>1</v>
      </c>
    </row>
    <row r="300" spans="1:5" x14ac:dyDescent="0.25">
      <c r="A300" t="s">
        <v>87</v>
      </c>
      <c r="B300" t="s">
        <v>98</v>
      </c>
      <c r="C300" s="22">
        <v>0.33592221777718101</v>
      </c>
      <c r="D300">
        <v>1</v>
      </c>
      <c r="E300">
        <v>1</v>
      </c>
    </row>
    <row r="301" spans="1:5" x14ac:dyDescent="0.25">
      <c r="A301" t="s">
        <v>88</v>
      </c>
      <c r="B301" t="s">
        <v>98</v>
      </c>
      <c r="C301" s="22">
        <v>0.33612237947596801</v>
      </c>
      <c r="D301">
        <v>1</v>
      </c>
      <c r="E301">
        <v>1</v>
      </c>
    </row>
    <row r="302" spans="1:5" x14ac:dyDescent="0.25">
      <c r="A302" t="s">
        <v>89</v>
      </c>
      <c r="B302" t="s">
        <v>98</v>
      </c>
      <c r="C302" s="22">
        <v>0.32257004339575801</v>
      </c>
      <c r="D302">
        <v>1</v>
      </c>
      <c r="E302">
        <v>1</v>
      </c>
    </row>
    <row r="303" spans="1:5" x14ac:dyDescent="0.25">
      <c r="A303" t="s">
        <v>91</v>
      </c>
      <c r="B303" t="s">
        <v>98</v>
      </c>
      <c r="C303" s="22">
        <v>0.33935767102077602</v>
      </c>
      <c r="D303">
        <v>1</v>
      </c>
      <c r="E303">
        <v>1</v>
      </c>
    </row>
    <row r="304" spans="1:5" x14ac:dyDescent="0.25">
      <c r="A304" t="s">
        <v>92</v>
      </c>
      <c r="B304" t="s">
        <v>98</v>
      </c>
      <c r="C304" s="22">
        <v>0.32593219770543502</v>
      </c>
      <c r="D304">
        <v>1</v>
      </c>
      <c r="E304">
        <v>1</v>
      </c>
    </row>
    <row r="305" spans="1:5" x14ac:dyDescent="0.25">
      <c r="A305" t="s">
        <v>93</v>
      </c>
      <c r="B305" t="s">
        <v>98</v>
      </c>
      <c r="C305" s="22">
        <v>0.32775546848408599</v>
      </c>
      <c r="D305">
        <v>1</v>
      </c>
      <c r="E305">
        <v>1</v>
      </c>
    </row>
    <row r="306" spans="1:5" x14ac:dyDescent="0.25">
      <c r="A306" t="s">
        <v>94</v>
      </c>
      <c r="B306" t="s">
        <v>98</v>
      </c>
      <c r="C306" s="22">
        <v>0.35792798403467102</v>
      </c>
      <c r="D306">
        <v>1</v>
      </c>
      <c r="E306">
        <v>1</v>
      </c>
    </row>
    <row r="307" spans="1:5" x14ac:dyDescent="0.25">
      <c r="A307" t="s">
        <v>68</v>
      </c>
      <c r="B307" t="s">
        <v>98</v>
      </c>
      <c r="C307" s="22">
        <v>0.33618842715214098</v>
      </c>
      <c r="D307">
        <v>1</v>
      </c>
      <c r="E307">
        <v>1</v>
      </c>
    </row>
    <row r="308" spans="1:5" x14ac:dyDescent="0.25">
      <c r="A308" t="s">
        <v>96</v>
      </c>
      <c r="B308" t="s">
        <v>98</v>
      </c>
      <c r="C308" s="22">
        <v>0.34294075387341499</v>
      </c>
      <c r="D308">
        <v>1</v>
      </c>
      <c r="E308">
        <v>1</v>
      </c>
    </row>
    <row r="309" spans="1:5" x14ac:dyDescent="0.25">
      <c r="A309" t="s">
        <v>69</v>
      </c>
      <c r="B309" t="s">
        <v>98</v>
      </c>
      <c r="C309" s="22">
        <v>0.33338538032412601</v>
      </c>
      <c r="D309">
        <v>1</v>
      </c>
      <c r="E309">
        <v>1</v>
      </c>
    </row>
    <row r="310" spans="1:5" x14ac:dyDescent="0.25">
      <c r="A310" t="s">
        <v>76</v>
      </c>
      <c r="B310" t="s">
        <v>99</v>
      </c>
      <c r="C310" s="22">
        <v>0.34118453060568599</v>
      </c>
      <c r="D310">
        <v>1</v>
      </c>
      <c r="E310">
        <v>1</v>
      </c>
    </row>
    <row r="311" spans="1:5" x14ac:dyDescent="0.25">
      <c r="A311" t="s">
        <v>70</v>
      </c>
      <c r="B311" t="s">
        <v>99</v>
      </c>
      <c r="C311" s="22">
        <v>0.35427650372105401</v>
      </c>
      <c r="D311">
        <v>1</v>
      </c>
      <c r="E311">
        <v>1</v>
      </c>
    </row>
    <row r="312" spans="1:5" x14ac:dyDescent="0.25">
      <c r="A312" t="s">
        <v>78</v>
      </c>
      <c r="B312" t="s">
        <v>99</v>
      </c>
      <c r="C312" s="22">
        <v>0.36015130839324699</v>
      </c>
      <c r="D312">
        <v>1</v>
      </c>
      <c r="E312">
        <v>1</v>
      </c>
    </row>
    <row r="313" spans="1:5" x14ac:dyDescent="0.25">
      <c r="A313" t="s">
        <v>79</v>
      </c>
      <c r="B313" t="s">
        <v>99</v>
      </c>
      <c r="C313" s="22">
        <v>0.34609935108861001</v>
      </c>
      <c r="D313">
        <v>1</v>
      </c>
      <c r="E313">
        <v>1</v>
      </c>
    </row>
    <row r="314" spans="1:5" x14ac:dyDescent="0.25">
      <c r="A314" t="s">
        <v>83</v>
      </c>
      <c r="B314" t="s">
        <v>99</v>
      </c>
      <c r="C314" s="22">
        <v>0.32333471224122601</v>
      </c>
      <c r="D314">
        <v>1</v>
      </c>
      <c r="E314">
        <v>1</v>
      </c>
    </row>
    <row r="315" spans="1:5" x14ac:dyDescent="0.25">
      <c r="A315" t="s">
        <v>84</v>
      </c>
      <c r="B315" t="s">
        <v>99</v>
      </c>
      <c r="C315" s="22">
        <v>0.34127551814483298</v>
      </c>
      <c r="D315">
        <v>1</v>
      </c>
      <c r="E315">
        <v>1</v>
      </c>
    </row>
    <row r="316" spans="1:5" x14ac:dyDescent="0.25">
      <c r="A316" t="s">
        <v>85</v>
      </c>
      <c r="B316" t="s">
        <v>99</v>
      </c>
      <c r="C316" s="22">
        <v>0.33784573055304101</v>
      </c>
      <c r="D316">
        <v>1</v>
      </c>
      <c r="E316">
        <v>1</v>
      </c>
    </row>
    <row r="317" spans="1:5" x14ac:dyDescent="0.25">
      <c r="A317" t="s">
        <v>86</v>
      </c>
      <c r="B317" t="s">
        <v>99</v>
      </c>
      <c r="C317" s="22">
        <v>0.33070408917836203</v>
      </c>
      <c r="D317">
        <v>1</v>
      </c>
      <c r="E317">
        <v>1</v>
      </c>
    </row>
    <row r="318" spans="1:5" x14ac:dyDescent="0.25">
      <c r="A318" t="s">
        <v>87</v>
      </c>
      <c r="B318" t="s">
        <v>99</v>
      </c>
      <c r="C318" s="22">
        <v>0.35121556265947201</v>
      </c>
      <c r="D318">
        <v>1</v>
      </c>
      <c r="E318">
        <v>1</v>
      </c>
    </row>
    <row r="319" spans="1:5" x14ac:dyDescent="0.25">
      <c r="A319" t="s">
        <v>88</v>
      </c>
      <c r="B319" t="s">
        <v>99</v>
      </c>
      <c r="C319" s="22">
        <v>0.356631547138059</v>
      </c>
      <c r="D319">
        <v>1</v>
      </c>
      <c r="E319">
        <v>1</v>
      </c>
    </row>
    <row r="320" spans="1:5" x14ac:dyDescent="0.25">
      <c r="A320" t="s">
        <v>91</v>
      </c>
      <c r="B320" t="s">
        <v>99</v>
      </c>
      <c r="C320" s="22">
        <v>0.32887429571794702</v>
      </c>
      <c r="D320">
        <v>1</v>
      </c>
      <c r="E320">
        <v>1</v>
      </c>
    </row>
    <row r="321" spans="1:5" x14ac:dyDescent="0.25">
      <c r="A321" t="s">
        <v>93</v>
      </c>
      <c r="B321" t="s">
        <v>99</v>
      </c>
      <c r="C321" s="22">
        <v>0.295748201197711</v>
      </c>
      <c r="D321">
        <v>1</v>
      </c>
      <c r="E321">
        <v>1</v>
      </c>
    </row>
    <row r="322" spans="1:5" x14ac:dyDescent="0.25">
      <c r="A322" t="s">
        <v>94</v>
      </c>
      <c r="B322" t="s">
        <v>99</v>
      </c>
      <c r="C322" s="22">
        <v>0.36449613700774303</v>
      </c>
      <c r="D322">
        <v>1</v>
      </c>
      <c r="E322">
        <v>1</v>
      </c>
    </row>
    <row r="323" spans="1:5" x14ac:dyDescent="0.25">
      <c r="A323" t="s">
        <v>68</v>
      </c>
      <c r="B323" t="s">
        <v>99</v>
      </c>
      <c r="C323" s="22">
        <v>0.33885650817788698</v>
      </c>
      <c r="D323">
        <v>1</v>
      </c>
      <c r="E323">
        <v>1</v>
      </c>
    </row>
    <row r="324" spans="1:5" x14ac:dyDescent="0.25">
      <c r="A324" t="s">
        <v>96</v>
      </c>
      <c r="B324" t="s">
        <v>99</v>
      </c>
      <c r="C324" s="22">
        <v>0.324306673464338</v>
      </c>
      <c r="D324">
        <v>1</v>
      </c>
      <c r="E324">
        <v>1</v>
      </c>
    </row>
    <row r="325" spans="1:5" x14ac:dyDescent="0.25">
      <c r="A325" t="s">
        <v>69</v>
      </c>
      <c r="B325" t="s">
        <v>99</v>
      </c>
      <c r="C325" s="22">
        <v>0.33638163647069502</v>
      </c>
      <c r="D325">
        <v>1</v>
      </c>
      <c r="E325">
        <v>1</v>
      </c>
    </row>
    <row r="326" spans="1:5" x14ac:dyDescent="0.25">
      <c r="A326" t="s">
        <v>98</v>
      </c>
      <c r="B326" t="s">
        <v>99</v>
      </c>
      <c r="C326" s="22">
        <v>0.34079571458958602</v>
      </c>
      <c r="D326">
        <v>1</v>
      </c>
      <c r="E326">
        <v>1</v>
      </c>
    </row>
    <row r="327" spans="1:5" x14ac:dyDescent="0.25">
      <c r="A327" t="s">
        <v>76</v>
      </c>
      <c r="B327" t="s">
        <v>100</v>
      </c>
      <c r="C327" s="22">
        <v>0.35094551064369101</v>
      </c>
      <c r="D327">
        <v>1</v>
      </c>
      <c r="E327">
        <v>1</v>
      </c>
    </row>
    <row r="328" spans="1:5" x14ac:dyDescent="0.25">
      <c r="A328" t="s">
        <v>70</v>
      </c>
      <c r="B328" t="s">
        <v>100</v>
      </c>
      <c r="C328" s="22">
        <v>0.34923922256262502</v>
      </c>
      <c r="D328">
        <v>1</v>
      </c>
      <c r="E328">
        <v>1</v>
      </c>
    </row>
    <row r="329" spans="1:5" x14ac:dyDescent="0.25">
      <c r="A329" t="s">
        <v>78</v>
      </c>
      <c r="B329" t="s">
        <v>100</v>
      </c>
      <c r="C329" s="22">
        <v>0.36130205280817401</v>
      </c>
      <c r="D329">
        <v>1</v>
      </c>
      <c r="E329">
        <v>1</v>
      </c>
    </row>
    <row r="330" spans="1:5" x14ac:dyDescent="0.25">
      <c r="A330" t="s">
        <v>79</v>
      </c>
      <c r="B330" t="s">
        <v>100</v>
      </c>
      <c r="C330" s="22">
        <v>0.34007305407191901</v>
      </c>
      <c r="D330">
        <v>1</v>
      </c>
      <c r="E330">
        <v>1</v>
      </c>
    </row>
    <row r="331" spans="1:5" x14ac:dyDescent="0.25">
      <c r="A331" t="s">
        <v>83</v>
      </c>
      <c r="B331" t="s">
        <v>100</v>
      </c>
      <c r="C331" s="22">
        <v>0.31025406996298199</v>
      </c>
      <c r="D331">
        <v>1</v>
      </c>
      <c r="E331">
        <v>1</v>
      </c>
    </row>
    <row r="332" spans="1:5" x14ac:dyDescent="0.25">
      <c r="A332" t="s">
        <v>84</v>
      </c>
      <c r="B332" t="s">
        <v>100</v>
      </c>
      <c r="C332" s="22">
        <v>0.35031178870079999</v>
      </c>
      <c r="D332">
        <v>1</v>
      </c>
      <c r="E332">
        <v>1</v>
      </c>
    </row>
    <row r="333" spans="1:5" x14ac:dyDescent="0.25">
      <c r="A333" t="s">
        <v>85</v>
      </c>
      <c r="B333" t="s">
        <v>100</v>
      </c>
      <c r="C333" s="22">
        <v>0.327533973997227</v>
      </c>
      <c r="D333">
        <v>1</v>
      </c>
      <c r="E333">
        <v>1</v>
      </c>
    </row>
    <row r="334" spans="1:5" x14ac:dyDescent="0.25">
      <c r="A334" t="s">
        <v>86</v>
      </c>
      <c r="B334" t="s">
        <v>100</v>
      </c>
      <c r="C334" s="22">
        <v>0.31633328567628199</v>
      </c>
      <c r="D334">
        <v>1</v>
      </c>
      <c r="E334">
        <v>1</v>
      </c>
    </row>
    <row r="335" spans="1:5" x14ac:dyDescent="0.25">
      <c r="A335" t="s">
        <v>87</v>
      </c>
      <c r="B335" t="s">
        <v>100</v>
      </c>
      <c r="C335" s="22">
        <v>0.35278650316356402</v>
      </c>
      <c r="D335">
        <v>1</v>
      </c>
      <c r="E335">
        <v>1</v>
      </c>
    </row>
    <row r="336" spans="1:5" x14ac:dyDescent="0.25">
      <c r="A336" t="s">
        <v>88</v>
      </c>
      <c r="B336" t="s">
        <v>100</v>
      </c>
      <c r="C336" s="22">
        <v>0.36243927965952999</v>
      </c>
      <c r="D336">
        <v>1</v>
      </c>
      <c r="E336">
        <v>1</v>
      </c>
    </row>
    <row r="337" spans="1:5" x14ac:dyDescent="0.25">
      <c r="A337" t="s">
        <v>91</v>
      </c>
      <c r="B337" t="s">
        <v>100</v>
      </c>
      <c r="C337" s="22">
        <v>0.317333516787631</v>
      </c>
      <c r="D337">
        <v>1</v>
      </c>
      <c r="E337">
        <v>1</v>
      </c>
    </row>
    <row r="338" spans="1:5" x14ac:dyDescent="0.25">
      <c r="A338" t="s">
        <v>94</v>
      </c>
      <c r="B338" t="s">
        <v>100</v>
      </c>
      <c r="C338" s="22">
        <v>0.36061705112221998</v>
      </c>
      <c r="D338">
        <v>1</v>
      </c>
      <c r="E338">
        <v>1</v>
      </c>
    </row>
    <row r="339" spans="1:5" x14ac:dyDescent="0.25">
      <c r="A339" t="s">
        <v>68</v>
      </c>
      <c r="B339" t="s">
        <v>100</v>
      </c>
      <c r="C339" s="22">
        <v>0.32780542859037298</v>
      </c>
      <c r="D339">
        <v>1</v>
      </c>
      <c r="E339">
        <v>1</v>
      </c>
    </row>
    <row r="340" spans="1:5" x14ac:dyDescent="0.25">
      <c r="A340" t="s">
        <v>96</v>
      </c>
      <c r="B340" t="s">
        <v>100</v>
      </c>
      <c r="C340" s="22">
        <v>0.31383717370962999</v>
      </c>
      <c r="D340">
        <v>1</v>
      </c>
      <c r="E340">
        <v>1</v>
      </c>
    </row>
    <row r="341" spans="1:5" x14ac:dyDescent="0.25">
      <c r="A341" t="s">
        <v>69</v>
      </c>
      <c r="B341" t="s">
        <v>100</v>
      </c>
      <c r="C341" s="22">
        <v>0.326204629502374</v>
      </c>
      <c r="D341">
        <v>1</v>
      </c>
      <c r="E341">
        <v>1</v>
      </c>
    </row>
    <row r="342" spans="1:5" x14ac:dyDescent="0.25">
      <c r="A342" t="s">
        <v>98</v>
      </c>
      <c r="B342" t="s">
        <v>100</v>
      </c>
      <c r="C342" s="22">
        <v>0.33225262533893402</v>
      </c>
      <c r="D342">
        <v>1</v>
      </c>
      <c r="E342">
        <v>1</v>
      </c>
    </row>
    <row r="343" spans="1:5" x14ac:dyDescent="0.25">
      <c r="A343" t="s">
        <v>99</v>
      </c>
      <c r="B343" t="s">
        <v>100</v>
      </c>
      <c r="C343" s="22">
        <v>0.34697606247157298</v>
      </c>
      <c r="D343">
        <v>1</v>
      </c>
      <c r="E343">
        <v>1</v>
      </c>
    </row>
    <row r="344" spans="1:5" x14ac:dyDescent="0.25">
      <c r="A344" t="s">
        <v>90</v>
      </c>
      <c r="B344" t="s">
        <v>101</v>
      </c>
      <c r="C344" s="22">
        <v>0.29319818364067302</v>
      </c>
      <c r="D344">
        <v>1</v>
      </c>
      <c r="E344">
        <v>1</v>
      </c>
    </row>
    <row r="345" spans="1:5" x14ac:dyDescent="0.25">
      <c r="A345" t="s">
        <v>76</v>
      </c>
      <c r="B345" t="s">
        <v>102</v>
      </c>
      <c r="C345" s="22">
        <v>0.36470644054912899</v>
      </c>
      <c r="D345">
        <v>1</v>
      </c>
      <c r="E345">
        <v>1</v>
      </c>
    </row>
    <row r="346" spans="1:5" x14ac:dyDescent="0.25">
      <c r="A346" t="s">
        <v>70</v>
      </c>
      <c r="B346" t="s">
        <v>102</v>
      </c>
      <c r="C346" s="22">
        <v>0.31633503129860302</v>
      </c>
      <c r="D346">
        <v>1</v>
      </c>
      <c r="E346">
        <v>1</v>
      </c>
    </row>
    <row r="347" spans="1:5" x14ac:dyDescent="0.25">
      <c r="A347" t="s">
        <v>78</v>
      </c>
      <c r="B347" t="s">
        <v>102</v>
      </c>
      <c r="C347" s="22">
        <v>0.35745766719113897</v>
      </c>
      <c r="D347">
        <v>1</v>
      </c>
      <c r="E347">
        <v>1</v>
      </c>
    </row>
    <row r="348" spans="1:5" x14ac:dyDescent="0.25">
      <c r="A348" t="s">
        <v>79</v>
      </c>
      <c r="B348" t="s">
        <v>102</v>
      </c>
      <c r="C348" s="22">
        <v>0.31209012643367201</v>
      </c>
      <c r="D348">
        <v>1</v>
      </c>
      <c r="E348">
        <v>1</v>
      </c>
    </row>
    <row r="349" spans="1:5" x14ac:dyDescent="0.25">
      <c r="A349" t="s">
        <v>84</v>
      </c>
      <c r="B349" t="s">
        <v>102</v>
      </c>
      <c r="C349" s="22">
        <v>0.34324755558278303</v>
      </c>
      <c r="D349">
        <v>1</v>
      </c>
      <c r="E349">
        <v>1</v>
      </c>
    </row>
    <row r="350" spans="1:5" x14ac:dyDescent="0.25">
      <c r="A350" t="s">
        <v>87</v>
      </c>
      <c r="B350" t="s">
        <v>102</v>
      </c>
      <c r="C350" s="22">
        <v>0.35558055203616001</v>
      </c>
      <c r="D350">
        <v>1</v>
      </c>
      <c r="E350">
        <v>1</v>
      </c>
    </row>
    <row r="351" spans="1:5" x14ac:dyDescent="0.25">
      <c r="A351" t="s">
        <v>88</v>
      </c>
      <c r="B351" t="s">
        <v>102</v>
      </c>
      <c r="C351" s="22">
        <v>0.368796557541336</v>
      </c>
      <c r="D351">
        <v>1</v>
      </c>
      <c r="E351">
        <v>1</v>
      </c>
    </row>
    <row r="352" spans="1:5" x14ac:dyDescent="0.25">
      <c r="A352" t="s">
        <v>94</v>
      </c>
      <c r="B352" t="s">
        <v>102</v>
      </c>
      <c r="C352" s="22">
        <v>0.346994179748573</v>
      </c>
      <c r="D352">
        <v>1</v>
      </c>
      <c r="E352">
        <v>1</v>
      </c>
    </row>
    <row r="353" spans="1:5" x14ac:dyDescent="0.25">
      <c r="A353" t="s">
        <v>98</v>
      </c>
      <c r="B353" t="s">
        <v>102</v>
      </c>
      <c r="C353" s="22">
        <v>0.29516594598625701</v>
      </c>
      <c r="D353">
        <v>1</v>
      </c>
      <c r="E353">
        <v>1</v>
      </c>
    </row>
    <row r="354" spans="1:5" x14ac:dyDescent="0.25">
      <c r="A354" t="s">
        <v>99</v>
      </c>
      <c r="B354" t="s">
        <v>102</v>
      </c>
      <c r="C354" s="22">
        <v>0.34130288406028297</v>
      </c>
      <c r="D354">
        <v>1</v>
      </c>
      <c r="E354">
        <v>1</v>
      </c>
    </row>
    <row r="355" spans="1:5" x14ac:dyDescent="0.25">
      <c r="A355" t="s">
        <v>100</v>
      </c>
      <c r="B355" t="s">
        <v>102</v>
      </c>
      <c r="C355" s="22">
        <v>0.34927287462497097</v>
      </c>
      <c r="D355">
        <v>1</v>
      </c>
      <c r="E355">
        <v>1</v>
      </c>
    </row>
    <row r="356" spans="1:5" x14ac:dyDescent="0.25">
      <c r="A356" t="s">
        <v>76</v>
      </c>
      <c r="B356" t="s">
        <v>103</v>
      </c>
      <c r="C356" s="22">
        <v>0.32423361529987499</v>
      </c>
      <c r="D356">
        <v>1</v>
      </c>
      <c r="E356">
        <v>1</v>
      </c>
    </row>
    <row r="357" spans="1:5" x14ac:dyDescent="0.25">
      <c r="A357" t="s">
        <v>70</v>
      </c>
      <c r="B357" t="s">
        <v>103</v>
      </c>
      <c r="C357" s="22">
        <v>0.34367188393050702</v>
      </c>
      <c r="D357">
        <v>1</v>
      </c>
      <c r="E357">
        <v>1</v>
      </c>
    </row>
    <row r="358" spans="1:5" x14ac:dyDescent="0.25">
      <c r="A358" t="s">
        <v>78</v>
      </c>
      <c r="B358" t="s">
        <v>103</v>
      </c>
      <c r="C358" s="22">
        <v>0.35658946519381102</v>
      </c>
      <c r="D358">
        <v>1</v>
      </c>
      <c r="E358">
        <v>1</v>
      </c>
    </row>
    <row r="359" spans="1:5" x14ac:dyDescent="0.25">
      <c r="A359" t="s">
        <v>79</v>
      </c>
      <c r="B359" t="s">
        <v>103</v>
      </c>
      <c r="C359" s="22">
        <v>0.34314727552635199</v>
      </c>
      <c r="D359">
        <v>1</v>
      </c>
      <c r="E359">
        <v>1</v>
      </c>
    </row>
    <row r="360" spans="1:5" x14ac:dyDescent="0.25">
      <c r="A360" t="s">
        <v>83</v>
      </c>
      <c r="B360" t="s">
        <v>103</v>
      </c>
      <c r="C360" s="22">
        <v>0.33015565412389403</v>
      </c>
      <c r="D360">
        <v>1</v>
      </c>
      <c r="E360">
        <v>1</v>
      </c>
    </row>
    <row r="361" spans="1:5" x14ac:dyDescent="0.25">
      <c r="A361" t="s">
        <v>84</v>
      </c>
      <c r="B361" t="s">
        <v>103</v>
      </c>
      <c r="C361" s="22">
        <v>0.30776536600227</v>
      </c>
      <c r="D361">
        <v>1</v>
      </c>
      <c r="E361">
        <v>1</v>
      </c>
    </row>
    <row r="362" spans="1:5" x14ac:dyDescent="0.25">
      <c r="A362" t="s">
        <v>85</v>
      </c>
      <c r="B362" t="s">
        <v>103</v>
      </c>
      <c r="C362" s="22">
        <v>0.33892715659763101</v>
      </c>
      <c r="D362">
        <v>1</v>
      </c>
      <c r="E362">
        <v>1</v>
      </c>
    </row>
    <row r="363" spans="1:5" x14ac:dyDescent="0.25">
      <c r="A363" t="s">
        <v>86</v>
      </c>
      <c r="B363" t="s">
        <v>103</v>
      </c>
      <c r="C363" s="22">
        <v>0.34062629200094102</v>
      </c>
      <c r="D363">
        <v>1</v>
      </c>
      <c r="E363">
        <v>1</v>
      </c>
    </row>
    <row r="364" spans="1:5" x14ac:dyDescent="0.25">
      <c r="A364" t="s">
        <v>87</v>
      </c>
      <c r="B364" t="s">
        <v>103</v>
      </c>
      <c r="C364" s="22">
        <v>0.345600970524923</v>
      </c>
      <c r="D364">
        <v>1</v>
      </c>
      <c r="E364">
        <v>1</v>
      </c>
    </row>
    <row r="365" spans="1:5" x14ac:dyDescent="0.25">
      <c r="A365" t="s">
        <v>88</v>
      </c>
      <c r="B365" t="s">
        <v>103</v>
      </c>
      <c r="C365" s="22">
        <v>0.347057067632771</v>
      </c>
      <c r="D365">
        <v>1</v>
      </c>
      <c r="E365">
        <v>1</v>
      </c>
    </row>
    <row r="366" spans="1:5" x14ac:dyDescent="0.25">
      <c r="A366" t="s">
        <v>89</v>
      </c>
      <c r="B366" t="s">
        <v>103</v>
      </c>
      <c r="C366" s="22">
        <v>0.31316619184157901</v>
      </c>
      <c r="D366">
        <v>1</v>
      </c>
      <c r="E366">
        <v>1</v>
      </c>
    </row>
    <row r="367" spans="1:5" x14ac:dyDescent="0.25">
      <c r="A367" t="s">
        <v>91</v>
      </c>
      <c r="B367" t="s">
        <v>103</v>
      </c>
      <c r="C367" s="22">
        <v>0.33775277903405598</v>
      </c>
      <c r="D367">
        <v>1</v>
      </c>
      <c r="E367">
        <v>1</v>
      </c>
    </row>
    <row r="368" spans="1:5" x14ac:dyDescent="0.25">
      <c r="A368" t="s">
        <v>92</v>
      </c>
      <c r="B368" t="s">
        <v>103</v>
      </c>
      <c r="C368" s="22">
        <v>0.31560420040135101</v>
      </c>
      <c r="D368">
        <v>1</v>
      </c>
      <c r="E368">
        <v>1</v>
      </c>
    </row>
    <row r="369" spans="1:5" x14ac:dyDescent="0.25">
      <c r="A369" t="s">
        <v>93</v>
      </c>
      <c r="B369" t="s">
        <v>103</v>
      </c>
      <c r="C369" s="22">
        <v>0.31838593278637101</v>
      </c>
      <c r="D369">
        <v>1</v>
      </c>
      <c r="E369">
        <v>1</v>
      </c>
    </row>
    <row r="370" spans="1:5" x14ac:dyDescent="0.25">
      <c r="A370" t="s">
        <v>94</v>
      </c>
      <c r="B370" t="s">
        <v>103</v>
      </c>
      <c r="C370" s="22">
        <v>0.36510941328145602</v>
      </c>
      <c r="D370">
        <v>1</v>
      </c>
      <c r="E370">
        <v>1</v>
      </c>
    </row>
    <row r="371" spans="1:5" x14ac:dyDescent="0.25">
      <c r="A371" t="s">
        <v>68</v>
      </c>
      <c r="B371" t="s">
        <v>103</v>
      </c>
      <c r="C371" s="22">
        <v>0.34090561162715899</v>
      </c>
      <c r="D371">
        <v>1</v>
      </c>
      <c r="E371">
        <v>1</v>
      </c>
    </row>
    <row r="372" spans="1:5" x14ac:dyDescent="0.25">
      <c r="A372" t="s">
        <v>96</v>
      </c>
      <c r="B372" t="s">
        <v>103</v>
      </c>
      <c r="C372" s="22">
        <v>0.33955674678856901</v>
      </c>
      <c r="D372">
        <v>1</v>
      </c>
      <c r="E372">
        <v>1</v>
      </c>
    </row>
    <row r="373" spans="1:5" x14ac:dyDescent="0.25">
      <c r="A373" t="s">
        <v>69</v>
      </c>
      <c r="B373" t="s">
        <v>103</v>
      </c>
      <c r="C373" s="22">
        <v>0.33736587430159898</v>
      </c>
      <c r="D373">
        <v>1</v>
      </c>
      <c r="E373">
        <v>1</v>
      </c>
    </row>
    <row r="374" spans="1:5" x14ac:dyDescent="0.25">
      <c r="A374" t="s">
        <v>98</v>
      </c>
      <c r="B374" t="s">
        <v>103</v>
      </c>
      <c r="C374" s="22">
        <v>0.338399803711115</v>
      </c>
      <c r="D374">
        <v>1</v>
      </c>
      <c r="E374">
        <v>1</v>
      </c>
    </row>
    <row r="375" spans="1:5" x14ac:dyDescent="0.25">
      <c r="A375" t="s">
        <v>99</v>
      </c>
      <c r="B375" t="s">
        <v>103</v>
      </c>
      <c r="C375" s="22">
        <v>0.34653577219662002</v>
      </c>
      <c r="D375">
        <v>1</v>
      </c>
      <c r="E375">
        <v>1</v>
      </c>
    </row>
    <row r="376" spans="1:5" x14ac:dyDescent="0.25">
      <c r="A376" t="s">
        <v>100</v>
      </c>
      <c r="B376" t="s">
        <v>103</v>
      </c>
      <c r="C376" s="22">
        <v>0.34173039040592301</v>
      </c>
      <c r="D376">
        <v>1</v>
      </c>
      <c r="E376">
        <v>1</v>
      </c>
    </row>
    <row r="377" spans="1:5" x14ac:dyDescent="0.25">
      <c r="A377" t="s">
        <v>102</v>
      </c>
      <c r="B377" t="s">
        <v>103</v>
      </c>
      <c r="C377" s="22">
        <v>0.31068611912593302</v>
      </c>
      <c r="D377">
        <v>1</v>
      </c>
      <c r="E377">
        <v>1</v>
      </c>
    </row>
    <row r="378" spans="1:5" x14ac:dyDescent="0.25">
      <c r="A378" t="s">
        <v>76</v>
      </c>
      <c r="B378" t="s">
        <v>65</v>
      </c>
      <c r="C378" s="22">
        <v>0.31922112221015297</v>
      </c>
      <c r="D378">
        <v>1</v>
      </c>
      <c r="E378">
        <v>1</v>
      </c>
    </row>
    <row r="379" spans="1:5" x14ac:dyDescent="0.25">
      <c r="A379" t="s">
        <v>70</v>
      </c>
      <c r="B379" t="s">
        <v>65</v>
      </c>
      <c r="C379" s="22">
        <v>0.33240019071786903</v>
      </c>
      <c r="D379">
        <v>1</v>
      </c>
      <c r="E379">
        <v>1</v>
      </c>
    </row>
    <row r="380" spans="1:5" x14ac:dyDescent="0.25">
      <c r="A380" t="s">
        <v>78</v>
      </c>
      <c r="B380" t="s">
        <v>65</v>
      </c>
      <c r="C380" s="22">
        <v>0.35473525832249397</v>
      </c>
      <c r="D380">
        <v>1</v>
      </c>
      <c r="E380">
        <v>1</v>
      </c>
    </row>
    <row r="381" spans="1:5" x14ac:dyDescent="0.25">
      <c r="A381" t="s">
        <v>79</v>
      </c>
      <c r="B381" t="s">
        <v>65</v>
      </c>
      <c r="C381" s="22">
        <v>0.34462527942330601</v>
      </c>
      <c r="D381">
        <v>1</v>
      </c>
      <c r="E381">
        <v>1</v>
      </c>
    </row>
    <row r="382" spans="1:5" x14ac:dyDescent="0.25">
      <c r="A382" t="s">
        <v>83</v>
      </c>
      <c r="B382" t="s">
        <v>65</v>
      </c>
      <c r="C382" s="22">
        <v>0.32703432629900497</v>
      </c>
      <c r="D382">
        <v>1</v>
      </c>
      <c r="E382">
        <v>1</v>
      </c>
    </row>
    <row r="383" spans="1:5" x14ac:dyDescent="0.25">
      <c r="A383" t="s">
        <v>84</v>
      </c>
      <c r="B383" t="s">
        <v>65</v>
      </c>
      <c r="C383" s="22">
        <v>0.29547181216351698</v>
      </c>
      <c r="D383">
        <v>1</v>
      </c>
      <c r="E383">
        <v>1</v>
      </c>
    </row>
    <row r="384" spans="1:5" x14ac:dyDescent="0.25">
      <c r="A384" t="s">
        <v>85</v>
      </c>
      <c r="B384" t="s">
        <v>65</v>
      </c>
      <c r="C384" s="22">
        <v>0.340086624893849</v>
      </c>
      <c r="D384">
        <v>1</v>
      </c>
      <c r="E384">
        <v>1</v>
      </c>
    </row>
    <row r="385" spans="1:5" x14ac:dyDescent="0.25">
      <c r="A385" t="s">
        <v>86</v>
      </c>
      <c r="B385" t="s">
        <v>65</v>
      </c>
      <c r="C385" s="22">
        <v>0.33418545127343102</v>
      </c>
      <c r="D385">
        <v>1</v>
      </c>
      <c r="E385">
        <v>1</v>
      </c>
    </row>
    <row r="386" spans="1:5" x14ac:dyDescent="0.25">
      <c r="A386" t="s">
        <v>87</v>
      </c>
      <c r="B386" t="s">
        <v>65</v>
      </c>
      <c r="C386" s="22">
        <v>0.34279935323206701</v>
      </c>
      <c r="D386">
        <v>1</v>
      </c>
      <c r="E386">
        <v>1</v>
      </c>
    </row>
    <row r="387" spans="1:5" x14ac:dyDescent="0.25">
      <c r="A387" t="s">
        <v>88</v>
      </c>
      <c r="B387" t="s">
        <v>65</v>
      </c>
      <c r="C387" s="22">
        <v>0.34321062129243801</v>
      </c>
      <c r="D387">
        <v>1</v>
      </c>
      <c r="E387">
        <v>1</v>
      </c>
    </row>
    <row r="388" spans="1:5" x14ac:dyDescent="0.25">
      <c r="A388" t="s">
        <v>89</v>
      </c>
      <c r="B388" t="s">
        <v>65</v>
      </c>
      <c r="C388" s="22">
        <v>0.31209233040726297</v>
      </c>
      <c r="D388">
        <v>1</v>
      </c>
      <c r="E388">
        <v>1</v>
      </c>
    </row>
    <row r="389" spans="1:5" x14ac:dyDescent="0.25">
      <c r="A389" t="s">
        <v>91</v>
      </c>
      <c r="B389" t="s">
        <v>65</v>
      </c>
      <c r="C389" s="22">
        <v>0.34106375535984401</v>
      </c>
      <c r="D389">
        <v>1</v>
      </c>
      <c r="E389">
        <v>1</v>
      </c>
    </row>
    <row r="390" spans="1:5" x14ac:dyDescent="0.25">
      <c r="A390" t="s">
        <v>92</v>
      </c>
      <c r="B390" t="s">
        <v>65</v>
      </c>
      <c r="C390" s="22">
        <v>0.31456943412898197</v>
      </c>
      <c r="D390">
        <v>1</v>
      </c>
      <c r="E390">
        <v>1</v>
      </c>
    </row>
    <row r="391" spans="1:5" x14ac:dyDescent="0.25">
      <c r="A391" t="s">
        <v>93</v>
      </c>
      <c r="B391" t="s">
        <v>65</v>
      </c>
      <c r="C391" s="22">
        <v>0.314563374711893</v>
      </c>
      <c r="D391">
        <v>1</v>
      </c>
      <c r="E391">
        <v>1</v>
      </c>
    </row>
    <row r="392" spans="1:5" x14ac:dyDescent="0.25">
      <c r="A392" t="s">
        <v>94</v>
      </c>
      <c r="B392" t="s">
        <v>65</v>
      </c>
      <c r="C392" s="22">
        <v>0.36458466165505099</v>
      </c>
      <c r="D392">
        <v>1</v>
      </c>
      <c r="E392">
        <v>1</v>
      </c>
    </row>
    <row r="393" spans="1:5" x14ac:dyDescent="0.25">
      <c r="A393" t="s">
        <v>68</v>
      </c>
      <c r="B393" t="s">
        <v>65</v>
      </c>
      <c r="C393" s="22">
        <v>0.33283783407760698</v>
      </c>
      <c r="D393">
        <v>1</v>
      </c>
      <c r="E393">
        <v>1</v>
      </c>
    </row>
    <row r="394" spans="1:5" x14ac:dyDescent="0.25">
      <c r="A394" t="s">
        <v>96</v>
      </c>
      <c r="B394" t="s">
        <v>65</v>
      </c>
      <c r="C394" s="22">
        <v>0.34122369410784398</v>
      </c>
      <c r="D394">
        <v>1</v>
      </c>
      <c r="E394">
        <v>1</v>
      </c>
    </row>
    <row r="395" spans="1:5" x14ac:dyDescent="0.25">
      <c r="A395" t="s">
        <v>69</v>
      </c>
      <c r="B395" t="s">
        <v>65</v>
      </c>
      <c r="C395" s="22">
        <v>0.33807362156936199</v>
      </c>
      <c r="D395">
        <v>1</v>
      </c>
      <c r="E395">
        <v>1</v>
      </c>
    </row>
    <row r="396" spans="1:5" x14ac:dyDescent="0.25">
      <c r="A396" t="s">
        <v>98</v>
      </c>
      <c r="B396" t="s">
        <v>65</v>
      </c>
      <c r="C396" s="22">
        <v>0.33780173526069801</v>
      </c>
      <c r="D396">
        <v>1</v>
      </c>
      <c r="E396">
        <v>1</v>
      </c>
    </row>
    <row r="397" spans="1:5" x14ac:dyDescent="0.25">
      <c r="A397" t="s">
        <v>99</v>
      </c>
      <c r="B397" t="s">
        <v>65</v>
      </c>
      <c r="C397" s="22">
        <v>0.34528051838447299</v>
      </c>
      <c r="D397">
        <v>1</v>
      </c>
      <c r="E397">
        <v>1</v>
      </c>
    </row>
    <row r="398" spans="1:5" x14ac:dyDescent="0.25">
      <c r="A398" t="s">
        <v>100</v>
      </c>
      <c r="B398" t="s">
        <v>65</v>
      </c>
      <c r="C398" s="22">
        <v>0.33880028155390501</v>
      </c>
      <c r="D398">
        <v>1</v>
      </c>
      <c r="E398">
        <v>1</v>
      </c>
    </row>
    <row r="399" spans="1:5" x14ac:dyDescent="0.25">
      <c r="A399" t="s">
        <v>102</v>
      </c>
      <c r="B399" t="s">
        <v>65</v>
      </c>
      <c r="C399" s="22">
        <v>0.30599505111996</v>
      </c>
      <c r="D399">
        <v>1</v>
      </c>
      <c r="E399">
        <v>1</v>
      </c>
    </row>
    <row r="400" spans="1:5" x14ac:dyDescent="0.25">
      <c r="A400" t="s">
        <v>103</v>
      </c>
      <c r="B400" t="s">
        <v>65</v>
      </c>
      <c r="C400" s="22">
        <v>0.33711627477912798</v>
      </c>
      <c r="D400">
        <v>1</v>
      </c>
      <c r="E400">
        <v>1</v>
      </c>
    </row>
    <row r="401" spans="1:5" x14ac:dyDescent="0.25">
      <c r="A401" t="s">
        <v>76</v>
      </c>
      <c r="B401" t="s">
        <v>104</v>
      </c>
      <c r="C401" s="22">
        <v>0.30163485214416802</v>
      </c>
      <c r="D401">
        <v>1</v>
      </c>
      <c r="E401">
        <v>1</v>
      </c>
    </row>
    <row r="402" spans="1:5" x14ac:dyDescent="0.25">
      <c r="A402" t="s">
        <v>70</v>
      </c>
      <c r="B402" t="s">
        <v>104</v>
      </c>
      <c r="C402" s="22">
        <v>0.34973795954077003</v>
      </c>
      <c r="D402">
        <v>1</v>
      </c>
      <c r="E402">
        <v>1</v>
      </c>
    </row>
    <row r="403" spans="1:5" x14ac:dyDescent="0.25">
      <c r="A403" t="s">
        <v>78</v>
      </c>
      <c r="B403" t="s">
        <v>104</v>
      </c>
      <c r="C403" s="22">
        <v>0.339932709066054</v>
      </c>
      <c r="D403">
        <v>1</v>
      </c>
      <c r="E403">
        <v>1</v>
      </c>
    </row>
    <row r="404" spans="1:5" x14ac:dyDescent="0.25">
      <c r="A404" t="s">
        <v>79</v>
      </c>
      <c r="B404" t="s">
        <v>104</v>
      </c>
      <c r="C404" s="22">
        <v>0.34168212752695898</v>
      </c>
      <c r="D404">
        <v>1</v>
      </c>
      <c r="E404">
        <v>1</v>
      </c>
    </row>
    <row r="405" spans="1:5" x14ac:dyDescent="0.25">
      <c r="A405" t="s">
        <v>82</v>
      </c>
      <c r="B405" t="s">
        <v>104</v>
      </c>
      <c r="C405" s="22">
        <v>0.32505036815927302</v>
      </c>
      <c r="D405">
        <v>1</v>
      </c>
      <c r="E405">
        <v>1</v>
      </c>
    </row>
    <row r="406" spans="1:5" x14ac:dyDescent="0.25">
      <c r="A406" t="s">
        <v>83</v>
      </c>
      <c r="B406" t="s">
        <v>104</v>
      </c>
      <c r="C406" s="22">
        <v>0.33771054694635499</v>
      </c>
      <c r="D406">
        <v>1</v>
      </c>
      <c r="E406">
        <v>1</v>
      </c>
    </row>
    <row r="407" spans="1:5" x14ac:dyDescent="0.25">
      <c r="A407" t="s">
        <v>84</v>
      </c>
      <c r="B407" t="s">
        <v>104</v>
      </c>
      <c r="C407" s="22">
        <v>0.29188580996303698</v>
      </c>
      <c r="D407">
        <v>1</v>
      </c>
      <c r="E407">
        <v>1</v>
      </c>
    </row>
    <row r="408" spans="1:5" x14ac:dyDescent="0.25">
      <c r="A408" t="s">
        <v>85</v>
      </c>
      <c r="B408" t="s">
        <v>104</v>
      </c>
      <c r="C408" s="22">
        <v>0.34589495751865601</v>
      </c>
      <c r="D408">
        <v>1</v>
      </c>
      <c r="E408">
        <v>1</v>
      </c>
    </row>
    <row r="409" spans="1:5" x14ac:dyDescent="0.25">
      <c r="A409" t="s">
        <v>86</v>
      </c>
      <c r="B409" t="s">
        <v>104</v>
      </c>
      <c r="C409" s="22">
        <v>0.34588735091825701</v>
      </c>
      <c r="D409">
        <v>1</v>
      </c>
      <c r="E409">
        <v>1</v>
      </c>
    </row>
    <row r="410" spans="1:5" x14ac:dyDescent="0.25">
      <c r="A410" t="s">
        <v>87</v>
      </c>
      <c r="B410" t="s">
        <v>104</v>
      </c>
      <c r="C410" s="22">
        <v>0.32166447069040799</v>
      </c>
      <c r="D410">
        <v>1</v>
      </c>
      <c r="E410">
        <v>1</v>
      </c>
    </row>
    <row r="411" spans="1:5" x14ac:dyDescent="0.25">
      <c r="A411" t="s">
        <v>88</v>
      </c>
      <c r="B411" t="s">
        <v>104</v>
      </c>
      <c r="C411" s="22">
        <v>0.324242740225335</v>
      </c>
      <c r="D411">
        <v>1</v>
      </c>
      <c r="E411">
        <v>1</v>
      </c>
    </row>
    <row r="412" spans="1:5" x14ac:dyDescent="0.25">
      <c r="A412" t="s">
        <v>89</v>
      </c>
      <c r="B412" t="s">
        <v>104</v>
      </c>
      <c r="C412" s="22">
        <v>0.33107104801484899</v>
      </c>
      <c r="D412">
        <v>1</v>
      </c>
      <c r="E412">
        <v>1</v>
      </c>
    </row>
    <row r="413" spans="1:5" x14ac:dyDescent="0.25">
      <c r="A413" t="s">
        <v>91</v>
      </c>
      <c r="B413" t="s">
        <v>104</v>
      </c>
      <c r="C413" s="22">
        <v>0.34008853013179602</v>
      </c>
      <c r="D413">
        <v>1</v>
      </c>
      <c r="E413">
        <v>1</v>
      </c>
    </row>
    <row r="414" spans="1:5" x14ac:dyDescent="0.25">
      <c r="A414" t="s">
        <v>92</v>
      </c>
      <c r="B414" t="s">
        <v>104</v>
      </c>
      <c r="C414" s="22">
        <v>0.33367325744964099</v>
      </c>
      <c r="D414">
        <v>1</v>
      </c>
      <c r="E414">
        <v>1</v>
      </c>
    </row>
    <row r="415" spans="1:5" x14ac:dyDescent="0.25">
      <c r="A415" t="s">
        <v>93</v>
      </c>
      <c r="B415" t="s">
        <v>104</v>
      </c>
      <c r="C415" s="22">
        <v>0.337039248550769</v>
      </c>
      <c r="D415">
        <v>1</v>
      </c>
      <c r="E415">
        <v>1</v>
      </c>
    </row>
    <row r="416" spans="1:5" x14ac:dyDescent="0.25">
      <c r="A416" t="s">
        <v>94</v>
      </c>
      <c r="B416" t="s">
        <v>104</v>
      </c>
      <c r="C416" s="22">
        <v>0.35126844913272198</v>
      </c>
      <c r="D416">
        <v>1</v>
      </c>
      <c r="E416">
        <v>1</v>
      </c>
    </row>
    <row r="417" spans="1:5" x14ac:dyDescent="0.25">
      <c r="A417" t="s">
        <v>68</v>
      </c>
      <c r="B417" t="s">
        <v>104</v>
      </c>
      <c r="C417" s="22">
        <v>0.35199485405349001</v>
      </c>
      <c r="D417">
        <v>1</v>
      </c>
      <c r="E417">
        <v>1</v>
      </c>
    </row>
    <row r="418" spans="1:5" x14ac:dyDescent="0.25">
      <c r="A418" t="s">
        <v>96</v>
      </c>
      <c r="B418" t="s">
        <v>104</v>
      </c>
      <c r="C418" s="22">
        <v>0.33572080121506198</v>
      </c>
      <c r="D418">
        <v>1</v>
      </c>
      <c r="E418">
        <v>1</v>
      </c>
    </row>
    <row r="419" spans="1:5" x14ac:dyDescent="0.25">
      <c r="A419" t="s">
        <v>69</v>
      </c>
      <c r="B419" t="s">
        <v>104</v>
      </c>
      <c r="C419" s="22">
        <v>0.34762747424288698</v>
      </c>
      <c r="D419">
        <v>1</v>
      </c>
      <c r="E419">
        <v>1</v>
      </c>
    </row>
    <row r="420" spans="1:5" x14ac:dyDescent="0.25">
      <c r="A420" t="s">
        <v>98</v>
      </c>
      <c r="B420" t="s">
        <v>104</v>
      </c>
      <c r="C420" s="22">
        <v>0.349362174180542</v>
      </c>
      <c r="D420">
        <v>1</v>
      </c>
      <c r="E420">
        <v>1</v>
      </c>
    </row>
    <row r="421" spans="1:5" x14ac:dyDescent="0.25">
      <c r="A421" t="s">
        <v>99</v>
      </c>
      <c r="B421" t="s">
        <v>104</v>
      </c>
      <c r="C421" s="22">
        <v>0.33367424655042099</v>
      </c>
      <c r="D421">
        <v>1</v>
      </c>
      <c r="E421">
        <v>1</v>
      </c>
    </row>
    <row r="422" spans="1:5" x14ac:dyDescent="0.25">
      <c r="A422" t="s">
        <v>100</v>
      </c>
      <c r="B422" t="s">
        <v>104</v>
      </c>
      <c r="C422" s="22">
        <v>0.32274810374102397</v>
      </c>
      <c r="D422">
        <v>1</v>
      </c>
      <c r="E422">
        <v>1</v>
      </c>
    </row>
    <row r="423" spans="1:5" x14ac:dyDescent="0.25">
      <c r="A423" t="s">
        <v>102</v>
      </c>
      <c r="B423" t="s">
        <v>104</v>
      </c>
      <c r="C423" s="22">
        <v>0.29695756075542201</v>
      </c>
      <c r="D423">
        <v>1</v>
      </c>
      <c r="E423">
        <v>1</v>
      </c>
    </row>
    <row r="424" spans="1:5" x14ac:dyDescent="0.25">
      <c r="A424" t="s">
        <v>103</v>
      </c>
      <c r="B424" t="s">
        <v>104</v>
      </c>
      <c r="C424" s="22">
        <v>0.348469864451393</v>
      </c>
      <c r="D424">
        <v>1</v>
      </c>
      <c r="E424">
        <v>1</v>
      </c>
    </row>
    <row r="425" spans="1:5" x14ac:dyDescent="0.25">
      <c r="A425" t="s">
        <v>65</v>
      </c>
      <c r="B425" t="s">
        <v>104</v>
      </c>
      <c r="C425" s="22">
        <v>0.35083329395082102</v>
      </c>
      <c r="D425">
        <v>1</v>
      </c>
      <c r="E425">
        <v>1</v>
      </c>
    </row>
    <row r="426" spans="1:5" x14ac:dyDescent="0.25">
      <c r="A426" t="s">
        <v>76</v>
      </c>
      <c r="B426" t="s">
        <v>105</v>
      </c>
      <c r="C426" s="22">
        <v>0.294107333997777</v>
      </c>
      <c r="D426">
        <v>1</v>
      </c>
      <c r="E426">
        <v>1</v>
      </c>
    </row>
    <row r="427" spans="1:5" x14ac:dyDescent="0.25">
      <c r="A427" t="s">
        <v>70</v>
      </c>
      <c r="B427" t="s">
        <v>105</v>
      </c>
      <c r="C427" s="22">
        <v>0.32418615503238002</v>
      </c>
      <c r="D427">
        <v>1</v>
      </c>
      <c r="E427">
        <v>1</v>
      </c>
    </row>
    <row r="428" spans="1:5" x14ac:dyDescent="0.25">
      <c r="A428" t="s">
        <v>78</v>
      </c>
      <c r="B428" t="s">
        <v>105</v>
      </c>
      <c r="C428" s="22">
        <v>0.34335933792055401</v>
      </c>
      <c r="D428">
        <v>1</v>
      </c>
      <c r="E428">
        <v>1</v>
      </c>
    </row>
    <row r="429" spans="1:5" x14ac:dyDescent="0.25">
      <c r="A429" t="s">
        <v>79</v>
      </c>
      <c r="B429" t="s">
        <v>105</v>
      </c>
      <c r="C429" s="22">
        <v>0.334712404437011</v>
      </c>
      <c r="D429">
        <v>1</v>
      </c>
      <c r="E429">
        <v>1</v>
      </c>
    </row>
    <row r="430" spans="1:5" x14ac:dyDescent="0.25">
      <c r="A430" t="s">
        <v>82</v>
      </c>
      <c r="B430" t="s">
        <v>105</v>
      </c>
      <c r="C430" s="22">
        <v>0.30938809568557502</v>
      </c>
      <c r="D430">
        <v>1</v>
      </c>
      <c r="E430">
        <v>1</v>
      </c>
    </row>
    <row r="431" spans="1:5" x14ac:dyDescent="0.25">
      <c r="A431" t="s">
        <v>83</v>
      </c>
      <c r="B431" t="s">
        <v>105</v>
      </c>
      <c r="C431" s="22">
        <v>0.32741092981164099</v>
      </c>
      <c r="D431">
        <v>1</v>
      </c>
      <c r="E431">
        <v>1</v>
      </c>
    </row>
    <row r="432" spans="1:5" x14ac:dyDescent="0.25">
      <c r="A432" t="s">
        <v>85</v>
      </c>
      <c r="B432" t="s">
        <v>105</v>
      </c>
      <c r="C432" s="22">
        <v>0.33446610302901603</v>
      </c>
      <c r="D432">
        <v>1</v>
      </c>
      <c r="E432">
        <v>1</v>
      </c>
    </row>
    <row r="433" spans="1:5" x14ac:dyDescent="0.25">
      <c r="A433" t="s">
        <v>86</v>
      </c>
      <c r="B433" t="s">
        <v>105</v>
      </c>
      <c r="C433" s="22">
        <v>0.32746158098644901</v>
      </c>
      <c r="D433">
        <v>1</v>
      </c>
      <c r="E433">
        <v>1</v>
      </c>
    </row>
    <row r="434" spans="1:5" x14ac:dyDescent="0.25">
      <c r="A434" t="s">
        <v>87</v>
      </c>
      <c r="B434" t="s">
        <v>105</v>
      </c>
      <c r="C434" s="22">
        <v>0.32412959807310399</v>
      </c>
      <c r="D434">
        <v>1</v>
      </c>
      <c r="E434">
        <v>1</v>
      </c>
    </row>
    <row r="435" spans="1:5" x14ac:dyDescent="0.25">
      <c r="A435" t="s">
        <v>88</v>
      </c>
      <c r="B435" t="s">
        <v>105</v>
      </c>
      <c r="C435" s="22">
        <v>0.32221686983644399</v>
      </c>
      <c r="D435">
        <v>1</v>
      </c>
      <c r="E435">
        <v>1</v>
      </c>
    </row>
    <row r="436" spans="1:5" x14ac:dyDescent="0.25">
      <c r="A436" t="s">
        <v>89</v>
      </c>
      <c r="B436" t="s">
        <v>105</v>
      </c>
      <c r="C436" s="22">
        <v>0.32309186211915603</v>
      </c>
      <c r="D436">
        <v>1</v>
      </c>
      <c r="E436">
        <v>1</v>
      </c>
    </row>
    <row r="437" spans="1:5" x14ac:dyDescent="0.25">
      <c r="A437" t="s">
        <v>91</v>
      </c>
      <c r="B437" t="s">
        <v>105</v>
      </c>
      <c r="C437" s="22">
        <v>0.34152339735989501</v>
      </c>
      <c r="D437">
        <v>1</v>
      </c>
      <c r="E437">
        <v>1</v>
      </c>
    </row>
    <row r="438" spans="1:5" x14ac:dyDescent="0.25">
      <c r="A438" t="s">
        <v>92</v>
      </c>
      <c r="B438" t="s">
        <v>105</v>
      </c>
      <c r="C438" s="22">
        <v>0.32570772211410698</v>
      </c>
      <c r="D438">
        <v>1</v>
      </c>
      <c r="E438">
        <v>1</v>
      </c>
    </row>
    <row r="439" spans="1:5" x14ac:dyDescent="0.25">
      <c r="A439" t="s">
        <v>93</v>
      </c>
      <c r="B439" t="s">
        <v>105</v>
      </c>
      <c r="C439" s="22">
        <v>0.323937886372891</v>
      </c>
      <c r="D439">
        <v>1</v>
      </c>
      <c r="E439">
        <v>1</v>
      </c>
    </row>
    <row r="440" spans="1:5" x14ac:dyDescent="0.25">
      <c r="A440" t="s">
        <v>94</v>
      </c>
      <c r="B440" t="s">
        <v>105</v>
      </c>
      <c r="C440" s="22">
        <v>0.35225439782172202</v>
      </c>
      <c r="D440">
        <v>1</v>
      </c>
      <c r="E440">
        <v>1</v>
      </c>
    </row>
    <row r="441" spans="1:5" x14ac:dyDescent="0.25">
      <c r="A441" t="s">
        <v>68</v>
      </c>
      <c r="B441" t="s">
        <v>105</v>
      </c>
      <c r="C441" s="22">
        <v>0.32740190400094199</v>
      </c>
      <c r="D441">
        <v>1</v>
      </c>
      <c r="E441">
        <v>1</v>
      </c>
    </row>
    <row r="442" spans="1:5" x14ac:dyDescent="0.25">
      <c r="A442" t="s">
        <v>96</v>
      </c>
      <c r="B442" t="s">
        <v>105</v>
      </c>
      <c r="C442" s="22">
        <v>0.34481324965315002</v>
      </c>
      <c r="D442">
        <v>1</v>
      </c>
      <c r="E442">
        <v>1</v>
      </c>
    </row>
    <row r="443" spans="1:5" x14ac:dyDescent="0.25">
      <c r="A443" t="s">
        <v>69</v>
      </c>
      <c r="B443" t="s">
        <v>105</v>
      </c>
      <c r="C443" s="22">
        <v>0.33567466109691302</v>
      </c>
      <c r="D443">
        <v>1</v>
      </c>
      <c r="E443">
        <v>1</v>
      </c>
    </row>
    <row r="444" spans="1:5" x14ac:dyDescent="0.25">
      <c r="A444" t="s">
        <v>98</v>
      </c>
      <c r="B444" t="s">
        <v>105</v>
      </c>
      <c r="C444" s="22">
        <v>0.33779493209754402</v>
      </c>
      <c r="D444">
        <v>1</v>
      </c>
      <c r="E444">
        <v>1</v>
      </c>
    </row>
    <row r="445" spans="1:5" x14ac:dyDescent="0.25">
      <c r="A445" t="s">
        <v>99</v>
      </c>
      <c r="B445" t="s">
        <v>105</v>
      </c>
      <c r="C445" s="22">
        <v>0.33329277198459101</v>
      </c>
      <c r="D445">
        <v>1</v>
      </c>
      <c r="E445">
        <v>1</v>
      </c>
    </row>
    <row r="446" spans="1:5" x14ac:dyDescent="0.25">
      <c r="A446" t="s">
        <v>100</v>
      </c>
      <c r="B446" t="s">
        <v>105</v>
      </c>
      <c r="C446" s="22">
        <v>0.32050914708547101</v>
      </c>
      <c r="D446">
        <v>1</v>
      </c>
      <c r="E446">
        <v>1</v>
      </c>
    </row>
    <row r="447" spans="1:5" x14ac:dyDescent="0.25">
      <c r="A447" t="s">
        <v>103</v>
      </c>
      <c r="B447" t="s">
        <v>105</v>
      </c>
      <c r="C447" s="22">
        <v>0.33964956753248399</v>
      </c>
      <c r="D447">
        <v>1</v>
      </c>
      <c r="E447">
        <v>1</v>
      </c>
    </row>
    <row r="448" spans="1:5" x14ac:dyDescent="0.25">
      <c r="A448" t="s">
        <v>65</v>
      </c>
      <c r="B448" t="s">
        <v>105</v>
      </c>
      <c r="C448" s="22">
        <v>0.33225948824166901</v>
      </c>
      <c r="D448">
        <v>1</v>
      </c>
      <c r="E448">
        <v>1</v>
      </c>
    </row>
    <row r="449" spans="1:5" x14ac:dyDescent="0.25">
      <c r="A449" t="s">
        <v>104</v>
      </c>
      <c r="B449" t="s">
        <v>105</v>
      </c>
      <c r="C449" s="22">
        <v>0.34940987011841002</v>
      </c>
      <c r="D449">
        <v>1</v>
      </c>
      <c r="E449">
        <v>1</v>
      </c>
    </row>
    <row r="450" spans="1:5" x14ac:dyDescent="0.25">
      <c r="A450" t="s">
        <v>76</v>
      </c>
      <c r="B450" t="s">
        <v>106</v>
      </c>
      <c r="C450" s="22">
        <v>0.35978483285046198</v>
      </c>
      <c r="D450">
        <v>1</v>
      </c>
      <c r="E450">
        <v>1</v>
      </c>
    </row>
    <row r="451" spans="1:5" x14ac:dyDescent="0.25">
      <c r="A451" t="s">
        <v>70</v>
      </c>
      <c r="B451" t="s">
        <v>106</v>
      </c>
      <c r="C451" s="22">
        <v>0.35712842262334499</v>
      </c>
      <c r="D451">
        <v>1</v>
      </c>
      <c r="E451">
        <v>1</v>
      </c>
    </row>
    <row r="452" spans="1:5" x14ac:dyDescent="0.25">
      <c r="A452" t="s">
        <v>78</v>
      </c>
      <c r="B452" t="s">
        <v>106</v>
      </c>
      <c r="C452" s="22">
        <v>0.35974965852368501</v>
      </c>
      <c r="D452">
        <v>1</v>
      </c>
      <c r="E452">
        <v>1</v>
      </c>
    </row>
    <row r="453" spans="1:5" x14ac:dyDescent="0.25">
      <c r="A453" t="s">
        <v>79</v>
      </c>
      <c r="B453" t="s">
        <v>106</v>
      </c>
      <c r="C453" s="22">
        <v>0.35554365450313902</v>
      </c>
      <c r="D453">
        <v>1</v>
      </c>
      <c r="E453">
        <v>1</v>
      </c>
    </row>
    <row r="454" spans="1:5" x14ac:dyDescent="0.25">
      <c r="A454" t="s">
        <v>83</v>
      </c>
      <c r="B454" t="s">
        <v>106</v>
      </c>
      <c r="C454" s="22">
        <v>0.330333754107974</v>
      </c>
      <c r="D454">
        <v>1</v>
      </c>
      <c r="E454">
        <v>1</v>
      </c>
    </row>
    <row r="455" spans="1:5" x14ac:dyDescent="0.25">
      <c r="A455" t="s">
        <v>84</v>
      </c>
      <c r="B455" t="s">
        <v>106</v>
      </c>
      <c r="C455" s="22">
        <v>0.37107250875226</v>
      </c>
      <c r="D455">
        <v>1</v>
      </c>
      <c r="E455">
        <v>1</v>
      </c>
    </row>
    <row r="456" spans="1:5" x14ac:dyDescent="0.25">
      <c r="A456" t="s">
        <v>85</v>
      </c>
      <c r="B456" t="s">
        <v>106</v>
      </c>
      <c r="C456" s="22">
        <v>0.34312157248270903</v>
      </c>
      <c r="D456">
        <v>1</v>
      </c>
      <c r="E456">
        <v>1</v>
      </c>
    </row>
    <row r="457" spans="1:5" x14ac:dyDescent="0.25">
      <c r="A457" t="s">
        <v>86</v>
      </c>
      <c r="B457" t="s">
        <v>106</v>
      </c>
      <c r="C457" s="22">
        <v>0.33055423394648797</v>
      </c>
      <c r="D457">
        <v>1</v>
      </c>
      <c r="E457">
        <v>1</v>
      </c>
    </row>
    <row r="458" spans="1:5" x14ac:dyDescent="0.25">
      <c r="A458" t="s">
        <v>87</v>
      </c>
      <c r="B458" t="s">
        <v>106</v>
      </c>
      <c r="C458" s="22">
        <v>0.36792879502832998</v>
      </c>
      <c r="D458">
        <v>1</v>
      </c>
      <c r="E458">
        <v>1</v>
      </c>
    </row>
    <row r="459" spans="1:5" x14ac:dyDescent="0.25">
      <c r="A459" t="s">
        <v>88</v>
      </c>
      <c r="B459" t="s">
        <v>106</v>
      </c>
      <c r="C459" s="22">
        <v>0.36430002756942098</v>
      </c>
      <c r="D459">
        <v>1</v>
      </c>
      <c r="E459">
        <v>1</v>
      </c>
    </row>
    <row r="460" spans="1:5" x14ac:dyDescent="0.25">
      <c r="A460" t="s">
        <v>91</v>
      </c>
      <c r="B460" t="s">
        <v>106</v>
      </c>
      <c r="C460" s="22">
        <v>0.33585287413056802</v>
      </c>
      <c r="D460">
        <v>1</v>
      </c>
      <c r="E460">
        <v>1</v>
      </c>
    </row>
    <row r="461" spans="1:5" x14ac:dyDescent="0.25">
      <c r="A461" t="s">
        <v>93</v>
      </c>
      <c r="B461" t="s">
        <v>106</v>
      </c>
      <c r="C461" s="22">
        <v>0.29231258025981199</v>
      </c>
      <c r="D461">
        <v>1</v>
      </c>
      <c r="E461">
        <v>1</v>
      </c>
    </row>
    <row r="462" spans="1:5" x14ac:dyDescent="0.25">
      <c r="A462" t="s">
        <v>94</v>
      </c>
      <c r="B462" t="s">
        <v>106</v>
      </c>
      <c r="C462" s="22">
        <v>0.353239323195847</v>
      </c>
      <c r="D462">
        <v>1</v>
      </c>
      <c r="E462">
        <v>1</v>
      </c>
    </row>
    <row r="463" spans="1:5" x14ac:dyDescent="0.25">
      <c r="A463" t="s">
        <v>68</v>
      </c>
      <c r="B463" t="s">
        <v>106</v>
      </c>
      <c r="C463" s="22">
        <v>0.34069982394478499</v>
      </c>
      <c r="D463">
        <v>1</v>
      </c>
      <c r="E463">
        <v>1</v>
      </c>
    </row>
    <row r="464" spans="1:5" x14ac:dyDescent="0.25">
      <c r="A464" t="s">
        <v>96</v>
      </c>
      <c r="B464" t="s">
        <v>106</v>
      </c>
      <c r="C464" s="22">
        <v>0.33050549699308301</v>
      </c>
      <c r="D464">
        <v>1</v>
      </c>
      <c r="E464">
        <v>1</v>
      </c>
    </row>
    <row r="465" spans="1:5" x14ac:dyDescent="0.25">
      <c r="A465" t="s">
        <v>69</v>
      </c>
      <c r="B465" t="s">
        <v>106</v>
      </c>
      <c r="C465" s="22">
        <v>0.341555700782745</v>
      </c>
      <c r="D465">
        <v>1</v>
      </c>
      <c r="E465">
        <v>1</v>
      </c>
    </row>
    <row r="466" spans="1:5" x14ac:dyDescent="0.25">
      <c r="A466" t="s">
        <v>98</v>
      </c>
      <c r="B466" t="s">
        <v>106</v>
      </c>
      <c r="C466" s="22">
        <v>0.34554248565816598</v>
      </c>
      <c r="D466">
        <v>1</v>
      </c>
      <c r="E466">
        <v>1</v>
      </c>
    </row>
    <row r="467" spans="1:5" x14ac:dyDescent="0.25">
      <c r="A467" t="s">
        <v>99</v>
      </c>
      <c r="B467" t="s">
        <v>106</v>
      </c>
      <c r="C467" s="22">
        <v>0.364689212892644</v>
      </c>
      <c r="D467">
        <v>1</v>
      </c>
      <c r="E467">
        <v>1</v>
      </c>
    </row>
    <row r="468" spans="1:5" x14ac:dyDescent="0.25">
      <c r="A468" t="s">
        <v>100</v>
      </c>
      <c r="B468" t="s">
        <v>106</v>
      </c>
      <c r="C468" s="22">
        <v>0.36900310217995103</v>
      </c>
      <c r="D468">
        <v>1</v>
      </c>
      <c r="E468">
        <v>1</v>
      </c>
    </row>
    <row r="469" spans="1:5" x14ac:dyDescent="0.25">
      <c r="A469" t="s">
        <v>102</v>
      </c>
      <c r="B469" t="s">
        <v>106</v>
      </c>
      <c r="C469" s="22">
        <v>0.37115189622170303</v>
      </c>
      <c r="D469">
        <v>1</v>
      </c>
      <c r="E469">
        <v>1</v>
      </c>
    </row>
    <row r="470" spans="1:5" x14ac:dyDescent="0.25">
      <c r="A470" t="s">
        <v>103</v>
      </c>
      <c r="B470" t="s">
        <v>106</v>
      </c>
      <c r="C470" s="22">
        <v>0.35348334745322901</v>
      </c>
      <c r="D470">
        <v>1</v>
      </c>
      <c r="E470">
        <v>1</v>
      </c>
    </row>
    <row r="471" spans="1:5" x14ac:dyDescent="0.25">
      <c r="A471" t="s">
        <v>65</v>
      </c>
      <c r="B471" t="s">
        <v>106</v>
      </c>
      <c r="C471" s="22">
        <v>0.35030496188708898</v>
      </c>
      <c r="D471">
        <v>1</v>
      </c>
      <c r="E471">
        <v>1</v>
      </c>
    </row>
    <row r="472" spans="1:5" x14ac:dyDescent="0.25">
      <c r="A472" t="s">
        <v>104</v>
      </c>
      <c r="B472" t="s">
        <v>106</v>
      </c>
      <c r="C472" s="22">
        <v>0.33702485926869002</v>
      </c>
      <c r="D472">
        <v>1</v>
      </c>
      <c r="E472">
        <v>1</v>
      </c>
    </row>
    <row r="473" spans="1:5" x14ac:dyDescent="0.25">
      <c r="A473" t="s">
        <v>105</v>
      </c>
      <c r="B473" t="s">
        <v>106</v>
      </c>
      <c r="C473" s="22">
        <v>0.33439000884921</v>
      </c>
      <c r="D473">
        <v>1</v>
      </c>
      <c r="E473">
        <v>1</v>
      </c>
    </row>
    <row r="474" spans="1:5" x14ac:dyDescent="0.25">
      <c r="A474" t="s">
        <v>76</v>
      </c>
      <c r="B474" t="s">
        <v>109</v>
      </c>
      <c r="C474" s="22">
        <v>0.33514852805960998</v>
      </c>
      <c r="D474">
        <v>1</v>
      </c>
      <c r="E474">
        <v>1</v>
      </c>
    </row>
    <row r="475" spans="1:5" x14ac:dyDescent="0.25">
      <c r="A475" t="s">
        <v>70</v>
      </c>
      <c r="B475" t="s">
        <v>109</v>
      </c>
      <c r="C475" s="22">
        <v>0.356028125770322</v>
      </c>
      <c r="D475">
        <v>1</v>
      </c>
      <c r="E475">
        <v>1</v>
      </c>
    </row>
    <row r="476" spans="1:5" x14ac:dyDescent="0.25">
      <c r="A476" t="s">
        <v>78</v>
      </c>
      <c r="B476" t="s">
        <v>109</v>
      </c>
      <c r="C476" s="22">
        <v>0.356446926494209</v>
      </c>
      <c r="D476">
        <v>1</v>
      </c>
      <c r="E476">
        <v>1</v>
      </c>
    </row>
    <row r="477" spans="1:5" x14ac:dyDescent="0.25">
      <c r="A477" t="s">
        <v>79</v>
      </c>
      <c r="B477" t="s">
        <v>109</v>
      </c>
      <c r="C477" s="22">
        <v>0.34936520630422102</v>
      </c>
      <c r="D477">
        <v>1</v>
      </c>
      <c r="E477">
        <v>1</v>
      </c>
    </row>
    <row r="478" spans="1:5" x14ac:dyDescent="0.25">
      <c r="A478" t="s">
        <v>83</v>
      </c>
      <c r="B478" t="s">
        <v>109</v>
      </c>
      <c r="C478" s="22">
        <v>0.332536792758508</v>
      </c>
      <c r="D478">
        <v>1</v>
      </c>
      <c r="E478">
        <v>1</v>
      </c>
    </row>
    <row r="479" spans="1:5" x14ac:dyDescent="0.25">
      <c r="A479" t="s">
        <v>84</v>
      </c>
      <c r="B479" t="s">
        <v>109</v>
      </c>
      <c r="C479" s="22">
        <v>0.33535393661549201</v>
      </c>
      <c r="D479">
        <v>1</v>
      </c>
      <c r="E479">
        <v>1</v>
      </c>
    </row>
    <row r="480" spans="1:5" x14ac:dyDescent="0.25">
      <c r="A480" t="s">
        <v>85</v>
      </c>
      <c r="B480" t="s">
        <v>109</v>
      </c>
      <c r="C480" s="22">
        <v>0.34446953230468103</v>
      </c>
      <c r="D480">
        <v>1</v>
      </c>
      <c r="E480">
        <v>1</v>
      </c>
    </row>
    <row r="481" spans="1:5" x14ac:dyDescent="0.25">
      <c r="A481" t="s">
        <v>86</v>
      </c>
      <c r="B481" t="s">
        <v>109</v>
      </c>
      <c r="C481" s="22">
        <v>0.34047669995510899</v>
      </c>
      <c r="D481">
        <v>1</v>
      </c>
      <c r="E481">
        <v>1</v>
      </c>
    </row>
    <row r="482" spans="1:5" x14ac:dyDescent="0.25">
      <c r="A482" t="s">
        <v>87</v>
      </c>
      <c r="B482" t="s">
        <v>109</v>
      </c>
      <c r="C482" s="22">
        <v>0.34941018639958399</v>
      </c>
      <c r="D482">
        <v>1</v>
      </c>
      <c r="E482">
        <v>1</v>
      </c>
    </row>
    <row r="483" spans="1:5" x14ac:dyDescent="0.25">
      <c r="A483" t="s">
        <v>88</v>
      </c>
      <c r="B483" t="s">
        <v>109</v>
      </c>
      <c r="C483" s="22">
        <v>0.35368599542977502</v>
      </c>
      <c r="D483">
        <v>1</v>
      </c>
      <c r="E483">
        <v>1</v>
      </c>
    </row>
    <row r="484" spans="1:5" x14ac:dyDescent="0.25">
      <c r="A484" t="s">
        <v>89</v>
      </c>
      <c r="B484" t="s">
        <v>109</v>
      </c>
      <c r="C484" s="22">
        <v>0.30172308160898997</v>
      </c>
      <c r="D484">
        <v>1</v>
      </c>
      <c r="E484">
        <v>1</v>
      </c>
    </row>
    <row r="485" spans="1:5" x14ac:dyDescent="0.25">
      <c r="A485" t="s">
        <v>91</v>
      </c>
      <c r="B485" t="s">
        <v>109</v>
      </c>
      <c r="C485" s="22">
        <v>0.33722088555408603</v>
      </c>
      <c r="D485">
        <v>1</v>
      </c>
      <c r="E485">
        <v>1</v>
      </c>
    </row>
    <row r="486" spans="1:5" x14ac:dyDescent="0.25">
      <c r="A486" t="s">
        <v>92</v>
      </c>
      <c r="B486" t="s">
        <v>109</v>
      </c>
      <c r="C486" s="22">
        <v>0.30212236957480798</v>
      </c>
      <c r="D486">
        <v>1</v>
      </c>
      <c r="E486">
        <v>1</v>
      </c>
    </row>
    <row r="487" spans="1:5" x14ac:dyDescent="0.25">
      <c r="A487" t="s">
        <v>93</v>
      </c>
      <c r="B487" t="s">
        <v>109</v>
      </c>
      <c r="C487" s="22">
        <v>0.30965486020653399</v>
      </c>
      <c r="D487">
        <v>1</v>
      </c>
      <c r="E487">
        <v>1</v>
      </c>
    </row>
    <row r="488" spans="1:5" x14ac:dyDescent="0.25">
      <c r="A488" t="s">
        <v>94</v>
      </c>
      <c r="B488" t="s">
        <v>109</v>
      </c>
      <c r="C488" s="22">
        <v>0.36501235238550001</v>
      </c>
      <c r="D488">
        <v>1</v>
      </c>
      <c r="E488">
        <v>1</v>
      </c>
    </row>
    <row r="489" spans="1:5" x14ac:dyDescent="0.25">
      <c r="A489" t="s">
        <v>68</v>
      </c>
      <c r="B489" t="s">
        <v>109</v>
      </c>
      <c r="C489" s="22">
        <v>0.34564031115541599</v>
      </c>
      <c r="D489">
        <v>1</v>
      </c>
      <c r="E489">
        <v>1</v>
      </c>
    </row>
    <row r="490" spans="1:5" x14ac:dyDescent="0.25">
      <c r="A490" t="s">
        <v>96</v>
      </c>
      <c r="B490" t="s">
        <v>109</v>
      </c>
      <c r="C490" s="22">
        <v>0.33079807458230298</v>
      </c>
      <c r="D490">
        <v>1</v>
      </c>
      <c r="E490">
        <v>1</v>
      </c>
    </row>
    <row r="491" spans="1:5" x14ac:dyDescent="0.25">
      <c r="A491" t="s">
        <v>69</v>
      </c>
      <c r="B491" t="s">
        <v>109</v>
      </c>
      <c r="C491" s="22">
        <v>0.34293222878041102</v>
      </c>
      <c r="D491">
        <v>1</v>
      </c>
      <c r="E491">
        <v>1</v>
      </c>
    </row>
    <row r="492" spans="1:5" x14ac:dyDescent="0.25">
      <c r="A492" t="s">
        <v>98</v>
      </c>
      <c r="B492" t="s">
        <v>109</v>
      </c>
      <c r="C492" s="22">
        <v>0.34598308062830702</v>
      </c>
      <c r="D492">
        <v>1</v>
      </c>
      <c r="E492">
        <v>1</v>
      </c>
    </row>
    <row r="493" spans="1:5" x14ac:dyDescent="0.25">
      <c r="A493" t="s">
        <v>99</v>
      </c>
      <c r="B493" t="s">
        <v>109</v>
      </c>
      <c r="C493" s="22">
        <v>0.34706551809988201</v>
      </c>
      <c r="D493">
        <v>1</v>
      </c>
      <c r="E493">
        <v>1</v>
      </c>
    </row>
    <row r="494" spans="1:5" x14ac:dyDescent="0.25">
      <c r="A494" t="s">
        <v>100</v>
      </c>
      <c r="B494" t="s">
        <v>109</v>
      </c>
      <c r="C494" s="22">
        <v>0.34518492639287701</v>
      </c>
      <c r="D494">
        <v>1</v>
      </c>
      <c r="E494">
        <v>1</v>
      </c>
    </row>
    <row r="495" spans="1:5" x14ac:dyDescent="0.25">
      <c r="A495" t="s">
        <v>102</v>
      </c>
      <c r="B495" t="s">
        <v>109</v>
      </c>
      <c r="C495" s="22">
        <v>0.33630986818896602</v>
      </c>
      <c r="D495">
        <v>1</v>
      </c>
      <c r="E495">
        <v>1</v>
      </c>
    </row>
    <row r="496" spans="1:5" x14ac:dyDescent="0.25">
      <c r="A496" t="s">
        <v>103</v>
      </c>
      <c r="B496" t="s">
        <v>109</v>
      </c>
      <c r="C496" s="22">
        <v>0.348656830780536</v>
      </c>
      <c r="D496">
        <v>1</v>
      </c>
      <c r="E496">
        <v>1</v>
      </c>
    </row>
    <row r="497" spans="1:5" x14ac:dyDescent="0.25">
      <c r="A497" t="s">
        <v>65</v>
      </c>
      <c r="B497" t="s">
        <v>109</v>
      </c>
      <c r="C497" s="22">
        <v>0.34836680174499002</v>
      </c>
      <c r="D497">
        <v>1</v>
      </c>
      <c r="E497">
        <v>1</v>
      </c>
    </row>
    <row r="498" spans="1:5" x14ac:dyDescent="0.25">
      <c r="A498" t="s">
        <v>104</v>
      </c>
      <c r="B498" t="s">
        <v>109</v>
      </c>
      <c r="C498" s="22">
        <v>0.33941535881721802</v>
      </c>
      <c r="D498">
        <v>1</v>
      </c>
      <c r="E498">
        <v>1</v>
      </c>
    </row>
    <row r="499" spans="1:5" x14ac:dyDescent="0.25">
      <c r="A499" t="s">
        <v>105</v>
      </c>
      <c r="B499" t="s">
        <v>109</v>
      </c>
      <c r="C499" s="22">
        <v>0.34161337073995501</v>
      </c>
      <c r="D499">
        <v>1</v>
      </c>
      <c r="E499">
        <v>1</v>
      </c>
    </row>
    <row r="500" spans="1:5" x14ac:dyDescent="0.25">
      <c r="A500" t="s">
        <v>106</v>
      </c>
      <c r="B500" t="s">
        <v>109</v>
      </c>
      <c r="C500" s="22">
        <v>0.35894152352588399</v>
      </c>
      <c r="D500">
        <v>1</v>
      </c>
      <c r="E500">
        <v>1</v>
      </c>
    </row>
    <row r="501" spans="1:5" x14ac:dyDescent="0.25">
      <c r="A501" t="s">
        <v>76</v>
      </c>
      <c r="B501" t="s">
        <v>111</v>
      </c>
      <c r="C501" s="22">
        <v>0.34120203100862201</v>
      </c>
      <c r="D501">
        <v>1</v>
      </c>
      <c r="E501">
        <v>1</v>
      </c>
    </row>
    <row r="502" spans="1:5" x14ac:dyDescent="0.25">
      <c r="A502" t="s">
        <v>70</v>
      </c>
      <c r="B502" t="s">
        <v>111</v>
      </c>
      <c r="C502" s="22">
        <v>0.35441570250590498</v>
      </c>
      <c r="D502">
        <v>1</v>
      </c>
      <c r="E502">
        <v>1</v>
      </c>
    </row>
    <row r="503" spans="1:5" x14ac:dyDescent="0.25">
      <c r="A503" t="s">
        <v>78</v>
      </c>
      <c r="B503" t="s">
        <v>111</v>
      </c>
      <c r="C503" s="22">
        <v>0.36010198014059402</v>
      </c>
      <c r="D503">
        <v>1</v>
      </c>
      <c r="E503">
        <v>1</v>
      </c>
    </row>
    <row r="504" spans="1:5" x14ac:dyDescent="0.25">
      <c r="A504" t="s">
        <v>79</v>
      </c>
      <c r="B504" t="s">
        <v>111</v>
      </c>
      <c r="C504" s="22">
        <v>0.34634098155815601</v>
      </c>
      <c r="D504">
        <v>1</v>
      </c>
      <c r="E504">
        <v>1</v>
      </c>
    </row>
    <row r="505" spans="1:5" x14ac:dyDescent="0.25">
      <c r="A505" t="s">
        <v>83</v>
      </c>
      <c r="B505" t="s">
        <v>111</v>
      </c>
      <c r="C505" s="22">
        <v>0.32362974209294199</v>
      </c>
      <c r="D505">
        <v>1</v>
      </c>
      <c r="E505">
        <v>1</v>
      </c>
    </row>
    <row r="506" spans="1:5" x14ac:dyDescent="0.25">
      <c r="A506" t="s">
        <v>84</v>
      </c>
      <c r="B506" t="s">
        <v>111</v>
      </c>
      <c r="C506" s="22">
        <v>0.34155157156437299</v>
      </c>
      <c r="D506">
        <v>1</v>
      </c>
      <c r="E506">
        <v>1</v>
      </c>
    </row>
    <row r="507" spans="1:5" x14ac:dyDescent="0.25">
      <c r="A507" t="s">
        <v>85</v>
      </c>
      <c r="B507" t="s">
        <v>111</v>
      </c>
      <c r="C507" s="22">
        <v>0.33805340637173098</v>
      </c>
      <c r="D507">
        <v>1</v>
      </c>
      <c r="E507">
        <v>1</v>
      </c>
    </row>
    <row r="508" spans="1:5" x14ac:dyDescent="0.25">
      <c r="A508" t="s">
        <v>86</v>
      </c>
      <c r="B508" t="s">
        <v>111</v>
      </c>
      <c r="C508" s="22">
        <v>0.33091789296715901</v>
      </c>
      <c r="D508">
        <v>1</v>
      </c>
      <c r="E508">
        <v>1</v>
      </c>
    </row>
    <row r="509" spans="1:5" x14ac:dyDescent="0.25">
      <c r="A509" t="s">
        <v>87</v>
      </c>
      <c r="B509" t="s">
        <v>111</v>
      </c>
      <c r="C509" s="22">
        <v>0.35115597072603999</v>
      </c>
      <c r="D509">
        <v>1</v>
      </c>
      <c r="E509">
        <v>1</v>
      </c>
    </row>
    <row r="510" spans="1:5" x14ac:dyDescent="0.25">
      <c r="A510" t="s">
        <v>88</v>
      </c>
      <c r="B510" t="s">
        <v>111</v>
      </c>
      <c r="C510" s="22">
        <v>0.35659460631092299</v>
      </c>
      <c r="D510">
        <v>1</v>
      </c>
      <c r="E510">
        <v>1</v>
      </c>
    </row>
    <row r="511" spans="1:5" x14ac:dyDescent="0.25">
      <c r="A511" t="s">
        <v>91</v>
      </c>
      <c r="B511" t="s">
        <v>111</v>
      </c>
      <c r="C511" s="22">
        <v>0.32910752163531298</v>
      </c>
      <c r="D511">
        <v>1</v>
      </c>
      <c r="E511">
        <v>1</v>
      </c>
    </row>
    <row r="512" spans="1:5" x14ac:dyDescent="0.25">
      <c r="A512" t="s">
        <v>93</v>
      </c>
      <c r="B512" t="s">
        <v>111</v>
      </c>
      <c r="C512" s="22">
        <v>0.29588810402703303</v>
      </c>
      <c r="D512">
        <v>1</v>
      </c>
      <c r="E512">
        <v>1</v>
      </c>
    </row>
    <row r="513" spans="1:5" x14ac:dyDescent="0.25">
      <c r="A513" t="s">
        <v>94</v>
      </c>
      <c r="B513" t="s">
        <v>111</v>
      </c>
      <c r="C513" s="22">
        <v>0.36446153373759399</v>
      </c>
      <c r="D513">
        <v>1</v>
      </c>
      <c r="E513">
        <v>1</v>
      </c>
    </row>
    <row r="514" spans="1:5" x14ac:dyDescent="0.25">
      <c r="A514" t="s">
        <v>68</v>
      </c>
      <c r="B514" t="s">
        <v>111</v>
      </c>
      <c r="C514" s="22">
        <v>0.33905104852409101</v>
      </c>
      <c r="D514">
        <v>1</v>
      </c>
      <c r="E514">
        <v>1</v>
      </c>
    </row>
    <row r="515" spans="1:5" x14ac:dyDescent="0.25">
      <c r="A515" t="s">
        <v>96</v>
      </c>
      <c r="B515" t="s">
        <v>111</v>
      </c>
      <c r="C515" s="22">
        <v>0.32429385043710901</v>
      </c>
      <c r="D515">
        <v>1</v>
      </c>
      <c r="E515">
        <v>1</v>
      </c>
    </row>
    <row r="516" spans="1:5" x14ac:dyDescent="0.25">
      <c r="A516" t="s">
        <v>69</v>
      </c>
      <c r="B516" t="s">
        <v>111</v>
      </c>
      <c r="C516" s="22">
        <v>0.336589894285377</v>
      </c>
      <c r="D516">
        <v>1</v>
      </c>
      <c r="E516">
        <v>1</v>
      </c>
    </row>
    <row r="517" spans="1:5" x14ac:dyDescent="0.25">
      <c r="A517" t="s">
        <v>98</v>
      </c>
      <c r="B517" t="s">
        <v>111</v>
      </c>
      <c r="C517" s="22">
        <v>0.34097527154943402</v>
      </c>
      <c r="D517">
        <v>1</v>
      </c>
      <c r="E517">
        <v>1</v>
      </c>
    </row>
    <row r="518" spans="1:5" x14ac:dyDescent="0.25">
      <c r="A518" t="s">
        <v>99</v>
      </c>
      <c r="B518" t="s">
        <v>111</v>
      </c>
      <c r="C518" s="22">
        <v>0.34491153668249402</v>
      </c>
      <c r="D518">
        <v>1</v>
      </c>
      <c r="E518">
        <v>1</v>
      </c>
    </row>
    <row r="519" spans="1:5" x14ac:dyDescent="0.25">
      <c r="A519" t="s">
        <v>100</v>
      </c>
      <c r="B519" t="s">
        <v>111</v>
      </c>
      <c r="C519" s="22">
        <v>0.34689280547041801</v>
      </c>
      <c r="D519">
        <v>1</v>
      </c>
      <c r="E519">
        <v>1</v>
      </c>
    </row>
    <row r="520" spans="1:5" x14ac:dyDescent="0.25">
      <c r="A520" t="s">
        <v>102</v>
      </c>
      <c r="B520" t="s">
        <v>111</v>
      </c>
      <c r="C520" s="22">
        <v>0.34157031131355498</v>
      </c>
      <c r="D520">
        <v>1</v>
      </c>
      <c r="E520">
        <v>1</v>
      </c>
    </row>
    <row r="521" spans="1:5" x14ac:dyDescent="0.25">
      <c r="A521" t="s">
        <v>103</v>
      </c>
      <c r="B521" t="s">
        <v>111</v>
      </c>
      <c r="C521" s="22">
        <v>0.34675657716853397</v>
      </c>
      <c r="D521">
        <v>1</v>
      </c>
      <c r="E521">
        <v>1</v>
      </c>
    </row>
    <row r="522" spans="1:5" x14ac:dyDescent="0.25">
      <c r="A522" t="s">
        <v>65</v>
      </c>
      <c r="B522" t="s">
        <v>111</v>
      </c>
      <c r="C522" s="22">
        <v>0.34552880238418698</v>
      </c>
      <c r="D522">
        <v>1</v>
      </c>
      <c r="E522">
        <v>1</v>
      </c>
    </row>
    <row r="523" spans="1:5" x14ac:dyDescent="0.25">
      <c r="A523" t="s">
        <v>104</v>
      </c>
      <c r="B523" t="s">
        <v>111</v>
      </c>
      <c r="C523" s="22">
        <v>0.33362048211288597</v>
      </c>
      <c r="D523">
        <v>1</v>
      </c>
      <c r="E523">
        <v>1</v>
      </c>
    </row>
    <row r="524" spans="1:5" x14ac:dyDescent="0.25">
      <c r="A524" t="s">
        <v>105</v>
      </c>
      <c r="B524" t="s">
        <v>111</v>
      </c>
      <c r="C524" s="22">
        <v>0.333468500266205</v>
      </c>
      <c r="D524">
        <v>1</v>
      </c>
      <c r="E524">
        <v>1</v>
      </c>
    </row>
    <row r="525" spans="1:5" x14ac:dyDescent="0.25">
      <c r="A525" t="s">
        <v>106</v>
      </c>
      <c r="B525" t="s">
        <v>111</v>
      </c>
      <c r="C525" s="22">
        <v>0.36468464779549198</v>
      </c>
      <c r="D525">
        <v>1</v>
      </c>
      <c r="E525">
        <v>1</v>
      </c>
    </row>
    <row r="526" spans="1:5" x14ac:dyDescent="0.25">
      <c r="A526" t="s">
        <v>109</v>
      </c>
      <c r="B526" t="s">
        <v>111</v>
      </c>
      <c r="C526" s="22">
        <v>0.34701268830255799</v>
      </c>
      <c r="D526">
        <v>1</v>
      </c>
      <c r="E526">
        <v>1</v>
      </c>
    </row>
    <row r="527" spans="1:5" x14ac:dyDescent="0.25">
      <c r="A527" t="s">
        <v>76</v>
      </c>
      <c r="B527" t="s">
        <v>112</v>
      </c>
      <c r="C527" s="22">
        <v>0.34346121983865502</v>
      </c>
      <c r="D527">
        <v>1</v>
      </c>
      <c r="E527">
        <v>1</v>
      </c>
    </row>
    <row r="528" spans="1:5" x14ac:dyDescent="0.25">
      <c r="A528" t="s">
        <v>70</v>
      </c>
      <c r="B528" t="s">
        <v>112</v>
      </c>
      <c r="C528" s="22">
        <v>0.362785668052651</v>
      </c>
      <c r="D528">
        <v>1</v>
      </c>
      <c r="E528">
        <v>1</v>
      </c>
    </row>
    <row r="529" spans="1:5" x14ac:dyDescent="0.25">
      <c r="A529" t="s">
        <v>78</v>
      </c>
      <c r="B529" t="s">
        <v>112</v>
      </c>
      <c r="C529" s="22">
        <v>0.354949905785164</v>
      </c>
      <c r="D529">
        <v>1</v>
      </c>
      <c r="E529">
        <v>1</v>
      </c>
    </row>
    <row r="530" spans="1:5" x14ac:dyDescent="0.25">
      <c r="A530" t="s">
        <v>79</v>
      </c>
      <c r="B530" t="s">
        <v>112</v>
      </c>
      <c r="C530" s="22">
        <v>0.35938699133410401</v>
      </c>
      <c r="D530">
        <v>1</v>
      </c>
      <c r="E530">
        <v>1</v>
      </c>
    </row>
    <row r="531" spans="1:5" x14ac:dyDescent="0.25">
      <c r="A531" t="s">
        <v>83</v>
      </c>
      <c r="B531" t="s">
        <v>112</v>
      </c>
      <c r="C531" s="22">
        <v>0.33981838812832499</v>
      </c>
      <c r="D531">
        <v>1</v>
      </c>
      <c r="E531">
        <v>1</v>
      </c>
    </row>
    <row r="532" spans="1:5" x14ac:dyDescent="0.25">
      <c r="A532" t="s">
        <v>84</v>
      </c>
      <c r="B532" t="s">
        <v>112</v>
      </c>
      <c r="C532" s="22">
        <v>0.35622354181561999</v>
      </c>
      <c r="D532">
        <v>1</v>
      </c>
      <c r="E532">
        <v>1</v>
      </c>
    </row>
    <row r="533" spans="1:5" x14ac:dyDescent="0.25">
      <c r="A533" t="s">
        <v>85</v>
      </c>
      <c r="B533" t="s">
        <v>112</v>
      </c>
      <c r="C533" s="22">
        <v>0.351851091050145</v>
      </c>
      <c r="D533">
        <v>1</v>
      </c>
      <c r="E533">
        <v>1</v>
      </c>
    </row>
    <row r="534" spans="1:5" x14ac:dyDescent="0.25">
      <c r="A534" t="s">
        <v>86</v>
      </c>
      <c r="B534" t="s">
        <v>112</v>
      </c>
      <c r="C534" s="22">
        <v>0.34470622642200099</v>
      </c>
      <c r="D534">
        <v>1</v>
      </c>
      <c r="E534">
        <v>1</v>
      </c>
    </row>
    <row r="535" spans="1:5" x14ac:dyDescent="0.25">
      <c r="A535" t="s">
        <v>87</v>
      </c>
      <c r="B535" t="s">
        <v>112</v>
      </c>
      <c r="C535" s="22">
        <v>0.36048864245676099</v>
      </c>
      <c r="D535">
        <v>1</v>
      </c>
      <c r="E535">
        <v>1</v>
      </c>
    </row>
    <row r="536" spans="1:5" x14ac:dyDescent="0.25">
      <c r="A536" t="s">
        <v>88</v>
      </c>
      <c r="B536" t="s">
        <v>112</v>
      </c>
      <c r="C536" s="22">
        <v>0.35353907470485202</v>
      </c>
      <c r="D536">
        <v>1</v>
      </c>
      <c r="E536">
        <v>1</v>
      </c>
    </row>
    <row r="537" spans="1:5" x14ac:dyDescent="0.25">
      <c r="A537" t="s">
        <v>89</v>
      </c>
      <c r="B537" t="s">
        <v>112</v>
      </c>
      <c r="C537" s="22">
        <v>0.30086765446960001</v>
      </c>
      <c r="D537">
        <v>1</v>
      </c>
      <c r="E537">
        <v>1</v>
      </c>
    </row>
    <row r="538" spans="1:5" x14ac:dyDescent="0.25">
      <c r="A538" t="s">
        <v>91</v>
      </c>
      <c r="B538" t="s">
        <v>112</v>
      </c>
      <c r="C538" s="22">
        <v>0.34573464913871998</v>
      </c>
      <c r="D538">
        <v>1</v>
      </c>
      <c r="E538">
        <v>1</v>
      </c>
    </row>
    <row r="539" spans="1:5" x14ac:dyDescent="0.25">
      <c r="A539" t="s">
        <v>92</v>
      </c>
      <c r="B539" t="s">
        <v>112</v>
      </c>
      <c r="C539" s="22">
        <v>0.29644723768777298</v>
      </c>
      <c r="D539">
        <v>1</v>
      </c>
      <c r="E539">
        <v>1</v>
      </c>
    </row>
    <row r="540" spans="1:5" x14ac:dyDescent="0.25">
      <c r="A540" t="s">
        <v>93</v>
      </c>
      <c r="B540" t="s">
        <v>112</v>
      </c>
      <c r="C540" s="22">
        <v>0.31100512632641902</v>
      </c>
      <c r="D540">
        <v>1</v>
      </c>
      <c r="E540">
        <v>1</v>
      </c>
    </row>
    <row r="541" spans="1:5" x14ac:dyDescent="0.25">
      <c r="A541" t="s">
        <v>94</v>
      </c>
      <c r="B541" t="s">
        <v>112</v>
      </c>
      <c r="C541" s="22">
        <v>0.36081871154600198</v>
      </c>
      <c r="D541">
        <v>1</v>
      </c>
      <c r="E541">
        <v>1</v>
      </c>
    </row>
    <row r="542" spans="1:5" x14ac:dyDescent="0.25">
      <c r="A542" t="s">
        <v>68</v>
      </c>
      <c r="B542" t="s">
        <v>112</v>
      </c>
      <c r="C542" s="22">
        <v>0.35118491252251799</v>
      </c>
      <c r="D542">
        <v>1</v>
      </c>
      <c r="E542">
        <v>1</v>
      </c>
    </row>
    <row r="543" spans="1:5" x14ac:dyDescent="0.25">
      <c r="A543" t="s">
        <v>96</v>
      </c>
      <c r="B543" t="s">
        <v>112</v>
      </c>
      <c r="C543" s="22">
        <v>0.33456232608470299</v>
      </c>
      <c r="D543">
        <v>1</v>
      </c>
      <c r="E543">
        <v>1</v>
      </c>
    </row>
    <row r="544" spans="1:5" x14ac:dyDescent="0.25">
      <c r="A544" t="s">
        <v>69</v>
      </c>
      <c r="B544" t="s">
        <v>112</v>
      </c>
      <c r="C544" s="22">
        <v>0.35044461879146399</v>
      </c>
      <c r="D544">
        <v>1</v>
      </c>
      <c r="E544">
        <v>1</v>
      </c>
    </row>
    <row r="545" spans="1:5" x14ac:dyDescent="0.25">
      <c r="A545" t="s">
        <v>98</v>
      </c>
      <c r="B545" t="s">
        <v>112</v>
      </c>
      <c r="C545" s="22">
        <v>0.35332621060533298</v>
      </c>
      <c r="D545">
        <v>1</v>
      </c>
      <c r="E545">
        <v>1</v>
      </c>
    </row>
    <row r="546" spans="1:5" x14ac:dyDescent="0.25">
      <c r="A546" t="s">
        <v>99</v>
      </c>
      <c r="B546" t="s">
        <v>112</v>
      </c>
      <c r="C546" s="22">
        <v>0.36188730601020302</v>
      </c>
      <c r="D546">
        <v>1</v>
      </c>
      <c r="E546">
        <v>1</v>
      </c>
    </row>
    <row r="547" spans="1:5" x14ac:dyDescent="0.25">
      <c r="A547" t="s">
        <v>100</v>
      </c>
      <c r="B547" t="s">
        <v>112</v>
      </c>
      <c r="C547" s="22">
        <v>0.36230066550107798</v>
      </c>
      <c r="D547">
        <v>1</v>
      </c>
      <c r="E547">
        <v>1</v>
      </c>
    </row>
    <row r="548" spans="1:5" x14ac:dyDescent="0.25">
      <c r="A548" t="s">
        <v>102</v>
      </c>
      <c r="B548" t="s">
        <v>112</v>
      </c>
      <c r="C548" s="22">
        <v>0.357113229855539</v>
      </c>
      <c r="D548">
        <v>1</v>
      </c>
      <c r="E548">
        <v>1</v>
      </c>
    </row>
    <row r="549" spans="1:5" x14ac:dyDescent="0.25">
      <c r="A549" t="s">
        <v>103</v>
      </c>
      <c r="B549" t="s">
        <v>112</v>
      </c>
      <c r="C549" s="22">
        <v>0.35766174019757602</v>
      </c>
      <c r="D549">
        <v>1</v>
      </c>
      <c r="E549">
        <v>1</v>
      </c>
    </row>
    <row r="550" spans="1:5" x14ac:dyDescent="0.25">
      <c r="A550" t="s">
        <v>65</v>
      </c>
      <c r="B550" t="s">
        <v>112</v>
      </c>
      <c r="C550" s="22">
        <v>0.35615179337643899</v>
      </c>
      <c r="D550">
        <v>1</v>
      </c>
      <c r="E550">
        <v>1</v>
      </c>
    </row>
    <row r="551" spans="1:5" x14ac:dyDescent="0.25">
      <c r="A551" t="s">
        <v>104</v>
      </c>
      <c r="B551" t="s">
        <v>112</v>
      </c>
      <c r="C551" s="22">
        <v>0.34351112697359598</v>
      </c>
      <c r="D551">
        <v>1</v>
      </c>
      <c r="E551">
        <v>1</v>
      </c>
    </row>
    <row r="552" spans="1:5" x14ac:dyDescent="0.25">
      <c r="A552" t="s">
        <v>105</v>
      </c>
      <c r="B552" t="s">
        <v>112</v>
      </c>
      <c r="C552" s="22">
        <v>0.34653745861784802</v>
      </c>
      <c r="D552">
        <v>1</v>
      </c>
      <c r="E552">
        <v>1</v>
      </c>
    </row>
    <row r="553" spans="1:5" x14ac:dyDescent="0.25">
      <c r="A553" t="s">
        <v>106</v>
      </c>
      <c r="B553" t="s">
        <v>112</v>
      </c>
      <c r="C553" s="22">
        <v>0.35776876659634299</v>
      </c>
      <c r="D553">
        <v>1</v>
      </c>
      <c r="E553">
        <v>1</v>
      </c>
    </row>
    <row r="554" spans="1:5" x14ac:dyDescent="0.25">
      <c r="A554" t="s">
        <v>109</v>
      </c>
      <c r="B554" t="s">
        <v>112</v>
      </c>
      <c r="C554" s="22">
        <v>0.358421036662252</v>
      </c>
      <c r="D554">
        <v>1</v>
      </c>
      <c r="E554">
        <v>1</v>
      </c>
    </row>
    <row r="555" spans="1:5" x14ac:dyDescent="0.25">
      <c r="A555" t="s">
        <v>111</v>
      </c>
      <c r="B555" t="s">
        <v>112</v>
      </c>
      <c r="C555" s="22">
        <v>0.36187066042777899</v>
      </c>
      <c r="D555">
        <v>1</v>
      </c>
      <c r="E555">
        <v>1</v>
      </c>
    </row>
    <row r="556" spans="1:5" x14ac:dyDescent="0.25">
      <c r="A556" t="s">
        <v>82</v>
      </c>
      <c r="B556" t="s">
        <v>113</v>
      </c>
      <c r="C556" s="22">
        <v>0.31192122605248501</v>
      </c>
      <c r="D556">
        <v>1</v>
      </c>
      <c r="E556">
        <v>1</v>
      </c>
    </row>
    <row r="557" spans="1:5" x14ac:dyDescent="0.25">
      <c r="A557" t="s">
        <v>93</v>
      </c>
      <c r="B557" t="s">
        <v>113</v>
      </c>
      <c r="C557" s="22">
        <v>0.30010401465605802</v>
      </c>
      <c r="D557">
        <v>1</v>
      </c>
      <c r="E557">
        <v>1</v>
      </c>
    </row>
    <row r="558" spans="1:5" x14ac:dyDescent="0.25">
      <c r="A558" t="s">
        <v>78</v>
      </c>
      <c r="B558" t="s">
        <v>117</v>
      </c>
      <c r="C558" s="22">
        <v>0.29319057094682699</v>
      </c>
      <c r="D558">
        <v>1</v>
      </c>
      <c r="E558">
        <v>1</v>
      </c>
    </row>
    <row r="559" spans="1:5" x14ac:dyDescent="0.25">
      <c r="A559" t="s">
        <v>79</v>
      </c>
      <c r="B559" t="s">
        <v>117</v>
      </c>
      <c r="C559" s="22">
        <v>0.30331501232870101</v>
      </c>
      <c r="D559">
        <v>1</v>
      </c>
      <c r="E559">
        <v>1</v>
      </c>
    </row>
    <row r="560" spans="1:5" x14ac:dyDescent="0.25">
      <c r="A560" t="s">
        <v>82</v>
      </c>
      <c r="B560" t="s">
        <v>117</v>
      </c>
      <c r="C560" s="22">
        <v>0.31020066122957102</v>
      </c>
      <c r="D560">
        <v>1</v>
      </c>
      <c r="E560">
        <v>1</v>
      </c>
    </row>
    <row r="561" spans="1:5" x14ac:dyDescent="0.25">
      <c r="A561" t="s">
        <v>83</v>
      </c>
      <c r="B561" t="s">
        <v>117</v>
      </c>
      <c r="C561" s="22">
        <v>0.306290297626234</v>
      </c>
      <c r="D561">
        <v>1</v>
      </c>
      <c r="E561">
        <v>1</v>
      </c>
    </row>
    <row r="562" spans="1:5" x14ac:dyDescent="0.25">
      <c r="A562" t="s">
        <v>85</v>
      </c>
      <c r="B562" t="s">
        <v>117</v>
      </c>
      <c r="C562" s="22">
        <v>0.31817210239864901</v>
      </c>
      <c r="D562">
        <v>1</v>
      </c>
      <c r="E562">
        <v>1</v>
      </c>
    </row>
    <row r="563" spans="1:5" x14ac:dyDescent="0.25">
      <c r="A563" t="s">
        <v>86</v>
      </c>
      <c r="B563" t="s">
        <v>117</v>
      </c>
      <c r="C563" s="22">
        <v>0.31043691683633401</v>
      </c>
      <c r="D563">
        <v>1</v>
      </c>
      <c r="E563">
        <v>1</v>
      </c>
    </row>
    <row r="564" spans="1:5" x14ac:dyDescent="0.25">
      <c r="A564" t="s">
        <v>89</v>
      </c>
      <c r="B564" t="s">
        <v>117</v>
      </c>
      <c r="C564" s="22">
        <v>0.31644801624902402</v>
      </c>
      <c r="D564">
        <v>1</v>
      </c>
      <c r="E564">
        <v>1</v>
      </c>
    </row>
    <row r="565" spans="1:5" x14ac:dyDescent="0.25">
      <c r="A565" t="s">
        <v>91</v>
      </c>
      <c r="B565" t="s">
        <v>117</v>
      </c>
      <c r="C565" s="22">
        <v>0.32353336601902</v>
      </c>
      <c r="D565">
        <v>1</v>
      </c>
      <c r="E565">
        <v>1</v>
      </c>
    </row>
    <row r="566" spans="1:5" x14ac:dyDescent="0.25">
      <c r="A566" t="s">
        <v>92</v>
      </c>
      <c r="B566" t="s">
        <v>117</v>
      </c>
      <c r="C566" s="22">
        <v>0.33234697558480297</v>
      </c>
      <c r="D566">
        <v>1</v>
      </c>
      <c r="E566">
        <v>1</v>
      </c>
    </row>
    <row r="567" spans="1:5" x14ac:dyDescent="0.25">
      <c r="A567" t="s">
        <v>93</v>
      </c>
      <c r="B567" t="s">
        <v>117</v>
      </c>
      <c r="C567" s="22">
        <v>0.31480833557110999</v>
      </c>
      <c r="D567">
        <v>1</v>
      </c>
      <c r="E567">
        <v>1</v>
      </c>
    </row>
    <row r="568" spans="1:5" x14ac:dyDescent="0.25">
      <c r="A568" t="s">
        <v>94</v>
      </c>
      <c r="B568" t="s">
        <v>117</v>
      </c>
      <c r="C568" s="22">
        <v>0.32146980412319198</v>
      </c>
      <c r="D568">
        <v>1</v>
      </c>
      <c r="E568">
        <v>1</v>
      </c>
    </row>
    <row r="569" spans="1:5" x14ac:dyDescent="0.25">
      <c r="A569" t="s">
        <v>68</v>
      </c>
      <c r="B569" t="s">
        <v>117</v>
      </c>
      <c r="C569" s="22">
        <v>0.31169848008478301</v>
      </c>
      <c r="D569">
        <v>1</v>
      </c>
      <c r="E569">
        <v>1</v>
      </c>
    </row>
    <row r="570" spans="1:5" x14ac:dyDescent="0.25">
      <c r="A570" t="s">
        <v>96</v>
      </c>
      <c r="B570" t="s">
        <v>117</v>
      </c>
      <c r="C570" s="22">
        <v>0.32155352653685498</v>
      </c>
      <c r="D570">
        <v>1</v>
      </c>
      <c r="E570">
        <v>1</v>
      </c>
    </row>
    <row r="571" spans="1:5" x14ac:dyDescent="0.25">
      <c r="A571" t="s">
        <v>69</v>
      </c>
      <c r="B571" t="s">
        <v>117</v>
      </c>
      <c r="C571" s="22">
        <v>0.32007105372143102</v>
      </c>
      <c r="D571">
        <v>1</v>
      </c>
      <c r="E571">
        <v>1</v>
      </c>
    </row>
    <row r="572" spans="1:5" x14ac:dyDescent="0.25">
      <c r="A572" t="s">
        <v>98</v>
      </c>
      <c r="B572" t="s">
        <v>117</v>
      </c>
      <c r="C572" s="22">
        <v>0.31709460686322999</v>
      </c>
      <c r="D572">
        <v>1</v>
      </c>
      <c r="E572">
        <v>1</v>
      </c>
    </row>
    <row r="573" spans="1:5" x14ac:dyDescent="0.25">
      <c r="A573" t="s">
        <v>103</v>
      </c>
      <c r="B573" t="s">
        <v>117</v>
      </c>
      <c r="C573" s="22">
        <v>0.30424187181468498</v>
      </c>
      <c r="D573">
        <v>1</v>
      </c>
      <c r="E573">
        <v>1</v>
      </c>
    </row>
    <row r="574" spans="1:5" x14ac:dyDescent="0.25">
      <c r="A574" t="s">
        <v>65</v>
      </c>
      <c r="B574" t="s">
        <v>117</v>
      </c>
      <c r="C574" s="22">
        <v>0.29922374955534498</v>
      </c>
      <c r="D574">
        <v>1</v>
      </c>
      <c r="E574">
        <v>1</v>
      </c>
    </row>
    <row r="575" spans="1:5" x14ac:dyDescent="0.25">
      <c r="A575" t="s">
        <v>104</v>
      </c>
      <c r="B575" t="s">
        <v>117</v>
      </c>
      <c r="C575" s="22">
        <v>0.33132204228200202</v>
      </c>
      <c r="D575">
        <v>1</v>
      </c>
      <c r="E575">
        <v>1</v>
      </c>
    </row>
    <row r="576" spans="1:5" x14ac:dyDescent="0.25">
      <c r="A576" t="s">
        <v>105</v>
      </c>
      <c r="B576" t="s">
        <v>117</v>
      </c>
      <c r="C576" s="22">
        <v>0.314456303247243</v>
      </c>
      <c r="D576">
        <v>1</v>
      </c>
      <c r="E576">
        <v>1</v>
      </c>
    </row>
    <row r="577" spans="1:5" x14ac:dyDescent="0.25">
      <c r="A577" t="s">
        <v>109</v>
      </c>
      <c r="B577" t="s">
        <v>117</v>
      </c>
      <c r="C577" s="22">
        <v>0.294636479877601</v>
      </c>
      <c r="D577">
        <v>1</v>
      </c>
      <c r="E577">
        <v>1</v>
      </c>
    </row>
    <row r="578" spans="1:5" x14ac:dyDescent="0.25">
      <c r="A578" t="s">
        <v>112</v>
      </c>
      <c r="B578" t="s">
        <v>117</v>
      </c>
      <c r="C578" s="22">
        <v>0.29759959912594602</v>
      </c>
      <c r="D578">
        <v>1</v>
      </c>
      <c r="E578">
        <v>1</v>
      </c>
    </row>
    <row r="579" spans="1:5" x14ac:dyDescent="0.25">
      <c r="A579" t="s">
        <v>113</v>
      </c>
      <c r="B579" t="s">
        <v>117</v>
      </c>
      <c r="C579" s="22">
        <v>0.309361730535128</v>
      </c>
      <c r="D579">
        <v>1</v>
      </c>
      <c r="E579">
        <v>1</v>
      </c>
    </row>
    <row r="580" spans="1:5" x14ac:dyDescent="0.25">
      <c r="A580" t="s">
        <v>76</v>
      </c>
      <c r="B580" t="s">
        <v>118</v>
      </c>
      <c r="C580" s="22">
        <v>0.29080150690104201</v>
      </c>
      <c r="D580">
        <v>1</v>
      </c>
      <c r="E580">
        <v>1</v>
      </c>
    </row>
    <row r="581" spans="1:5" x14ac:dyDescent="0.25">
      <c r="A581" t="s">
        <v>70</v>
      </c>
      <c r="B581" t="s">
        <v>118</v>
      </c>
      <c r="C581" s="22">
        <v>0.32109818693235698</v>
      </c>
      <c r="D581">
        <v>1</v>
      </c>
      <c r="E581">
        <v>1</v>
      </c>
    </row>
    <row r="582" spans="1:5" x14ac:dyDescent="0.25">
      <c r="A582" t="s">
        <v>78</v>
      </c>
      <c r="B582" t="s">
        <v>118</v>
      </c>
      <c r="C582" s="22">
        <v>0.34074614953056998</v>
      </c>
      <c r="D582">
        <v>1</v>
      </c>
      <c r="E582">
        <v>1</v>
      </c>
    </row>
    <row r="583" spans="1:5" x14ac:dyDescent="0.25">
      <c r="A583" t="s">
        <v>79</v>
      </c>
      <c r="B583" t="s">
        <v>118</v>
      </c>
      <c r="C583" s="22">
        <v>0.33378387056210601</v>
      </c>
      <c r="D583">
        <v>1</v>
      </c>
      <c r="E583">
        <v>1</v>
      </c>
    </row>
    <row r="584" spans="1:5" x14ac:dyDescent="0.25">
      <c r="A584" t="s">
        <v>82</v>
      </c>
      <c r="B584" t="s">
        <v>118</v>
      </c>
      <c r="C584" s="22">
        <v>0.31129481829371802</v>
      </c>
      <c r="D584">
        <v>1</v>
      </c>
      <c r="E584">
        <v>1</v>
      </c>
    </row>
    <row r="585" spans="1:5" x14ac:dyDescent="0.25">
      <c r="A585" t="s">
        <v>83</v>
      </c>
      <c r="B585" t="s">
        <v>118</v>
      </c>
      <c r="C585" s="22">
        <v>0.326892837798962</v>
      </c>
      <c r="D585">
        <v>1</v>
      </c>
      <c r="E585">
        <v>1</v>
      </c>
    </row>
    <row r="586" spans="1:5" x14ac:dyDescent="0.25">
      <c r="A586" t="s">
        <v>85</v>
      </c>
      <c r="B586" t="s">
        <v>118</v>
      </c>
      <c r="C586" s="22">
        <v>0.33404983533842297</v>
      </c>
      <c r="D586">
        <v>1</v>
      </c>
      <c r="E586">
        <v>1</v>
      </c>
    </row>
    <row r="587" spans="1:5" x14ac:dyDescent="0.25">
      <c r="A587" t="s">
        <v>86</v>
      </c>
      <c r="B587" t="s">
        <v>118</v>
      </c>
      <c r="C587" s="22">
        <v>0.325127796879706</v>
      </c>
      <c r="D587">
        <v>1</v>
      </c>
      <c r="E587">
        <v>1</v>
      </c>
    </row>
    <row r="588" spans="1:5" x14ac:dyDescent="0.25">
      <c r="A588" t="s">
        <v>87</v>
      </c>
      <c r="B588" t="s">
        <v>118</v>
      </c>
      <c r="C588" s="22">
        <v>0.32084590207424502</v>
      </c>
      <c r="D588">
        <v>1</v>
      </c>
      <c r="E588">
        <v>1</v>
      </c>
    </row>
    <row r="589" spans="1:5" x14ac:dyDescent="0.25">
      <c r="A589" t="s">
        <v>88</v>
      </c>
      <c r="B589" t="s">
        <v>118</v>
      </c>
      <c r="C589" s="22">
        <v>0.318900749719851</v>
      </c>
      <c r="D589">
        <v>1</v>
      </c>
      <c r="E589">
        <v>1</v>
      </c>
    </row>
    <row r="590" spans="1:5" x14ac:dyDescent="0.25">
      <c r="A590" t="s">
        <v>89</v>
      </c>
      <c r="B590" t="s">
        <v>118</v>
      </c>
      <c r="C590" s="22">
        <v>0.32308712235546899</v>
      </c>
      <c r="D590">
        <v>1</v>
      </c>
      <c r="E590">
        <v>1</v>
      </c>
    </row>
    <row r="591" spans="1:5" x14ac:dyDescent="0.25">
      <c r="A591" t="s">
        <v>91</v>
      </c>
      <c r="B591" t="s">
        <v>118</v>
      </c>
      <c r="C591" s="22">
        <v>0.34037753436882701</v>
      </c>
      <c r="D591">
        <v>1</v>
      </c>
      <c r="E591">
        <v>1</v>
      </c>
    </row>
    <row r="592" spans="1:5" x14ac:dyDescent="0.25">
      <c r="A592" t="s">
        <v>92</v>
      </c>
      <c r="B592" t="s">
        <v>118</v>
      </c>
      <c r="C592" s="22">
        <v>0.32508981637136097</v>
      </c>
      <c r="D592">
        <v>1</v>
      </c>
      <c r="E592">
        <v>1</v>
      </c>
    </row>
    <row r="593" spans="1:5" x14ac:dyDescent="0.25">
      <c r="A593" t="s">
        <v>93</v>
      </c>
      <c r="B593" t="s">
        <v>118</v>
      </c>
      <c r="C593" s="22">
        <v>0.32313001244823097</v>
      </c>
      <c r="D593">
        <v>1</v>
      </c>
      <c r="E593">
        <v>1</v>
      </c>
    </row>
    <row r="594" spans="1:5" x14ac:dyDescent="0.25">
      <c r="A594" t="s">
        <v>94</v>
      </c>
      <c r="B594" t="s">
        <v>118</v>
      </c>
      <c r="C594" s="22">
        <v>0.35112346919466902</v>
      </c>
      <c r="D594">
        <v>1</v>
      </c>
      <c r="E594">
        <v>1</v>
      </c>
    </row>
    <row r="595" spans="1:5" x14ac:dyDescent="0.25">
      <c r="A595" t="s">
        <v>68</v>
      </c>
      <c r="B595" t="s">
        <v>118</v>
      </c>
      <c r="C595" s="22">
        <v>0.32734098180233501</v>
      </c>
      <c r="D595">
        <v>1</v>
      </c>
      <c r="E595">
        <v>1</v>
      </c>
    </row>
    <row r="596" spans="1:5" x14ac:dyDescent="0.25">
      <c r="A596" t="s">
        <v>96</v>
      </c>
      <c r="B596" t="s">
        <v>118</v>
      </c>
      <c r="C596" s="22">
        <v>0.34431369427335501</v>
      </c>
      <c r="D596">
        <v>1</v>
      </c>
      <c r="E596">
        <v>1</v>
      </c>
    </row>
    <row r="597" spans="1:5" x14ac:dyDescent="0.25">
      <c r="A597" t="s">
        <v>69</v>
      </c>
      <c r="B597" t="s">
        <v>118</v>
      </c>
      <c r="C597" s="22">
        <v>0.335651517459222</v>
      </c>
      <c r="D597">
        <v>1</v>
      </c>
      <c r="E597">
        <v>1</v>
      </c>
    </row>
    <row r="598" spans="1:5" x14ac:dyDescent="0.25">
      <c r="A598" t="s">
        <v>98</v>
      </c>
      <c r="B598" t="s">
        <v>118</v>
      </c>
      <c r="C598" s="22">
        <v>0.33719266513471802</v>
      </c>
      <c r="D598">
        <v>1</v>
      </c>
      <c r="E598">
        <v>1</v>
      </c>
    </row>
    <row r="599" spans="1:5" x14ac:dyDescent="0.25">
      <c r="A599" t="s">
        <v>99</v>
      </c>
      <c r="B599" t="s">
        <v>118</v>
      </c>
      <c r="C599" s="22">
        <v>0.33046789166963397</v>
      </c>
      <c r="D599">
        <v>1</v>
      </c>
      <c r="E599">
        <v>1</v>
      </c>
    </row>
    <row r="600" spans="1:5" x14ac:dyDescent="0.25">
      <c r="A600" t="s">
        <v>100</v>
      </c>
      <c r="B600" t="s">
        <v>118</v>
      </c>
      <c r="C600" s="22">
        <v>0.31705831117441802</v>
      </c>
      <c r="D600">
        <v>1</v>
      </c>
      <c r="E600">
        <v>1</v>
      </c>
    </row>
    <row r="601" spans="1:5" x14ac:dyDescent="0.25">
      <c r="A601" t="s">
        <v>103</v>
      </c>
      <c r="B601" t="s">
        <v>118</v>
      </c>
      <c r="C601" s="22">
        <v>0.33817012842657401</v>
      </c>
      <c r="D601">
        <v>1</v>
      </c>
      <c r="E601">
        <v>1</v>
      </c>
    </row>
    <row r="602" spans="1:5" x14ac:dyDescent="0.25">
      <c r="A602" t="s">
        <v>65</v>
      </c>
      <c r="B602" t="s">
        <v>118</v>
      </c>
      <c r="C602" s="22">
        <v>0.33119426674740499</v>
      </c>
      <c r="D602">
        <v>1</v>
      </c>
      <c r="E602">
        <v>1</v>
      </c>
    </row>
    <row r="603" spans="1:5" x14ac:dyDescent="0.25">
      <c r="A603" t="s">
        <v>104</v>
      </c>
      <c r="B603" t="s">
        <v>118</v>
      </c>
      <c r="C603" s="22">
        <v>0.34812777346539198</v>
      </c>
      <c r="D603">
        <v>1</v>
      </c>
      <c r="E603">
        <v>1</v>
      </c>
    </row>
    <row r="604" spans="1:5" x14ac:dyDescent="0.25">
      <c r="A604" t="s">
        <v>105</v>
      </c>
      <c r="B604" t="s">
        <v>118</v>
      </c>
      <c r="C604" s="22">
        <v>0.32258567908513802</v>
      </c>
      <c r="D604">
        <v>1</v>
      </c>
      <c r="E604">
        <v>1</v>
      </c>
    </row>
    <row r="605" spans="1:5" x14ac:dyDescent="0.25">
      <c r="A605" t="s">
        <v>106</v>
      </c>
      <c r="B605" t="s">
        <v>118</v>
      </c>
      <c r="C605" s="22">
        <v>0.33164864486211099</v>
      </c>
      <c r="D605">
        <v>1</v>
      </c>
      <c r="E605">
        <v>1</v>
      </c>
    </row>
    <row r="606" spans="1:5" x14ac:dyDescent="0.25">
      <c r="A606" t="s">
        <v>109</v>
      </c>
      <c r="B606" t="s">
        <v>118</v>
      </c>
      <c r="C606" s="22">
        <v>0.339305373752469</v>
      </c>
      <c r="D606">
        <v>1</v>
      </c>
      <c r="E606">
        <v>1</v>
      </c>
    </row>
    <row r="607" spans="1:5" x14ac:dyDescent="0.25">
      <c r="A607" t="s">
        <v>111</v>
      </c>
      <c r="B607" t="s">
        <v>118</v>
      </c>
      <c r="C607" s="22">
        <v>0.330652166226447</v>
      </c>
      <c r="D607">
        <v>1</v>
      </c>
      <c r="E607">
        <v>1</v>
      </c>
    </row>
    <row r="608" spans="1:5" x14ac:dyDescent="0.25">
      <c r="A608" t="s">
        <v>112</v>
      </c>
      <c r="B608" t="s">
        <v>118</v>
      </c>
      <c r="C608" s="22">
        <v>0.34417827227146702</v>
      </c>
      <c r="D608">
        <v>1</v>
      </c>
      <c r="E608">
        <v>1</v>
      </c>
    </row>
    <row r="609" spans="1:5" x14ac:dyDescent="0.25">
      <c r="A609" t="s">
        <v>117</v>
      </c>
      <c r="B609" t="s">
        <v>118</v>
      </c>
      <c r="C609" s="22">
        <v>0.31398300998692102</v>
      </c>
      <c r="D609">
        <v>1</v>
      </c>
      <c r="E609">
        <v>1</v>
      </c>
    </row>
    <row r="610" spans="1:5" x14ac:dyDescent="0.25">
      <c r="A610" t="s">
        <v>76</v>
      </c>
      <c r="B610" t="s">
        <v>119</v>
      </c>
      <c r="C610" s="22">
        <v>0.30271875682369398</v>
      </c>
      <c r="D610">
        <v>1</v>
      </c>
      <c r="E610">
        <v>1</v>
      </c>
    </row>
    <row r="611" spans="1:5" x14ac:dyDescent="0.25">
      <c r="A611" t="s">
        <v>70</v>
      </c>
      <c r="B611" t="s">
        <v>119</v>
      </c>
      <c r="C611" s="22">
        <v>0.34909118934971201</v>
      </c>
      <c r="D611">
        <v>1</v>
      </c>
      <c r="E611">
        <v>1</v>
      </c>
    </row>
    <row r="612" spans="1:5" x14ac:dyDescent="0.25">
      <c r="A612" t="s">
        <v>78</v>
      </c>
      <c r="B612" t="s">
        <v>119</v>
      </c>
      <c r="C612" s="22">
        <v>0.33537969940503598</v>
      </c>
      <c r="D612">
        <v>1</v>
      </c>
      <c r="E612">
        <v>1</v>
      </c>
    </row>
    <row r="613" spans="1:5" x14ac:dyDescent="0.25">
      <c r="A613" t="s">
        <v>79</v>
      </c>
      <c r="B613" t="s">
        <v>119</v>
      </c>
      <c r="C613" s="22">
        <v>0.34574238528517898</v>
      </c>
      <c r="D613">
        <v>1</v>
      </c>
      <c r="E613">
        <v>1</v>
      </c>
    </row>
    <row r="614" spans="1:5" x14ac:dyDescent="0.25">
      <c r="A614" t="s">
        <v>82</v>
      </c>
      <c r="B614" t="s">
        <v>119</v>
      </c>
      <c r="C614" s="22">
        <v>0.33069578868431798</v>
      </c>
      <c r="D614">
        <v>1</v>
      </c>
      <c r="E614">
        <v>1</v>
      </c>
    </row>
    <row r="615" spans="1:5" x14ac:dyDescent="0.25">
      <c r="A615" t="s">
        <v>83</v>
      </c>
      <c r="B615" t="s">
        <v>119</v>
      </c>
      <c r="C615" s="22">
        <v>0.33885986769152399</v>
      </c>
      <c r="D615">
        <v>1</v>
      </c>
      <c r="E615">
        <v>1</v>
      </c>
    </row>
    <row r="616" spans="1:5" x14ac:dyDescent="0.25">
      <c r="A616" t="s">
        <v>84</v>
      </c>
      <c r="B616" t="s">
        <v>119</v>
      </c>
      <c r="C616" s="22">
        <v>0.29621703378171699</v>
      </c>
      <c r="D616">
        <v>1</v>
      </c>
      <c r="E616">
        <v>1</v>
      </c>
    </row>
    <row r="617" spans="1:5" x14ac:dyDescent="0.25">
      <c r="A617" t="s">
        <v>85</v>
      </c>
      <c r="B617" t="s">
        <v>119</v>
      </c>
      <c r="C617" s="22">
        <v>0.35029404430804301</v>
      </c>
      <c r="D617">
        <v>1</v>
      </c>
      <c r="E617">
        <v>1</v>
      </c>
    </row>
    <row r="618" spans="1:5" x14ac:dyDescent="0.25">
      <c r="A618" t="s">
        <v>86</v>
      </c>
      <c r="B618" t="s">
        <v>119</v>
      </c>
      <c r="C618" s="22">
        <v>0.35077882370443397</v>
      </c>
      <c r="D618">
        <v>1</v>
      </c>
      <c r="E618">
        <v>1</v>
      </c>
    </row>
    <row r="619" spans="1:5" x14ac:dyDescent="0.25">
      <c r="A619" t="s">
        <v>87</v>
      </c>
      <c r="B619" t="s">
        <v>119</v>
      </c>
      <c r="C619" s="22">
        <v>0.32607906727980601</v>
      </c>
      <c r="D619">
        <v>1</v>
      </c>
      <c r="E619">
        <v>1</v>
      </c>
    </row>
    <row r="620" spans="1:5" x14ac:dyDescent="0.25">
      <c r="A620" t="s">
        <v>88</v>
      </c>
      <c r="B620" t="s">
        <v>119</v>
      </c>
      <c r="C620" s="22">
        <v>0.31952430534839299</v>
      </c>
      <c r="D620">
        <v>1</v>
      </c>
      <c r="E620">
        <v>1</v>
      </c>
    </row>
    <row r="621" spans="1:5" x14ac:dyDescent="0.25">
      <c r="A621" t="s">
        <v>89</v>
      </c>
      <c r="B621" t="s">
        <v>119</v>
      </c>
      <c r="C621" s="22">
        <v>0.33173499361527098</v>
      </c>
      <c r="D621">
        <v>1</v>
      </c>
      <c r="E621">
        <v>1</v>
      </c>
    </row>
    <row r="622" spans="1:5" x14ac:dyDescent="0.25">
      <c r="A622" t="s">
        <v>91</v>
      </c>
      <c r="B622" t="s">
        <v>119</v>
      </c>
      <c r="C622" s="22">
        <v>0.34567084428948902</v>
      </c>
      <c r="D622">
        <v>1</v>
      </c>
      <c r="E622">
        <v>1</v>
      </c>
    </row>
    <row r="623" spans="1:5" x14ac:dyDescent="0.25">
      <c r="A623" t="s">
        <v>92</v>
      </c>
      <c r="B623" t="s">
        <v>119</v>
      </c>
      <c r="C623" s="22">
        <v>0.333186298027834</v>
      </c>
      <c r="D623">
        <v>1</v>
      </c>
      <c r="E623">
        <v>1</v>
      </c>
    </row>
    <row r="624" spans="1:5" x14ac:dyDescent="0.25">
      <c r="A624" t="s">
        <v>93</v>
      </c>
      <c r="B624" t="s">
        <v>119</v>
      </c>
      <c r="C624" s="22">
        <v>0.33632056523748899</v>
      </c>
      <c r="D624">
        <v>1</v>
      </c>
      <c r="E624">
        <v>1</v>
      </c>
    </row>
    <row r="625" spans="1:5" x14ac:dyDescent="0.25">
      <c r="A625" t="s">
        <v>94</v>
      </c>
      <c r="B625" t="s">
        <v>119</v>
      </c>
      <c r="C625" s="22">
        <v>0.34674384407803999</v>
      </c>
      <c r="D625">
        <v>1</v>
      </c>
      <c r="E625">
        <v>1</v>
      </c>
    </row>
    <row r="626" spans="1:5" x14ac:dyDescent="0.25">
      <c r="A626" t="s">
        <v>68</v>
      </c>
      <c r="B626" t="s">
        <v>119</v>
      </c>
      <c r="C626" s="22">
        <v>0.35465687600733697</v>
      </c>
      <c r="D626">
        <v>1</v>
      </c>
      <c r="E626">
        <v>1</v>
      </c>
    </row>
    <row r="627" spans="1:5" x14ac:dyDescent="0.25">
      <c r="A627" t="s">
        <v>96</v>
      </c>
      <c r="B627" t="s">
        <v>119</v>
      </c>
      <c r="C627" s="22">
        <v>0.33592783521653302</v>
      </c>
      <c r="D627">
        <v>1</v>
      </c>
      <c r="E627">
        <v>1</v>
      </c>
    </row>
    <row r="628" spans="1:5" x14ac:dyDescent="0.25">
      <c r="A628" t="s">
        <v>69</v>
      </c>
      <c r="B628" t="s">
        <v>119</v>
      </c>
      <c r="C628" s="22">
        <v>0.35201061840756498</v>
      </c>
      <c r="D628">
        <v>1</v>
      </c>
      <c r="E628">
        <v>1</v>
      </c>
    </row>
    <row r="629" spans="1:5" x14ac:dyDescent="0.25">
      <c r="A629" t="s">
        <v>98</v>
      </c>
      <c r="B629" t="s">
        <v>119</v>
      </c>
      <c r="C629" s="22">
        <v>0.35250067432495402</v>
      </c>
      <c r="D629">
        <v>1</v>
      </c>
      <c r="E629">
        <v>1</v>
      </c>
    </row>
    <row r="630" spans="1:5" x14ac:dyDescent="0.25">
      <c r="A630" t="s">
        <v>99</v>
      </c>
      <c r="B630" t="s">
        <v>119</v>
      </c>
      <c r="C630" s="22">
        <v>0.33663751796985703</v>
      </c>
      <c r="D630">
        <v>1</v>
      </c>
      <c r="E630">
        <v>1</v>
      </c>
    </row>
    <row r="631" spans="1:5" x14ac:dyDescent="0.25">
      <c r="A631" t="s">
        <v>100</v>
      </c>
      <c r="B631" t="s">
        <v>119</v>
      </c>
      <c r="C631" s="22">
        <v>0.32658000442468499</v>
      </c>
      <c r="D631">
        <v>1</v>
      </c>
      <c r="E631">
        <v>1</v>
      </c>
    </row>
    <row r="632" spans="1:5" x14ac:dyDescent="0.25">
      <c r="A632" t="s">
        <v>102</v>
      </c>
      <c r="B632" t="s">
        <v>119</v>
      </c>
      <c r="C632" s="22">
        <v>0.30165608469406502</v>
      </c>
      <c r="D632">
        <v>1</v>
      </c>
      <c r="E632">
        <v>1</v>
      </c>
    </row>
    <row r="633" spans="1:5" x14ac:dyDescent="0.25">
      <c r="A633" t="s">
        <v>103</v>
      </c>
      <c r="B633" t="s">
        <v>119</v>
      </c>
      <c r="C633" s="22">
        <v>0.35072172168692101</v>
      </c>
      <c r="D633">
        <v>1</v>
      </c>
      <c r="E633">
        <v>1</v>
      </c>
    </row>
    <row r="634" spans="1:5" x14ac:dyDescent="0.25">
      <c r="A634" t="s">
        <v>65</v>
      </c>
      <c r="B634" t="s">
        <v>119</v>
      </c>
      <c r="C634" s="22">
        <v>0.352612195913867</v>
      </c>
      <c r="D634">
        <v>1</v>
      </c>
      <c r="E634">
        <v>1</v>
      </c>
    </row>
    <row r="635" spans="1:5" x14ac:dyDescent="0.25">
      <c r="A635" t="s">
        <v>104</v>
      </c>
      <c r="B635" t="s">
        <v>119</v>
      </c>
      <c r="C635" s="22">
        <v>0.34192060061473001</v>
      </c>
      <c r="D635">
        <v>1</v>
      </c>
      <c r="E635">
        <v>1</v>
      </c>
    </row>
    <row r="636" spans="1:5" x14ac:dyDescent="0.25">
      <c r="A636" t="s">
        <v>105</v>
      </c>
      <c r="B636" t="s">
        <v>119</v>
      </c>
      <c r="C636" s="22">
        <v>0.35283932748614</v>
      </c>
      <c r="D636">
        <v>1</v>
      </c>
      <c r="E636">
        <v>1</v>
      </c>
    </row>
    <row r="637" spans="1:5" x14ac:dyDescent="0.25">
      <c r="A637" t="s">
        <v>106</v>
      </c>
      <c r="B637" t="s">
        <v>119</v>
      </c>
      <c r="C637" s="22">
        <v>0.33263636753597697</v>
      </c>
      <c r="D637">
        <v>1</v>
      </c>
      <c r="E637">
        <v>1</v>
      </c>
    </row>
    <row r="638" spans="1:5" x14ac:dyDescent="0.25">
      <c r="A638" t="s">
        <v>109</v>
      </c>
      <c r="B638" t="s">
        <v>119</v>
      </c>
      <c r="C638" s="22">
        <v>0.34268068652866601</v>
      </c>
      <c r="D638">
        <v>1</v>
      </c>
      <c r="E638">
        <v>1</v>
      </c>
    </row>
    <row r="639" spans="1:5" x14ac:dyDescent="0.25">
      <c r="A639" t="s">
        <v>111</v>
      </c>
      <c r="B639" t="s">
        <v>119</v>
      </c>
      <c r="C639" s="22">
        <v>0.33664338790860199</v>
      </c>
      <c r="D639">
        <v>1</v>
      </c>
      <c r="E639">
        <v>1</v>
      </c>
    </row>
    <row r="640" spans="1:5" x14ac:dyDescent="0.25">
      <c r="A640" t="s">
        <v>112</v>
      </c>
      <c r="B640" t="s">
        <v>119</v>
      </c>
      <c r="C640" s="22">
        <v>0.33774445474679299</v>
      </c>
      <c r="D640">
        <v>1</v>
      </c>
      <c r="E640">
        <v>1</v>
      </c>
    </row>
    <row r="641" spans="1:5" x14ac:dyDescent="0.25">
      <c r="A641" t="s">
        <v>117</v>
      </c>
      <c r="B641" t="s">
        <v>119</v>
      </c>
      <c r="C641" s="22">
        <v>0.33191263083203498</v>
      </c>
      <c r="D641">
        <v>1</v>
      </c>
      <c r="E641">
        <v>1</v>
      </c>
    </row>
    <row r="642" spans="1:5" x14ac:dyDescent="0.25">
      <c r="A642" t="s">
        <v>118</v>
      </c>
      <c r="B642" t="s">
        <v>119</v>
      </c>
      <c r="C642" s="22">
        <v>0.35190494757813201</v>
      </c>
      <c r="D642">
        <v>1</v>
      </c>
      <c r="E642">
        <v>1</v>
      </c>
    </row>
    <row r="643" spans="1:5" x14ac:dyDescent="0.25">
      <c r="A643" t="s">
        <v>90</v>
      </c>
      <c r="B643" s="5" t="s">
        <v>120</v>
      </c>
      <c r="C643" s="22">
        <v>0.29248848174111403</v>
      </c>
      <c r="D643">
        <v>1</v>
      </c>
      <c r="E643">
        <f>COUNTIF(WHGs_nodes!A:A,B643)</f>
        <v>1</v>
      </c>
    </row>
    <row r="644" spans="1:5" x14ac:dyDescent="0.25">
      <c r="A644" t="s">
        <v>79</v>
      </c>
      <c r="B644" t="s">
        <v>72</v>
      </c>
      <c r="C644" s="22">
        <v>0.29494272248105302</v>
      </c>
      <c r="D644">
        <v>1</v>
      </c>
      <c r="E644">
        <v>1</v>
      </c>
    </row>
    <row r="645" spans="1:5" x14ac:dyDescent="0.25">
      <c r="A645" t="s">
        <v>82</v>
      </c>
      <c r="B645" t="s">
        <v>72</v>
      </c>
      <c r="C645" s="22">
        <v>0.30414718144236902</v>
      </c>
      <c r="D645">
        <v>1</v>
      </c>
      <c r="E645">
        <v>1</v>
      </c>
    </row>
    <row r="646" spans="1:5" x14ac:dyDescent="0.25">
      <c r="A646" t="s">
        <v>83</v>
      </c>
      <c r="B646" t="s">
        <v>72</v>
      </c>
      <c r="C646" s="22">
        <v>0.30202019290450599</v>
      </c>
      <c r="D646">
        <v>1</v>
      </c>
      <c r="E646">
        <v>1</v>
      </c>
    </row>
    <row r="647" spans="1:5" x14ac:dyDescent="0.25">
      <c r="A647" t="s">
        <v>85</v>
      </c>
      <c r="B647" t="s">
        <v>72</v>
      </c>
      <c r="C647" s="22">
        <v>0.30717271661694701</v>
      </c>
      <c r="D647">
        <v>1</v>
      </c>
      <c r="E647">
        <v>1</v>
      </c>
    </row>
    <row r="648" spans="1:5" x14ac:dyDescent="0.25">
      <c r="A648" t="s">
        <v>86</v>
      </c>
      <c r="B648" t="s">
        <v>72</v>
      </c>
      <c r="C648" s="22">
        <v>0.31374328474895402</v>
      </c>
      <c r="D648">
        <v>1</v>
      </c>
      <c r="E648">
        <v>1</v>
      </c>
    </row>
    <row r="649" spans="1:5" x14ac:dyDescent="0.25">
      <c r="A649" t="s">
        <v>89</v>
      </c>
      <c r="B649" t="s">
        <v>72</v>
      </c>
      <c r="C649" s="22">
        <v>0.327673309246438</v>
      </c>
      <c r="D649">
        <v>1</v>
      </c>
      <c r="E649">
        <v>1</v>
      </c>
    </row>
    <row r="650" spans="1:5" x14ac:dyDescent="0.25">
      <c r="A650" t="s">
        <v>91</v>
      </c>
      <c r="B650" t="s">
        <v>72</v>
      </c>
      <c r="C650" s="22">
        <v>0.31715248789422201</v>
      </c>
      <c r="D650">
        <v>1</v>
      </c>
      <c r="E650">
        <v>1</v>
      </c>
    </row>
    <row r="651" spans="1:5" x14ac:dyDescent="0.25">
      <c r="A651" t="s">
        <v>92</v>
      </c>
      <c r="B651" t="s">
        <v>72</v>
      </c>
      <c r="C651" s="22">
        <v>0.32709255087634898</v>
      </c>
      <c r="D651">
        <v>1</v>
      </c>
      <c r="E651">
        <v>1</v>
      </c>
    </row>
    <row r="652" spans="1:5" x14ac:dyDescent="0.25">
      <c r="A652" t="s">
        <v>93</v>
      </c>
      <c r="B652" t="s">
        <v>72</v>
      </c>
      <c r="C652" s="22">
        <v>0.32070716918124298</v>
      </c>
      <c r="D652">
        <v>1</v>
      </c>
      <c r="E652">
        <v>1</v>
      </c>
    </row>
    <row r="653" spans="1:5" x14ac:dyDescent="0.25">
      <c r="A653" t="s">
        <v>94</v>
      </c>
      <c r="B653" t="s">
        <v>72</v>
      </c>
      <c r="C653" s="22">
        <v>0.31885536172369999</v>
      </c>
      <c r="D653">
        <v>1</v>
      </c>
      <c r="E653">
        <v>1</v>
      </c>
    </row>
    <row r="654" spans="1:5" x14ac:dyDescent="0.25">
      <c r="A654" t="s">
        <v>68</v>
      </c>
      <c r="B654" t="s">
        <v>72</v>
      </c>
      <c r="C654" s="22">
        <v>0.30404549356229099</v>
      </c>
      <c r="D654">
        <v>1</v>
      </c>
      <c r="E654">
        <v>1</v>
      </c>
    </row>
    <row r="655" spans="1:5" x14ac:dyDescent="0.25">
      <c r="A655" t="s">
        <v>96</v>
      </c>
      <c r="B655" t="s">
        <v>72</v>
      </c>
      <c r="C655" s="22">
        <v>0.32469746175433301</v>
      </c>
      <c r="D655">
        <v>1</v>
      </c>
      <c r="E655">
        <v>1</v>
      </c>
    </row>
    <row r="656" spans="1:5" x14ac:dyDescent="0.25">
      <c r="A656" t="s">
        <v>69</v>
      </c>
      <c r="B656" t="s">
        <v>72</v>
      </c>
      <c r="C656" s="22">
        <v>0.308352478163606</v>
      </c>
      <c r="D656">
        <v>1</v>
      </c>
      <c r="E656">
        <v>1</v>
      </c>
    </row>
    <row r="657" spans="1:5" x14ac:dyDescent="0.25">
      <c r="A657" t="s">
        <v>98</v>
      </c>
      <c r="B657" t="s">
        <v>72</v>
      </c>
      <c r="C657" s="22">
        <v>0.30192574117899901</v>
      </c>
      <c r="D657">
        <v>1</v>
      </c>
      <c r="E657">
        <v>1</v>
      </c>
    </row>
    <row r="658" spans="1:5" x14ac:dyDescent="0.25">
      <c r="A658" t="s">
        <v>103</v>
      </c>
      <c r="B658" t="s">
        <v>72</v>
      </c>
      <c r="C658" s="22">
        <v>0.28951683513358001</v>
      </c>
      <c r="D658">
        <v>1</v>
      </c>
      <c r="E658">
        <v>1</v>
      </c>
    </row>
    <row r="659" spans="1:5" x14ac:dyDescent="0.25">
      <c r="A659" t="s">
        <v>104</v>
      </c>
      <c r="B659" t="s">
        <v>72</v>
      </c>
      <c r="C659" s="22">
        <v>0.32539817562096601</v>
      </c>
      <c r="D659">
        <v>1</v>
      </c>
      <c r="E659">
        <v>1</v>
      </c>
    </row>
    <row r="660" spans="1:5" x14ac:dyDescent="0.25">
      <c r="A660" t="s">
        <v>105</v>
      </c>
      <c r="B660" t="s">
        <v>72</v>
      </c>
      <c r="C660" s="22">
        <v>0.30980804958575803</v>
      </c>
      <c r="D660">
        <v>1</v>
      </c>
      <c r="E660">
        <v>1</v>
      </c>
    </row>
    <row r="661" spans="1:5" x14ac:dyDescent="0.25">
      <c r="A661" t="s">
        <v>112</v>
      </c>
      <c r="B661" t="s">
        <v>72</v>
      </c>
      <c r="C661" s="22">
        <v>0.29231010031818699</v>
      </c>
      <c r="D661">
        <v>1</v>
      </c>
      <c r="E661">
        <v>1</v>
      </c>
    </row>
    <row r="662" spans="1:5" x14ac:dyDescent="0.25">
      <c r="A662" t="s">
        <v>113</v>
      </c>
      <c r="B662" t="s">
        <v>72</v>
      </c>
      <c r="C662" s="22">
        <v>0.30570007408142602</v>
      </c>
      <c r="D662">
        <v>1</v>
      </c>
      <c r="E662">
        <v>1</v>
      </c>
    </row>
    <row r="663" spans="1:5" x14ac:dyDescent="0.25">
      <c r="A663" t="s">
        <v>117</v>
      </c>
      <c r="B663" t="s">
        <v>72</v>
      </c>
      <c r="C663" s="22">
        <v>0.30777629473067603</v>
      </c>
      <c r="D663">
        <v>1</v>
      </c>
      <c r="E663">
        <v>1</v>
      </c>
    </row>
    <row r="664" spans="1:5" x14ac:dyDescent="0.25">
      <c r="A664" t="s">
        <v>118</v>
      </c>
      <c r="B664" t="s">
        <v>72</v>
      </c>
      <c r="C664" s="22">
        <v>0.311525093289862</v>
      </c>
      <c r="D664">
        <v>1</v>
      </c>
      <c r="E664">
        <v>1</v>
      </c>
    </row>
    <row r="665" spans="1:5" x14ac:dyDescent="0.25">
      <c r="A665" t="s">
        <v>119</v>
      </c>
      <c r="B665" t="s">
        <v>72</v>
      </c>
      <c r="C665" s="22">
        <v>0.331604584819919</v>
      </c>
      <c r="D665">
        <v>1</v>
      </c>
      <c r="E665">
        <v>1</v>
      </c>
    </row>
    <row r="666" spans="1:5" x14ac:dyDescent="0.25">
      <c r="A666" t="s">
        <v>82</v>
      </c>
      <c r="B666" t="s">
        <v>121</v>
      </c>
      <c r="C666" s="22">
        <v>0.30985747440259198</v>
      </c>
      <c r="D666">
        <v>1</v>
      </c>
      <c r="E666">
        <v>1</v>
      </c>
    </row>
    <row r="667" spans="1:5" x14ac:dyDescent="0.25">
      <c r="A667" t="s">
        <v>93</v>
      </c>
      <c r="B667" t="s">
        <v>121</v>
      </c>
      <c r="C667" s="22">
        <v>0.30128856597565101</v>
      </c>
      <c r="D667">
        <v>1</v>
      </c>
      <c r="E667">
        <v>1</v>
      </c>
    </row>
    <row r="668" spans="1:5" x14ac:dyDescent="0.25">
      <c r="A668" t="s">
        <v>117</v>
      </c>
      <c r="B668" t="s">
        <v>121</v>
      </c>
      <c r="C668" s="22">
        <v>0.30871350760001098</v>
      </c>
      <c r="D668">
        <v>1</v>
      </c>
      <c r="E668">
        <v>1</v>
      </c>
    </row>
    <row r="669" spans="1:5" x14ac:dyDescent="0.25">
      <c r="A669" t="s">
        <v>72</v>
      </c>
      <c r="B669" t="s">
        <v>121</v>
      </c>
      <c r="C669" s="22">
        <v>0.30353199722664398</v>
      </c>
      <c r="D669">
        <v>1</v>
      </c>
      <c r="E669">
        <v>1</v>
      </c>
    </row>
    <row r="670" spans="1:5" x14ac:dyDescent="0.25">
      <c r="A670" t="s">
        <v>76</v>
      </c>
      <c r="B670" t="s">
        <v>66</v>
      </c>
      <c r="C670" s="22">
        <v>0.33905077113143101</v>
      </c>
      <c r="D670">
        <v>1</v>
      </c>
      <c r="E670">
        <v>1</v>
      </c>
    </row>
    <row r="671" spans="1:5" x14ac:dyDescent="0.25">
      <c r="A671" t="s">
        <v>70</v>
      </c>
      <c r="B671" t="s">
        <v>66</v>
      </c>
      <c r="C671" s="22">
        <v>0.36540855121720101</v>
      </c>
      <c r="D671">
        <v>1</v>
      </c>
      <c r="E671">
        <v>1</v>
      </c>
    </row>
    <row r="672" spans="1:5" x14ac:dyDescent="0.25">
      <c r="A672" t="s">
        <v>78</v>
      </c>
      <c r="B672" t="s">
        <v>66</v>
      </c>
      <c r="C672" s="22">
        <v>0.359163134246275</v>
      </c>
      <c r="D672">
        <v>1</v>
      </c>
      <c r="E672">
        <v>1</v>
      </c>
    </row>
    <row r="673" spans="1:5" x14ac:dyDescent="0.25">
      <c r="A673" t="s">
        <v>79</v>
      </c>
      <c r="B673" t="s">
        <v>66</v>
      </c>
      <c r="C673" s="22">
        <v>0.35717688170969097</v>
      </c>
      <c r="D673">
        <v>1</v>
      </c>
      <c r="E673">
        <v>1</v>
      </c>
    </row>
    <row r="674" spans="1:5" x14ac:dyDescent="0.25">
      <c r="A674" t="s">
        <v>82</v>
      </c>
      <c r="B674" t="s">
        <v>66</v>
      </c>
      <c r="C674" s="22">
        <v>0.31743881103840599</v>
      </c>
      <c r="D674">
        <v>1</v>
      </c>
      <c r="E674">
        <v>1</v>
      </c>
    </row>
    <row r="675" spans="1:5" x14ac:dyDescent="0.25">
      <c r="A675" t="s">
        <v>83</v>
      </c>
      <c r="B675" t="s">
        <v>66</v>
      </c>
      <c r="C675" s="22">
        <v>0.35000202402085601</v>
      </c>
      <c r="D675">
        <v>1</v>
      </c>
      <c r="E675">
        <v>1</v>
      </c>
    </row>
    <row r="676" spans="1:5" x14ac:dyDescent="0.25">
      <c r="A676" t="s">
        <v>84</v>
      </c>
      <c r="B676" t="s">
        <v>66</v>
      </c>
      <c r="C676" s="22">
        <v>0.34044473315335</v>
      </c>
      <c r="D676">
        <v>1</v>
      </c>
      <c r="E676">
        <v>1</v>
      </c>
    </row>
    <row r="677" spans="1:5" x14ac:dyDescent="0.25">
      <c r="A677" t="s">
        <v>85</v>
      </c>
      <c r="B677" t="s">
        <v>66</v>
      </c>
      <c r="C677" s="22">
        <v>0.35442954357289802</v>
      </c>
      <c r="D677">
        <v>1</v>
      </c>
      <c r="E677">
        <v>1</v>
      </c>
    </row>
    <row r="678" spans="1:5" x14ac:dyDescent="0.25">
      <c r="A678" t="s">
        <v>86</v>
      </c>
      <c r="B678" t="s">
        <v>66</v>
      </c>
      <c r="C678" s="22">
        <v>0.35220658504875502</v>
      </c>
      <c r="D678">
        <v>1</v>
      </c>
      <c r="E678">
        <v>1</v>
      </c>
    </row>
    <row r="679" spans="1:5" x14ac:dyDescent="0.25">
      <c r="A679" t="s">
        <v>87</v>
      </c>
      <c r="B679" t="s">
        <v>66</v>
      </c>
      <c r="C679" s="22">
        <v>0.35760415136545898</v>
      </c>
      <c r="D679">
        <v>1</v>
      </c>
      <c r="E679">
        <v>1</v>
      </c>
    </row>
    <row r="680" spans="1:5" x14ac:dyDescent="0.25">
      <c r="A680" t="s">
        <v>88</v>
      </c>
      <c r="B680" t="s">
        <v>66</v>
      </c>
      <c r="C680" s="22">
        <v>0.35123971216834299</v>
      </c>
      <c r="D680">
        <v>1</v>
      </c>
      <c r="E680">
        <v>1</v>
      </c>
    </row>
    <row r="681" spans="1:5" x14ac:dyDescent="0.25">
      <c r="A681" t="s">
        <v>89</v>
      </c>
      <c r="B681" t="s">
        <v>66</v>
      </c>
      <c r="C681" s="22">
        <v>0.32077979577655602</v>
      </c>
      <c r="D681">
        <v>1</v>
      </c>
      <c r="E681">
        <v>1</v>
      </c>
    </row>
    <row r="682" spans="1:5" x14ac:dyDescent="0.25">
      <c r="A682" t="s">
        <v>91</v>
      </c>
      <c r="B682" t="s">
        <v>66</v>
      </c>
      <c r="C682" s="22">
        <v>0.35303286608126899</v>
      </c>
      <c r="D682">
        <v>1</v>
      </c>
      <c r="E682">
        <v>1</v>
      </c>
    </row>
    <row r="683" spans="1:5" x14ac:dyDescent="0.25">
      <c r="A683" t="s">
        <v>92</v>
      </c>
      <c r="B683" t="s">
        <v>66</v>
      </c>
      <c r="C683" s="22">
        <v>0.31447930551627201</v>
      </c>
      <c r="D683">
        <v>1</v>
      </c>
      <c r="E683">
        <v>1</v>
      </c>
    </row>
    <row r="684" spans="1:5" x14ac:dyDescent="0.25">
      <c r="A684" t="s">
        <v>93</v>
      </c>
      <c r="B684" t="s">
        <v>66</v>
      </c>
      <c r="C684" s="22">
        <v>0.329739003976733</v>
      </c>
      <c r="D684">
        <v>1</v>
      </c>
      <c r="E684">
        <v>1</v>
      </c>
    </row>
    <row r="685" spans="1:5" x14ac:dyDescent="0.25">
      <c r="A685" t="s">
        <v>94</v>
      </c>
      <c r="B685" t="s">
        <v>66</v>
      </c>
      <c r="C685" s="22">
        <v>0.34942231637472898</v>
      </c>
      <c r="D685">
        <v>1</v>
      </c>
      <c r="E685">
        <v>1</v>
      </c>
    </row>
    <row r="686" spans="1:5" x14ac:dyDescent="0.25">
      <c r="A686" t="s">
        <v>68</v>
      </c>
      <c r="B686" t="s">
        <v>66</v>
      </c>
      <c r="C686" s="22">
        <v>0.35584953709164702</v>
      </c>
      <c r="D686">
        <v>1</v>
      </c>
      <c r="E686">
        <v>1</v>
      </c>
    </row>
    <row r="687" spans="1:5" x14ac:dyDescent="0.25">
      <c r="A687" t="s">
        <v>96</v>
      </c>
      <c r="B687" t="s">
        <v>66</v>
      </c>
      <c r="C687" s="22">
        <v>0.34642053898791803</v>
      </c>
      <c r="D687">
        <v>1</v>
      </c>
      <c r="E687">
        <v>1</v>
      </c>
    </row>
    <row r="688" spans="1:5" x14ac:dyDescent="0.25">
      <c r="A688" t="s">
        <v>69</v>
      </c>
      <c r="B688" t="s">
        <v>66</v>
      </c>
      <c r="C688" s="22">
        <v>0.353029255293485</v>
      </c>
      <c r="D688">
        <v>1</v>
      </c>
      <c r="E688">
        <v>1</v>
      </c>
    </row>
    <row r="689" spans="1:5" x14ac:dyDescent="0.25">
      <c r="A689" t="s">
        <v>98</v>
      </c>
      <c r="B689" t="s">
        <v>66</v>
      </c>
      <c r="C689" s="22">
        <v>0.35747161752807899</v>
      </c>
      <c r="D689">
        <v>1</v>
      </c>
      <c r="E689">
        <v>1</v>
      </c>
    </row>
    <row r="690" spans="1:5" x14ac:dyDescent="0.25">
      <c r="A690" t="s">
        <v>99</v>
      </c>
      <c r="B690" t="s">
        <v>66</v>
      </c>
      <c r="C690" s="22">
        <v>0.362823813498106</v>
      </c>
      <c r="D690">
        <v>1</v>
      </c>
      <c r="E690">
        <v>1</v>
      </c>
    </row>
    <row r="691" spans="1:5" x14ac:dyDescent="0.25">
      <c r="A691" t="s">
        <v>100</v>
      </c>
      <c r="B691" t="s">
        <v>66</v>
      </c>
      <c r="C691" s="22">
        <v>0.35823116701254998</v>
      </c>
      <c r="D691">
        <v>1</v>
      </c>
      <c r="E691">
        <v>1</v>
      </c>
    </row>
    <row r="692" spans="1:5" x14ac:dyDescent="0.25">
      <c r="A692" t="s">
        <v>102</v>
      </c>
      <c r="B692" t="s">
        <v>66</v>
      </c>
      <c r="C692" s="22">
        <v>0.34376624709305298</v>
      </c>
      <c r="D692">
        <v>1</v>
      </c>
      <c r="E692">
        <v>1</v>
      </c>
    </row>
    <row r="693" spans="1:5" x14ac:dyDescent="0.25">
      <c r="A693" t="s">
        <v>103</v>
      </c>
      <c r="B693" t="s">
        <v>66</v>
      </c>
      <c r="C693" s="22">
        <v>0.36440515222396402</v>
      </c>
      <c r="D693">
        <v>1</v>
      </c>
      <c r="E693">
        <v>1</v>
      </c>
    </row>
    <row r="694" spans="1:5" x14ac:dyDescent="0.25">
      <c r="A694" t="s">
        <v>65</v>
      </c>
      <c r="B694" t="s">
        <v>66</v>
      </c>
      <c r="C694" s="22">
        <v>0.36435023381206399</v>
      </c>
      <c r="D694">
        <v>1</v>
      </c>
      <c r="E694">
        <v>1</v>
      </c>
    </row>
    <row r="695" spans="1:5" x14ac:dyDescent="0.25">
      <c r="A695" t="s">
        <v>104</v>
      </c>
      <c r="B695" t="s">
        <v>66</v>
      </c>
      <c r="C695" s="22">
        <v>0.35024795364219902</v>
      </c>
      <c r="D695">
        <v>1</v>
      </c>
      <c r="E695">
        <v>1</v>
      </c>
    </row>
    <row r="696" spans="1:5" x14ac:dyDescent="0.25">
      <c r="A696" t="s">
        <v>105</v>
      </c>
      <c r="B696" t="s">
        <v>66</v>
      </c>
      <c r="C696" s="22">
        <v>0.35166950475283798</v>
      </c>
      <c r="D696">
        <v>1</v>
      </c>
      <c r="E696">
        <v>1</v>
      </c>
    </row>
    <row r="697" spans="1:5" x14ac:dyDescent="0.25">
      <c r="A697" t="s">
        <v>106</v>
      </c>
      <c r="B697" t="s">
        <v>66</v>
      </c>
      <c r="C697" s="22">
        <v>0.35110919346000002</v>
      </c>
      <c r="D697">
        <v>1</v>
      </c>
      <c r="E697">
        <v>1</v>
      </c>
    </row>
    <row r="698" spans="1:5" x14ac:dyDescent="0.25">
      <c r="A698" t="s">
        <v>109</v>
      </c>
      <c r="B698" t="s">
        <v>66</v>
      </c>
      <c r="C698" s="22">
        <v>0.36379009035545401</v>
      </c>
      <c r="D698">
        <v>1</v>
      </c>
      <c r="E698">
        <v>1</v>
      </c>
    </row>
    <row r="699" spans="1:5" x14ac:dyDescent="0.25">
      <c r="A699" t="s">
        <v>111</v>
      </c>
      <c r="B699" t="s">
        <v>66</v>
      </c>
      <c r="C699" s="22">
        <v>0.36281492069694998</v>
      </c>
      <c r="D699">
        <v>1</v>
      </c>
      <c r="E699">
        <v>1</v>
      </c>
    </row>
    <row r="700" spans="1:5" x14ac:dyDescent="0.25">
      <c r="A700" t="s">
        <v>112</v>
      </c>
      <c r="B700" t="s">
        <v>66</v>
      </c>
      <c r="C700" s="22">
        <v>0.35928567396308603</v>
      </c>
      <c r="D700">
        <v>1</v>
      </c>
      <c r="E700">
        <v>1</v>
      </c>
    </row>
    <row r="701" spans="1:5" x14ac:dyDescent="0.25">
      <c r="A701" t="s">
        <v>117</v>
      </c>
      <c r="B701" t="s">
        <v>66</v>
      </c>
      <c r="C701" s="22">
        <v>0.32129907207359698</v>
      </c>
      <c r="D701">
        <v>1</v>
      </c>
      <c r="E701">
        <v>1</v>
      </c>
    </row>
    <row r="702" spans="1:5" x14ac:dyDescent="0.25">
      <c r="A702" t="s">
        <v>118</v>
      </c>
      <c r="B702" t="s">
        <v>66</v>
      </c>
      <c r="C702" s="22">
        <v>0.35071388756969102</v>
      </c>
      <c r="D702">
        <v>1</v>
      </c>
      <c r="E702">
        <v>1</v>
      </c>
    </row>
    <row r="703" spans="1:5" x14ac:dyDescent="0.25">
      <c r="A703" t="s">
        <v>119</v>
      </c>
      <c r="B703" t="s">
        <v>66</v>
      </c>
      <c r="C703" s="22">
        <v>0.34587068632127199</v>
      </c>
      <c r="D703">
        <v>1</v>
      </c>
      <c r="E703">
        <v>1</v>
      </c>
    </row>
    <row r="704" spans="1:5" x14ac:dyDescent="0.25">
      <c r="A704" t="s">
        <v>72</v>
      </c>
      <c r="B704" t="s">
        <v>66</v>
      </c>
      <c r="C704" s="22">
        <v>0.31947198521461101</v>
      </c>
      <c r="D704">
        <v>1</v>
      </c>
      <c r="E704">
        <v>1</v>
      </c>
    </row>
    <row r="705" spans="1:5" x14ac:dyDescent="0.25">
      <c r="A705" t="s">
        <v>70</v>
      </c>
      <c r="B705" t="s">
        <v>67</v>
      </c>
      <c r="C705" s="22">
        <v>0.30691345603771902</v>
      </c>
      <c r="D705">
        <v>1</v>
      </c>
      <c r="E705">
        <v>1</v>
      </c>
    </row>
    <row r="706" spans="1:5" x14ac:dyDescent="0.25">
      <c r="A706" t="s">
        <v>78</v>
      </c>
      <c r="B706" t="s">
        <v>67</v>
      </c>
      <c r="C706" s="22">
        <v>0.30941810209500498</v>
      </c>
      <c r="D706">
        <v>1</v>
      </c>
      <c r="E706">
        <v>1</v>
      </c>
    </row>
    <row r="707" spans="1:5" x14ac:dyDescent="0.25">
      <c r="A707" t="s">
        <v>79</v>
      </c>
      <c r="B707" t="s">
        <v>67</v>
      </c>
      <c r="C707" s="22">
        <v>0.314845776270953</v>
      </c>
      <c r="D707">
        <v>1</v>
      </c>
      <c r="E707">
        <v>1</v>
      </c>
    </row>
    <row r="708" spans="1:5" x14ac:dyDescent="0.25">
      <c r="A708" t="s">
        <v>82</v>
      </c>
      <c r="B708" t="s">
        <v>67</v>
      </c>
      <c r="C708" s="22">
        <v>0.314031880791249</v>
      </c>
      <c r="D708">
        <v>1</v>
      </c>
      <c r="E708">
        <v>1</v>
      </c>
    </row>
    <row r="709" spans="1:5" x14ac:dyDescent="0.25">
      <c r="A709" t="s">
        <v>83</v>
      </c>
      <c r="B709" t="s">
        <v>67</v>
      </c>
      <c r="C709" s="22">
        <v>0.31346482919609497</v>
      </c>
      <c r="D709">
        <v>1</v>
      </c>
      <c r="E709">
        <v>1</v>
      </c>
    </row>
    <row r="710" spans="1:5" x14ac:dyDescent="0.25">
      <c r="A710" t="s">
        <v>85</v>
      </c>
      <c r="B710" t="s">
        <v>67</v>
      </c>
      <c r="C710" s="22">
        <v>0.32465687782564001</v>
      </c>
      <c r="D710">
        <v>1</v>
      </c>
      <c r="E710">
        <v>1</v>
      </c>
    </row>
    <row r="711" spans="1:5" x14ac:dyDescent="0.25">
      <c r="A711" t="s">
        <v>86</v>
      </c>
      <c r="B711" t="s">
        <v>67</v>
      </c>
      <c r="C711" s="22">
        <v>0.33116740348706197</v>
      </c>
      <c r="D711">
        <v>1</v>
      </c>
      <c r="E711">
        <v>1</v>
      </c>
    </row>
    <row r="712" spans="1:5" x14ac:dyDescent="0.25">
      <c r="A712" t="s">
        <v>89</v>
      </c>
      <c r="B712" t="s">
        <v>67</v>
      </c>
      <c r="C712" s="22">
        <v>0.33756989713475399</v>
      </c>
      <c r="D712">
        <v>1</v>
      </c>
      <c r="E712">
        <v>1</v>
      </c>
    </row>
    <row r="713" spans="1:5" x14ac:dyDescent="0.25">
      <c r="A713" t="s">
        <v>91</v>
      </c>
      <c r="B713" t="s">
        <v>67</v>
      </c>
      <c r="C713" s="22">
        <v>0.329839094454487</v>
      </c>
      <c r="D713">
        <v>1</v>
      </c>
      <c r="E713">
        <v>1</v>
      </c>
    </row>
    <row r="714" spans="1:5" x14ac:dyDescent="0.25">
      <c r="A714" t="s">
        <v>92</v>
      </c>
      <c r="B714" t="s">
        <v>67</v>
      </c>
      <c r="C714" s="22">
        <v>0.34534320598518198</v>
      </c>
      <c r="D714">
        <v>1</v>
      </c>
      <c r="E714">
        <v>1</v>
      </c>
    </row>
    <row r="715" spans="1:5" x14ac:dyDescent="0.25">
      <c r="A715" t="s">
        <v>93</v>
      </c>
      <c r="B715" t="s">
        <v>67</v>
      </c>
      <c r="C715" s="22">
        <v>0.33105662089414301</v>
      </c>
      <c r="D715">
        <v>1</v>
      </c>
      <c r="E715">
        <v>1</v>
      </c>
    </row>
    <row r="716" spans="1:5" x14ac:dyDescent="0.25">
      <c r="A716" t="s">
        <v>94</v>
      </c>
      <c r="B716" t="s">
        <v>67</v>
      </c>
      <c r="C716" s="22">
        <v>0.33476057525959901</v>
      </c>
      <c r="D716">
        <v>1</v>
      </c>
      <c r="E716">
        <v>1</v>
      </c>
    </row>
    <row r="717" spans="1:5" x14ac:dyDescent="0.25">
      <c r="A717" t="s">
        <v>68</v>
      </c>
      <c r="B717" t="s">
        <v>67</v>
      </c>
      <c r="C717" s="22">
        <v>0.32580964356142</v>
      </c>
      <c r="D717">
        <v>1</v>
      </c>
      <c r="E717">
        <v>1</v>
      </c>
    </row>
    <row r="718" spans="1:5" x14ac:dyDescent="0.25">
      <c r="A718" t="s">
        <v>96</v>
      </c>
      <c r="B718" t="s">
        <v>67</v>
      </c>
      <c r="C718" s="22">
        <v>0.32899499094496698</v>
      </c>
      <c r="D718">
        <v>1</v>
      </c>
      <c r="E718">
        <v>1</v>
      </c>
    </row>
    <row r="719" spans="1:5" x14ac:dyDescent="0.25">
      <c r="A719" t="s">
        <v>69</v>
      </c>
      <c r="B719" t="s">
        <v>67</v>
      </c>
      <c r="C719" s="22">
        <v>0.32621121098699701</v>
      </c>
      <c r="D719">
        <v>1</v>
      </c>
      <c r="E719">
        <v>1</v>
      </c>
    </row>
    <row r="720" spans="1:5" x14ac:dyDescent="0.25">
      <c r="A720" t="s">
        <v>98</v>
      </c>
      <c r="B720" t="s">
        <v>67</v>
      </c>
      <c r="C720" s="22">
        <v>0.32301631924774599</v>
      </c>
      <c r="D720">
        <v>1</v>
      </c>
      <c r="E720">
        <v>1</v>
      </c>
    </row>
    <row r="721" spans="1:5" x14ac:dyDescent="0.25">
      <c r="A721" t="s">
        <v>99</v>
      </c>
      <c r="B721" t="s">
        <v>67</v>
      </c>
      <c r="C721" s="22">
        <v>0.29594344630677699</v>
      </c>
      <c r="D721">
        <v>1</v>
      </c>
      <c r="E721">
        <v>1</v>
      </c>
    </row>
    <row r="722" spans="1:5" x14ac:dyDescent="0.25">
      <c r="A722" t="s">
        <v>103</v>
      </c>
      <c r="B722" t="s">
        <v>67</v>
      </c>
      <c r="C722" s="22">
        <v>0.31438153774131</v>
      </c>
      <c r="D722">
        <v>1</v>
      </c>
      <c r="E722">
        <v>1</v>
      </c>
    </row>
    <row r="723" spans="1:5" x14ac:dyDescent="0.25">
      <c r="A723" t="s">
        <v>65</v>
      </c>
      <c r="B723" t="s">
        <v>67</v>
      </c>
      <c r="C723" s="22">
        <v>0.312150571863818</v>
      </c>
      <c r="D723">
        <v>1</v>
      </c>
      <c r="E723">
        <v>1</v>
      </c>
    </row>
    <row r="724" spans="1:5" x14ac:dyDescent="0.25">
      <c r="A724" t="s">
        <v>104</v>
      </c>
      <c r="B724" t="s">
        <v>67</v>
      </c>
      <c r="C724" s="22">
        <v>0.33761939442921601</v>
      </c>
      <c r="D724">
        <v>1</v>
      </c>
      <c r="E724">
        <v>1</v>
      </c>
    </row>
    <row r="725" spans="1:5" x14ac:dyDescent="0.25">
      <c r="A725" t="s">
        <v>105</v>
      </c>
      <c r="B725" t="s">
        <v>67</v>
      </c>
      <c r="C725" s="22">
        <v>0.32899110876534299</v>
      </c>
      <c r="D725">
        <v>1</v>
      </c>
      <c r="E725">
        <v>1</v>
      </c>
    </row>
    <row r="726" spans="1:5" x14ac:dyDescent="0.25">
      <c r="A726" t="s">
        <v>106</v>
      </c>
      <c r="B726" t="s">
        <v>67</v>
      </c>
      <c r="C726" s="22">
        <v>0.30067951574921897</v>
      </c>
      <c r="D726">
        <v>1</v>
      </c>
      <c r="E726">
        <v>1</v>
      </c>
    </row>
    <row r="727" spans="1:5" x14ac:dyDescent="0.25">
      <c r="A727" t="s">
        <v>109</v>
      </c>
      <c r="B727" t="s">
        <v>67</v>
      </c>
      <c r="C727" s="22">
        <v>0.30878451164583698</v>
      </c>
      <c r="D727">
        <v>1</v>
      </c>
      <c r="E727">
        <v>1</v>
      </c>
    </row>
    <row r="728" spans="1:5" x14ac:dyDescent="0.25">
      <c r="A728" t="s">
        <v>111</v>
      </c>
      <c r="B728" t="s">
        <v>67</v>
      </c>
      <c r="C728" s="22">
        <v>0.29610827465961698</v>
      </c>
      <c r="D728">
        <v>1</v>
      </c>
      <c r="E728">
        <v>1</v>
      </c>
    </row>
    <row r="729" spans="1:5" x14ac:dyDescent="0.25">
      <c r="A729" t="s">
        <v>112</v>
      </c>
      <c r="B729" t="s">
        <v>67</v>
      </c>
      <c r="C729" s="22">
        <v>0.31498730917254802</v>
      </c>
      <c r="D729">
        <v>1</v>
      </c>
      <c r="E729">
        <v>1</v>
      </c>
    </row>
    <row r="730" spans="1:5" x14ac:dyDescent="0.25">
      <c r="A730" t="s">
        <v>113</v>
      </c>
      <c r="B730" t="s">
        <v>67</v>
      </c>
      <c r="C730" s="22">
        <v>0.30918620590408202</v>
      </c>
      <c r="D730">
        <v>1</v>
      </c>
      <c r="E730">
        <v>1</v>
      </c>
    </row>
    <row r="731" spans="1:5" x14ac:dyDescent="0.25">
      <c r="A731" t="s">
        <v>117</v>
      </c>
      <c r="B731" t="s">
        <v>67</v>
      </c>
      <c r="C731" s="22">
        <v>0.317386565545897</v>
      </c>
      <c r="D731">
        <v>1</v>
      </c>
      <c r="E731">
        <v>1</v>
      </c>
    </row>
    <row r="732" spans="1:5" x14ac:dyDescent="0.25">
      <c r="A732" t="s">
        <v>118</v>
      </c>
      <c r="B732" t="s">
        <v>67</v>
      </c>
      <c r="C732" s="22">
        <v>0.329528241074176</v>
      </c>
      <c r="D732">
        <v>1</v>
      </c>
      <c r="E732">
        <v>1</v>
      </c>
    </row>
    <row r="733" spans="1:5" x14ac:dyDescent="0.25">
      <c r="A733" t="s">
        <v>119</v>
      </c>
      <c r="B733" t="s">
        <v>67</v>
      </c>
      <c r="C733" s="22">
        <v>0.340195970548339</v>
      </c>
      <c r="D733">
        <v>1</v>
      </c>
      <c r="E733">
        <v>1</v>
      </c>
    </row>
    <row r="734" spans="1:5" x14ac:dyDescent="0.25">
      <c r="A734" t="s">
        <v>72</v>
      </c>
      <c r="B734" t="s">
        <v>67</v>
      </c>
      <c r="C734" s="22">
        <v>0.31189815399549697</v>
      </c>
      <c r="D734">
        <v>1</v>
      </c>
      <c r="E734">
        <v>1</v>
      </c>
    </row>
    <row r="735" spans="1:5" x14ac:dyDescent="0.25">
      <c r="A735" t="s">
        <v>121</v>
      </c>
      <c r="B735" t="s">
        <v>67</v>
      </c>
      <c r="C735" s="22">
        <v>0.30843453376892999</v>
      </c>
      <c r="D735">
        <v>1</v>
      </c>
      <c r="E735">
        <v>1</v>
      </c>
    </row>
    <row r="736" spans="1:5" x14ac:dyDescent="0.25">
      <c r="A736" t="s">
        <v>66</v>
      </c>
      <c r="B736" t="s">
        <v>67</v>
      </c>
      <c r="C736" s="22">
        <v>0.33515268586433</v>
      </c>
      <c r="D736">
        <v>1</v>
      </c>
      <c r="E736">
        <v>1</v>
      </c>
    </row>
    <row r="737" spans="1:5" x14ac:dyDescent="0.25">
      <c r="A737" t="s">
        <v>74</v>
      </c>
      <c r="B737" t="s">
        <v>124</v>
      </c>
      <c r="C737" s="22">
        <v>0.29690833898671498</v>
      </c>
      <c r="D737">
        <v>1</v>
      </c>
      <c r="E737">
        <v>1</v>
      </c>
    </row>
    <row r="738" spans="1:5" x14ac:dyDescent="0.25">
      <c r="A738" t="s">
        <v>75</v>
      </c>
      <c r="B738" t="s">
        <v>124</v>
      </c>
      <c r="C738" s="22">
        <v>0.36582228385196802</v>
      </c>
      <c r="D738">
        <v>1</v>
      </c>
      <c r="E738">
        <v>1</v>
      </c>
    </row>
    <row r="739" spans="1:5" x14ac:dyDescent="0.25">
      <c r="A739" t="s">
        <v>76</v>
      </c>
      <c r="B739" t="s">
        <v>124</v>
      </c>
      <c r="C739" s="22">
        <v>0.35491673175529398</v>
      </c>
      <c r="D739">
        <v>1</v>
      </c>
      <c r="E739">
        <v>1</v>
      </c>
    </row>
    <row r="740" spans="1:5" x14ac:dyDescent="0.25">
      <c r="A740" t="s">
        <v>70</v>
      </c>
      <c r="B740" t="s">
        <v>124</v>
      </c>
      <c r="C740" s="22">
        <v>0.33540806023883302</v>
      </c>
      <c r="D740">
        <v>1</v>
      </c>
      <c r="E740">
        <v>1</v>
      </c>
    </row>
    <row r="741" spans="1:5" x14ac:dyDescent="0.25">
      <c r="A741" t="s">
        <v>78</v>
      </c>
      <c r="B741" t="s">
        <v>124</v>
      </c>
      <c r="C741" s="22">
        <v>0.34764785677799898</v>
      </c>
      <c r="D741">
        <v>1</v>
      </c>
      <c r="E741">
        <v>1</v>
      </c>
    </row>
    <row r="742" spans="1:5" x14ac:dyDescent="0.25">
      <c r="A742" t="s">
        <v>79</v>
      </c>
      <c r="B742" t="s">
        <v>124</v>
      </c>
      <c r="C742" s="22">
        <v>0.33195174754891599</v>
      </c>
      <c r="D742">
        <v>1</v>
      </c>
      <c r="E742">
        <v>1</v>
      </c>
    </row>
    <row r="743" spans="1:5" x14ac:dyDescent="0.25">
      <c r="A743" t="s">
        <v>83</v>
      </c>
      <c r="B743" t="s">
        <v>124</v>
      </c>
      <c r="C743" s="22">
        <v>0.297399545184581</v>
      </c>
      <c r="D743">
        <v>1</v>
      </c>
      <c r="E743">
        <v>1</v>
      </c>
    </row>
    <row r="744" spans="1:5" x14ac:dyDescent="0.25">
      <c r="A744" t="s">
        <v>84</v>
      </c>
      <c r="B744" t="s">
        <v>124</v>
      </c>
      <c r="C744" s="22">
        <v>0.36834330078465699</v>
      </c>
      <c r="D744">
        <v>1</v>
      </c>
      <c r="E744">
        <v>1</v>
      </c>
    </row>
    <row r="745" spans="1:5" x14ac:dyDescent="0.25">
      <c r="A745" t="s">
        <v>85</v>
      </c>
      <c r="B745" t="s">
        <v>124</v>
      </c>
      <c r="C745" s="22">
        <v>0.31306672074816499</v>
      </c>
      <c r="D745">
        <v>1</v>
      </c>
      <c r="E745">
        <v>1</v>
      </c>
    </row>
    <row r="746" spans="1:5" x14ac:dyDescent="0.25">
      <c r="A746" t="s">
        <v>86</v>
      </c>
      <c r="B746" t="s">
        <v>124</v>
      </c>
      <c r="C746" s="22">
        <v>0.29583719818724902</v>
      </c>
      <c r="D746">
        <v>1</v>
      </c>
      <c r="E746">
        <v>1</v>
      </c>
    </row>
    <row r="747" spans="1:5" x14ac:dyDescent="0.25">
      <c r="A747" t="s">
        <v>87</v>
      </c>
      <c r="B747" t="s">
        <v>124</v>
      </c>
      <c r="C747" s="22">
        <v>0.35325465053782501</v>
      </c>
      <c r="D747">
        <v>1</v>
      </c>
      <c r="E747">
        <v>1</v>
      </c>
    </row>
    <row r="748" spans="1:5" x14ac:dyDescent="0.25">
      <c r="A748" t="s">
        <v>88</v>
      </c>
      <c r="B748" t="s">
        <v>124</v>
      </c>
      <c r="C748" s="22">
        <v>0.35748745082317401</v>
      </c>
      <c r="D748">
        <v>1</v>
      </c>
      <c r="E748">
        <v>1</v>
      </c>
    </row>
    <row r="749" spans="1:5" x14ac:dyDescent="0.25">
      <c r="A749" t="s">
        <v>91</v>
      </c>
      <c r="B749" t="s">
        <v>124</v>
      </c>
      <c r="C749" s="22">
        <v>0.30324829708873302</v>
      </c>
      <c r="D749">
        <v>1</v>
      </c>
      <c r="E749">
        <v>1</v>
      </c>
    </row>
    <row r="750" spans="1:5" x14ac:dyDescent="0.25">
      <c r="A750" t="s">
        <v>94</v>
      </c>
      <c r="B750" t="s">
        <v>124</v>
      </c>
      <c r="C750" s="22">
        <v>0.34621180136972901</v>
      </c>
      <c r="D750">
        <v>1</v>
      </c>
      <c r="E750">
        <v>1</v>
      </c>
    </row>
    <row r="751" spans="1:5" x14ac:dyDescent="0.25">
      <c r="A751" t="s">
        <v>68</v>
      </c>
      <c r="B751" t="s">
        <v>124</v>
      </c>
      <c r="C751" s="22">
        <v>0.31007128418069602</v>
      </c>
      <c r="D751">
        <v>1</v>
      </c>
      <c r="E751">
        <v>1</v>
      </c>
    </row>
    <row r="752" spans="1:5" x14ac:dyDescent="0.25">
      <c r="A752" t="s">
        <v>96</v>
      </c>
      <c r="B752" t="s">
        <v>124</v>
      </c>
      <c r="C752" s="22">
        <v>0.29921632662235098</v>
      </c>
      <c r="D752">
        <v>1</v>
      </c>
      <c r="E752">
        <v>1</v>
      </c>
    </row>
    <row r="753" spans="1:5" x14ac:dyDescent="0.25">
      <c r="A753" t="s">
        <v>69</v>
      </c>
      <c r="B753" t="s">
        <v>124</v>
      </c>
      <c r="C753" s="22">
        <v>0.311305921712072</v>
      </c>
      <c r="D753">
        <v>1</v>
      </c>
      <c r="E753">
        <v>1</v>
      </c>
    </row>
    <row r="754" spans="1:5" x14ac:dyDescent="0.25">
      <c r="A754" t="s">
        <v>98</v>
      </c>
      <c r="B754" t="s">
        <v>124</v>
      </c>
      <c r="C754" s="22">
        <v>0.31744125497186199</v>
      </c>
      <c r="D754">
        <v>1</v>
      </c>
      <c r="E754">
        <v>1</v>
      </c>
    </row>
    <row r="755" spans="1:5" x14ac:dyDescent="0.25">
      <c r="A755" t="s">
        <v>99</v>
      </c>
      <c r="B755" t="s">
        <v>124</v>
      </c>
      <c r="C755" s="22">
        <v>0.345624076690283</v>
      </c>
      <c r="D755">
        <v>1</v>
      </c>
      <c r="E755">
        <v>1</v>
      </c>
    </row>
    <row r="756" spans="1:5" x14ac:dyDescent="0.25">
      <c r="A756" t="s">
        <v>100</v>
      </c>
      <c r="B756" t="s">
        <v>124</v>
      </c>
      <c r="C756" s="22">
        <v>0.35447834667577499</v>
      </c>
      <c r="D756">
        <v>1</v>
      </c>
      <c r="E756">
        <v>1</v>
      </c>
    </row>
    <row r="757" spans="1:5" x14ac:dyDescent="0.25">
      <c r="A757" t="s">
        <v>102</v>
      </c>
      <c r="B757" t="s">
        <v>124</v>
      </c>
      <c r="C757" s="22">
        <v>0.36635490379430202</v>
      </c>
      <c r="D757">
        <v>1</v>
      </c>
      <c r="E757">
        <v>1</v>
      </c>
    </row>
    <row r="758" spans="1:5" x14ac:dyDescent="0.25">
      <c r="A758" t="s">
        <v>103</v>
      </c>
      <c r="B758" t="s">
        <v>124</v>
      </c>
      <c r="C758" s="22">
        <v>0.330898766833297</v>
      </c>
      <c r="D758">
        <v>1</v>
      </c>
      <c r="E758">
        <v>1</v>
      </c>
    </row>
    <row r="759" spans="1:5" x14ac:dyDescent="0.25">
      <c r="A759" t="s">
        <v>65</v>
      </c>
      <c r="B759" t="s">
        <v>124</v>
      </c>
      <c r="C759" s="22">
        <v>0.32608638393248102</v>
      </c>
      <c r="D759">
        <v>1</v>
      </c>
      <c r="E759">
        <v>1</v>
      </c>
    </row>
    <row r="760" spans="1:5" x14ac:dyDescent="0.25">
      <c r="A760" t="s">
        <v>104</v>
      </c>
      <c r="B760" t="s">
        <v>124</v>
      </c>
      <c r="C760" s="22">
        <v>0.30615710436259103</v>
      </c>
      <c r="D760">
        <v>1</v>
      </c>
      <c r="E760">
        <v>1</v>
      </c>
    </row>
    <row r="761" spans="1:5" x14ac:dyDescent="0.25">
      <c r="A761" t="s">
        <v>105</v>
      </c>
      <c r="B761" t="s">
        <v>124</v>
      </c>
      <c r="C761" s="22">
        <v>0.301280249211347</v>
      </c>
      <c r="D761">
        <v>1</v>
      </c>
      <c r="E761">
        <v>1</v>
      </c>
    </row>
    <row r="762" spans="1:5" x14ac:dyDescent="0.25">
      <c r="A762" t="s">
        <v>106</v>
      </c>
      <c r="B762" t="s">
        <v>124</v>
      </c>
      <c r="C762" s="22">
        <v>0.36321250007117101</v>
      </c>
      <c r="D762">
        <v>1</v>
      </c>
      <c r="E762">
        <v>1</v>
      </c>
    </row>
    <row r="763" spans="1:5" x14ac:dyDescent="0.25">
      <c r="A763" t="s">
        <v>109</v>
      </c>
      <c r="B763" t="s">
        <v>124</v>
      </c>
      <c r="C763" s="22">
        <v>0.34082578416984699</v>
      </c>
      <c r="D763">
        <v>1</v>
      </c>
      <c r="E763">
        <v>1</v>
      </c>
    </row>
    <row r="764" spans="1:5" x14ac:dyDescent="0.25">
      <c r="A764" t="s">
        <v>111</v>
      </c>
      <c r="B764" t="s">
        <v>124</v>
      </c>
      <c r="C764" s="22">
        <v>0.34560756980143398</v>
      </c>
      <c r="D764">
        <v>1</v>
      </c>
      <c r="E764">
        <v>1</v>
      </c>
    </row>
    <row r="765" spans="1:5" x14ac:dyDescent="0.25">
      <c r="A765" t="s">
        <v>112</v>
      </c>
      <c r="B765" t="s">
        <v>124</v>
      </c>
      <c r="C765" s="22">
        <v>0.348789617842172</v>
      </c>
      <c r="D765">
        <v>1</v>
      </c>
      <c r="E765">
        <v>1</v>
      </c>
    </row>
    <row r="766" spans="1:5" x14ac:dyDescent="0.25">
      <c r="A766" t="s">
        <v>118</v>
      </c>
      <c r="B766" t="s">
        <v>124</v>
      </c>
      <c r="C766" s="22">
        <v>0.29777046108928201</v>
      </c>
      <c r="D766">
        <v>1</v>
      </c>
      <c r="E766">
        <v>1</v>
      </c>
    </row>
    <row r="767" spans="1:5" x14ac:dyDescent="0.25">
      <c r="A767" t="s">
        <v>119</v>
      </c>
      <c r="B767" t="s">
        <v>124</v>
      </c>
      <c r="C767" s="22">
        <v>0.30742099492213998</v>
      </c>
      <c r="D767">
        <v>1</v>
      </c>
      <c r="E767">
        <v>1</v>
      </c>
    </row>
    <row r="768" spans="1:5" x14ac:dyDescent="0.25">
      <c r="A768" t="s">
        <v>66</v>
      </c>
      <c r="B768" t="s">
        <v>124</v>
      </c>
      <c r="C768" s="22">
        <v>0.34348353815389698</v>
      </c>
      <c r="D768">
        <v>1</v>
      </c>
      <c r="E768">
        <v>1</v>
      </c>
    </row>
    <row r="769" spans="1:5" x14ac:dyDescent="0.25">
      <c r="A769" t="s">
        <v>74</v>
      </c>
      <c r="B769" t="s">
        <v>125</v>
      </c>
      <c r="C769" s="22">
        <v>0.30041503514006901</v>
      </c>
      <c r="D769">
        <v>1</v>
      </c>
      <c r="E769">
        <v>1</v>
      </c>
    </row>
    <row r="770" spans="1:5" x14ac:dyDescent="0.25">
      <c r="A770" t="s">
        <v>74</v>
      </c>
      <c r="B770" t="s">
        <v>71</v>
      </c>
      <c r="C770" s="22">
        <v>0.348154641050549</v>
      </c>
      <c r="D770">
        <v>1</v>
      </c>
      <c r="E770">
        <v>1</v>
      </c>
    </row>
    <row r="771" spans="1:5" x14ac:dyDescent="0.25">
      <c r="A771" t="s">
        <v>74</v>
      </c>
      <c r="B771" t="s">
        <v>126</v>
      </c>
      <c r="C771" s="22">
        <v>0.28991670971449202</v>
      </c>
      <c r="D771">
        <v>1</v>
      </c>
      <c r="E771">
        <v>1</v>
      </c>
    </row>
    <row r="772" spans="1:5" x14ac:dyDescent="0.25">
      <c r="A772" t="s">
        <v>75</v>
      </c>
      <c r="B772" t="s">
        <v>125</v>
      </c>
      <c r="C772" s="22">
        <v>0.34012483907660102</v>
      </c>
      <c r="D772">
        <v>1</v>
      </c>
      <c r="E772">
        <v>1</v>
      </c>
    </row>
    <row r="773" spans="1:5" x14ac:dyDescent="0.25">
      <c r="A773" t="s">
        <v>75</v>
      </c>
      <c r="B773" t="s">
        <v>126</v>
      </c>
      <c r="C773" s="22">
        <v>0.35750171180998003</v>
      </c>
      <c r="D773">
        <v>1</v>
      </c>
      <c r="E773">
        <v>1</v>
      </c>
    </row>
    <row r="774" spans="1:5" x14ac:dyDescent="0.25">
      <c r="A774" t="s">
        <v>76</v>
      </c>
      <c r="B774" t="s">
        <v>125</v>
      </c>
      <c r="C774" s="22">
        <v>0.34489996479705098</v>
      </c>
      <c r="D774">
        <v>1</v>
      </c>
      <c r="E774">
        <v>1</v>
      </c>
    </row>
    <row r="775" spans="1:5" x14ac:dyDescent="0.25">
      <c r="A775" t="s">
        <v>76</v>
      </c>
      <c r="B775" t="s">
        <v>71</v>
      </c>
      <c r="C775" s="22">
        <v>0.28989777819187201</v>
      </c>
      <c r="D775">
        <v>1</v>
      </c>
      <c r="E775">
        <v>1</v>
      </c>
    </row>
    <row r="776" spans="1:5" x14ac:dyDescent="0.25">
      <c r="A776" t="s">
        <v>76</v>
      </c>
      <c r="B776" t="s">
        <v>126</v>
      </c>
      <c r="C776" s="22">
        <v>0.36058851760562199</v>
      </c>
      <c r="D776">
        <v>1</v>
      </c>
      <c r="E776">
        <v>1</v>
      </c>
    </row>
    <row r="777" spans="1:5" x14ac:dyDescent="0.25">
      <c r="A777" t="s">
        <v>70</v>
      </c>
      <c r="B777" t="s">
        <v>125</v>
      </c>
      <c r="C777" s="22">
        <v>0.324366338209362</v>
      </c>
      <c r="D777">
        <v>1</v>
      </c>
      <c r="E777">
        <v>1</v>
      </c>
    </row>
    <row r="778" spans="1:5" x14ac:dyDescent="0.25">
      <c r="A778" t="s">
        <v>70</v>
      </c>
      <c r="B778" t="s">
        <v>71</v>
      </c>
      <c r="C778" s="22">
        <v>0.341411177550492</v>
      </c>
      <c r="D778">
        <v>1</v>
      </c>
      <c r="E778">
        <v>1</v>
      </c>
    </row>
    <row r="779" spans="1:5" x14ac:dyDescent="0.25">
      <c r="A779" t="s">
        <v>70</v>
      </c>
      <c r="B779" t="s">
        <v>126</v>
      </c>
      <c r="C779" s="22">
        <v>0.33069369379081998</v>
      </c>
      <c r="D779">
        <v>1</v>
      </c>
      <c r="E779">
        <v>1</v>
      </c>
    </row>
    <row r="780" spans="1:5" x14ac:dyDescent="0.25">
      <c r="A780" t="s">
        <v>78</v>
      </c>
      <c r="B780" t="s">
        <v>125</v>
      </c>
      <c r="C780" s="22">
        <v>0.338533145006646</v>
      </c>
      <c r="D780">
        <v>1</v>
      </c>
      <c r="E780">
        <v>1</v>
      </c>
    </row>
    <row r="781" spans="1:5" x14ac:dyDescent="0.25">
      <c r="A781" t="s">
        <v>78</v>
      </c>
      <c r="B781" t="s">
        <v>71</v>
      </c>
      <c r="C781" s="22">
        <v>0.32873909587900502</v>
      </c>
      <c r="D781">
        <v>1</v>
      </c>
      <c r="E781">
        <v>1</v>
      </c>
    </row>
    <row r="782" spans="1:5" x14ac:dyDescent="0.25">
      <c r="A782" t="s">
        <v>78</v>
      </c>
      <c r="B782" t="s">
        <v>126</v>
      </c>
      <c r="C782" s="22">
        <v>0.35348259948935501</v>
      </c>
      <c r="D782">
        <v>1</v>
      </c>
      <c r="E782">
        <v>1</v>
      </c>
    </row>
    <row r="783" spans="1:5" x14ac:dyDescent="0.25">
      <c r="A783" t="s">
        <v>79</v>
      </c>
      <c r="B783" t="s">
        <v>125</v>
      </c>
      <c r="C783" s="22">
        <v>0.324634383807062</v>
      </c>
      <c r="D783">
        <v>1</v>
      </c>
      <c r="E783">
        <v>1</v>
      </c>
    </row>
    <row r="784" spans="1:5" x14ac:dyDescent="0.25">
      <c r="A784" t="s">
        <v>79</v>
      </c>
      <c r="B784" t="s">
        <v>71</v>
      </c>
      <c r="C784" s="22">
        <v>0.33830056387258001</v>
      </c>
      <c r="D784">
        <v>1</v>
      </c>
      <c r="E784">
        <v>1</v>
      </c>
    </row>
    <row r="785" spans="1:5" x14ac:dyDescent="0.25">
      <c r="A785" t="s">
        <v>79</v>
      </c>
      <c r="B785" t="s">
        <v>126</v>
      </c>
      <c r="C785" s="22">
        <v>0.32504656219446698</v>
      </c>
      <c r="D785">
        <v>1</v>
      </c>
      <c r="E785">
        <v>1</v>
      </c>
    </row>
    <row r="786" spans="1:5" x14ac:dyDescent="0.25">
      <c r="A786" t="s">
        <v>82</v>
      </c>
      <c r="B786" t="s">
        <v>71</v>
      </c>
      <c r="C786" s="22">
        <v>0.32878295622820702</v>
      </c>
      <c r="D786">
        <v>1</v>
      </c>
      <c r="E786">
        <v>1</v>
      </c>
    </row>
    <row r="787" spans="1:5" x14ac:dyDescent="0.25">
      <c r="A787" t="s">
        <v>83</v>
      </c>
      <c r="B787" t="s">
        <v>125</v>
      </c>
      <c r="C787" s="22">
        <v>0.30849407979012899</v>
      </c>
      <c r="D787">
        <v>1</v>
      </c>
      <c r="E787">
        <v>1</v>
      </c>
    </row>
    <row r="788" spans="1:5" x14ac:dyDescent="0.25">
      <c r="A788" t="s">
        <v>83</v>
      </c>
      <c r="B788" t="s">
        <v>71</v>
      </c>
      <c r="C788" s="22">
        <v>0.335735048087002</v>
      </c>
      <c r="D788">
        <v>1</v>
      </c>
      <c r="E788">
        <v>1</v>
      </c>
    </row>
    <row r="789" spans="1:5" x14ac:dyDescent="0.25">
      <c r="A789" t="s">
        <v>84</v>
      </c>
      <c r="B789" t="s">
        <v>125</v>
      </c>
      <c r="C789" s="22">
        <v>0.339002068603457</v>
      </c>
      <c r="D789">
        <v>1</v>
      </c>
      <c r="E789">
        <v>1</v>
      </c>
    </row>
    <row r="790" spans="1:5" x14ac:dyDescent="0.25">
      <c r="A790" t="s">
        <v>84</v>
      </c>
      <c r="B790" t="s">
        <v>126</v>
      </c>
      <c r="C790" s="22">
        <v>0.36043787124737597</v>
      </c>
      <c r="D790">
        <v>1</v>
      </c>
      <c r="E790">
        <v>1</v>
      </c>
    </row>
    <row r="791" spans="1:5" x14ac:dyDescent="0.25">
      <c r="A791" t="s">
        <v>85</v>
      </c>
      <c r="B791" t="s">
        <v>125</v>
      </c>
      <c r="C791" s="22">
        <v>0.31193292313065302</v>
      </c>
      <c r="D791">
        <v>1</v>
      </c>
      <c r="E791">
        <v>1</v>
      </c>
    </row>
    <row r="792" spans="1:5" x14ac:dyDescent="0.25">
      <c r="A792" t="s">
        <v>85</v>
      </c>
      <c r="B792" t="s">
        <v>71</v>
      </c>
      <c r="C792" s="22">
        <v>0.34586828704774403</v>
      </c>
      <c r="D792">
        <v>1</v>
      </c>
      <c r="E792">
        <v>1</v>
      </c>
    </row>
    <row r="793" spans="1:5" x14ac:dyDescent="0.25">
      <c r="A793" t="s">
        <v>85</v>
      </c>
      <c r="B793" t="s">
        <v>126</v>
      </c>
      <c r="C793" s="22">
        <v>0.305943831549705</v>
      </c>
      <c r="D793">
        <v>1</v>
      </c>
      <c r="E793">
        <v>1</v>
      </c>
    </row>
    <row r="794" spans="1:5" x14ac:dyDescent="0.25">
      <c r="A794" t="s">
        <v>86</v>
      </c>
      <c r="B794" t="s">
        <v>125</v>
      </c>
      <c r="C794" s="22">
        <v>0.30182616925943301</v>
      </c>
      <c r="D794">
        <v>1</v>
      </c>
      <c r="E794">
        <v>1</v>
      </c>
    </row>
    <row r="795" spans="1:5" x14ac:dyDescent="0.25">
      <c r="A795" t="s">
        <v>86</v>
      </c>
      <c r="B795" t="s">
        <v>71</v>
      </c>
      <c r="C795" s="22">
        <v>0.34837658340327698</v>
      </c>
      <c r="D795">
        <v>1</v>
      </c>
      <c r="E795">
        <v>1</v>
      </c>
    </row>
    <row r="796" spans="1:5" x14ac:dyDescent="0.25">
      <c r="A796" t="s">
        <v>87</v>
      </c>
      <c r="B796" t="s">
        <v>125</v>
      </c>
      <c r="C796" s="22">
        <v>0.34197551374642399</v>
      </c>
      <c r="D796">
        <v>1</v>
      </c>
      <c r="E796">
        <v>1</v>
      </c>
    </row>
    <row r="797" spans="1:5" x14ac:dyDescent="0.25">
      <c r="A797" t="s">
        <v>87</v>
      </c>
      <c r="B797" t="s">
        <v>71</v>
      </c>
      <c r="C797" s="22">
        <v>0.31140127894749298</v>
      </c>
      <c r="D797">
        <v>1</v>
      </c>
      <c r="E797">
        <v>1</v>
      </c>
    </row>
    <row r="798" spans="1:5" x14ac:dyDescent="0.25">
      <c r="A798" t="s">
        <v>87</v>
      </c>
      <c r="B798" t="s">
        <v>126</v>
      </c>
      <c r="C798" s="22">
        <v>0.34938180333206298</v>
      </c>
      <c r="D798">
        <v>1</v>
      </c>
      <c r="E798">
        <v>1</v>
      </c>
    </row>
    <row r="799" spans="1:5" x14ac:dyDescent="0.25">
      <c r="A799" t="s">
        <v>88</v>
      </c>
      <c r="B799" t="s">
        <v>125</v>
      </c>
      <c r="C799" s="22">
        <v>0.34347049356683002</v>
      </c>
      <c r="D799">
        <v>1</v>
      </c>
      <c r="E799">
        <v>1</v>
      </c>
    </row>
    <row r="800" spans="1:5" x14ac:dyDescent="0.25">
      <c r="A800" t="s">
        <v>88</v>
      </c>
      <c r="B800" t="s">
        <v>71</v>
      </c>
      <c r="C800" s="22">
        <v>0.31160504991909899</v>
      </c>
      <c r="D800">
        <v>1</v>
      </c>
      <c r="E800">
        <v>1</v>
      </c>
    </row>
    <row r="801" spans="1:5" x14ac:dyDescent="0.25">
      <c r="A801" t="s">
        <v>88</v>
      </c>
      <c r="B801" t="s">
        <v>126</v>
      </c>
      <c r="C801" s="22">
        <v>0.36367283118278598</v>
      </c>
      <c r="D801">
        <v>1</v>
      </c>
      <c r="E801">
        <v>1</v>
      </c>
    </row>
    <row r="802" spans="1:5" x14ac:dyDescent="0.25">
      <c r="A802" t="s">
        <v>89</v>
      </c>
      <c r="B802" t="s">
        <v>71</v>
      </c>
      <c r="C802" s="22">
        <v>0.33566027966018602</v>
      </c>
      <c r="D802">
        <v>1</v>
      </c>
      <c r="E802">
        <v>1</v>
      </c>
    </row>
    <row r="803" spans="1:5" x14ac:dyDescent="0.25">
      <c r="A803" t="s">
        <v>91</v>
      </c>
      <c r="B803" t="s">
        <v>125</v>
      </c>
      <c r="C803" s="22">
        <v>0.310611188799226</v>
      </c>
      <c r="D803">
        <v>1</v>
      </c>
      <c r="E803">
        <v>1</v>
      </c>
    </row>
    <row r="804" spans="1:5" x14ac:dyDescent="0.25">
      <c r="A804" t="s">
        <v>91</v>
      </c>
      <c r="B804" t="s">
        <v>71</v>
      </c>
      <c r="C804" s="22">
        <v>0.34192104811670698</v>
      </c>
      <c r="D804">
        <v>1</v>
      </c>
      <c r="E804">
        <v>1</v>
      </c>
    </row>
    <row r="805" spans="1:5" x14ac:dyDescent="0.25">
      <c r="A805" t="s">
        <v>91</v>
      </c>
      <c r="B805" t="s">
        <v>126</v>
      </c>
      <c r="C805" s="22">
        <v>0.29485087151456602</v>
      </c>
      <c r="D805">
        <v>1</v>
      </c>
      <c r="E805">
        <v>1</v>
      </c>
    </row>
    <row r="806" spans="1:5" x14ac:dyDescent="0.25">
      <c r="A806" t="s">
        <v>92</v>
      </c>
      <c r="B806" t="s">
        <v>71</v>
      </c>
      <c r="C806" s="22">
        <v>0.33903817302421702</v>
      </c>
      <c r="D806">
        <v>1</v>
      </c>
      <c r="E806">
        <v>1</v>
      </c>
    </row>
    <row r="807" spans="1:5" x14ac:dyDescent="0.25">
      <c r="A807" t="s">
        <v>93</v>
      </c>
      <c r="B807" t="s">
        <v>71</v>
      </c>
      <c r="C807" s="22">
        <v>0.33451870037577403</v>
      </c>
      <c r="D807">
        <v>1</v>
      </c>
      <c r="E807">
        <v>1</v>
      </c>
    </row>
    <row r="808" spans="1:5" x14ac:dyDescent="0.25">
      <c r="A808" t="s">
        <v>94</v>
      </c>
      <c r="B808" t="s">
        <v>125</v>
      </c>
      <c r="C808" s="22">
        <v>0.33326687467455601</v>
      </c>
      <c r="D808">
        <v>1</v>
      </c>
      <c r="E808">
        <v>1</v>
      </c>
    </row>
    <row r="809" spans="1:5" x14ac:dyDescent="0.25">
      <c r="A809" t="s">
        <v>94</v>
      </c>
      <c r="B809" t="s">
        <v>71</v>
      </c>
      <c r="C809" s="22">
        <v>0.346568290525677</v>
      </c>
      <c r="D809">
        <v>1</v>
      </c>
      <c r="E809">
        <v>1</v>
      </c>
    </row>
    <row r="810" spans="1:5" x14ac:dyDescent="0.25">
      <c r="A810" t="s">
        <v>94</v>
      </c>
      <c r="B810" t="s">
        <v>126</v>
      </c>
      <c r="C810" s="22">
        <v>0.34816130884762497</v>
      </c>
      <c r="D810">
        <v>1</v>
      </c>
      <c r="E810">
        <v>1</v>
      </c>
    </row>
    <row r="811" spans="1:5" x14ac:dyDescent="0.25">
      <c r="A811" t="s">
        <v>68</v>
      </c>
      <c r="B811" t="s">
        <v>125</v>
      </c>
      <c r="C811" s="22">
        <v>0.30961494913360699</v>
      </c>
      <c r="D811">
        <v>1</v>
      </c>
      <c r="E811">
        <v>1</v>
      </c>
    </row>
    <row r="812" spans="1:5" x14ac:dyDescent="0.25">
      <c r="A812" t="s">
        <v>68</v>
      </c>
      <c r="B812" t="s">
        <v>71</v>
      </c>
      <c r="C812" s="22">
        <v>0.35044256289259601</v>
      </c>
      <c r="D812">
        <v>1</v>
      </c>
      <c r="E812">
        <v>1</v>
      </c>
    </row>
    <row r="813" spans="1:5" x14ac:dyDescent="0.25">
      <c r="A813" t="s">
        <v>68</v>
      </c>
      <c r="B813" t="s">
        <v>126</v>
      </c>
      <c r="C813" s="22">
        <v>0.30396179752919</v>
      </c>
      <c r="D813">
        <v>1</v>
      </c>
      <c r="E813">
        <v>1</v>
      </c>
    </row>
    <row r="814" spans="1:5" x14ac:dyDescent="0.25">
      <c r="A814" t="s">
        <v>96</v>
      </c>
      <c r="B814" t="s">
        <v>125</v>
      </c>
      <c r="C814" s="22">
        <v>0.31613217455736597</v>
      </c>
      <c r="D814">
        <v>1</v>
      </c>
      <c r="E814">
        <v>1</v>
      </c>
    </row>
    <row r="815" spans="1:5" x14ac:dyDescent="0.25">
      <c r="A815" t="s">
        <v>96</v>
      </c>
      <c r="B815" t="s">
        <v>71</v>
      </c>
      <c r="C815" s="22">
        <v>0.32704073531753602</v>
      </c>
      <c r="D815">
        <v>1</v>
      </c>
      <c r="E815">
        <v>1</v>
      </c>
    </row>
    <row r="816" spans="1:5" x14ac:dyDescent="0.25">
      <c r="A816" t="s">
        <v>96</v>
      </c>
      <c r="B816" t="s">
        <v>126</v>
      </c>
      <c r="C816" s="22">
        <v>0.29486846848236797</v>
      </c>
      <c r="D816">
        <v>1</v>
      </c>
      <c r="E816">
        <v>1</v>
      </c>
    </row>
    <row r="817" spans="1:5" x14ac:dyDescent="0.25">
      <c r="A817" t="s">
        <v>69</v>
      </c>
      <c r="B817" t="s">
        <v>125</v>
      </c>
      <c r="C817" s="22">
        <v>0.31084535657322698</v>
      </c>
      <c r="D817">
        <v>1</v>
      </c>
      <c r="E817">
        <v>1</v>
      </c>
    </row>
    <row r="818" spans="1:5" x14ac:dyDescent="0.25">
      <c r="A818" t="s">
        <v>69</v>
      </c>
      <c r="B818" t="s">
        <v>71</v>
      </c>
      <c r="C818" s="22">
        <v>0.34744886630917898</v>
      </c>
      <c r="D818">
        <v>1</v>
      </c>
      <c r="E818">
        <v>1</v>
      </c>
    </row>
    <row r="819" spans="1:5" x14ac:dyDescent="0.25">
      <c r="A819" t="s">
        <v>69</v>
      </c>
      <c r="B819" t="s">
        <v>126</v>
      </c>
      <c r="C819" s="22">
        <v>0.30454866388435298</v>
      </c>
      <c r="D819">
        <v>1</v>
      </c>
      <c r="E819">
        <v>1</v>
      </c>
    </row>
    <row r="820" spans="1:5" x14ac:dyDescent="0.25">
      <c r="A820" t="s">
        <v>98</v>
      </c>
      <c r="B820" t="s">
        <v>125</v>
      </c>
      <c r="C820" s="22">
        <v>0.31467981229013697</v>
      </c>
      <c r="D820">
        <v>1</v>
      </c>
      <c r="E820">
        <v>1</v>
      </c>
    </row>
    <row r="821" spans="1:5" x14ac:dyDescent="0.25">
      <c r="A821" t="s">
        <v>98</v>
      </c>
      <c r="B821" t="s">
        <v>71</v>
      </c>
      <c r="C821" s="22">
        <v>0.34706212276388199</v>
      </c>
      <c r="D821">
        <v>1</v>
      </c>
      <c r="E821">
        <v>1</v>
      </c>
    </row>
    <row r="822" spans="1:5" x14ac:dyDescent="0.25">
      <c r="A822" t="s">
        <v>98</v>
      </c>
      <c r="B822" t="s">
        <v>126</v>
      </c>
      <c r="C822" s="22">
        <v>0.31147895403572201</v>
      </c>
      <c r="D822">
        <v>1</v>
      </c>
      <c r="E822">
        <v>1</v>
      </c>
    </row>
    <row r="823" spans="1:5" x14ac:dyDescent="0.25">
      <c r="A823" t="s">
        <v>99</v>
      </c>
      <c r="B823" t="s">
        <v>125</v>
      </c>
      <c r="C823" s="22">
        <v>0.33715348045350602</v>
      </c>
      <c r="D823">
        <v>1</v>
      </c>
      <c r="E823">
        <v>1</v>
      </c>
    </row>
    <row r="824" spans="1:5" x14ac:dyDescent="0.25">
      <c r="A824" t="s">
        <v>99</v>
      </c>
      <c r="B824" t="s">
        <v>71</v>
      </c>
      <c r="C824" s="22">
        <v>0.323813235256244</v>
      </c>
      <c r="D824">
        <v>1</v>
      </c>
      <c r="E824">
        <v>1</v>
      </c>
    </row>
    <row r="825" spans="1:5" x14ac:dyDescent="0.25">
      <c r="A825" t="s">
        <v>99</v>
      </c>
      <c r="B825" t="s">
        <v>126</v>
      </c>
      <c r="C825" s="22">
        <v>0.34202157369146902</v>
      </c>
      <c r="D825">
        <v>1</v>
      </c>
      <c r="E825">
        <v>1</v>
      </c>
    </row>
    <row r="826" spans="1:5" x14ac:dyDescent="0.25">
      <c r="A826" t="s">
        <v>100</v>
      </c>
      <c r="B826" t="s">
        <v>125</v>
      </c>
      <c r="C826" s="22">
        <v>0.339904760093101</v>
      </c>
      <c r="D826">
        <v>1</v>
      </c>
      <c r="E826">
        <v>1</v>
      </c>
    </row>
    <row r="827" spans="1:5" x14ac:dyDescent="0.25">
      <c r="A827" t="s">
        <v>100</v>
      </c>
      <c r="B827" t="s">
        <v>71</v>
      </c>
      <c r="C827" s="22">
        <v>0.31178891579793</v>
      </c>
      <c r="D827">
        <v>1</v>
      </c>
      <c r="E827">
        <v>1</v>
      </c>
    </row>
    <row r="828" spans="1:5" x14ac:dyDescent="0.25">
      <c r="A828" t="s">
        <v>100</v>
      </c>
      <c r="B828" t="s">
        <v>126</v>
      </c>
      <c r="C828" s="22">
        <v>0.34735801179501802</v>
      </c>
      <c r="D828">
        <v>1</v>
      </c>
      <c r="E828">
        <v>1</v>
      </c>
    </row>
    <row r="829" spans="1:5" x14ac:dyDescent="0.25">
      <c r="A829" t="s">
        <v>102</v>
      </c>
      <c r="B829" t="s">
        <v>125</v>
      </c>
      <c r="C829" s="22">
        <v>0.34057424467937197</v>
      </c>
      <c r="D829">
        <v>1</v>
      </c>
      <c r="E829">
        <v>1</v>
      </c>
    </row>
    <row r="830" spans="1:5" x14ac:dyDescent="0.25">
      <c r="A830" t="s">
        <v>102</v>
      </c>
      <c r="B830" t="s">
        <v>126</v>
      </c>
      <c r="C830" s="22">
        <v>0.357918145212266</v>
      </c>
      <c r="D830">
        <v>1</v>
      </c>
      <c r="E830">
        <v>1</v>
      </c>
    </row>
    <row r="831" spans="1:5" x14ac:dyDescent="0.25">
      <c r="A831" t="s">
        <v>103</v>
      </c>
      <c r="B831" t="s">
        <v>125</v>
      </c>
      <c r="C831" s="22">
        <v>0.32601274677035702</v>
      </c>
      <c r="D831">
        <v>1</v>
      </c>
      <c r="E831">
        <v>1</v>
      </c>
    </row>
    <row r="832" spans="1:5" x14ac:dyDescent="0.25">
      <c r="A832" t="s">
        <v>103</v>
      </c>
      <c r="B832" t="s">
        <v>71</v>
      </c>
      <c r="C832" s="22">
        <v>0.34220646798641302</v>
      </c>
      <c r="D832">
        <v>1</v>
      </c>
      <c r="E832">
        <v>1</v>
      </c>
    </row>
    <row r="833" spans="1:5" x14ac:dyDescent="0.25">
      <c r="A833" t="s">
        <v>103</v>
      </c>
      <c r="B833" t="s">
        <v>126</v>
      </c>
      <c r="C833" s="22">
        <v>0.32611446646326397</v>
      </c>
      <c r="D833">
        <v>1</v>
      </c>
      <c r="E833">
        <v>1</v>
      </c>
    </row>
    <row r="834" spans="1:5" x14ac:dyDescent="0.25">
      <c r="A834" t="s">
        <v>65</v>
      </c>
      <c r="B834" t="s">
        <v>125</v>
      </c>
      <c r="C834" s="22">
        <v>0.32328352092851798</v>
      </c>
      <c r="D834">
        <v>1</v>
      </c>
      <c r="E834">
        <v>1</v>
      </c>
    </row>
    <row r="835" spans="1:5" x14ac:dyDescent="0.25">
      <c r="A835" t="s">
        <v>65</v>
      </c>
      <c r="B835" t="s">
        <v>71</v>
      </c>
      <c r="C835" s="22">
        <v>0.34458892736629498</v>
      </c>
      <c r="D835">
        <v>1</v>
      </c>
      <c r="E835">
        <v>1</v>
      </c>
    </row>
    <row r="836" spans="1:5" x14ac:dyDescent="0.25">
      <c r="A836" t="s">
        <v>65</v>
      </c>
      <c r="B836" t="s">
        <v>126</v>
      </c>
      <c r="C836" s="22">
        <v>0.321434095982363</v>
      </c>
      <c r="D836">
        <v>1</v>
      </c>
      <c r="E836">
        <v>1</v>
      </c>
    </row>
    <row r="837" spans="1:5" x14ac:dyDescent="0.25">
      <c r="A837" t="s">
        <v>104</v>
      </c>
      <c r="B837" t="s">
        <v>125</v>
      </c>
      <c r="C837" s="22">
        <v>0.31241557809662102</v>
      </c>
      <c r="D837">
        <v>1</v>
      </c>
      <c r="E837">
        <v>1</v>
      </c>
    </row>
    <row r="838" spans="1:5" x14ac:dyDescent="0.25">
      <c r="A838" t="s">
        <v>104</v>
      </c>
      <c r="B838" t="s">
        <v>71</v>
      </c>
      <c r="C838" s="22">
        <v>0.33771979592408702</v>
      </c>
      <c r="D838">
        <v>1</v>
      </c>
      <c r="E838">
        <v>1</v>
      </c>
    </row>
    <row r="839" spans="1:5" x14ac:dyDescent="0.25">
      <c r="A839" t="s">
        <v>104</v>
      </c>
      <c r="B839" t="s">
        <v>126</v>
      </c>
      <c r="C839" s="22">
        <v>0.29998919582557898</v>
      </c>
      <c r="D839">
        <v>1</v>
      </c>
      <c r="E839">
        <v>1</v>
      </c>
    </row>
    <row r="840" spans="1:5" x14ac:dyDescent="0.25">
      <c r="A840" t="s">
        <v>105</v>
      </c>
      <c r="B840" t="s">
        <v>125</v>
      </c>
      <c r="C840" s="22">
        <v>0.30280647315437098</v>
      </c>
      <c r="D840">
        <v>1</v>
      </c>
      <c r="E840">
        <v>1</v>
      </c>
    </row>
    <row r="841" spans="1:5" x14ac:dyDescent="0.25">
      <c r="A841" t="s">
        <v>105</v>
      </c>
      <c r="B841" t="s">
        <v>71</v>
      </c>
      <c r="C841" s="22">
        <v>0.35018447379561402</v>
      </c>
      <c r="D841">
        <v>1</v>
      </c>
      <c r="E841">
        <v>1</v>
      </c>
    </row>
    <row r="842" spans="1:5" x14ac:dyDescent="0.25">
      <c r="A842" t="s">
        <v>105</v>
      </c>
      <c r="B842" t="s">
        <v>126</v>
      </c>
      <c r="C842" s="22">
        <v>0.29451306969048802</v>
      </c>
      <c r="D842">
        <v>1</v>
      </c>
      <c r="E842">
        <v>1</v>
      </c>
    </row>
    <row r="843" spans="1:5" x14ac:dyDescent="0.25">
      <c r="A843" t="s">
        <v>106</v>
      </c>
      <c r="B843" t="s">
        <v>125</v>
      </c>
      <c r="C843" s="22">
        <v>0.34843324684984101</v>
      </c>
      <c r="D843">
        <v>1</v>
      </c>
      <c r="E843">
        <v>1</v>
      </c>
    </row>
    <row r="844" spans="1:5" x14ac:dyDescent="0.25">
      <c r="A844" t="s">
        <v>106</v>
      </c>
      <c r="B844" t="s">
        <v>71</v>
      </c>
      <c r="C844" s="22">
        <v>0.32653491430242099</v>
      </c>
      <c r="D844">
        <v>1</v>
      </c>
      <c r="E844">
        <v>1</v>
      </c>
    </row>
    <row r="845" spans="1:5" x14ac:dyDescent="0.25">
      <c r="A845" t="s">
        <v>106</v>
      </c>
      <c r="B845" t="s">
        <v>126</v>
      </c>
      <c r="C845" s="22">
        <v>0.368280614323095</v>
      </c>
      <c r="D845">
        <v>1</v>
      </c>
      <c r="E845">
        <v>1</v>
      </c>
    </row>
    <row r="846" spans="1:5" x14ac:dyDescent="0.25">
      <c r="A846" t="s">
        <v>109</v>
      </c>
      <c r="B846" t="s">
        <v>125</v>
      </c>
      <c r="C846" s="22">
        <v>0.33400711431882002</v>
      </c>
      <c r="D846">
        <v>1</v>
      </c>
      <c r="E846">
        <v>1</v>
      </c>
    </row>
    <row r="847" spans="1:5" x14ac:dyDescent="0.25">
      <c r="A847" t="s">
        <v>109</v>
      </c>
      <c r="B847" t="s">
        <v>71</v>
      </c>
      <c r="C847" s="22">
        <v>0.33125145759174401</v>
      </c>
      <c r="D847">
        <v>1</v>
      </c>
      <c r="E847">
        <v>1</v>
      </c>
    </row>
    <row r="848" spans="1:5" x14ac:dyDescent="0.25">
      <c r="A848" t="s">
        <v>109</v>
      </c>
      <c r="B848" t="s">
        <v>126</v>
      </c>
      <c r="C848" s="22">
        <v>0.33660137459071798</v>
      </c>
      <c r="D848">
        <v>1</v>
      </c>
      <c r="E848">
        <v>1</v>
      </c>
    </row>
    <row r="849" spans="1:5" x14ac:dyDescent="0.25">
      <c r="A849" t="s">
        <v>111</v>
      </c>
      <c r="B849" t="s">
        <v>125</v>
      </c>
      <c r="C849" s="22">
        <v>0.33725541208037102</v>
      </c>
      <c r="D849">
        <v>1</v>
      </c>
      <c r="E849">
        <v>1</v>
      </c>
    </row>
    <row r="850" spans="1:5" x14ac:dyDescent="0.25">
      <c r="A850" t="s">
        <v>111</v>
      </c>
      <c r="B850" t="s">
        <v>71</v>
      </c>
      <c r="C850" s="22">
        <v>0.32376106293243601</v>
      </c>
      <c r="D850">
        <v>1</v>
      </c>
      <c r="E850">
        <v>1</v>
      </c>
    </row>
    <row r="851" spans="1:5" x14ac:dyDescent="0.25">
      <c r="A851" t="s">
        <v>111</v>
      </c>
      <c r="B851" t="s">
        <v>126</v>
      </c>
      <c r="C851" s="22">
        <v>0.34200582924388501</v>
      </c>
      <c r="D851">
        <v>1</v>
      </c>
      <c r="E851">
        <v>1</v>
      </c>
    </row>
    <row r="852" spans="1:5" x14ac:dyDescent="0.25">
      <c r="A852" t="s">
        <v>112</v>
      </c>
      <c r="B852" t="s">
        <v>125</v>
      </c>
      <c r="C852" s="22">
        <v>0.33898424792983201</v>
      </c>
      <c r="D852">
        <v>1</v>
      </c>
      <c r="E852">
        <v>1</v>
      </c>
    </row>
    <row r="853" spans="1:5" x14ac:dyDescent="0.25">
      <c r="A853" t="s">
        <v>112</v>
      </c>
      <c r="B853" t="s">
        <v>71</v>
      </c>
      <c r="C853" s="22">
        <v>0.33310827351612299</v>
      </c>
      <c r="D853">
        <v>1</v>
      </c>
      <c r="E853">
        <v>1</v>
      </c>
    </row>
    <row r="854" spans="1:5" x14ac:dyDescent="0.25">
      <c r="A854" t="s">
        <v>112</v>
      </c>
      <c r="B854" t="s">
        <v>126</v>
      </c>
      <c r="C854" s="22">
        <v>0.35406180753323802</v>
      </c>
      <c r="D854">
        <v>1</v>
      </c>
      <c r="E854">
        <v>1</v>
      </c>
    </row>
    <row r="855" spans="1:5" x14ac:dyDescent="0.25">
      <c r="A855" t="s">
        <v>117</v>
      </c>
      <c r="B855" t="s">
        <v>71</v>
      </c>
      <c r="C855" s="22">
        <v>0.33099870280160198</v>
      </c>
      <c r="D855">
        <v>1</v>
      </c>
      <c r="E855">
        <v>1</v>
      </c>
    </row>
    <row r="856" spans="1:5" x14ac:dyDescent="0.25">
      <c r="A856" t="s">
        <v>118</v>
      </c>
      <c r="B856" t="s">
        <v>125</v>
      </c>
      <c r="C856" s="22">
        <v>0.30156046625036698</v>
      </c>
      <c r="D856">
        <v>1</v>
      </c>
      <c r="E856">
        <v>1</v>
      </c>
    </row>
    <row r="857" spans="1:5" x14ac:dyDescent="0.25">
      <c r="A857" t="s">
        <v>118</v>
      </c>
      <c r="B857" t="s">
        <v>71</v>
      </c>
      <c r="C857" s="22">
        <v>0.349693625928092</v>
      </c>
      <c r="D857">
        <v>1</v>
      </c>
      <c r="E857">
        <v>1</v>
      </c>
    </row>
    <row r="858" spans="1:5" x14ac:dyDescent="0.25">
      <c r="A858" t="s">
        <v>118</v>
      </c>
      <c r="B858" t="s">
        <v>126</v>
      </c>
      <c r="C858" s="22">
        <v>0.290784066605703</v>
      </c>
      <c r="D858">
        <v>1</v>
      </c>
      <c r="E858">
        <v>1</v>
      </c>
    </row>
    <row r="859" spans="1:5" x14ac:dyDescent="0.25">
      <c r="A859" t="s">
        <v>119</v>
      </c>
      <c r="B859" t="s">
        <v>125</v>
      </c>
      <c r="C859" s="22">
        <v>0.31310293003858503</v>
      </c>
      <c r="D859">
        <v>1</v>
      </c>
      <c r="E859">
        <v>1</v>
      </c>
    </row>
    <row r="860" spans="1:5" x14ac:dyDescent="0.25">
      <c r="A860" t="s">
        <v>119</v>
      </c>
      <c r="B860" t="s">
        <v>71</v>
      </c>
      <c r="C860" s="22">
        <v>0.33748674894080699</v>
      </c>
      <c r="D860">
        <v>1</v>
      </c>
      <c r="E860">
        <v>1</v>
      </c>
    </row>
    <row r="861" spans="1:5" x14ac:dyDescent="0.25">
      <c r="A861" t="s">
        <v>119</v>
      </c>
      <c r="B861" t="s">
        <v>126</v>
      </c>
      <c r="C861" s="22">
        <v>0.30651188955349901</v>
      </c>
      <c r="D861">
        <v>1</v>
      </c>
      <c r="E861">
        <v>1</v>
      </c>
    </row>
    <row r="862" spans="1:5" x14ac:dyDescent="0.25">
      <c r="A862" t="s">
        <v>72</v>
      </c>
      <c r="B862" t="s">
        <v>71</v>
      </c>
      <c r="C862" s="22">
        <v>0.328713443300513</v>
      </c>
      <c r="D862">
        <v>1</v>
      </c>
      <c r="E862">
        <v>1</v>
      </c>
    </row>
    <row r="863" spans="1:5" x14ac:dyDescent="0.25">
      <c r="A863" t="s">
        <v>66</v>
      </c>
      <c r="B863" t="s">
        <v>125</v>
      </c>
      <c r="C863" s="22">
        <v>0.331080279833115</v>
      </c>
      <c r="D863">
        <v>1</v>
      </c>
      <c r="E863">
        <v>1</v>
      </c>
    </row>
    <row r="864" spans="1:5" x14ac:dyDescent="0.25">
      <c r="A864" t="s">
        <v>66</v>
      </c>
      <c r="B864" t="s">
        <v>71</v>
      </c>
      <c r="C864" s="22">
        <v>0.34575887256328602</v>
      </c>
      <c r="D864">
        <v>1</v>
      </c>
      <c r="E864">
        <v>1</v>
      </c>
    </row>
    <row r="865" spans="1:5" x14ac:dyDescent="0.25">
      <c r="A865" t="s">
        <v>66</v>
      </c>
      <c r="B865" t="s">
        <v>126</v>
      </c>
      <c r="C865" s="22">
        <v>0.345236162257194</v>
      </c>
      <c r="D865">
        <v>1</v>
      </c>
      <c r="E865">
        <v>1</v>
      </c>
    </row>
    <row r="866" spans="1:5" x14ac:dyDescent="0.25">
      <c r="A866" t="s">
        <v>67</v>
      </c>
      <c r="B866" t="s">
        <v>71</v>
      </c>
      <c r="C866" s="22">
        <v>0.335218067590769</v>
      </c>
      <c r="D866">
        <v>1</v>
      </c>
      <c r="E866">
        <v>1</v>
      </c>
    </row>
    <row r="867" spans="1:5" x14ac:dyDescent="0.25">
      <c r="A867" t="s">
        <v>124</v>
      </c>
      <c r="B867" t="s">
        <v>125</v>
      </c>
      <c r="C867" s="22">
        <v>0.34455526770538097</v>
      </c>
      <c r="D867">
        <v>1</v>
      </c>
      <c r="E867">
        <v>1</v>
      </c>
    </row>
    <row r="868" spans="1:5" x14ac:dyDescent="0.25">
      <c r="A868" t="s">
        <v>124</v>
      </c>
      <c r="B868" t="s">
        <v>71</v>
      </c>
      <c r="C868" s="22">
        <v>0.29336139468873201</v>
      </c>
      <c r="D868">
        <v>1</v>
      </c>
      <c r="E868">
        <v>1</v>
      </c>
    </row>
    <row r="869" spans="1:5" x14ac:dyDescent="0.25">
      <c r="A869" t="s">
        <v>124</v>
      </c>
      <c r="B869" t="s">
        <v>126</v>
      </c>
      <c r="C869" s="22">
        <v>0.36115625151609199</v>
      </c>
      <c r="D869">
        <v>1</v>
      </c>
      <c r="E869">
        <v>1</v>
      </c>
    </row>
    <row r="870" spans="1:5" x14ac:dyDescent="0.25">
      <c r="A870" t="s">
        <v>125</v>
      </c>
      <c r="B870" t="s">
        <v>71</v>
      </c>
      <c r="C870" s="22">
        <v>0.30883444728873399</v>
      </c>
      <c r="D870">
        <v>1</v>
      </c>
      <c r="E870">
        <v>1</v>
      </c>
    </row>
    <row r="871" spans="1:5" x14ac:dyDescent="0.25">
      <c r="A871" t="s">
        <v>125</v>
      </c>
      <c r="B871" t="s">
        <v>126</v>
      </c>
      <c r="C871" s="22">
        <v>0.344291771488408</v>
      </c>
      <c r="D871">
        <v>1</v>
      </c>
      <c r="E871">
        <v>1</v>
      </c>
    </row>
    <row r="872" spans="1:5" x14ac:dyDescent="0.25">
      <c r="A872" t="s">
        <v>71</v>
      </c>
      <c r="B872" t="s">
        <v>126</v>
      </c>
      <c r="C872" s="22">
        <v>0.28903162189658499</v>
      </c>
      <c r="D872">
        <v>1</v>
      </c>
      <c r="E872">
        <v>1</v>
      </c>
    </row>
  </sheetData>
  <sortState ref="B765:H872">
    <sortCondition ref="B765:B872"/>
  </sortState>
  <pageMargins left="0.7" right="0.7" top="0.75" bottom="0.75" header="0.3" footer="0.3"/>
  <pageSetup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30" zoomScaleNormal="13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9" sqref="A19"/>
    </sheetView>
  </sheetViews>
  <sheetFormatPr defaultRowHeight="15" x14ac:dyDescent="0.25"/>
  <cols>
    <col min="1" max="1" width="23.140625" customWidth="1"/>
    <col min="2" max="2" width="25.42578125" customWidth="1"/>
    <col min="5" max="5" width="16.42578125" customWidth="1"/>
  </cols>
  <sheetData>
    <row r="1" spans="1:7" x14ac:dyDescent="0.25">
      <c r="A1" t="s">
        <v>803</v>
      </c>
      <c r="B1" t="s">
        <v>805</v>
      </c>
      <c r="C1" s="36" t="s">
        <v>734</v>
      </c>
      <c r="D1" t="s">
        <v>804</v>
      </c>
      <c r="E1" s="38" t="s">
        <v>1013</v>
      </c>
    </row>
    <row r="2" spans="1:7" x14ac:dyDescent="0.25">
      <c r="A2" t="s">
        <v>611</v>
      </c>
      <c r="B2" t="s">
        <v>611</v>
      </c>
      <c r="C2">
        <v>98</v>
      </c>
      <c r="D2">
        <f>COUNTIF(WHGs_edges!A$1:B$872,A2)</f>
        <v>1</v>
      </c>
      <c r="F2" t="s">
        <v>928</v>
      </c>
      <c r="G2" t="s">
        <v>929</v>
      </c>
    </row>
    <row r="3" spans="1:7" x14ac:dyDescent="0.25">
      <c r="A3" t="s">
        <v>79</v>
      </c>
      <c r="B3" t="s">
        <v>821</v>
      </c>
      <c r="C3">
        <v>523</v>
      </c>
      <c r="D3">
        <f>COUNTIF(WHGs_edges!A$1:B$872,A3)</f>
        <v>44</v>
      </c>
      <c r="E3" t="s">
        <v>930</v>
      </c>
      <c r="F3" s="31">
        <f>SUM($C$2:$C$53)/52</f>
        <v>452.71153846153845</v>
      </c>
      <c r="G3" s="31">
        <f>SUM($D$2:$D$53)/52</f>
        <v>33.5</v>
      </c>
    </row>
    <row r="4" spans="1:7" x14ac:dyDescent="0.25">
      <c r="A4" t="s">
        <v>94</v>
      </c>
      <c r="B4" t="s">
        <v>775</v>
      </c>
      <c r="C4">
        <v>766</v>
      </c>
      <c r="D4">
        <f>COUNTIF(WHGs_edges!A$1:B$872,A4)</f>
        <v>44</v>
      </c>
      <c r="E4" t="s">
        <v>931</v>
      </c>
      <c r="F4" s="22">
        <f>F3/12900</f>
        <v>3.5093917710196779E-2</v>
      </c>
      <c r="G4" s="22">
        <f>G3/52</f>
        <v>0.64423076923076927</v>
      </c>
    </row>
    <row r="5" spans="1:7" x14ac:dyDescent="0.25">
      <c r="A5" t="s">
        <v>104</v>
      </c>
      <c r="B5" t="s">
        <v>879</v>
      </c>
      <c r="C5">
        <v>523</v>
      </c>
      <c r="D5">
        <f>COUNTIF(WHGs_edges!A$1:B$872,A5)</f>
        <v>44</v>
      </c>
    </row>
    <row r="6" spans="1:7" x14ac:dyDescent="0.25">
      <c r="A6" t="s">
        <v>119</v>
      </c>
      <c r="B6" s="8" t="s">
        <v>907</v>
      </c>
      <c r="C6">
        <v>604</v>
      </c>
      <c r="D6">
        <f>COUNTIF(WHGs_edges!A$1:B$872,A6)</f>
        <v>44</v>
      </c>
    </row>
    <row r="7" spans="1:7" x14ac:dyDescent="0.25">
      <c r="A7" t="s">
        <v>66</v>
      </c>
      <c r="B7" t="s">
        <v>791</v>
      </c>
      <c r="C7">
        <v>753</v>
      </c>
      <c r="D7">
        <f>COUNTIF(WHGs_edges!A$1:B$872,A7)</f>
        <v>44</v>
      </c>
    </row>
    <row r="8" spans="1:7" x14ac:dyDescent="0.25">
      <c r="A8" s="5" t="s">
        <v>123</v>
      </c>
      <c r="B8" t="s">
        <v>917</v>
      </c>
      <c r="C8">
        <v>613</v>
      </c>
      <c r="D8">
        <f>COUNTIF(WHGs_edges!A$1:B$872,A8)</f>
        <v>45</v>
      </c>
    </row>
    <row r="9" spans="1:7" x14ac:dyDescent="0.25">
      <c r="A9" t="s">
        <v>98</v>
      </c>
      <c r="B9" t="s">
        <v>864</v>
      </c>
      <c r="C9">
        <v>455</v>
      </c>
      <c r="D9">
        <f>COUNTIF(WHGs_edges!A$1:B$872,A9)</f>
        <v>43</v>
      </c>
    </row>
    <row r="10" spans="1:7" x14ac:dyDescent="0.25">
      <c r="A10" t="s">
        <v>103</v>
      </c>
      <c r="B10" t="s">
        <v>103</v>
      </c>
      <c r="C10">
        <v>507</v>
      </c>
      <c r="D10">
        <f>COUNTIF(WHGs_edges!A$1:B$872,A10)</f>
        <v>43</v>
      </c>
    </row>
    <row r="11" spans="1:7" x14ac:dyDescent="0.25">
      <c r="A11" t="s">
        <v>112</v>
      </c>
      <c r="B11" t="s">
        <v>890</v>
      </c>
      <c r="C11">
        <v>725</v>
      </c>
      <c r="D11">
        <f>COUNTIF(WHGs_edges!A$1:B$872,A11)</f>
        <v>43</v>
      </c>
    </row>
    <row r="12" spans="1:7" x14ac:dyDescent="0.25">
      <c r="A12" t="s">
        <v>78</v>
      </c>
      <c r="B12" t="s">
        <v>816</v>
      </c>
      <c r="C12">
        <v>714</v>
      </c>
      <c r="D12">
        <f>COUNTIF(WHGs_edges!A$1:B$872,A12)</f>
        <v>42</v>
      </c>
    </row>
    <row r="13" spans="1:7" x14ac:dyDescent="0.25">
      <c r="A13" t="s">
        <v>85</v>
      </c>
      <c r="B13" t="s">
        <v>832</v>
      </c>
      <c r="C13">
        <v>438</v>
      </c>
      <c r="D13">
        <f>COUNTIF(WHGs_edges!A$1:B$872,A13)</f>
        <v>42</v>
      </c>
    </row>
    <row r="14" spans="1:7" x14ac:dyDescent="0.25">
      <c r="A14" t="s">
        <v>68</v>
      </c>
      <c r="B14" t="s">
        <v>850</v>
      </c>
      <c r="C14">
        <v>403</v>
      </c>
      <c r="D14">
        <f>COUNTIF(WHGs_edges!A$1:B$872,A14)</f>
        <v>42</v>
      </c>
    </row>
    <row r="15" spans="1:7" x14ac:dyDescent="0.25">
      <c r="A15" t="s">
        <v>96</v>
      </c>
      <c r="B15" s="8" t="s">
        <v>96</v>
      </c>
      <c r="C15">
        <v>518</v>
      </c>
      <c r="D15">
        <f>COUNTIF(WHGs_edges!A$1:B$872,A15)</f>
        <v>42</v>
      </c>
    </row>
    <row r="16" spans="1:7" x14ac:dyDescent="0.25">
      <c r="A16" t="s">
        <v>69</v>
      </c>
      <c r="B16" t="s">
        <v>862</v>
      </c>
      <c r="C16">
        <v>435</v>
      </c>
      <c r="D16">
        <f>COUNTIF(WHGs_edges!A$1:B$872,A16)</f>
        <v>42</v>
      </c>
    </row>
    <row r="17" spans="1:4" x14ac:dyDescent="0.25">
      <c r="A17" t="s">
        <v>65</v>
      </c>
      <c r="B17" t="s">
        <v>783</v>
      </c>
      <c r="C17">
        <v>441</v>
      </c>
      <c r="D17">
        <f>COUNTIF(WHGs_edges!A$1:B$872,A17)</f>
        <v>42</v>
      </c>
    </row>
    <row r="18" spans="1:4" x14ac:dyDescent="0.25">
      <c r="A18" t="s">
        <v>109</v>
      </c>
      <c r="B18" t="s">
        <v>887</v>
      </c>
      <c r="C18">
        <v>612</v>
      </c>
      <c r="D18">
        <f>COUNTIF(WHGs_edges!A$1:B$872,A18)</f>
        <v>42</v>
      </c>
    </row>
    <row r="19" spans="1:4" x14ac:dyDescent="0.25">
      <c r="A19" t="s">
        <v>74</v>
      </c>
      <c r="B19" t="s">
        <v>749</v>
      </c>
      <c r="C19">
        <v>390</v>
      </c>
      <c r="D19">
        <f>COUNTIF(WHGs_edges!A$1:B$872,A19)</f>
        <v>41</v>
      </c>
    </row>
    <row r="20" spans="1:4" x14ac:dyDescent="0.25">
      <c r="A20" t="s">
        <v>70</v>
      </c>
      <c r="B20" t="s">
        <v>738</v>
      </c>
      <c r="C20">
        <v>404</v>
      </c>
      <c r="D20">
        <f>COUNTIF(WHGs_edges!A$1:B$872,A20)</f>
        <v>41</v>
      </c>
    </row>
    <row r="21" spans="1:4" x14ac:dyDescent="0.25">
      <c r="A21" t="s">
        <v>91</v>
      </c>
      <c r="B21" t="s">
        <v>843</v>
      </c>
      <c r="C21">
        <v>435</v>
      </c>
      <c r="D21">
        <f>COUNTIF(WHGs_edges!A$1:B$872,A21)</f>
        <v>41</v>
      </c>
    </row>
    <row r="22" spans="1:4" x14ac:dyDescent="0.25">
      <c r="A22" t="s">
        <v>105</v>
      </c>
      <c r="B22" t="s">
        <v>784</v>
      </c>
      <c r="C22">
        <v>373</v>
      </c>
      <c r="D22">
        <f>COUNTIF(WHGs_edges!A$1:B$872,A22)</f>
        <v>41</v>
      </c>
    </row>
    <row r="23" spans="1:4" x14ac:dyDescent="0.25">
      <c r="A23" t="s">
        <v>118</v>
      </c>
      <c r="B23" t="s">
        <v>904</v>
      </c>
      <c r="C23">
        <v>366</v>
      </c>
      <c r="D23">
        <f>COUNTIF(WHGs_edges!A$1:B$872,A23)</f>
        <v>41</v>
      </c>
    </row>
    <row r="24" spans="1:4" x14ac:dyDescent="0.25">
      <c r="A24" t="s">
        <v>71</v>
      </c>
      <c r="B24" s="8" t="s">
        <v>925</v>
      </c>
      <c r="C24">
        <v>507</v>
      </c>
      <c r="D24">
        <f>COUNTIF(WHGs_edges!A$1:B$872,A24)</f>
        <v>41</v>
      </c>
    </row>
    <row r="25" spans="1:4" x14ac:dyDescent="0.25">
      <c r="A25" t="s">
        <v>83</v>
      </c>
      <c r="B25" t="s">
        <v>764</v>
      </c>
      <c r="C25">
        <v>371</v>
      </c>
      <c r="D25">
        <f>COUNTIF(WHGs_edges!A$1:B$872,A25)</f>
        <v>40</v>
      </c>
    </row>
    <row r="26" spans="1:4" x14ac:dyDescent="0.25">
      <c r="A26" t="s">
        <v>86</v>
      </c>
      <c r="B26" t="s">
        <v>756</v>
      </c>
      <c r="C26">
        <v>363</v>
      </c>
      <c r="D26">
        <f>COUNTIF(WHGs_edges!A$1:B$872,A26)</f>
        <v>39</v>
      </c>
    </row>
    <row r="27" spans="1:4" x14ac:dyDescent="0.25">
      <c r="A27" t="s">
        <v>99</v>
      </c>
      <c r="B27" t="s">
        <v>870</v>
      </c>
      <c r="C27">
        <v>624</v>
      </c>
      <c r="D27">
        <f>COUNTIF(WHGs_edges!A$1:B$872,A27)</f>
        <v>39</v>
      </c>
    </row>
    <row r="28" spans="1:4" x14ac:dyDescent="0.25">
      <c r="A28" t="s">
        <v>106</v>
      </c>
      <c r="B28" t="s">
        <v>106</v>
      </c>
      <c r="C28">
        <v>785</v>
      </c>
      <c r="D28">
        <f>COUNTIF(WHGs_edges!A$1:B$872,A28)</f>
        <v>39</v>
      </c>
    </row>
    <row r="29" spans="1:4" x14ac:dyDescent="0.25">
      <c r="A29" t="s">
        <v>111</v>
      </c>
      <c r="B29" t="s">
        <v>111</v>
      </c>
      <c r="C29">
        <v>626</v>
      </c>
      <c r="D29">
        <f>COUNTIF(WHGs_edges!A$1:B$872,A29)</f>
        <v>39</v>
      </c>
    </row>
    <row r="30" spans="1:4" x14ac:dyDescent="0.25">
      <c r="A30" t="s">
        <v>77</v>
      </c>
      <c r="B30" t="s">
        <v>748</v>
      </c>
      <c r="C30">
        <v>702</v>
      </c>
      <c r="D30">
        <f>COUNTIF(WHGs_edges!A$1:B$872,A30)</f>
        <v>37</v>
      </c>
    </row>
    <row r="31" spans="1:4" x14ac:dyDescent="0.25">
      <c r="A31" t="s">
        <v>87</v>
      </c>
      <c r="B31" t="s">
        <v>834</v>
      </c>
      <c r="C31">
        <v>680</v>
      </c>
      <c r="D31">
        <f>COUNTIF(WHGs_edges!A$1:B$872,A31)</f>
        <v>37</v>
      </c>
    </row>
    <row r="32" spans="1:4" x14ac:dyDescent="0.25">
      <c r="A32" t="s">
        <v>88</v>
      </c>
      <c r="B32" t="s">
        <v>839</v>
      </c>
      <c r="C32">
        <v>745</v>
      </c>
      <c r="D32">
        <f>COUNTIF(WHGs_edges!A$1:B$872,A32)</f>
        <v>37</v>
      </c>
    </row>
    <row r="33" spans="1:4" x14ac:dyDescent="0.25">
      <c r="A33" t="s">
        <v>100</v>
      </c>
      <c r="B33" t="s">
        <v>874</v>
      </c>
      <c r="C33">
        <v>645</v>
      </c>
      <c r="D33">
        <f>COUNTIF(WHGs_edges!A$1:B$872,A33)</f>
        <v>37</v>
      </c>
    </row>
    <row r="34" spans="1:4" x14ac:dyDescent="0.25">
      <c r="A34" t="s">
        <v>124</v>
      </c>
      <c r="B34" t="s">
        <v>922</v>
      </c>
      <c r="C34">
        <v>720</v>
      </c>
      <c r="D34">
        <f>COUNTIF(WHGs_edges!A$1:B$872,A34)</f>
        <v>37</v>
      </c>
    </row>
    <row r="35" spans="1:4" x14ac:dyDescent="0.25">
      <c r="A35" t="s">
        <v>125</v>
      </c>
      <c r="B35" t="s">
        <v>923</v>
      </c>
      <c r="C35">
        <v>724</v>
      </c>
      <c r="D35">
        <f>COUNTIF(WHGs_edges!A$1:B$872,A35)</f>
        <v>37</v>
      </c>
    </row>
    <row r="36" spans="1:4" x14ac:dyDescent="0.25">
      <c r="A36" t="s">
        <v>76</v>
      </c>
      <c r="B36" t="s">
        <v>814</v>
      </c>
      <c r="C36">
        <v>730</v>
      </c>
      <c r="D36">
        <f>COUNTIF(WHGs_edges!A$1:B$872,A36)</f>
        <v>36</v>
      </c>
    </row>
    <row r="37" spans="1:4" x14ac:dyDescent="0.25">
      <c r="A37" t="s">
        <v>67</v>
      </c>
      <c r="B37" t="s">
        <v>789</v>
      </c>
      <c r="C37">
        <v>326</v>
      </c>
      <c r="D37">
        <f>COUNTIF(WHGs_edges!A$1:B$872,A37)</f>
        <v>36</v>
      </c>
    </row>
    <row r="38" spans="1:4" x14ac:dyDescent="0.25">
      <c r="A38" t="s">
        <v>93</v>
      </c>
      <c r="B38" t="s">
        <v>847</v>
      </c>
      <c r="C38">
        <v>267</v>
      </c>
      <c r="D38">
        <f>COUNTIF(WHGs_edges!A$1:B$872,A38)</f>
        <v>35</v>
      </c>
    </row>
    <row r="39" spans="1:4" x14ac:dyDescent="0.25">
      <c r="A39" t="s">
        <v>126</v>
      </c>
      <c r="B39" t="s">
        <v>793</v>
      </c>
      <c r="C39">
        <v>677</v>
      </c>
      <c r="D39">
        <f>COUNTIF(WHGs_edges!A$1:B$872,A39)</f>
        <v>35</v>
      </c>
    </row>
    <row r="40" spans="1:4" x14ac:dyDescent="0.25">
      <c r="A40" t="s">
        <v>117</v>
      </c>
      <c r="B40" t="s">
        <v>903</v>
      </c>
      <c r="C40">
        <v>226</v>
      </c>
      <c r="D40">
        <f>COUNTIF(WHGs_edges!A$1:B$872,A40)</f>
        <v>31</v>
      </c>
    </row>
    <row r="41" spans="1:4" x14ac:dyDescent="0.25">
      <c r="A41" t="s">
        <v>75</v>
      </c>
      <c r="B41" t="s">
        <v>813</v>
      </c>
      <c r="C41">
        <v>592</v>
      </c>
      <c r="D41">
        <f>COUNTIF(WHGs_edges!A$1:B$872,A41)</f>
        <v>30</v>
      </c>
    </row>
    <row r="42" spans="1:4" x14ac:dyDescent="0.25">
      <c r="A42" t="s">
        <v>89</v>
      </c>
      <c r="B42" t="s">
        <v>771</v>
      </c>
      <c r="C42">
        <v>173</v>
      </c>
      <c r="D42">
        <f>COUNTIF(WHGs_edges!A$1:B$872,A42)</f>
        <v>29</v>
      </c>
    </row>
    <row r="43" spans="1:4" x14ac:dyDescent="0.25">
      <c r="A43" t="s">
        <v>92</v>
      </c>
      <c r="B43" t="s">
        <v>768</v>
      </c>
      <c r="C43">
        <v>180</v>
      </c>
      <c r="D43">
        <f>COUNTIF(WHGs_edges!A$1:B$872,A43)</f>
        <v>29</v>
      </c>
    </row>
    <row r="44" spans="1:4" x14ac:dyDescent="0.25">
      <c r="A44" s="11" t="s">
        <v>72</v>
      </c>
      <c r="B44" s="8" t="s">
        <v>911</v>
      </c>
      <c r="C44">
        <v>238</v>
      </c>
      <c r="D44">
        <f>COUNTIF(WHGs_edges!A$1:B$872,A44)</f>
        <v>29</v>
      </c>
    </row>
    <row r="45" spans="1:4" x14ac:dyDescent="0.25">
      <c r="A45" t="s">
        <v>82</v>
      </c>
      <c r="B45" t="s">
        <v>827</v>
      </c>
      <c r="C45">
        <v>230</v>
      </c>
      <c r="D45">
        <f>COUNTIF(WHGs_edges!A$1:B$872,A45)</f>
        <v>27</v>
      </c>
    </row>
    <row r="46" spans="1:4" x14ac:dyDescent="0.25">
      <c r="A46" t="s">
        <v>102</v>
      </c>
      <c r="B46" t="s">
        <v>877</v>
      </c>
      <c r="C46">
        <v>590</v>
      </c>
      <c r="D46">
        <f>COUNTIF(WHGs_edges!A$1:B$872,A46)</f>
        <v>26</v>
      </c>
    </row>
    <row r="47" spans="1:4" x14ac:dyDescent="0.25">
      <c r="A47" t="s">
        <v>84</v>
      </c>
      <c r="B47" t="s">
        <v>84</v>
      </c>
      <c r="C47">
        <v>562</v>
      </c>
      <c r="D47">
        <f>COUNTIF(WHGs_edges!A$1:B$872,A47)</f>
        <v>25</v>
      </c>
    </row>
    <row r="48" spans="1:4" x14ac:dyDescent="0.25">
      <c r="A48" t="s">
        <v>113</v>
      </c>
      <c r="B48" t="s">
        <v>893</v>
      </c>
      <c r="C48">
        <v>54</v>
      </c>
      <c r="D48">
        <f>COUNTIF(WHGs_edges!A$1:B$872,A48)</f>
        <v>6</v>
      </c>
    </row>
    <row r="49" spans="1:5" x14ac:dyDescent="0.25">
      <c r="A49" t="s">
        <v>121</v>
      </c>
      <c r="B49" t="s">
        <v>913</v>
      </c>
      <c r="C49">
        <v>50</v>
      </c>
      <c r="D49">
        <f>COUNTIF(WHGs_edges!A$1:B$872,A49)</f>
        <v>6</v>
      </c>
    </row>
    <row r="50" spans="1:5" x14ac:dyDescent="0.25">
      <c r="A50" t="s">
        <v>73</v>
      </c>
      <c r="B50" t="s">
        <v>812</v>
      </c>
      <c r="C50">
        <v>32</v>
      </c>
      <c r="D50">
        <f>COUNTIF(WHGs_edges!A$1:B$872,A50)</f>
        <v>5</v>
      </c>
      <c r="E50" t="s">
        <v>930</v>
      </c>
    </row>
    <row r="51" spans="1:5" x14ac:dyDescent="0.25">
      <c r="A51" t="s">
        <v>90</v>
      </c>
      <c r="B51" t="s">
        <v>761</v>
      </c>
      <c r="C51">
        <v>18</v>
      </c>
      <c r="D51">
        <f>COUNTIF(WHGs_edges!A$1:B$872,A51)</f>
        <v>2</v>
      </c>
    </row>
    <row r="52" spans="1:5" x14ac:dyDescent="0.25">
      <c r="A52" t="s">
        <v>101</v>
      </c>
      <c r="B52" t="s">
        <v>101</v>
      </c>
      <c r="C52">
        <v>5</v>
      </c>
      <c r="D52">
        <f>COUNTIF(WHGs_edges!A$1:B$872,A52)</f>
        <v>1</v>
      </c>
    </row>
    <row r="53" spans="1:5" x14ac:dyDescent="0.25">
      <c r="A53" s="11" t="s">
        <v>120</v>
      </c>
      <c r="B53" t="s">
        <v>909</v>
      </c>
      <c r="C53">
        <v>3</v>
      </c>
      <c r="D53">
        <f>COUNTIF(WHGs_edges!A$1:B$872,A53)</f>
        <v>1</v>
      </c>
    </row>
  </sheetData>
  <sortState ref="A3:S53">
    <sortCondition descending="1" ref="D3:D53"/>
  </sortState>
  <pageMargins left="0.7" right="0.7" top="0.75" bottom="0.75" header="0.3" footer="0.3"/>
  <pageSetup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R30" sqref="R30"/>
    </sheetView>
  </sheetViews>
  <sheetFormatPr defaultRowHeight="15" x14ac:dyDescent="0.25"/>
  <cols>
    <col min="1" max="2" width="22.85546875" customWidth="1"/>
    <col min="3" max="3" width="7.7109375" style="22" customWidth="1"/>
  </cols>
  <sheetData>
    <row r="1" spans="1:3" x14ac:dyDescent="0.25">
      <c r="A1" t="s">
        <v>800</v>
      </c>
      <c r="B1" t="s">
        <v>801</v>
      </c>
      <c r="C1" s="22" t="s">
        <v>802</v>
      </c>
    </row>
    <row r="2" spans="1:3" x14ac:dyDescent="0.25">
      <c r="A2" t="s">
        <v>15</v>
      </c>
      <c r="B2" t="s">
        <v>22</v>
      </c>
      <c r="C2" s="22">
        <v>0.289862293088892</v>
      </c>
    </row>
    <row r="3" spans="1:3" x14ac:dyDescent="0.25">
      <c r="A3" t="s">
        <v>15</v>
      </c>
      <c r="B3" t="s">
        <v>36</v>
      </c>
      <c r="C3" s="22">
        <v>0.29242220180483502</v>
      </c>
    </row>
    <row r="4" spans="1:3" x14ac:dyDescent="0.25">
      <c r="A4" t="s">
        <v>15</v>
      </c>
      <c r="B4" t="s">
        <v>52</v>
      </c>
      <c r="C4" s="22">
        <v>0.29661222343848498</v>
      </c>
    </row>
    <row r="5" spans="1:3" x14ac:dyDescent="0.25">
      <c r="A5" t="s">
        <v>17</v>
      </c>
      <c r="B5" t="s">
        <v>14</v>
      </c>
      <c r="C5" s="22">
        <v>0.293222212127768</v>
      </c>
    </row>
    <row r="6" spans="1:3" x14ac:dyDescent="0.25">
      <c r="A6" t="s">
        <v>14</v>
      </c>
      <c r="B6" t="s">
        <v>29</v>
      </c>
      <c r="C6" s="22">
        <v>0.299185752835256</v>
      </c>
    </row>
    <row r="7" spans="1:3" x14ac:dyDescent="0.25">
      <c r="A7" t="s">
        <v>14</v>
      </c>
      <c r="B7" t="s">
        <v>37</v>
      </c>
      <c r="C7" s="22">
        <v>0.29393930872552598</v>
      </c>
    </row>
    <row r="8" spans="1:3" x14ac:dyDescent="0.25">
      <c r="A8" t="s">
        <v>14</v>
      </c>
      <c r="B8" t="s">
        <v>40</v>
      </c>
      <c r="C8" s="22">
        <v>0.29607892440976402</v>
      </c>
    </row>
    <row r="9" spans="1:3" x14ac:dyDescent="0.25">
      <c r="A9" t="s">
        <v>14</v>
      </c>
      <c r="B9" t="s">
        <v>44</v>
      </c>
      <c r="C9" s="22">
        <v>0.29890780571846298</v>
      </c>
    </row>
    <row r="10" spans="1:3" x14ac:dyDescent="0.25">
      <c r="A10" t="s">
        <v>14</v>
      </c>
      <c r="B10" t="s">
        <v>49</v>
      </c>
      <c r="C10" s="22">
        <v>0.29915449186175203</v>
      </c>
    </row>
    <row r="11" spans="1:3" x14ac:dyDescent="0.25">
      <c r="A11" t="s">
        <v>14</v>
      </c>
      <c r="B11" t="s">
        <v>51</v>
      </c>
      <c r="C11" s="22">
        <v>0.29026764980612801</v>
      </c>
    </row>
    <row r="12" spans="1:3" x14ac:dyDescent="0.25">
      <c r="A12" t="s">
        <v>14</v>
      </c>
      <c r="B12" t="s">
        <v>7</v>
      </c>
      <c r="C12" s="22">
        <v>0.29333745033310998</v>
      </c>
    </row>
    <row r="13" spans="1:3" x14ac:dyDescent="0.25">
      <c r="A13" t="s">
        <v>14</v>
      </c>
      <c r="B13" t="s">
        <v>53</v>
      </c>
      <c r="C13" s="22">
        <v>0.29620280928968201</v>
      </c>
    </row>
    <row r="14" spans="1:3" x14ac:dyDescent="0.25">
      <c r="A14" t="s">
        <v>14</v>
      </c>
      <c r="B14" t="s">
        <v>54</v>
      </c>
      <c r="C14" s="22">
        <v>0.28891790007345702</v>
      </c>
    </row>
    <row r="15" spans="1:3" x14ac:dyDescent="0.25">
      <c r="A15" t="s">
        <v>14</v>
      </c>
      <c r="B15" t="s">
        <v>62</v>
      </c>
      <c r="C15" s="22">
        <v>0.29297016971454498</v>
      </c>
    </row>
    <row r="16" spans="1:3" x14ac:dyDescent="0.25">
      <c r="A16" t="s">
        <v>24</v>
      </c>
      <c r="B16" t="s">
        <v>36</v>
      </c>
      <c r="C16" s="22">
        <v>0.29688546387617798</v>
      </c>
    </row>
    <row r="17" spans="1:3" x14ac:dyDescent="0.25">
      <c r="A17" t="s">
        <v>24</v>
      </c>
      <c r="B17" t="s">
        <v>42</v>
      </c>
      <c r="C17" s="22">
        <v>0.28999179695288402</v>
      </c>
    </row>
    <row r="18" spans="1:3" x14ac:dyDescent="0.25">
      <c r="A18" t="s">
        <v>24</v>
      </c>
      <c r="B18" t="s">
        <v>52</v>
      </c>
      <c r="C18" s="22">
        <v>0.30293628889502899</v>
      </c>
    </row>
    <row r="19" spans="1:3" x14ac:dyDescent="0.25">
      <c r="A19" t="s">
        <v>26</v>
      </c>
      <c r="B19" t="s">
        <v>36</v>
      </c>
      <c r="C19" s="22">
        <v>0.30919009082377502</v>
      </c>
    </row>
    <row r="20" spans="1:3" x14ac:dyDescent="0.25">
      <c r="A20" t="s">
        <v>26</v>
      </c>
      <c r="B20" t="s">
        <v>50</v>
      </c>
      <c r="C20" s="22">
        <v>0.30047322807261501</v>
      </c>
    </row>
    <row r="21" spans="1:3" x14ac:dyDescent="0.25">
      <c r="A21" t="s">
        <v>26</v>
      </c>
      <c r="B21" t="s">
        <v>52</v>
      </c>
      <c r="C21" s="22">
        <v>0.309641293240353</v>
      </c>
    </row>
    <row r="22" spans="1:3" x14ac:dyDescent="0.25">
      <c r="A22" t="s">
        <v>27</v>
      </c>
      <c r="B22" t="s">
        <v>52</v>
      </c>
      <c r="C22" s="22">
        <v>0.29219711849562402</v>
      </c>
    </row>
    <row r="23" spans="1:3" x14ac:dyDescent="0.25">
      <c r="A23" t="s">
        <v>31</v>
      </c>
      <c r="B23" t="s">
        <v>36</v>
      </c>
      <c r="C23" s="22">
        <v>0.28961612838162998</v>
      </c>
    </row>
    <row r="24" spans="1:3" x14ac:dyDescent="0.25">
      <c r="A24" t="s">
        <v>31</v>
      </c>
      <c r="B24" t="s">
        <v>52</v>
      </c>
      <c r="C24" s="22">
        <v>0.29513422991437399</v>
      </c>
    </row>
    <row r="25" spans="1:3" x14ac:dyDescent="0.25">
      <c r="A25" t="s">
        <v>34</v>
      </c>
      <c r="B25" t="s">
        <v>36</v>
      </c>
      <c r="C25" s="22">
        <v>0.30693709187004697</v>
      </c>
    </row>
    <row r="26" spans="1:3" x14ac:dyDescent="0.25">
      <c r="A26" t="s">
        <v>34</v>
      </c>
      <c r="B26" t="s">
        <v>42</v>
      </c>
      <c r="C26" s="22">
        <v>0.29134523664390199</v>
      </c>
    </row>
    <row r="27" spans="1:3" x14ac:dyDescent="0.25">
      <c r="A27" t="s">
        <v>34</v>
      </c>
      <c r="B27" t="s">
        <v>50</v>
      </c>
      <c r="C27" s="22">
        <v>0.29736020635075</v>
      </c>
    </row>
    <row r="28" spans="1:3" x14ac:dyDescent="0.25">
      <c r="A28" t="s">
        <v>34</v>
      </c>
      <c r="B28" t="s">
        <v>52</v>
      </c>
      <c r="C28" s="22">
        <v>0.30989789654794597</v>
      </c>
    </row>
    <row r="29" spans="1:3" x14ac:dyDescent="0.25">
      <c r="A29" t="s">
        <v>35</v>
      </c>
      <c r="B29" t="s">
        <v>22</v>
      </c>
      <c r="C29" s="22">
        <v>0.293915258172739</v>
      </c>
    </row>
    <row r="30" spans="1:3" x14ac:dyDescent="0.25">
      <c r="A30" t="s">
        <v>35</v>
      </c>
      <c r="B30" t="s">
        <v>36</v>
      </c>
      <c r="C30" s="22">
        <v>0.29423570983491298</v>
      </c>
    </row>
    <row r="31" spans="1:3" x14ac:dyDescent="0.25">
      <c r="A31" t="s">
        <v>35</v>
      </c>
      <c r="B31" t="s">
        <v>52</v>
      </c>
      <c r="C31" s="22">
        <v>0.29869303475804998</v>
      </c>
    </row>
    <row r="32" spans="1:3" x14ac:dyDescent="0.25">
      <c r="A32" t="s">
        <v>36</v>
      </c>
      <c r="B32" t="s">
        <v>22</v>
      </c>
      <c r="C32" s="22">
        <v>0.30313993118759702</v>
      </c>
    </row>
    <row r="33" spans="1:3" x14ac:dyDescent="0.25">
      <c r="A33" t="s">
        <v>36</v>
      </c>
      <c r="B33" t="s">
        <v>39</v>
      </c>
      <c r="C33" s="22">
        <v>0.30422262731475402</v>
      </c>
    </row>
    <row r="34" spans="1:3" x14ac:dyDescent="0.25">
      <c r="A34" t="s">
        <v>36</v>
      </c>
      <c r="B34" t="s">
        <v>42</v>
      </c>
      <c r="C34" s="22">
        <v>0.29645125701758401</v>
      </c>
    </row>
    <row r="35" spans="1:3" x14ac:dyDescent="0.25">
      <c r="A35" t="s">
        <v>36</v>
      </c>
      <c r="B35" t="s">
        <v>47</v>
      </c>
      <c r="C35" s="22">
        <v>0.29382647861705102</v>
      </c>
    </row>
    <row r="36" spans="1:3" x14ac:dyDescent="0.25">
      <c r="A36" t="s">
        <v>36</v>
      </c>
      <c r="B36" t="s">
        <v>50</v>
      </c>
      <c r="C36" s="22">
        <v>0.29857185032825501</v>
      </c>
    </row>
    <row r="37" spans="1:3" x14ac:dyDescent="0.25">
      <c r="A37" t="s">
        <v>36</v>
      </c>
      <c r="B37" t="s">
        <v>52</v>
      </c>
      <c r="C37" s="22">
        <v>0.29948122409404898</v>
      </c>
    </row>
    <row r="38" spans="1:3" x14ac:dyDescent="0.25">
      <c r="A38" t="s">
        <v>36</v>
      </c>
      <c r="B38" t="s">
        <v>1</v>
      </c>
      <c r="C38" s="22">
        <v>0.29685460700752297</v>
      </c>
    </row>
    <row r="39" spans="1:3" x14ac:dyDescent="0.25">
      <c r="A39" t="s">
        <v>39</v>
      </c>
      <c r="B39" t="s">
        <v>50</v>
      </c>
      <c r="C39" s="22">
        <v>0.29522307248790802</v>
      </c>
    </row>
    <row r="40" spans="1:3" x14ac:dyDescent="0.25">
      <c r="A40" t="s">
        <v>39</v>
      </c>
      <c r="B40" t="s">
        <v>52</v>
      </c>
      <c r="C40" s="22">
        <v>0.30200183728163699</v>
      </c>
    </row>
    <row r="41" spans="1:3" x14ac:dyDescent="0.25">
      <c r="A41" t="s">
        <v>42</v>
      </c>
      <c r="B41" t="s">
        <v>22</v>
      </c>
      <c r="C41" s="22">
        <v>0.29762922445690598</v>
      </c>
    </row>
    <row r="42" spans="1:3" x14ac:dyDescent="0.25">
      <c r="A42" t="s">
        <v>42</v>
      </c>
      <c r="B42" t="s">
        <v>52</v>
      </c>
      <c r="C42" s="22">
        <v>0.29942664353843201</v>
      </c>
    </row>
    <row r="43" spans="1:3" x14ac:dyDescent="0.25">
      <c r="A43" t="s">
        <v>50</v>
      </c>
      <c r="B43" t="s">
        <v>22</v>
      </c>
      <c r="C43" s="22">
        <v>0.293219200204962</v>
      </c>
    </row>
    <row r="44" spans="1:3" x14ac:dyDescent="0.25">
      <c r="A44" t="s">
        <v>50</v>
      </c>
      <c r="B44" t="s">
        <v>52</v>
      </c>
      <c r="C44" s="22">
        <v>0.299473415638699</v>
      </c>
    </row>
    <row r="45" spans="1:3" x14ac:dyDescent="0.25">
      <c r="A45" t="s">
        <v>52</v>
      </c>
      <c r="B45" t="s">
        <v>22</v>
      </c>
      <c r="C45" s="22">
        <v>0.30902535722424701</v>
      </c>
    </row>
    <row r="46" spans="1:3" x14ac:dyDescent="0.25">
      <c r="A46" t="s">
        <v>52</v>
      </c>
      <c r="B46" t="s">
        <v>1</v>
      </c>
      <c r="C46" s="22">
        <v>0.30211795192279101</v>
      </c>
    </row>
  </sheetData>
  <sortState ref="A13:F10748">
    <sortCondition ref="A13:A10748"/>
  </sortState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Lists</vt:lpstr>
      <vt:lpstr>geneTraitCor_R</vt:lpstr>
      <vt:lpstr>GO_P0101∩C11∩K00 </vt:lpstr>
      <vt:lpstr>GO_P0202∩C22∩K00 </vt:lpstr>
      <vt:lpstr>GO_P1010∩C22∩K00 </vt:lpstr>
      <vt:lpstr>GO_P2020∩C11∩K00 </vt:lpstr>
      <vt:lpstr>WHGs_edges</vt:lpstr>
      <vt:lpstr>WHGs_nodes</vt:lpstr>
      <vt:lpstr>SHGs_edges</vt:lpstr>
      <vt:lpstr>SHGs_nodes</vt:lpstr>
    </vt:vector>
  </TitlesOfParts>
  <Company>NRC-CNRC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2022-04-27T14:28:40Z</dcterms:created>
  <dcterms:modified xsi:type="dcterms:W3CDTF">2022-08-09T17:06:06Z</dcterms:modified>
</cp:coreProperties>
</file>