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24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17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2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__Solver__" sheetId="1" r:id="rId4"/>
    <sheet state="hidden" name="__Solver___conflict266076419" sheetId="2" r:id="rId5"/>
    <sheet state="visible" name="ROA" sheetId="3" r:id="rId6"/>
    <sheet state="visible" name="ROE" sheetId="4" r:id="rId7"/>
    <sheet state="visible" name="ROS" sheetId="5" r:id="rId8"/>
    <sheet state="visible" name="ROI" sheetId="6" r:id="rId9"/>
    <sheet state="visible" name="ESG " sheetId="7" r:id="rId10"/>
    <sheet state="visible" name="SARIMA summary" sheetId="8" r:id="rId11"/>
    <sheet state="visible" name="SARIMA Shell" sheetId="9" r:id="rId12"/>
    <sheet state="visible" name="SARIMA Total " sheetId="10" r:id="rId13"/>
    <sheet state="visible" name="SARIMA BP" sheetId="11" r:id="rId14"/>
    <sheet state="visible" name="SARIMA Equinor" sheetId="12" r:id="rId15"/>
    <sheet state="visible" name="SARIMA ENI SpA" sheetId="13" r:id="rId16"/>
    <sheet state="visible" name="SARIMA Neste OYJ" sheetId="14" r:id="rId17"/>
    <sheet state="visible" name="SARIMA Engie" sheetId="15" r:id="rId18"/>
    <sheet state="visible" name="SARIMA E.ON SE" sheetId="16" r:id="rId19"/>
    <sheet state="visible" name="SARIMA OMV group" sheetId="17" r:id="rId20"/>
  </sheets>
  <definedNames/>
  <calcPr/>
</workbook>
</file>

<file path=xl/sharedStrings.xml><?xml version="1.0" encoding="utf-8"?>
<sst xmlns="http://schemas.openxmlformats.org/spreadsheetml/2006/main" count="707" uniqueCount="91">
  <si>
    <t>20224171652789656152</t>
  </si>
  <si>
    <t>5LBxZUPbbkaxXg02</t>
  </si>
  <si>
    <t>ch4F</t>
  </si>
  <si>
    <t/>
  </si>
  <si>
    <t>20224171652789655991</t>
  </si>
  <si>
    <t>uHEL4aEvbk4auFuC</t>
  </si>
  <si>
    <t>Company</t>
  </si>
  <si>
    <t>Shell plc</t>
  </si>
  <si>
    <t>TotalEnergies SE</t>
  </si>
  <si>
    <t>BP plc</t>
  </si>
  <si>
    <t>Equinor ASA</t>
  </si>
  <si>
    <t>Eni S.p.A</t>
  </si>
  <si>
    <t>Neste Oyj</t>
  </si>
  <si>
    <t>Engie</t>
  </si>
  <si>
    <t>E.ON SE</t>
  </si>
  <si>
    <t>OMV Group</t>
  </si>
  <si>
    <t>net income (000)</t>
  </si>
  <si>
    <t>Total assets</t>
  </si>
  <si>
    <t>ROA</t>
  </si>
  <si>
    <t xml:space="preserve">Royal Dutch shell </t>
  </si>
  <si>
    <t>Total Enegies SE</t>
  </si>
  <si>
    <t>BP PLC</t>
  </si>
  <si>
    <t>Eni SPA</t>
  </si>
  <si>
    <t>Neste OYJ</t>
  </si>
  <si>
    <t>E.on SE</t>
  </si>
  <si>
    <t>mean</t>
  </si>
  <si>
    <t>median</t>
  </si>
  <si>
    <t>stdv</t>
  </si>
  <si>
    <t>max</t>
  </si>
  <si>
    <t>min</t>
  </si>
  <si>
    <t>Shareholder's Equity</t>
  </si>
  <si>
    <t>ROE</t>
  </si>
  <si>
    <t>Total Energies SE</t>
  </si>
  <si>
    <t>Operating Income</t>
  </si>
  <si>
    <t xml:space="preserve">Net sales </t>
  </si>
  <si>
    <t>ROS</t>
  </si>
  <si>
    <t>Expenses</t>
  </si>
  <si>
    <t>ROI</t>
  </si>
  <si>
    <t>Environment Risk Score</t>
  </si>
  <si>
    <t>Social Risk Score</t>
  </si>
  <si>
    <t>Governance Risk Score</t>
  </si>
  <si>
    <t>Total ESG Risk score</t>
  </si>
  <si>
    <t>Quarter</t>
  </si>
  <si>
    <t>EQUINOR ASA</t>
  </si>
  <si>
    <t>NESTE Oyj</t>
  </si>
  <si>
    <t>ENGIE SA</t>
  </si>
  <si>
    <t>OMV GROUP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</si>
  <si>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</si>
  <si>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</si>
  <si>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</si>
  <si>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</si>
  <si>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</si>
  <si>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</si>
  <si>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</si>
  <si>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</si>
  <si>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</si>
  <si>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</si>
  <si>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</si>
  <si>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</si>
  <si>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</si>
  <si>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</si>
  <si>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</si>
  <si>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</si>
  <si>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</si>
  <si>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</si>
  <si>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</si>
  <si>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</si>
  <si>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</si>
  <si>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</si>
  <si>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</si>
  <si>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</si>
  <si>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</si>
  <si>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SHELL PLC</t>
  </si>
  <si>
    <t>SARIMA Model</t>
  </si>
  <si>
    <t>Model coefficients</t>
  </si>
  <si>
    <t>Revenues</t>
  </si>
  <si>
    <t>Difference</t>
  </si>
  <si>
    <t>Time</t>
  </si>
  <si>
    <t>Season difference</t>
  </si>
  <si>
    <t>Data</t>
  </si>
  <si>
    <t>Residual</t>
  </si>
  <si>
    <t>cont</t>
  </si>
  <si>
    <t>phi 1</t>
  </si>
  <si>
    <t>theta 1</t>
  </si>
  <si>
    <t>Phi 1</t>
  </si>
  <si>
    <t xml:space="preserve">Theta 1 </t>
  </si>
  <si>
    <t xml:space="preserve"> </t>
  </si>
  <si>
    <t>SSE</t>
  </si>
  <si>
    <t>Forecast</t>
  </si>
  <si>
    <t>Season Difference</t>
  </si>
  <si>
    <t>(Billion $)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</si>
</sst>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color rgb="FF232A31"/>
      <name val="&quot;Yahoo Sans Finance&quot;"/>
    </font>
    <font>
      <color rgb="FF5B636A"/>
      <name val="&quot;Yahoo Sans Finance&quot;"/>
    </font>
    <font>
      <b/>
      <color theme="1"/>
      <name val="Arial"/>
      <scheme val="minor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0F0FF"/>
        <bgColor rgb="FFE0F0FF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9FC5E8"/>
        <bgColor rgb="FF9FC5E8"/>
      </patternFill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quotePrefix="1"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4" xfId="0" applyFont="1" applyNumberFormat="1"/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3" xfId="0" applyAlignment="1" applyFont="1" applyNumberFormat="1">
      <alignment readingOrder="0"/>
    </xf>
    <xf borderId="0" fillId="0" fontId="1" numFmtId="3" xfId="0" applyFont="1" applyNumberFormat="1"/>
    <xf borderId="0" fillId="0" fontId="1" numFmtId="3" xfId="0" applyAlignment="1" applyFont="1" applyNumberFormat="1">
      <alignment readingOrder="0" vertical="bottom"/>
    </xf>
    <xf borderId="0" fillId="0" fontId="1" numFmtId="2" xfId="0" applyFont="1" applyNumberFormat="1"/>
    <xf borderId="0" fillId="0" fontId="2" numFmtId="3" xfId="0" applyAlignment="1" applyFont="1" applyNumberFormat="1">
      <alignment horizontal="right" readingOrder="0"/>
    </xf>
    <xf borderId="0" fillId="0" fontId="1" numFmtId="3" xfId="0" applyAlignment="1" applyFont="1" applyNumberFormat="1">
      <alignment horizontal="right" readingOrder="0"/>
    </xf>
    <xf borderId="0" fillId="0" fontId="1" numFmtId="10" xfId="0" applyFont="1" applyNumberFormat="1"/>
    <xf borderId="0" fillId="0" fontId="1" numFmtId="0" xfId="0" applyAlignment="1" applyFont="1">
      <alignment horizontal="right"/>
    </xf>
    <xf borderId="0" fillId="2" fontId="2" numFmtId="3" xfId="0" applyAlignment="1" applyFill="1" applyFont="1" applyNumberFormat="1">
      <alignment horizontal="center" readingOrder="0"/>
    </xf>
    <xf borderId="0" fillId="3" fontId="3" numFmtId="0" xfId="0" applyAlignment="1" applyFill="1" applyFont="1">
      <alignment readingOrder="0"/>
    </xf>
    <xf borderId="0" fillId="0" fontId="1" numFmtId="1" xfId="0" applyFont="1" applyNumberFormat="1"/>
    <xf borderId="0" fillId="0" fontId="4" numFmtId="0" xfId="0" applyAlignment="1" applyFont="1">
      <alignment readingOrder="0"/>
    </xf>
    <xf borderId="0" fillId="4" fontId="1" numFmtId="0" xfId="0" applyAlignment="1" applyFill="1" applyFont="1">
      <alignment readingOrder="0"/>
    </xf>
    <xf borderId="0" fillId="4" fontId="1" numFmtId="0" xfId="0" applyFont="1"/>
    <xf borderId="0" fillId="5" fontId="1" numFmtId="0" xfId="0" applyAlignment="1" applyFill="1" applyFont="1">
      <alignment readingOrder="0"/>
    </xf>
    <xf borderId="0" fillId="5" fontId="1" numFmtId="0" xfId="0" applyFont="1"/>
    <xf borderId="0" fillId="5" fontId="1" numFmtId="0" xfId="0" applyAlignment="1" applyFont="1">
      <alignment readingOrder="0"/>
    </xf>
    <xf borderId="0" fillId="0" fontId="1" numFmtId="164" xfId="0" applyFont="1" applyNumberFormat="1"/>
    <xf borderId="0" fillId="0" fontId="1" numFmtId="164" xfId="0" applyAlignment="1" applyFont="1" applyNumberFormat="1">
      <alignment readingOrder="0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right" readingOrder="0" vertical="bottom"/>
    </xf>
    <xf borderId="0" fillId="0" fontId="0" numFmtId="0" xfId="0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757575"/>
                </a:solidFill>
                <a:latin typeface="+mn-lt"/>
              </a:defRPr>
            </a:pPr>
            <a:r>
              <a:rPr b="1" sz="1600">
                <a:solidFill>
                  <a:srgbClr val="757575"/>
                </a:solidFill>
                <a:latin typeface="+mn-lt"/>
              </a:rPr>
              <a:t>Return on Assets</a:t>
            </a:r>
          </a:p>
        </c:rich>
      </c:tx>
      <c:overlay val="0"/>
    </c:title>
    <c:plotArea>
      <c:layout/>
      <c:lineChart>
        <c:ser>
          <c:idx val="0"/>
          <c:order val="0"/>
          <c:tx>
            <c:v>Shell plc </c:v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ROA!$A$17:$A$21</c:f>
            </c:strRef>
          </c:cat>
          <c:val>
            <c:numRef>
              <c:f>ROA!$B$17:$B$21</c:f>
              <c:numCache/>
            </c:numRef>
          </c:val>
          <c:smooth val="1"/>
        </c:ser>
        <c:ser>
          <c:idx val="1"/>
          <c:order val="1"/>
          <c:tx>
            <c:v>TotalEnegies SE</c:v>
          </c:tx>
          <c:spPr>
            <a:ln cmpd="sng" w="19050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ROA!$A$17:$A$21</c:f>
            </c:strRef>
          </c:cat>
          <c:val>
            <c:numRef>
              <c:f>ROA!$C$17:$C$21</c:f>
              <c:numCache/>
            </c:numRef>
          </c:val>
          <c:smooth val="1"/>
        </c:ser>
        <c:ser>
          <c:idx val="2"/>
          <c:order val="2"/>
          <c:tx>
            <c:strRef>
              <c:f>ROA!$D$16</c:f>
            </c:strRef>
          </c:tx>
          <c:spPr>
            <a:ln cmpd="sng" w="19050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ROA!$A$17:$A$21</c:f>
            </c:strRef>
          </c:cat>
          <c:val>
            <c:numRef>
              <c:f>ROA!$D$17:$D$21</c:f>
              <c:numCache/>
            </c:numRef>
          </c:val>
          <c:smooth val="1"/>
        </c:ser>
        <c:ser>
          <c:idx val="3"/>
          <c:order val="3"/>
          <c:tx>
            <c:strRef>
              <c:f>ROA!$E$16</c:f>
            </c:strRef>
          </c:tx>
          <c:spPr>
            <a:ln cmpd="sng" w="19050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ROA!$A$17:$A$21</c:f>
            </c:strRef>
          </c:cat>
          <c:val>
            <c:numRef>
              <c:f>ROA!$E$17:$E$21</c:f>
              <c:numCache/>
            </c:numRef>
          </c:val>
          <c:smooth val="1"/>
        </c:ser>
        <c:ser>
          <c:idx val="4"/>
          <c:order val="4"/>
          <c:tx>
            <c:strRef>
              <c:f>ROA!$F$16</c:f>
            </c:strRef>
          </c:tx>
          <c:spPr>
            <a:ln cmpd="sng" w="19050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ROA!$A$17:$A$21</c:f>
            </c:strRef>
          </c:cat>
          <c:val>
            <c:numRef>
              <c:f>ROA!$F$17:$F$21</c:f>
              <c:numCache/>
            </c:numRef>
          </c:val>
          <c:smooth val="1"/>
        </c:ser>
        <c:ser>
          <c:idx val="5"/>
          <c:order val="5"/>
          <c:tx>
            <c:v>Neste Oyj</c:v>
          </c:tx>
          <c:spPr>
            <a:ln cmpd="sng" w="19050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ROA!$A$17:$A$21</c:f>
            </c:strRef>
          </c:cat>
          <c:val>
            <c:numRef>
              <c:f>ROA!$G$17:$G$21</c:f>
              <c:numCache/>
            </c:numRef>
          </c:val>
          <c:smooth val="1"/>
        </c:ser>
        <c:ser>
          <c:idx val="6"/>
          <c:order val="6"/>
          <c:tx>
            <c:v>Engie SA</c:v>
          </c:tx>
          <c:spPr>
            <a:ln cmpd="sng" w="19050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ROA!$A$17:$A$21</c:f>
            </c:strRef>
          </c:cat>
          <c:val>
            <c:numRef>
              <c:f>ROA!$H$17:$H$21</c:f>
              <c:numCache/>
            </c:numRef>
          </c:val>
          <c:smooth val="1"/>
        </c:ser>
        <c:ser>
          <c:idx val="7"/>
          <c:order val="7"/>
          <c:tx>
            <c:v>E.ON SE</c:v>
          </c:tx>
          <c:spPr>
            <a:ln cmpd="sng" w="19050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ROA!$A$17:$A$21</c:f>
            </c:strRef>
          </c:cat>
          <c:val>
            <c:numRef>
              <c:f>ROA!$I$17:$I$21</c:f>
              <c:numCache/>
            </c:numRef>
          </c:val>
          <c:smooth val="1"/>
        </c:ser>
        <c:ser>
          <c:idx val="8"/>
          <c:order val="8"/>
          <c:tx>
            <c:strRef>
              <c:f>ROA!$J$16</c:f>
            </c:strRef>
          </c:tx>
          <c:spPr>
            <a:ln cmpd="sng" w="19050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ROA!$A$17:$A$21</c:f>
            </c:strRef>
          </c:cat>
          <c:val>
            <c:numRef>
              <c:f>ROA!$J$17:$J$21</c:f>
              <c:numCache/>
            </c:numRef>
          </c:val>
          <c:smooth val="1"/>
        </c:ser>
        <c:axId val="2117834933"/>
        <c:axId val="1926871407"/>
      </c:lineChart>
      <c:catAx>
        <c:axId val="21178349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26871407"/>
      </c:catAx>
      <c:valAx>
        <c:axId val="19268714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1783493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TotalEnergies Revenues &amp; Forecast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Total '!$B$1:$B$2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Total '!$A$3:$A$27</c:f>
            </c:strRef>
          </c:cat>
          <c:val>
            <c:numRef>
              <c:f>'SARIMA Total '!$B$3:$B$27</c:f>
              <c:numCache/>
            </c:numRef>
          </c:val>
          <c:smooth val="0"/>
        </c:ser>
        <c:axId val="1826879467"/>
        <c:axId val="1008185173"/>
      </c:lineChart>
      <c:catAx>
        <c:axId val="18268794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08185173"/>
      </c:catAx>
      <c:valAx>
        <c:axId val="10081851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Revenues (billion 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2687946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BP plc Revenues &amp; Forecast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BP'!$B$1:$B$2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dPt>
            <c:idx val="13"/>
            <c:marker>
              <c:symbol val="none"/>
            </c:marker>
          </c:dPt>
          <c:cat>
            <c:strRef>
              <c:f>'SARIMA BP'!$A$3:$A$27</c:f>
            </c:strRef>
          </c:cat>
          <c:val>
            <c:numRef>
              <c:f>'SARIMA BP'!$B$3:$B$27</c:f>
              <c:numCache/>
            </c:numRef>
          </c:val>
          <c:smooth val="0"/>
        </c:ser>
        <c:axId val="354556386"/>
        <c:axId val="888000675"/>
      </c:lineChart>
      <c:catAx>
        <c:axId val="3545563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88000675"/>
      </c:catAx>
      <c:valAx>
        <c:axId val="8880006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Revenues (billion 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545563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chemeClr val="lt1"/>
    </a:solidFill>
  </c:spPr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Time Series after Differencing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BP'!$D$8:$D$27</c:f>
            </c:strRef>
          </c:cat>
          <c:val>
            <c:numRef>
              <c:f>'SARIMA BP'!$E$8:$E$27</c:f>
              <c:numCache/>
            </c:numRef>
          </c:val>
          <c:smooth val="0"/>
        </c:ser>
        <c:axId val="461394341"/>
        <c:axId val="1465063513"/>
      </c:lineChart>
      <c:catAx>
        <c:axId val="4613943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65063513"/>
      </c:catAx>
      <c:valAx>
        <c:axId val="14650635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Season difference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6139434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Equinor Revenues &amp; Forecast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Equinor'!$B$1:$B$2</c:f>
            </c:strRef>
          </c:tx>
          <c:spPr>
            <a:ln cmpd="sng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'SARIMA Equinor'!$A$3:$A$27</c:f>
            </c:strRef>
          </c:cat>
          <c:val>
            <c:numRef>
              <c:f>'SARIMA Equinor'!$B$3:$B$27</c:f>
              <c:numCache/>
            </c:numRef>
          </c:val>
          <c:smooth val="0"/>
        </c:ser>
        <c:axId val="824629299"/>
        <c:axId val="659340028"/>
      </c:lineChart>
      <c:catAx>
        <c:axId val="8246292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59340028"/>
      </c:catAx>
      <c:valAx>
        <c:axId val="6593400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Revenues (billion 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2462929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Time Series after Differencing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Equinor'!$D$8:$D$27</c:f>
            </c:strRef>
          </c:cat>
          <c:val>
            <c:numRef>
              <c:f>'SARIMA Equinor'!$E$8:$E$27</c:f>
              <c:numCache/>
            </c:numRef>
          </c:val>
          <c:smooth val="0"/>
        </c:ser>
        <c:axId val="529361228"/>
        <c:axId val="787386059"/>
      </c:lineChart>
      <c:catAx>
        <c:axId val="5293612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87386059"/>
      </c:catAx>
      <c:valAx>
        <c:axId val="7873860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Season difference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2936122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Eni Spa Revenues &amp; Forecast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ENI SpA'!$B$1:$B$2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ENI SpA'!$A$3:$A$27</c:f>
            </c:strRef>
          </c:cat>
          <c:val>
            <c:numRef>
              <c:f>'SARIMA ENI SpA'!$B$3:$B$27</c:f>
              <c:numCache/>
            </c:numRef>
          </c:val>
          <c:smooth val="0"/>
        </c:ser>
        <c:axId val="1349121870"/>
        <c:axId val="381934638"/>
      </c:lineChart>
      <c:catAx>
        <c:axId val="13491218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1934638"/>
      </c:catAx>
      <c:valAx>
        <c:axId val="3819346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Revenues (billion 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4912187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Time Series after Differencing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ENI SpA'!$D$8:$D$27</c:f>
            </c:strRef>
          </c:cat>
          <c:val>
            <c:numRef>
              <c:f>'SARIMA ENI SpA'!$E$8:$E$27</c:f>
              <c:numCache/>
            </c:numRef>
          </c:val>
          <c:smooth val="0"/>
        </c:ser>
        <c:axId val="1769633935"/>
        <c:axId val="1690701258"/>
      </c:lineChart>
      <c:catAx>
        <c:axId val="17696339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90701258"/>
      </c:catAx>
      <c:valAx>
        <c:axId val="16907012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Season difference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6963393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Neste OYJ Revenues &amp; Forecast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Neste OYJ'!$B$1:$B$2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Neste OYJ'!$A$3:$A$27</c:f>
            </c:strRef>
          </c:cat>
          <c:val>
            <c:numRef>
              <c:f>'SARIMA Neste OYJ'!$B$3:$B$27</c:f>
              <c:numCache/>
            </c:numRef>
          </c:val>
          <c:smooth val="0"/>
        </c:ser>
        <c:axId val="1529343470"/>
        <c:axId val="1132976460"/>
      </c:lineChart>
      <c:catAx>
        <c:axId val="15293434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32976460"/>
      </c:catAx>
      <c:valAx>
        <c:axId val="11329764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Revenues (billion 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2934347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Time Series after Differencing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Neste OYJ'!$D$8:$D$27</c:f>
            </c:strRef>
          </c:cat>
          <c:val>
            <c:numRef>
              <c:f>'SARIMA Neste OYJ'!$E$8:$E$27</c:f>
              <c:numCache/>
            </c:numRef>
          </c:val>
          <c:smooth val="0"/>
        </c:ser>
        <c:axId val="54620053"/>
        <c:axId val="781585735"/>
      </c:lineChart>
      <c:catAx>
        <c:axId val="546200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81585735"/>
      </c:catAx>
      <c:valAx>
        <c:axId val="7815857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Season difference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462005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 Engie Revenues &amp; Forecast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Engie'!$B$1:$B$2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Engie'!$A$3:$A$27</c:f>
            </c:strRef>
          </c:cat>
          <c:val>
            <c:numRef>
              <c:f>'SARIMA Engie'!$B$3:$B$27</c:f>
              <c:numCache/>
            </c:numRef>
          </c:val>
          <c:smooth val="0"/>
        </c:ser>
        <c:axId val="782850005"/>
        <c:axId val="1797893443"/>
      </c:lineChart>
      <c:catAx>
        <c:axId val="7828500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97893443"/>
      </c:catAx>
      <c:valAx>
        <c:axId val="17978934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Revenues (billion 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8285000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757575"/>
                </a:solidFill>
                <a:latin typeface="+mn-lt"/>
              </a:defRPr>
            </a:pPr>
            <a:r>
              <a:rPr b="1" sz="1600">
                <a:solidFill>
                  <a:srgbClr val="757575"/>
                </a:solidFill>
                <a:latin typeface="+mn-lt"/>
              </a:rPr>
              <a:t>Return on Equity</a:t>
            </a:r>
          </a:p>
        </c:rich>
      </c:tx>
      <c:overlay val="0"/>
    </c:title>
    <c:plotArea>
      <c:layout/>
      <c:lineChart>
        <c:ser>
          <c:idx val="0"/>
          <c:order val="0"/>
          <c:tx>
            <c:v>Shell plc </c:v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ROE!$A$17:$A$21</c:f>
            </c:strRef>
          </c:cat>
          <c:val>
            <c:numRef>
              <c:f>ROE!$B$17:$B$21</c:f>
              <c:numCache/>
            </c:numRef>
          </c:val>
          <c:smooth val="1"/>
        </c:ser>
        <c:ser>
          <c:idx val="1"/>
          <c:order val="1"/>
          <c:tx>
            <c:v>TotalEnergies SE</c:v>
          </c:tx>
          <c:spPr>
            <a:ln cmpd="sng" w="19050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ROE!$A$17:$A$21</c:f>
            </c:strRef>
          </c:cat>
          <c:val>
            <c:numRef>
              <c:f>ROE!$C$17:$C$21</c:f>
              <c:numCache/>
            </c:numRef>
          </c:val>
          <c:smooth val="1"/>
        </c:ser>
        <c:ser>
          <c:idx val="2"/>
          <c:order val="2"/>
          <c:tx>
            <c:strRef>
              <c:f>ROE!$D$16</c:f>
            </c:strRef>
          </c:tx>
          <c:spPr>
            <a:ln cmpd="sng" w="19050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ROE!$A$17:$A$21</c:f>
            </c:strRef>
          </c:cat>
          <c:val>
            <c:numRef>
              <c:f>ROE!$D$17:$D$21</c:f>
              <c:numCache/>
            </c:numRef>
          </c:val>
          <c:smooth val="1"/>
        </c:ser>
        <c:ser>
          <c:idx val="3"/>
          <c:order val="3"/>
          <c:tx>
            <c:strRef>
              <c:f>ROE!$E$16</c:f>
            </c:strRef>
          </c:tx>
          <c:spPr>
            <a:ln cmpd="sng" w="19050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ROE!$A$17:$A$21</c:f>
            </c:strRef>
          </c:cat>
          <c:val>
            <c:numRef>
              <c:f>ROE!$E$17:$E$21</c:f>
              <c:numCache/>
            </c:numRef>
          </c:val>
          <c:smooth val="1"/>
        </c:ser>
        <c:ser>
          <c:idx val="4"/>
          <c:order val="4"/>
          <c:tx>
            <c:v>Eni S.p.A</c:v>
          </c:tx>
          <c:spPr>
            <a:ln cmpd="sng" w="19050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ROE!$A$17:$A$21</c:f>
            </c:strRef>
          </c:cat>
          <c:val>
            <c:numRef>
              <c:f>ROE!$F$17:$F$21</c:f>
              <c:numCache/>
            </c:numRef>
          </c:val>
          <c:smooth val="1"/>
        </c:ser>
        <c:ser>
          <c:idx val="5"/>
          <c:order val="5"/>
          <c:tx>
            <c:v>Neste Oyj</c:v>
          </c:tx>
          <c:spPr>
            <a:ln cmpd="sng" w="19050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ROE!$A$17:$A$21</c:f>
            </c:strRef>
          </c:cat>
          <c:val>
            <c:numRef>
              <c:f>ROE!$G$17:$G$21</c:f>
              <c:numCache/>
            </c:numRef>
          </c:val>
          <c:smooth val="1"/>
        </c:ser>
        <c:ser>
          <c:idx val="6"/>
          <c:order val="6"/>
          <c:tx>
            <c:v>Engie SA</c:v>
          </c:tx>
          <c:spPr>
            <a:ln cmpd="sng" w="19050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ROE!$A$17:$A$21</c:f>
            </c:strRef>
          </c:cat>
          <c:val>
            <c:numRef>
              <c:f>ROE!$H$17:$H$21</c:f>
              <c:numCache/>
            </c:numRef>
          </c:val>
          <c:smooth val="1"/>
        </c:ser>
        <c:ser>
          <c:idx val="7"/>
          <c:order val="7"/>
          <c:tx>
            <c:strRef>
              <c:f>ROE!$I$16</c:f>
            </c:strRef>
          </c:tx>
          <c:spPr>
            <a:ln cmpd="sng" w="19050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ROE!$A$17:$A$21</c:f>
            </c:strRef>
          </c:cat>
          <c:val>
            <c:numRef>
              <c:f>ROE!$I$17:$I$21</c:f>
              <c:numCache/>
            </c:numRef>
          </c:val>
          <c:smooth val="1"/>
        </c:ser>
        <c:ser>
          <c:idx val="8"/>
          <c:order val="8"/>
          <c:tx>
            <c:strRef>
              <c:f>ROE!$J$16</c:f>
            </c:strRef>
          </c:tx>
          <c:spPr>
            <a:ln cmpd="sng" w="19050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ROE!$A$17:$A$21</c:f>
            </c:strRef>
          </c:cat>
          <c:val>
            <c:numRef>
              <c:f>ROE!$J$17:$J$21</c:f>
              <c:numCache/>
            </c:numRef>
          </c:val>
          <c:smooth val="1"/>
        </c:ser>
        <c:axId val="1892619760"/>
        <c:axId val="992405291"/>
      </c:lineChart>
      <c:catAx>
        <c:axId val="189261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92405291"/>
      </c:catAx>
      <c:valAx>
        <c:axId val="9924052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9261976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Time Series after Differencing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Engie'!$D$8:$D$27</c:f>
            </c:strRef>
          </c:cat>
          <c:val>
            <c:numRef>
              <c:f>'SARIMA Engie'!$E$8:$E$27</c:f>
              <c:numCache/>
            </c:numRef>
          </c:val>
          <c:smooth val="0"/>
        </c:ser>
        <c:axId val="855586689"/>
        <c:axId val="114726176"/>
      </c:lineChart>
      <c:catAx>
        <c:axId val="8555866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4726176"/>
      </c:catAx>
      <c:valAx>
        <c:axId val="1147261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Season difference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555866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E.ON SE Revenues &amp; Forecast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E.ON SE'!$B$1:$B$2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E.ON SE'!$A$3:$A$27</c:f>
            </c:strRef>
          </c:cat>
          <c:val>
            <c:numRef>
              <c:f>'SARIMA E.ON SE'!$B$3:$B$27</c:f>
              <c:numCache/>
            </c:numRef>
          </c:val>
          <c:smooth val="0"/>
        </c:ser>
        <c:axId val="1934972420"/>
        <c:axId val="830802895"/>
      </c:lineChart>
      <c:catAx>
        <c:axId val="19349724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30802895"/>
      </c:catAx>
      <c:valAx>
        <c:axId val="8308028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Revenues (billion 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3497242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Time Series after Differencing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E.ON SE'!$D$8:$D$27</c:f>
            </c:strRef>
          </c:cat>
          <c:val>
            <c:numRef>
              <c:f>'SARIMA E.ON SE'!$E$8:$E$27</c:f>
              <c:numCache/>
            </c:numRef>
          </c:val>
          <c:smooth val="0"/>
        </c:ser>
        <c:axId val="1756121842"/>
        <c:axId val="1997993507"/>
      </c:lineChart>
      <c:catAx>
        <c:axId val="17561218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97993507"/>
      </c:catAx>
      <c:valAx>
        <c:axId val="19979935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Season difference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5612184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OMV Group Revenues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OMV group'!$B$1:$B$2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OMV group'!$A$3:$A$27</c:f>
            </c:strRef>
          </c:cat>
          <c:val>
            <c:numRef>
              <c:f>'SARIMA OMV group'!$B$3:$B$27</c:f>
              <c:numCache/>
            </c:numRef>
          </c:val>
          <c:smooth val="0"/>
        </c:ser>
        <c:axId val="191970485"/>
        <c:axId val="1381868179"/>
      </c:lineChart>
      <c:catAx>
        <c:axId val="1919704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81868179"/>
      </c:catAx>
      <c:valAx>
        <c:axId val="13818681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Revenues (billion 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197048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Time Series after Differencing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OMV group'!$D$8:$D$27</c:f>
            </c:strRef>
          </c:cat>
          <c:val>
            <c:numRef>
              <c:f>'SARIMA OMV group'!$E$8:$E$27</c:f>
              <c:numCache/>
            </c:numRef>
          </c:val>
          <c:smooth val="0"/>
        </c:ser>
        <c:axId val="650297217"/>
        <c:axId val="1863034173"/>
      </c:lineChart>
      <c:catAx>
        <c:axId val="6502972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3034173"/>
      </c:catAx>
      <c:valAx>
        <c:axId val="18630341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Season difference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5029721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757575"/>
                </a:solidFill>
                <a:latin typeface="+mn-lt"/>
              </a:defRPr>
            </a:pPr>
            <a:r>
              <a:rPr b="1" sz="1600">
                <a:solidFill>
                  <a:srgbClr val="757575"/>
                </a:solidFill>
                <a:latin typeface="+mn-lt"/>
              </a:rPr>
              <a:t>Return on Sales</a:t>
            </a:r>
          </a:p>
        </c:rich>
      </c:tx>
      <c:overlay val="0"/>
    </c:title>
    <c:plotArea>
      <c:layout/>
      <c:lineChart>
        <c:ser>
          <c:idx val="0"/>
          <c:order val="0"/>
          <c:tx>
            <c:v>Shell plc</c:v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ROS!$A$17:$A$21</c:f>
            </c:strRef>
          </c:cat>
          <c:val>
            <c:numRef>
              <c:f>ROS!$B$17:$B$21</c:f>
              <c:numCache/>
            </c:numRef>
          </c:val>
          <c:smooth val="1"/>
        </c:ser>
        <c:ser>
          <c:idx val="1"/>
          <c:order val="1"/>
          <c:tx>
            <c:v>TotalEnergies SE</c:v>
          </c:tx>
          <c:spPr>
            <a:ln cmpd="sng" w="19050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ROS!$A$17:$A$21</c:f>
            </c:strRef>
          </c:cat>
          <c:val>
            <c:numRef>
              <c:f>ROS!$C$17:$C$21</c:f>
              <c:numCache/>
            </c:numRef>
          </c:val>
          <c:smooth val="1"/>
        </c:ser>
        <c:ser>
          <c:idx val="2"/>
          <c:order val="2"/>
          <c:tx>
            <c:strRef>
              <c:f>ROS!$D$16</c:f>
            </c:strRef>
          </c:tx>
          <c:spPr>
            <a:ln cmpd="sng" w="19050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ROS!$A$17:$A$21</c:f>
            </c:strRef>
          </c:cat>
          <c:val>
            <c:numRef>
              <c:f>ROS!$D$17:$D$21</c:f>
              <c:numCache/>
            </c:numRef>
          </c:val>
          <c:smooth val="1"/>
        </c:ser>
        <c:ser>
          <c:idx val="3"/>
          <c:order val="3"/>
          <c:tx>
            <c:strRef>
              <c:f>ROS!$E$16</c:f>
            </c:strRef>
          </c:tx>
          <c:spPr>
            <a:ln cmpd="sng" w="19050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ROS!$A$17:$A$21</c:f>
            </c:strRef>
          </c:cat>
          <c:val>
            <c:numRef>
              <c:f>ROS!$E$17:$E$21</c:f>
              <c:numCache/>
            </c:numRef>
          </c:val>
          <c:smooth val="1"/>
        </c:ser>
        <c:ser>
          <c:idx val="4"/>
          <c:order val="4"/>
          <c:tx>
            <c:v>Eni S.p.A</c:v>
          </c:tx>
          <c:spPr>
            <a:ln cmpd="sng" w="19050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ROS!$A$17:$A$21</c:f>
            </c:strRef>
          </c:cat>
          <c:val>
            <c:numRef>
              <c:f>ROS!$F$17:$F$21</c:f>
              <c:numCache/>
            </c:numRef>
          </c:val>
          <c:smooth val="1"/>
        </c:ser>
        <c:ser>
          <c:idx val="5"/>
          <c:order val="5"/>
          <c:tx>
            <c:v>Neste Oyj</c:v>
          </c:tx>
          <c:spPr>
            <a:ln cmpd="sng" w="19050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ROS!$A$17:$A$21</c:f>
            </c:strRef>
          </c:cat>
          <c:val>
            <c:numRef>
              <c:f>ROS!$G$17:$G$21</c:f>
              <c:numCache/>
            </c:numRef>
          </c:val>
          <c:smooth val="1"/>
        </c:ser>
        <c:ser>
          <c:idx val="6"/>
          <c:order val="6"/>
          <c:tx>
            <c:v>Engie SA</c:v>
          </c:tx>
          <c:spPr>
            <a:ln cmpd="sng" w="19050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ROS!$A$17:$A$21</c:f>
            </c:strRef>
          </c:cat>
          <c:val>
            <c:numRef>
              <c:f>ROS!$H$17:$H$21</c:f>
              <c:numCache/>
            </c:numRef>
          </c:val>
          <c:smooth val="1"/>
        </c:ser>
        <c:ser>
          <c:idx val="7"/>
          <c:order val="7"/>
          <c:tx>
            <c:strRef>
              <c:f>ROS!$I$16</c:f>
            </c:strRef>
          </c:tx>
          <c:spPr>
            <a:ln cmpd="sng" w="19050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ROS!$A$17:$A$21</c:f>
            </c:strRef>
          </c:cat>
          <c:val>
            <c:numRef>
              <c:f>ROS!$I$17:$I$21</c:f>
              <c:numCache/>
            </c:numRef>
          </c:val>
          <c:smooth val="1"/>
        </c:ser>
        <c:ser>
          <c:idx val="8"/>
          <c:order val="8"/>
          <c:tx>
            <c:strRef>
              <c:f>ROS!$J$16</c:f>
            </c:strRef>
          </c:tx>
          <c:spPr>
            <a:ln cmpd="sng" w="19050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ROS!$A$17:$A$21</c:f>
            </c:strRef>
          </c:cat>
          <c:val>
            <c:numRef>
              <c:f>ROS!$J$17:$J$21</c:f>
              <c:numCache/>
            </c:numRef>
          </c:val>
          <c:smooth val="1"/>
        </c:ser>
        <c:axId val="657947079"/>
        <c:axId val="1521218990"/>
      </c:lineChart>
      <c:catAx>
        <c:axId val="657947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21218990"/>
      </c:catAx>
      <c:valAx>
        <c:axId val="15212189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5794707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757575"/>
                </a:solidFill>
                <a:latin typeface="+mn-lt"/>
              </a:defRPr>
            </a:pPr>
            <a:r>
              <a:rPr b="1" sz="1600">
                <a:solidFill>
                  <a:srgbClr val="757575"/>
                </a:solidFill>
                <a:latin typeface="+mn-lt"/>
              </a:rPr>
              <a:t>Return on Investment</a:t>
            </a:r>
          </a:p>
        </c:rich>
      </c:tx>
      <c:overlay val="0"/>
    </c:title>
    <c:plotArea>
      <c:layout/>
      <c:lineChart>
        <c:ser>
          <c:idx val="0"/>
          <c:order val="0"/>
          <c:tx>
            <c:v>Shell plc</c:v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ROI!$A$17:$A$21</c:f>
            </c:strRef>
          </c:cat>
          <c:val>
            <c:numRef>
              <c:f>ROI!$B$17:$B$21</c:f>
              <c:numCache/>
            </c:numRef>
          </c:val>
          <c:smooth val="1"/>
        </c:ser>
        <c:ser>
          <c:idx val="1"/>
          <c:order val="1"/>
          <c:tx>
            <c:v>TotalEnergies SE</c:v>
          </c:tx>
          <c:spPr>
            <a:ln cmpd="sng" w="19050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ROI!$A$17:$A$21</c:f>
            </c:strRef>
          </c:cat>
          <c:val>
            <c:numRef>
              <c:f>ROI!$C$17:$C$21</c:f>
              <c:numCache/>
            </c:numRef>
          </c:val>
          <c:smooth val="1"/>
        </c:ser>
        <c:ser>
          <c:idx val="2"/>
          <c:order val="2"/>
          <c:tx>
            <c:strRef>
              <c:f>ROI!$D$16</c:f>
            </c:strRef>
          </c:tx>
          <c:spPr>
            <a:ln cmpd="sng" w="19050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ROI!$A$17:$A$21</c:f>
            </c:strRef>
          </c:cat>
          <c:val>
            <c:numRef>
              <c:f>ROI!$D$17:$D$21</c:f>
              <c:numCache/>
            </c:numRef>
          </c:val>
          <c:smooth val="1"/>
        </c:ser>
        <c:ser>
          <c:idx val="3"/>
          <c:order val="3"/>
          <c:tx>
            <c:strRef>
              <c:f>ROI!$E$16</c:f>
            </c:strRef>
          </c:tx>
          <c:spPr>
            <a:ln cmpd="sng" w="19050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ROI!$A$17:$A$21</c:f>
            </c:strRef>
          </c:cat>
          <c:val>
            <c:numRef>
              <c:f>ROI!$E$17:$E$21</c:f>
              <c:numCache/>
            </c:numRef>
          </c:val>
          <c:smooth val="1"/>
        </c:ser>
        <c:ser>
          <c:idx val="4"/>
          <c:order val="4"/>
          <c:tx>
            <c:v>Eni S.p.A</c:v>
          </c:tx>
          <c:spPr>
            <a:ln cmpd="sng" w="19050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ROI!$A$17:$A$21</c:f>
            </c:strRef>
          </c:cat>
          <c:val>
            <c:numRef>
              <c:f>ROI!$F$17:$F$21</c:f>
              <c:numCache/>
            </c:numRef>
          </c:val>
          <c:smooth val="1"/>
        </c:ser>
        <c:ser>
          <c:idx val="5"/>
          <c:order val="5"/>
          <c:tx>
            <c:v>Neste Oyj</c:v>
          </c:tx>
          <c:spPr>
            <a:ln cmpd="sng" w="19050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ROI!$A$17:$A$21</c:f>
            </c:strRef>
          </c:cat>
          <c:val>
            <c:numRef>
              <c:f>ROI!$G$17:$G$21</c:f>
              <c:numCache/>
            </c:numRef>
          </c:val>
          <c:smooth val="1"/>
        </c:ser>
        <c:ser>
          <c:idx val="6"/>
          <c:order val="6"/>
          <c:tx>
            <c:v>Engie SA</c:v>
          </c:tx>
          <c:spPr>
            <a:ln cmpd="sng" w="19050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ROI!$A$17:$A$21</c:f>
            </c:strRef>
          </c:cat>
          <c:val>
            <c:numRef>
              <c:f>ROI!$H$17:$H$21</c:f>
              <c:numCache/>
            </c:numRef>
          </c:val>
          <c:smooth val="1"/>
        </c:ser>
        <c:ser>
          <c:idx val="7"/>
          <c:order val="7"/>
          <c:tx>
            <c:strRef>
              <c:f>ROI!$I$16</c:f>
            </c:strRef>
          </c:tx>
          <c:spPr>
            <a:ln cmpd="sng" w="19050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ROI!$A$17:$A$21</c:f>
            </c:strRef>
          </c:cat>
          <c:val>
            <c:numRef>
              <c:f>ROI!$I$17:$I$21</c:f>
              <c:numCache/>
            </c:numRef>
          </c:val>
          <c:smooth val="1"/>
        </c:ser>
        <c:ser>
          <c:idx val="8"/>
          <c:order val="8"/>
          <c:tx>
            <c:strRef>
              <c:f>ROI!$J$16</c:f>
            </c:strRef>
          </c:tx>
          <c:spPr>
            <a:ln cmpd="sng" w="19050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ROI!$A$17:$A$21</c:f>
            </c:strRef>
          </c:cat>
          <c:val>
            <c:numRef>
              <c:f>ROI!$J$17:$J$21</c:f>
              <c:numCache/>
            </c:numRef>
          </c:val>
          <c:smooth val="1"/>
        </c:ser>
        <c:axId val="1638380930"/>
        <c:axId val="701346929"/>
      </c:lineChart>
      <c:catAx>
        <c:axId val="16383809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01346929"/>
      </c:catAx>
      <c:valAx>
        <c:axId val="7013469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3838093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757575"/>
                </a:solidFill>
                <a:latin typeface="+mn-lt"/>
              </a:defRPr>
            </a:pPr>
            <a:r>
              <a:rPr b="1" sz="1600">
                <a:solidFill>
                  <a:srgbClr val="757575"/>
                </a:solidFill>
                <a:latin typeface="+mn-lt"/>
              </a:rPr>
              <a:t>Environment, Social and Governance (ESG) Risk Rating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'ESG '!$A$3</c:f>
            </c:strRef>
          </c:tx>
          <c:spPr>
            <a:solidFill>
              <a:srgbClr val="3C78D8"/>
            </a:solidFill>
            <a:ln cmpd="sng">
              <a:solidFill>
                <a:srgbClr val="000000"/>
              </a:solidFill>
            </a:ln>
          </c:spPr>
          <c:cat>
            <c:strRef>
              <c:f>'ESG '!$B$2:$J$2</c:f>
            </c:strRef>
          </c:cat>
          <c:val>
            <c:numRef>
              <c:f>'ESG '!$B$3:$J$3</c:f>
              <c:numCache/>
            </c:numRef>
          </c:val>
        </c:ser>
        <c:ser>
          <c:idx val="1"/>
          <c:order val="1"/>
          <c:tx>
            <c:strRef>
              <c:f>'ESG '!$A$4</c:f>
            </c:strRef>
          </c:tx>
          <c:spPr>
            <a:solidFill>
              <a:srgbClr val="351C75"/>
            </a:solidFill>
            <a:ln cmpd="sng">
              <a:solidFill>
                <a:srgbClr val="000000"/>
              </a:solidFill>
            </a:ln>
          </c:spPr>
          <c:cat>
            <c:strRef>
              <c:f>'ESG '!$B$2:$J$2</c:f>
            </c:strRef>
          </c:cat>
          <c:val>
            <c:numRef>
              <c:f>'ESG '!$B$4:$J$4</c:f>
              <c:numCache/>
            </c:numRef>
          </c:val>
        </c:ser>
        <c:ser>
          <c:idx val="2"/>
          <c:order val="2"/>
          <c:tx>
            <c:strRef>
              <c:f>'ESG '!$A$5</c:f>
            </c:strRef>
          </c:tx>
          <c:spPr>
            <a:solidFill>
              <a:srgbClr val="C27BA0"/>
            </a:solidFill>
            <a:ln cmpd="sng">
              <a:solidFill>
                <a:srgbClr val="000000"/>
              </a:solidFill>
            </a:ln>
          </c:spPr>
          <c:cat>
            <c:strRef>
              <c:f>'ESG '!$B$2:$J$2</c:f>
            </c:strRef>
          </c:cat>
          <c:val>
            <c:numRef>
              <c:f>'ESG '!$B$5:$J$5</c:f>
              <c:numCache/>
            </c:numRef>
          </c:val>
        </c:ser>
        <c:overlap val="100"/>
        <c:axId val="582475065"/>
        <c:axId val="108649596"/>
      </c:barChart>
      <c:catAx>
        <c:axId val="5824750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8649596"/>
      </c:catAx>
      <c:valAx>
        <c:axId val="1086495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8247506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Revenues and Forecasts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'SARIMA summary'!$B$2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summary'!$A$3:$A$27</c:f>
            </c:strRef>
          </c:cat>
          <c:val>
            <c:numRef>
              <c:f>'SARIMA summary'!$B$3:$B$27</c:f>
              <c:numCache/>
            </c:numRef>
          </c:val>
          <c:smooth val="0"/>
        </c:ser>
        <c:ser>
          <c:idx val="1"/>
          <c:order val="1"/>
          <c:tx>
            <c:strRef>
              <c:f>'SARIMA summary'!$C$2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'SARIMA summary'!$A$3:$A$27</c:f>
            </c:strRef>
          </c:cat>
          <c:val>
            <c:numRef>
              <c:f>'SARIMA summary'!$C$3:$C$27</c:f>
              <c:numCache/>
            </c:numRef>
          </c:val>
          <c:smooth val="0"/>
        </c:ser>
        <c:ser>
          <c:idx val="2"/>
          <c:order val="2"/>
          <c:tx>
            <c:strRef>
              <c:f>'SARIMA summary'!$D$2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'SARIMA summary'!$A$3:$A$27</c:f>
            </c:strRef>
          </c:cat>
          <c:val>
            <c:numRef>
              <c:f>'SARIMA summary'!$D$3:$D$27</c:f>
              <c:numCache/>
            </c:numRef>
          </c:val>
          <c:smooth val="0"/>
        </c:ser>
        <c:ser>
          <c:idx val="3"/>
          <c:order val="3"/>
          <c:tx>
            <c:strRef>
              <c:f>'SARIMA summary'!$E$2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'SARIMA summary'!$A$3:$A$27</c:f>
            </c:strRef>
          </c:cat>
          <c:val>
            <c:numRef>
              <c:f>'SARIMA summary'!$E$3:$E$27</c:f>
              <c:numCache/>
            </c:numRef>
          </c:val>
          <c:smooth val="0"/>
        </c:ser>
        <c:ser>
          <c:idx val="4"/>
          <c:order val="4"/>
          <c:tx>
            <c:strRef>
              <c:f>'SARIMA summary'!$F$2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'SARIMA summary'!$A$3:$A$27</c:f>
            </c:strRef>
          </c:cat>
          <c:val>
            <c:numRef>
              <c:f>'SARIMA summary'!$F$3:$F$27</c:f>
              <c:numCache/>
            </c:numRef>
          </c:val>
          <c:smooth val="0"/>
        </c:ser>
        <c:ser>
          <c:idx val="5"/>
          <c:order val="5"/>
          <c:tx>
            <c:strRef>
              <c:f>'SARIMA summary'!$G$2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'SARIMA summary'!$A$3:$A$27</c:f>
            </c:strRef>
          </c:cat>
          <c:val>
            <c:numRef>
              <c:f>'SARIMA summary'!$G$3:$G$27</c:f>
              <c:numCache/>
            </c:numRef>
          </c:val>
          <c:smooth val="0"/>
        </c:ser>
        <c:ser>
          <c:idx val="6"/>
          <c:order val="6"/>
          <c:tx>
            <c:strRef>
              <c:f>'SARIMA summary'!$H$2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'SARIMA summary'!$A$3:$A$27</c:f>
            </c:strRef>
          </c:cat>
          <c:val>
            <c:numRef>
              <c:f>'SARIMA summary'!$H$3:$H$27</c:f>
              <c:numCache/>
            </c:numRef>
          </c:val>
          <c:smooth val="0"/>
        </c:ser>
        <c:ser>
          <c:idx val="7"/>
          <c:order val="7"/>
          <c:tx>
            <c:strRef>
              <c:f>'SARIMA summary'!$I$2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'SARIMA summary'!$A$3:$A$27</c:f>
            </c:strRef>
          </c:cat>
          <c:val>
            <c:numRef>
              <c:f>'SARIMA summary'!$I$3:$I$27</c:f>
              <c:numCache/>
            </c:numRef>
          </c:val>
          <c:smooth val="0"/>
        </c:ser>
        <c:ser>
          <c:idx val="8"/>
          <c:order val="8"/>
          <c:tx>
            <c:strRef>
              <c:f>'SARIMA summary'!$J$2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'SARIMA summary'!$A$3:$A$27</c:f>
            </c:strRef>
          </c:cat>
          <c:val>
            <c:numRef>
              <c:f>'SARIMA summary'!$J$3:$J$27</c:f>
              <c:numCache/>
            </c:numRef>
          </c:val>
          <c:smooth val="0"/>
        </c:ser>
        <c:axId val="95698161"/>
        <c:axId val="333224755"/>
      </c:lineChart>
      <c:catAx>
        <c:axId val="956981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33224755"/>
      </c:catAx>
      <c:valAx>
        <c:axId val="3332247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569816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chemeClr val="accent1"/>
                </a:solidFill>
                <a:latin typeface="+mn-lt"/>
              </a:defRPr>
            </a:pPr>
            <a:r>
              <a:rPr b="1" sz="1600">
                <a:solidFill>
                  <a:schemeClr val="accent1"/>
                </a:solidFill>
                <a:latin typeface="+mn-lt"/>
              </a:rPr>
              <a:t>Shell plc Revenues &amp; Forecast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Shell'!$B$1</c:f>
            </c:strRef>
          </c:tx>
          <c:spPr>
            <a:ln cmpd="sng"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dPt>
            <c:idx val="14"/>
            <c:marker>
              <c:symbol val="none"/>
            </c:marker>
          </c:dPt>
          <c:dPt>
            <c:idx val="20"/>
            <c:marker>
              <c:symbol val="none"/>
            </c:marker>
          </c:dPt>
          <c:dPt>
            <c:idx val="22"/>
            <c:marker>
              <c:symbol val="none"/>
            </c:marker>
          </c:dPt>
          <c:cat>
            <c:strRef>
              <c:f>'SARIMA Shell'!$A$2:$A$27</c:f>
            </c:strRef>
          </c:cat>
          <c:val>
            <c:numRef>
              <c:f>'SARIMA Shell'!$B$2:$B$27</c:f>
              <c:numCache/>
            </c:numRef>
          </c:val>
          <c:smooth val="0"/>
        </c:ser>
        <c:axId val="487322508"/>
        <c:axId val="1357208916"/>
      </c:lineChart>
      <c:catAx>
        <c:axId val="4873225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57208916"/>
      </c:catAx>
      <c:valAx>
        <c:axId val="13572089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Revenues (billion $)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87322508"/>
      </c:valAx>
    </c:plotArea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757575"/>
                </a:solidFill>
                <a:latin typeface="+mn-lt"/>
              </a:defRPr>
            </a:pPr>
            <a:r>
              <a:rPr b="1" sz="1600">
                <a:solidFill>
                  <a:srgbClr val="757575"/>
                </a:solidFill>
                <a:latin typeface="+mn-lt"/>
              </a:rPr>
              <a:t>Time Series after Differencing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'SARIMA Shell'!$E$2</c:f>
            </c:strRef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Shell'!$D$3:$D$31</c:f>
            </c:strRef>
          </c:cat>
          <c:val>
            <c:numRef>
              <c:f>'SARIMA Shell'!$E$3:$E$31</c:f>
              <c:numCache/>
            </c:numRef>
          </c:val>
          <c:smooth val="0"/>
        </c:ser>
        <c:axId val="891483514"/>
        <c:axId val="419347539"/>
      </c:lineChart>
      <c:catAx>
        <c:axId val="8914835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Quarters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19347539"/>
      </c:catAx>
      <c:valAx>
        <c:axId val="4193475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Season difference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91483514"/>
      </c:valAx>
    </c:plotArea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Time Series after Differencing 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'SARIMA Total '!$D$8:$D$27</c:f>
            </c:strRef>
          </c:cat>
          <c:val>
            <c:numRef>
              <c:f>'SARIMA Total '!$E$8:$E$27</c:f>
              <c:numCache/>
            </c:numRef>
          </c:val>
          <c:smooth val="0"/>
        </c:ser>
        <c:axId val="1531116420"/>
        <c:axId val="448680756"/>
      </c:lineChart>
      <c:catAx>
        <c:axId val="15311164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48680756"/>
      </c:catAx>
      <c:valAx>
        <c:axId val="4486807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Season difference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3111642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17.xml.rels><?xml version="1.0" encoding="UTF-8" standalone="yes"?>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904875</xdr:colOff>
      <xdr:row>35</xdr:row>
      <xdr:rowOff>114300</xdr:rowOff>
    </xdr:from>
    <xdr:ext cx="5715000" cy="3533775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43</xdr:row>
      <xdr:rowOff>171450</xdr:rowOff>
    </xdr:from>
    <xdr:ext cx="5715000" cy="3533775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43</xdr:row>
      <xdr:rowOff>28575</xdr:rowOff>
    </xdr:from>
    <xdr:ext cx="5715000" cy="3533775"/>
    <xdr:graphicFrame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209550</xdr:colOff>
      <xdr:row>43</xdr:row>
      <xdr:rowOff>76200</xdr:rowOff>
    </xdr:from>
    <xdr:ext cx="5715000" cy="3533775"/>
    <xdr:graphicFrame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45</xdr:row>
      <xdr:rowOff>133350</xdr:rowOff>
    </xdr:from>
    <xdr:ext cx="5715000" cy="3533775"/>
    <xdr:graphicFrame>
      <xdr:nvGraphicFramePr>
        <xdr:cNvPr id="1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247650</xdr:colOff>
      <xdr:row>45</xdr:row>
      <xdr:rowOff>133350</xdr:rowOff>
    </xdr:from>
    <xdr:ext cx="5715000" cy="3533775"/>
    <xdr:graphicFrame>
      <xdr:nvGraphicFramePr>
        <xdr:cNvPr id="14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42</xdr:row>
      <xdr:rowOff>152400</xdr:rowOff>
    </xdr:from>
    <xdr:ext cx="5715000" cy="3533775"/>
    <xdr:graphicFrame>
      <xdr:nvGraphicFramePr>
        <xdr:cNvPr id="15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428625</xdr:colOff>
      <xdr:row>42</xdr:row>
      <xdr:rowOff>152400</xdr:rowOff>
    </xdr:from>
    <xdr:ext cx="5715000" cy="3533775"/>
    <xdr:graphicFrame>
      <xdr:nvGraphicFramePr>
        <xdr:cNvPr id="16" name="Chart 1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43</xdr:row>
      <xdr:rowOff>133350</xdr:rowOff>
    </xdr:from>
    <xdr:ext cx="5715000" cy="3533775"/>
    <xdr:graphicFrame>
      <xdr:nvGraphicFramePr>
        <xdr:cNvPr id="17" name="Chart 1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342900</xdr:colOff>
      <xdr:row>43</xdr:row>
      <xdr:rowOff>133350</xdr:rowOff>
    </xdr:from>
    <xdr:ext cx="5715000" cy="3533775"/>
    <xdr:graphicFrame>
      <xdr:nvGraphicFramePr>
        <xdr:cNvPr id="18" name="Chart 1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42</xdr:row>
      <xdr:rowOff>133350</xdr:rowOff>
    </xdr:from>
    <xdr:ext cx="5715000" cy="3533775"/>
    <xdr:graphicFrame>
      <xdr:nvGraphicFramePr>
        <xdr:cNvPr id="19" name="Chart 1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171450</xdr:colOff>
      <xdr:row>42</xdr:row>
      <xdr:rowOff>133350</xdr:rowOff>
    </xdr:from>
    <xdr:ext cx="5715000" cy="3533775"/>
    <xdr:graphicFrame>
      <xdr:nvGraphicFramePr>
        <xdr:cNvPr id="20" name="Chart 2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45</xdr:row>
      <xdr:rowOff>171450</xdr:rowOff>
    </xdr:from>
    <xdr:ext cx="5715000" cy="3533775"/>
    <xdr:graphicFrame>
      <xdr:nvGraphicFramePr>
        <xdr:cNvPr id="21" name="Chart 2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95250</xdr:colOff>
      <xdr:row>45</xdr:row>
      <xdr:rowOff>76200</xdr:rowOff>
    </xdr:from>
    <xdr:ext cx="5715000" cy="3533775"/>
    <xdr:graphicFrame>
      <xdr:nvGraphicFramePr>
        <xdr:cNvPr id="22" name="Chart 2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41</xdr:row>
      <xdr:rowOff>47625</xdr:rowOff>
    </xdr:from>
    <xdr:ext cx="5715000" cy="3533775"/>
    <xdr:graphicFrame>
      <xdr:nvGraphicFramePr>
        <xdr:cNvPr id="23" name="Chart 2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76200</xdr:colOff>
      <xdr:row>40</xdr:row>
      <xdr:rowOff>190500</xdr:rowOff>
    </xdr:from>
    <xdr:ext cx="5715000" cy="3533775"/>
    <xdr:graphicFrame>
      <xdr:nvGraphicFramePr>
        <xdr:cNvPr id="24" name="Chart 2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30</xdr:row>
      <xdr:rowOff>133350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28</xdr:row>
      <xdr:rowOff>133350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31</xdr:row>
      <xdr:rowOff>9525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31</xdr:row>
      <xdr:rowOff>57150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16</xdr:row>
      <xdr:rowOff>142875</xdr:rowOff>
    </xdr:from>
    <xdr:ext cx="5715000" cy="35337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561975</xdr:colOff>
      <xdr:row>29</xdr:row>
      <xdr:rowOff>142875</xdr:rowOff>
    </xdr:from>
    <xdr:ext cx="5715000" cy="35337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46</xdr:row>
      <xdr:rowOff>190500</xdr:rowOff>
    </xdr:from>
    <xdr:ext cx="5715000" cy="353377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57150</xdr:colOff>
      <xdr:row>38</xdr:row>
      <xdr:rowOff>38100</xdr:rowOff>
    </xdr:from>
    <xdr:ext cx="5715000" cy="353377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D1" s="1" t="s">
        <v>1</v>
      </c>
      <c r="J1" s="2">
        <v>1.0</v>
      </c>
    </row>
    <row r="2">
      <c r="A2" s="3">
        <f>Min('SARIMA Shell'!$L$9)</f>
        <v>3829.076895</v>
      </c>
      <c r="B2" s="4">
        <f>Min('SARIMA Total '!$L$9)</f>
        <v>510.2503105</v>
      </c>
      <c r="C2" s="4">
        <f>Min('SARIMA BP'!$L$9)</f>
        <v>1892.852797</v>
      </c>
      <c r="D2" s="4">
        <f>Min('SARIMA Equinor'!$L$9)</f>
        <v>208.8914314</v>
      </c>
      <c r="E2" s="4">
        <f>Min('SARIMA ENI SpA'!$L$9)</f>
        <v>37.6718788</v>
      </c>
      <c r="F2" s="4">
        <f>Min('SARIMA Neste OYJ'!$L$9)</f>
        <v>1.185561601</v>
      </c>
      <c r="G2" s="4">
        <f>Min('SARIMA Engie'!$L$9)</f>
        <v>115.9805814</v>
      </c>
      <c r="H2" s="4">
        <f>Min('SARIMA E.ON SE'!$L$9)</f>
        <v>96.53158788</v>
      </c>
      <c r="I2" s="4" t="b">
        <f>'SARIMA OMV group'!$L$9=0</f>
        <v>0</v>
      </c>
    </row>
    <row r="3">
      <c r="A3" s="4">
        <f>'SARIMA Shell'!$L$3:$L$7</f>
        <v>-6.922231168</v>
      </c>
      <c r="B3" s="4">
        <f>'SARIMA Total '!$L$3:$L$7</f>
        <v>2.367568508</v>
      </c>
      <c r="C3" s="4">
        <f>'SARIMA BP'!$L$3:$L$7</f>
        <v>0.6719068754</v>
      </c>
      <c r="D3" s="4">
        <f>'SARIMA Equinor'!$L$3:$L$7</f>
        <v>2.91877166</v>
      </c>
      <c r="E3" s="4">
        <f>'SARIMA ENI SpA'!$L$3:$L$7</f>
        <v>-5.913904321</v>
      </c>
      <c r="F3" s="4">
        <f>'SARIMA Neste OYJ'!$L$3:L$7</f>
        <v>-0.3919333542</v>
      </c>
      <c r="G3" s="4">
        <f>'SARIMA Engie'!$L$3:$L$7</f>
        <v>-0.1817901625</v>
      </c>
      <c r="H3" s="4">
        <f>'SARIMA E.ON SE'!$L$3:$L$7</f>
        <v>1.562642659</v>
      </c>
      <c r="I3" s="4">
        <f>'SARIMA OMV group'!$L$3:$L$7</f>
        <v>-1.281739443</v>
      </c>
    </row>
    <row r="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</row>
    <row r="6">
      <c r="A6" s="1" t="s">
        <v>3</v>
      </c>
      <c r="B6" s="1" t="s">
        <v>3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8</v>
      </c>
      <c r="B1" s="5" t="s">
        <v>90</v>
      </c>
      <c r="G1" s="5" t="s">
        <v>73</v>
      </c>
      <c r="K1" s="5" t="s">
        <v>74</v>
      </c>
    </row>
    <row r="2">
      <c r="A2" s="5" t="s">
        <v>42</v>
      </c>
      <c r="B2" s="5" t="s">
        <v>75</v>
      </c>
      <c r="C2" s="5" t="s">
        <v>76</v>
      </c>
      <c r="D2" s="5" t="s">
        <v>77</v>
      </c>
      <c r="E2" s="5" t="s">
        <v>78</v>
      </c>
    </row>
    <row r="3">
      <c r="A3" s="5" t="s">
        <v>47</v>
      </c>
      <c r="B3" s="5">
        <v>36.083</v>
      </c>
      <c r="G3" s="5" t="s">
        <v>77</v>
      </c>
      <c r="H3" s="5" t="s">
        <v>79</v>
      </c>
      <c r="I3" s="5" t="s">
        <v>80</v>
      </c>
      <c r="K3" s="5" t="s">
        <v>81</v>
      </c>
      <c r="L3" s="5">
        <v>2.36756850751779</v>
      </c>
    </row>
    <row r="4">
      <c r="A4" s="5" t="s">
        <v>48</v>
      </c>
      <c r="B4" s="5">
        <v>34.482</v>
      </c>
      <c r="C4" s="4">
        <f t="shared" ref="C4:C23" si="1">B4-B3</f>
        <v>-1.601</v>
      </c>
      <c r="G4" s="5">
        <v>1.0</v>
      </c>
      <c r="H4" s="4">
        <v>4.410999999999994</v>
      </c>
      <c r="I4" s="5">
        <v>0.0</v>
      </c>
      <c r="K4" s="5" t="s">
        <v>82</v>
      </c>
      <c r="L4" s="5">
        <v>-0.0560375772741456</v>
      </c>
    </row>
    <row r="5">
      <c r="A5" s="5" t="s">
        <v>49</v>
      </c>
      <c r="B5" s="5">
        <v>37.082</v>
      </c>
      <c r="C5" s="4">
        <f t="shared" si="1"/>
        <v>2.6</v>
      </c>
      <c r="G5" s="5">
        <v>2.0</v>
      </c>
      <c r="H5" s="4">
        <v>-0.3019999999999996</v>
      </c>
      <c r="I5" s="5">
        <v>0.0</v>
      </c>
      <c r="K5" s="5" t="s">
        <v>83</v>
      </c>
      <c r="L5" s="5">
        <v>0.624513101221156</v>
      </c>
    </row>
    <row r="6">
      <c r="A6" s="5" t="s">
        <v>50</v>
      </c>
      <c r="B6" s="5">
        <v>41.442</v>
      </c>
      <c r="C6" s="4">
        <f t="shared" si="1"/>
        <v>4.36</v>
      </c>
      <c r="G6" s="5">
        <v>3.0</v>
      </c>
      <c r="H6" s="4">
        <v>-6.448</v>
      </c>
      <c r="I6" s="5">
        <v>0.0</v>
      </c>
      <c r="K6" s="5" t="s">
        <v>84</v>
      </c>
      <c r="L6" s="5">
        <v>0.733651875816575</v>
      </c>
    </row>
    <row r="7">
      <c r="A7" s="5" t="s">
        <v>51</v>
      </c>
      <c r="B7" s="5">
        <v>43.292</v>
      </c>
      <c r="C7" s="4">
        <f t="shared" si="1"/>
        <v>1.85</v>
      </c>
      <c r="G7" s="5">
        <v>4.0</v>
      </c>
      <c r="H7" s="4">
        <v>-3.0379999999999967</v>
      </c>
      <c r="I7" s="5">
        <v>0.0</v>
      </c>
      <c r="K7" s="5" t="s">
        <v>85</v>
      </c>
      <c r="L7" s="5">
        <v>-2.06041993893468</v>
      </c>
    </row>
    <row r="8">
      <c r="A8" s="5" t="s">
        <v>52</v>
      </c>
      <c r="B8" s="5">
        <v>46.102</v>
      </c>
      <c r="C8" s="4">
        <f t="shared" si="1"/>
        <v>2.81</v>
      </c>
      <c r="D8" s="5">
        <v>1.0</v>
      </c>
      <c r="E8" s="4">
        <f>C$8-C$4</f>
        <v>4.411</v>
      </c>
      <c r="G8" s="5">
        <v>5.0</v>
      </c>
      <c r="H8" s="4">
        <v>-2.7319999999999993</v>
      </c>
      <c r="I8" s="5">
        <v>0.0</v>
      </c>
    </row>
    <row r="9">
      <c r="A9" s="5" t="s">
        <v>53</v>
      </c>
      <c r="B9" s="5">
        <v>48.4</v>
      </c>
      <c r="C9" s="4">
        <f t="shared" si="1"/>
        <v>2.298</v>
      </c>
      <c r="D9" s="5">
        <v>2.0</v>
      </c>
      <c r="E9" s="4">
        <f t="shared" ref="E9:E23" si="2">C9-C5</f>
        <v>-0.302</v>
      </c>
      <c r="G9" s="5">
        <v>6.0</v>
      </c>
      <c r="H9" s="4">
        <v>-4.962000000000003</v>
      </c>
      <c r="I9" s="4">
        <f t="shared" ref="I9:I19" si="3">H9-L$3-L$4*H8-L$6*H5+L$4*L$6*H4-L$5*I8-L$7*I5-L$5*L$7*I4</f>
        <v>-7.442445659</v>
      </c>
      <c r="K9" s="5" t="s">
        <v>87</v>
      </c>
      <c r="L9" s="4">
        <f>SUMSQ(I9:I19)</f>
        <v>510.2503105</v>
      </c>
    </row>
    <row r="10">
      <c r="A10" s="5" t="s">
        <v>54</v>
      </c>
      <c r="B10" s="5">
        <v>46.312</v>
      </c>
      <c r="C10" s="4">
        <f t="shared" si="1"/>
        <v>-2.088</v>
      </c>
      <c r="D10" s="5">
        <v>3.0</v>
      </c>
      <c r="E10" s="4">
        <f t="shared" si="2"/>
        <v>-6.448</v>
      </c>
      <c r="G10" s="5">
        <v>7.0</v>
      </c>
      <c r="H10" s="4">
        <v>2.9350000000000023</v>
      </c>
      <c r="I10" s="4">
        <f t="shared" si="3"/>
        <v>9.680280995</v>
      </c>
    </row>
    <row r="11">
      <c r="A11" s="5" t="s">
        <v>55</v>
      </c>
      <c r="B11" s="5">
        <v>45.124</v>
      </c>
      <c r="C11" s="4">
        <f t="shared" si="1"/>
        <v>-1.188</v>
      </c>
      <c r="D11" s="5">
        <v>4.0</v>
      </c>
      <c r="E11" s="4">
        <f t="shared" si="2"/>
        <v>-3.038</v>
      </c>
      <c r="G11" s="5">
        <v>8.0</v>
      </c>
      <c r="H11" s="4">
        <v>-3.6200000000000045</v>
      </c>
      <c r="I11" s="4">
        <f t="shared" si="3"/>
        <v>-9.374635473</v>
      </c>
    </row>
    <row r="12">
      <c r="A12" s="5" t="s">
        <v>56</v>
      </c>
      <c r="B12" s="5">
        <v>45.202</v>
      </c>
      <c r="C12" s="4">
        <f t="shared" si="1"/>
        <v>0.078</v>
      </c>
      <c r="D12" s="5">
        <v>5.0</v>
      </c>
      <c r="E12" s="4">
        <f t="shared" si="2"/>
        <v>-2.732</v>
      </c>
      <c r="G12" s="5">
        <v>9.0</v>
      </c>
      <c r="H12" s="4">
        <v>-17.092999999999993</v>
      </c>
      <c r="I12" s="4">
        <f t="shared" si="3"/>
        <v>-11.67960646</v>
      </c>
    </row>
    <row r="13">
      <c r="A13" s="5" t="s">
        <v>57</v>
      </c>
      <c r="B13" s="5">
        <v>42.538</v>
      </c>
      <c r="C13" s="4">
        <f t="shared" si="1"/>
        <v>-2.664</v>
      </c>
      <c r="D13" s="5">
        <v>6.0</v>
      </c>
      <c r="E13" s="4">
        <f t="shared" si="2"/>
        <v>-4.962</v>
      </c>
      <c r="G13" s="5">
        <v>10.0</v>
      </c>
      <c r="H13" s="4">
        <v>8.318999999999999</v>
      </c>
      <c r="I13" s="4">
        <f t="shared" si="3"/>
        <v>0.7057837984</v>
      </c>
    </row>
    <row r="14">
      <c r="A14" s="5" t="s">
        <v>58</v>
      </c>
      <c r="B14" s="5">
        <v>43.385</v>
      </c>
      <c r="C14" s="4">
        <f t="shared" si="1"/>
        <v>0.847</v>
      </c>
      <c r="D14" s="5">
        <v>7.0</v>
      </c>
      <c r="E14" s="4">
        <f t="shared" si="2"/>
        <v>2.935</v>
      </c>
      <c r="G14" s="5">
        <v>11.0</v>
      </c>
      <c r="H14" s="4">
        <v>4.283999999999999</v>
      </c>
      <c r="I14" s="4">
        <f t="shared" si="3"/>
        <v>10.36137494</v>
      </c>
    </row>
    <row r="15">
      <c r="A15" s="5" t="s">
        <v>59</v>
      </c>
      <c r="B15" s="5">
        <v>38.577</v>
      </c>
      <c r="C15" s="4">
        <f t="shared" si="1"/>
        <v>-4.808</v>
      </c>
      <c r="D15" s="5">
        <v>8.0</v>
      </c>
      <c r="E15" s="4">
        <f t="shared" si="2"/>
        <v>-3.62</v>
      </c>
      <c r="G15" s="5">
        <v>12.0</v>
      </c>
      <c r="H15" s="4">
        <v>9.093000000000004</v>
      </c>
      <c r="I15" s="4">
        <f t="shared" si="3"/>
        <v>-3.829656842</v>
      </c>
    </row>
    <row r="16">
      <c r="A16" s="5" t="s">
        <v>60</v>
      </c>
      <c r="B16" s="5">
        <v>21.562</v>
      </c>
      <c r="C16" s="4">
        <f t="shared" si="1"/>
        <v>-17.015</v>
      </c>
      <c r="D16" s="5">
        <v>9.0</v>
      </c>
      <c r="E16" s="4">
        <f t="shared" si="2"/>
        <v>-17.093</v>
      </c>
      <c r="G16" s="5">
        <v>13.0</v>
      </c>
      <c r="H16" s="4">
        <v>22.014999999999997</v>
      </c>
      <c r="I16" s="4">
        <f t="shared" si="3"/>
        <v>-0.890003628</v>
      </c>
    </row>
    <row r="17">
      <c r="A17" s="5" t="s">
        <v>61</v>
      </c>
      <c r="B17" s="5">
        <v>27.217</v>
      </c>
      <c r="C17" s="4">
        <f t="shared" si="1"/>
        <v>5.655</v>
      </c>
      <c r="D17" s="5">
        <v>10.0</v>
      </c>
      <c r="E17" s="4">
        <f t="shared" si="2"/>
        <v>8.319</v>
      </c>
      <c r="G17" s="5">
        <v>14.0</v>
      </c>
      <c r="H17" s="4">
        <v>21.781999999999993</v>
      </c>
      <c r="I17" s="4">
        <f t="shared" si="3"/>
        <v>2.228765812</v>
      </c>
    </row>
    <row r="18">
      <c r="A18" s="5" t="s">
        <v>62</v>
      </c>
      <c r="B18" s="5">
        <v>32.348</v>
      </c>
      <c r="C18" s="4">
        <f t="shared" si="1"/>
        <v>5.131</v>
      </c>
      <c r="D18" s="5">
        <v>11.0</v>
      </c>
      <c r="E18" s="4">
        <f t="shared" si="2"/>
        <v>4.284</v>
      </c>
      <c r="G18" s="5">
        <v>15.0</v>
      </c>
      <c r="H18" s="4">
        <v>-18.90299999999999</v>
      </c>
      <c r="I18" s="4">
        <f t="shared" si="3"/>
        <v>-2.669870085</v>
      </c>
    </row>
    <row r="19">
      <c r="A19" s="5" t="s">
        <v>63</v>
      </c>
      <c r="B19" s="5">
        <v>36.633</v>
      </c>
      <c r="C19" s="4">
        <f t="shared" si="1"/>
        <v>4.285</v>
      </c>
      <c r="D19" s="5">
        <v>12.0</v>
      </c>
      <c r="E19" s="4">
        <f t="shared" si="2"/>
        <v>9.093</v>
      </c>
      <c r="G19" s="5">
        <v>16.0</v>
      </c>
      <c r="H19" s="4">
        <v>4.366999999999997</v>
      </c>
      <c r="I19" s="4">
        <f t="shared" si="3"/>
        <v>1.202195066</v>
      </c>
    </row>
    <row r="20">
      <c r="A20" s="5" t="s">
        <v>64</v>
      </c>
      <c r="B20" s="5">
        <v>41.633</v>
      </c>
      <c r="C20" s="4">
        <f t="shared" si="1"/>
        <v>5</v>
      </c>
      <c r="D20" s="5">
        <v>13.0</v>
      </c>
      <c r="E20" s="4">
        <f t="shared" si="2"/>
        <v>22.015</v>
      </c>
      <c r="H20" s="4">
        <f t="shared" ref="H20:H23" si="4">(L$3+L$4*H19+L$6*H11+L$5*I19+L$7*I12+L$5*L$7*I11)</f>
        <v>36.34561209</v>
      </c>
    </row>
    <row r="21">
      <c r="A21" s="5" t="s">
        <v>65</v>
      </c>
      <c r="B21" s="5">
        <v>69.07</v>
      </c>
      <c r="C21" s="4">
        <f t="shared" si="1"/>
        <v>27.437</v>
      </c>
      <c r="D21" s="5">
        <v>14.0</v>
      </c>
      <c r="E21" s="4">
        <f t="shared" si="2"/>
        <v>21.782</v>
      </c>
      <c r="H21" s="4">
        <f t="shared" si="4"/>
        <v>1.365167539</v>
      </c>
    </row>
    <row r="22">
      <c r="A22" s="5" t="s">
        <v>66</v>
      </c>
      <c r="B22" s="5">
        <v>55.298</v>
      </c>
      <c r="C22" s="4">
        <f t="shared" si="1"/>
        <v>-13.772</v>
      </c>
      <c r="D22" s="5">
        <v>15.0</v>
      </c>
      <c r="E22" s="4">
        <f t="shared" si="2"/>
        <v>-18.903</v>
      </c>
      <c r="H22" s="4">
        <f t="shared" si="4"/>
        <v>-13.86263956</v>
      </c>
    </row>
    <row r="23">
      <c r="A23" s="5" t="s">
        <v>67</v>
      </c>
      <c r="B23" s="5">
        <v>63.95</v>
      </c>
      <c r="C23" s="4">
        <f t="shared" si="1"/>
        <v>8.652</v>
      </c>
      <c r="D23" s="5">
        <v>16.0</v>
      </c>
      <c r="E23" s="4">
        <f t="shared" si="2"/>
        <v>4.367</v>
      </c>
      <c r="H23" s="4">
        <f t="shared" si="4"/>
        <v>0.8454681982</v>
      </c>
    </row>
    <row r="24">
      <c r="A24" s="20" t="s">
        <v>68</v>
      </c>
      <c r="B24" s="21">
        <v>72.58456120883332</v>
      </c>
      <c r="C24" s="21">
        <v>8.63456120883332</v>
      </c>
      <c r="D24" s="21"/>
      <c r="E24" s="20">
        <v>3.63456120883332</v>
      </c>
    </row>
    <row r="25">
      <c r="A25" s="20" t="s">
        <v>69</v>
      </c>
      <c r="B25" s="21">
        <v>100.03521288422101</v>
      </c>
      <c r="C25" s="21">
        <v>27.45065167538769</v>
      </c>
      <c r="D25" s="21"/>
      <c r="E25" s="20">
        <v>0.0136516753876995</v>
      </c>
    </row>
    <row r="26">
      <c r="A26" s="20" t="s">
        <v>70</v>
      </c>
      <c r="B26" s="21">
        <v>84.87694892830385</v>
      </c>
      <c r="C26" s="21">
        <v>-15.158263955917171</v>
      </c>
      <c r="D26" s="21"/>
      <c r="E26" s="20">
        <v>-1.38626395591718</v>
      </c>
    </row>
    <row r="27">
      <c r="A27" s="20" t="s">
        <v>71</v>
      </c>
      <c r="B27" s="21">
        <v>93.61349574812414</v>
      </c>
      <c r="C27" s="21">
        <v>8.73654681982029</v>
      </c>
      <c r="D27" s="21"/>
      <c r="E27" s="20">
        <v>0.0845468198202891</v>
      </c>
    </row>
    <row r="29">
      <c r="A29" s="5" t="s">
        <v>88</v>
      </c>
    </row>
    <row r="30">
      <c r="A30" s="5" t="s">
        <v>42</v>
      </c>
      <c r="B30" s="5" t="s">
        <v>75</v>
      </c>
      <c r="C30" s="5" t="s">
        <v>76</v>
      </c>
      <c r="D30" s="5" t="s">
        <v>89</v>
      </c>
    </row>
    <row r="31">
      <c r="A31" s="5" t="s">
        <v>62</v>
      </c>
      <c r="B31" s="2">
        <v>32.348</v>
      </c>
    </row>
    <row r="32">
      <c r="A32" s="5" t="s">
        <v>63</v>
      </c>
      <c r="B32" s="2">
        <v>36.633</v>
      </c>
      <c r="C32" s="4">
        <f t="shared" ref="C32:C36" si="5">B32-B31</f>
        <v>4.285</v>
      </c>
    </row>
    <row r="33">
      <c r="A33" s="5" t="s">
        <v>64</v>
      </c>
      <c r="B33" s="2">
        <v>41.633</v>
      </c>
      <c r="C33" s="4">
        <f t="shared" si="5"/>
        <v>5</v>
      </c>
    </row>
    <row r="34">
      <c r="A34" s="5" t="s">
        <v>65</v>
      </c>
      <c r="B34" s="2">
        <v>69.07</v>
      </c>
      <c r="C34" s="4">
        <f t="shared" si="5"/>
        <v>27.437</v>
      </c>
    </row>
    <row r="35">
      <c r="A35" s="5" t="s">
        <v>66</v>
      </c>
      <c r="B35" s="2">
        <v>55.298</v>
      </c>
      <c r="C35" s="4">
        <f t="shared" si="5"/>
        <v>-13.772</v>
      </c>
    </row>
    <row r="36">
      <c r="A36" s="5" t="s">
        <v>67</v>
      </c>
      <c r="B36" s="2">
        <v>63.95</v>
      </c>
      <c r="C36" s="4">
        <f t="shared" si="5"/>
        <v>8.652</v>
      </c>
      <c r="D36" s="4">
        <f>C36-C32</f>
        <v>4.367</v>
      </c>
    </row>
    <row r="37">
      <c r="A37" s="5" t="s">
        <v>68</v>
      </c>
      <c r="B37" s="4">
        <f t="shared" ref="B37:B40" si="6">B36+C37</f>
        <v>72.58456121</v>
      </c>
      <c r="C37" s="4">
        <f t="shared" ref="C37:C40" si="7">C33+D37</f>
        <v>8.634561209</v>
      </c>
      <c r="D37" s="5">
        <v>3.63456120883332</v>
      </c>
    </row>
    <row r="38">
      <c r="A38" s="5" t="s">
        <v>69</v>
      </c>
      <c r="B38" s="4">
        <f t="shared" si="6"/>
        <v>100.0352129</v>
      </c>
      <c r="C38" s="4">
        <f t="shared" si="7"/>
        <v>27.45065168</v>
      </c>
      <c r="D38" s="5">
        <v>0.0136516753876995</v>
      </c>
    </row>
    <row r="39">
      <c r="A39" s="5" t="s">
        <v>70</v>
      </c>
      <c r="B39" s="4">
        <f t="shared" si="6"/>
        <v>84.87694893</v>
      </c>
      <c r="C39" s="4">
        <f t="shared" si="7"/>
        <v>-15.15826396</v>
      </c>
      <c r="D39" s="5">
        <v>-1.38626395591718</v>
      </c>
    </row>
    <row r="40">
      <c r="A40" s="5" t="s">
        <v>71</v>
      </c>
      <c r="B40" s="4">
        <f t="shared" si="6"/>
        <v>93.61349575</v>
      </c>
      <c r="C40" s="4">
        <f t="shared" si="7"/>
        <v>8.73654682</v>
      </c>
      <c r="D40" s="5">
        <v>0.0845468198202891</v>
      </c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9</v>
      </c>
      <c r="B1" s="5" t="s">
        <v>90</v>
      </c>
      <c r="G1" s="5" t="s">
        <v>73</v>
      </c>
      <c r="K1" s="5" t="s">
        <v>74</v>
      </c>
    </row>
    <row r="2">
      <c r="A2" s="5" t="s">
        <v>42</v>
      </c>
      <c r="B2" s="5" t="s">
        <v>75</v>
      </c>
      <c r="C2" s="5" t="s">
        <v>76</v>
      </c>
      <c r="D2" s="5" t="s">
        <v>77</v>
      </c>
      <c r="E2" s="5" t="s">
        <v>78</v>
      </c>
    </row>
    <row r="3">
      <c r="A3" s="5" t="s">
        <v>47</v>
      </c>
      <c r="B3" s="5">
        <v>56.386</v>
      </c>
      <c r="G3" s="5" t="s">
        <v>77</v>
      </c>
      <c r="H3" s="5" t="s">
        <v>79</v>
      </c>
      <c r="I3" s="5" t="s">
        <v>80</v>
      </c>
      <c r="K3" s="25" t="s">
        <v>81</v>
      </c>
      <c r="L3" s="26">
        <v>0.671906875369706</v>
      </c>
    </row>
    <row r="4">
      <c r="A4" s="5" t="s">
        <v>48</v>
      </c>
      <c r="B4" s="5">
        <v>57.366</v>
      </c>
      <c r="C4" s="4">
        <f t="shared" ref="C4:C23" si="1">B4-B3</f>
        <v>0.98</v>
      </c>
      <c r="G4" s="5">
        <v>1.0</v>
      </c>
      <c r="H4" s="4">
        <v>6.783999999999999</v>
      </c>
      <c r="I4" s="5">
        <v>0.0</v>
      </c>
      <c r="K4" s="25" t="s">
        <v>82</v>
      </c>
      <c r="L4" s="26">
        <v>0.121370284076429</v>
      </c>
    </row>
    <row r="5">
      <c r="A5" s="5" t="s">
        <v>49</v>
      </c>
      <c r="B5" s="5">
        <v>60.808</v>
      </c>
      <c r="C5" s="4">
        <f t="shared" si="1"/>
        <v>3.442</v>
      </c>
      <c r="G5" s="5">
        <v>2.0</v>
      </c>
      <c r="H5" s="4">
        <v>0.4540000000000006</v>
      </c>
      <c r="I5" s="5">
        <v>0.0</v>
      </c>
      <c r="K5" s="25" t="s">
        <v>83</v>
      </c>
      <c r="L5" s="26">
        <v>0.222025177023577</v>
      </c>
    </row>
    <row r="6">
      <c r="A6" s="5" t="s">
        <v>50</v>
      </c>
      <c r="B6" s="5">
        <v>70.022</v>
      </c>
      <c r="C6" s="4">
        <f t="shared" si="1"/>
        <v>9.214</v>
      </c>
      <c r="G6" s="5">
        <v>3.0</v>
      </c>
      <c r="H6" s="4">
        <v>-13.161999999999999</v>
      </c>
      <c r="I6" s="5">
        <v>0.0</v>
      </c>
      <c r="K6" s="25" t="s">
        <v>84</v>
      </c>
      <c r="L6" s="26">
        <v>-0.286426748369168</v>
      </c>
    </row>
    <row r="7">
      <c r="A7" s="5" t="s">
        <v>51</v>
      </c>
      <c r="B7" s="5">
        <v>69.143</v>
      </c>
      <c r="C7" s="4">
        <f t="shared" si="1"/>
        <v>-0.879</v>
      </c>
      <c r="G7" s="5">
        <v>4.0</v>
      </c>
      <c r="H7" s="4">
        <v>-8.569000000000003</v>
      </c>
      <c r="I7" s="5">
        <v>0.0</v>
      </c>
      <c r="K7" s="25" t="s">
        <v>85</v>
      </c>
      <c r="L7" s="26">
        <v>-0.935844095700144</v>
      </c>
    </row>
    <row r="8">
      <c r="A8" s="5" t="s">
        <v>52</v>
      </c>
      <c r="B8" s="5">
        <v>76.907</v>
      </c>
      <c r="C8" s="4">
        <f t="shared" si="1"/>
        <v>7.764</v>
      </c>
      <c r="D8" s="5">
        <v>1.0</v>
      </c>
      <c r="E8" s="4">
        <f t="shared" ref="E8:E23" si="2">C8-C4</f>
        <v>6.784</v>
      </c>
      <c r="G8" s="5">
        <v>5.0</v>
      </c>
      <c r="H8" s="4">
        <v>-1.4239999999999924</v>
      </c>
      <c r="I8" s="5">
        <v>0.0</v>
      </c>
    </row>
    <row r="9">
      <c r="A9" s="5" t="s">
        <v>53</v>
      </c>
      <c r="B9" s="5">
        <v>80.803</v>
      </c>
      <c r="C9" s="4">
        <f t="shared" si="1"/>
        <v>3.896</v>
      </c>
      <c r="D9" s="5">
        <v>2.0</v>
      </c>
      <c r="E9" s="4">
        <f t="shared" si="2"/>
        <v>0.454</v>
      </c>
      <c r="G9" s="5">
        <v>6.0</v>
      </c>
      <c r="H9" s="4">
        <v>-8.350999999999999</v>
      </c>
      <c r="I9" s="4">
        <f t="shared" ref="I9:I19" si="3">H9-L$3-L$4*H8-L$6*H5+L$4*L$6*H4-L$5*I8-L$7*I5-L$5*L$7*I4</f>
        <v>-8.95587476</v>
      </c>
      <c r="K9" s="5" t="s">
        <v>87</v>
      </c>
      <c r="L9" s="4">
        <f>SUMSQ(I9:I19)</f>
        <v>1892.852797</v>
      </c>
    </row>
    <row r="10">
      <c r="A10" s="5" t="s">
        <v>54</v>
      </c>
      <c r="B10" s="5">
        <v>76.855</v>
      </c>
      <c r="C10" s="4">
        <f t="shared" si="1"/>
        <v>-3.948</v>
      </c>
      <c r="D10" s="5">
        <v>3.0</v>
      </c>
      <c r="E10" s="4">
        <f t="shared" si="2"/>
        <v>-13.162</v>
      </c>
      <c r="G10" s="5">
        <v>7.0</v>
      </c>
      <c r="H10" s="4">
        <v>6.825999999999993</v>
      </c>
      <c r="I10" s="4">
        <f t="shared" si="3"/>
        <v>5.370354466</v>
      </c>
    </row>
    <row r="11">
      <c r="A11" s="5" t="s">
        <v>55</v>
      </c>
      <c r="B11" s="5">
        <v>67.407</v>
      </c>
      <c r="C11" s="4">
        <f t="shared" si="1"/>
        <v>-9.448</v>
      </c>
      <c r="D11" s="5">
        <v>4.0</v>
      </c>
      <c r="E11" s="4">
        <f t="shared" si="2"/>
        <v>-8.569</v>
      </c>
      <c r="G11" s="5">
        <v>8.0</v>
      </c>
      <c r="H11" s="4">
        <v>-31.86</v>
      </c>
      <c r="I11" s="4">
        <f t="shared" si="3"/>
        <v>-36.54956538</v>
      </c>
    </row>
    <row r="12">
      <c r="A12" s="5" t="s">
        <v>56</v>
      </c>
      <c r="B12" s="5">
        <v>73.747</v>
      </c>
      <c r="C12" s="4">
        <f t="shared" si="1"/>
        <v>6.34</v>
      </c>
      <c r="D12" s="5">
        <v>5.0</v>
      </c>
      <c r="E12" s="4">
        <f t="shared" si="2"/>
        <v>-1.424</v>
      </c>
      <c r="G12" s="5">
        <v>9.0</v>
      </c>
      <c r="H12" s="4">
        <v>-16.426000000000002</v>
      </c>
      <c r="I12" s="4">
        <f t="shared" si="3"/>
        <v>-5.226107482</v>
      </c>
    </row>
    <row r="13">
      <c r="A13" s="5" t="s">
        <v>57</v>
      </c>
      <c r="B13" s="5">
        <v>69.292</v>
      </c>
      <c r="C13" s="4">
        <f t="shared" si="1"/>
        <v>-4.455</v>
      </c>
      <c r="D13" s="5">
        <v>6.0</v>
      </c>
      <c r="E13" s="4">
        <f t="shared" si="2"/>
        <v>-8.351</v>
      </c>
      <c r="G13" s="5">
        <v>10.0</v>
      </c>
      <c r="H13" s="4">
        <v>9.942</v>
      </c>
      <c r="I13" s="4">
        <f t="shared" si="3"/>
        <v>1.700300061</v>
      </c>
    </row>
    <row r="14">
      <c r="A14" s="5" t="s">
        <v>58</v>
      </c>
      <c r="B14" s="5">
        <v>72.17</v>
      </c>
      <c r="C14" s="4">
        <f t="shared" si="1"/>
        <v>2.878</v>
      </c>
      <c r="D14" s="5">
        <v>7.0</v>
      </c>
      <c r="E14" s="4">
        <f t="shared" si="2"/>
        <v>6.826</v>
      </c>
      <c r="G14" s="5">
        <v>11.0</v>
      </c>
      <c r="H14" s="4">
        <v>2.0349999999999966</v>
      </c>
      <c r="I14" s="4">
        <f t="shared" si="3"/>
        <v>5.18933529</v>
      </c>
    </row>
    <row r="15">
      <c r="A15" s="5" t="s">
        <v>59</v>
      </c>
      <c r="B15" s="5">
        <v>30.862</v>
      </c>
      <c r="C15" s="4">
        <f t="shared" si="1"/>
        <v>-41.308</v>
      </c>
      <c r="D15" s="5">
        <v>8.0</v>
      </c>
      <c r="E15" s="4">
        <f t="shared" si="2"/>
        <v>-31.86</v>
      </c>
      <c r="G15" s="5">
        <v>12.0</v>
      </c>
      <c r="H15" s="4">
        <v>46.62400000000001</v>
      </c>
      <c r="I15" s="4">
        <f t="shared" si="3"/>
        <v>2.101250718</v>
      </c>
    </row>
    <row r="16">
      <c r="A16" s="5" t="s">
        <v>60</v>
      </c>
      <c r="B16" s="5">
        <v>20.776</v>
      </c>
      <c r="C16" s="4">
        <f t="shared" si="1"/>
        <v>-10.086</v>
      </c>
      <c r="D16" s="5">
        <v>9.0</v>
      </c>
      <c r="E16" s="4">
        <f t="shared" si="2"/>
        <v>-16.426</v>
      </c>
      <c r="G16" s="5">
        <v>13.0</v>
      </c>
      <c r="H16" s="4">
        <v>11.192</v>
      </c>
      <c r="I16" s="4">
        <f t="shared" si="3"/>
        <v>-11.68760527</v>
      </c>
    </row>
    <row r="17">
      <c r="A17" s="5" t="s">
        <v>61</v>
      </c>
      <c r="B17" s="5">
        <v>26.263</v>
      </c>
      <c r="C17" s="4">
        <f t="shared" si="1"/>
        <v>5.487</v>
      </c>
      <c r="D17" s="5">
        <v>10.0</v>
      </c>
      <c r="E17" s="4">
        <f t="shared" si="2"/>
        <v>9.942</v>
      </c>
      <c r="G17" s="5">
        <v>14.0</v>
      </c>
      <c r="H17" s="4">
        <v>-5.2180000000000035</v>
      </c>
      <c r="I17" s="4">
        <f t="shared" si="3"/>
        <v>-0.729327076</v>
      </c>
    </row>
    <row r="18">
      <c r="A18" s="5" t="s">
        <v>62</v>
      </c>
      <c r="B18" s="5">
        <v>31.176</v>
      </c>
      <c r="C18" s="4">
        <f t="shared" si="1"/>
        <v>4.913</v>
      </c>
      <c r="D18" s="5">
        <v>11.0</v>
      </c>
      <c r="E18" s="4">
        <f t="shared" si="2"/>
        <v>2.035</v>
      </c>
      <c r="G18" s="5">
        <v>15.0</v>
      </c>
      <c r="H18" s="4">
        <v>9.458000000000006</v>
      </c>
      <c r="I18" s="4">
        <f t="shared" si="3"/>
        <v>15.02828877</v>
      </c>
    </row>
    <row r="19">
      <c r="A19" s="5" t="s">
        <v>63</v>
      </c>
      <c r="B19" s="5">
        <v>36.492</v>
      </c>
      <c r="C19" s="4">
        <f t="shared" si="1"/>
        <v>5.316</v>
      </c>
      <c r="D19" s="5">
        <v>12.0</v>
      </c>
      <c r="E19" s="4">
        <f t="shared" si="2"/>
        <v>46.624</v>
      </c>
      <c r="G19" s="5">
        <v>16.0</v>
      </c>
      <c r="H19" s="4">
        <v>-6.334</v>
      </c>
      <c r="I19" s="4">
        <f t="shared" si="3"/>
        <v>4.837819199</v>
      </c>
    </row>
    <row r="20">
      <c r="A20" s="5" t="s">
        <v>64</v>
      </c>
      <c r="B20" s="5">
        <v>37.598</v>
      </c>
      <c r="C20" s="4">
        <f t="shared" si="1"/>
        <v>1.106</v>
      </c>
      <c r="D20" s="5">
        <v>13.0</v>
      </c>
      <c r="E20" s="4">
        <f t="shared" si="2"/>
        <v>11.192</v>
      </c>
      <c r="H20" s="27">
        <f t="shared" ref="H20:H23" si="4">(L$3+L$4*H19+L$6*H11+L$5*I19+L$7*I12+L$5*L$7*I11)</f>
        <v>22.58794665</v>
      </c>
    </row>
    <row r="21">
      <c r="A21" s="5" t="s">
        <v>65</v>
      </c>
      <c r="B21" s="5">
        <v>37.867</v>
      </c>
      <c r="C21" s="4">
        <f t="shared" si="1"/>
        <v>0.269</v>
      </c>
      <c r="D21" s="5">
        <v>14.0</v>
      </c>
      <c r="E21" s="4">
        <f t="shared" si="2"/>
        <v>-5.218</v>
      </c>
      <c r="H21" s="27">
        <f t="shared" si="4"/>
        <v>7.612927955</v>
      </c>
    </row>
    <row r="22">
      <c r="A22" s="5" t="s">
        <v>66</v>
      </c>
      <c r="B22" s="5">
        <v>52.238</v>
      </c>
      <c r="C22" s="4">
        <f t="shared" si="1"/>
        <v>14.371</v>
      </c>
      <c r="D22" s="5">
        <v>15.0</v>
      </c>
      <c r="E22" s="4">
        <f t="shared" si="2"/>
        <v>9.458</v>
      </c>
      <c r="H22" s="27">
        <f t="shared" si="4"/>
        <v>-6.461463384</v>
      </c>
    </row>
    <row r="23">
      <c r="A23" s="5" t="s">
        <v>67</v>
      </c>
      <c r="B23" s="5">
        <v>51.22</v>
      </c>
      <c r="C23" s="4">
        <f t="shared" si="1"/>
        <v>-1.018</v>
      </c>
      <c r="D23" s="5">
        <v>16.0</v>
      </c>
      <c r="E23" s="4">
        <f t="shared" si="2"/>
        <v>-6.334</v>
      </c>
      <c r="H23" s="27">
        <f t="shared" si="4"/>
        <v>-3.739889304</v>
      </c>
    </row>
    <row r="24">
      <c r="A24" s="20" t="s">
        <v>68</v>
      </c>
      <c r="B24" s="21">
        <v>54.58479466469084</v>
      </c>
      <c r="C24" s="21">
        <v>3.3647946646908418</v>
      </c>
      <c r="D24" s="21"/>
      <c r="E24" s="20">
        <v>2.25879466469084</v>
      </c>
    </row>
    <row r="25">
      <c r="A25" s="20" t="s">
        <v>69</v>
      </c>
      <c r="B25" s="21">
        <v>55.6150874601558</v>
      </c>
      <c r="C25" s="21">
        <v>1.0302927954649603</v>
      </c>
      <c r="D25" s="21"/>
      <c r="E25" s="20">
        <v>0.761292795464962</v>
      </c>
    </row>
    <row r="26">
      <c r="A26" s="20" t="s">
        <v>70</v>
      </c>
      <c r="B26" s="21">
        <v>69.33994112172715</v>
      </c>
      <c r="C26" s="21">
        <v>13.724853661571354</v>
      </c>
      <c r="D26" s="21"/>
      <c r="E26" s="20">
        <v>-0.646146338428648</v>
      </c>
    </row>
    <row r="27">
      <c r="A27" s="20" t="s">
        <v>71</v>
      </c>
      <c r="B27" s="21">
        <v>67.94795219131565</v>
      </c>
      <c r="C27" s="21">
        <v>-1.3919889304115016</v>
      </c>
      <c r="D27" s="21"/>
      <c r="E27" s="20">
        <v>-0.373988930411501</v>
      </c>
    </row>
    <row r="29">
      <c r="A29" s="5" t="s">
        <v>88</v>
      </c>
    </row>
    <row r="30">
      <c r="A30" s="5" t="s">
        <v>42</v>
      </c>
      <c r="B30" s="5" t="s">
        <v>75</v>
      </c>
      <c r="C30" s="5" t="s">
        <v>76</v>
      </c>
      <c r="D30" s="5" t="s">
        <v>89</v>
      </c>
    </row>
    <row r="31">
      <c r="A31" s="5" t="s">
        <v>62</v>
      </c>
      <c r="B31" s="4">
        <v>31.176</v>
      </c>
    </row>
    <row r="32">
      <c r="A32" s="5" t="s">
        <v>63</v>
      </c>
      <c r="B32" s="4">
        <v>36.492</v>
      </c>
      <c r="C32" s="4">
        <v>5.315999999999999</v>
      </c>
    </row>
    <row r="33">
      <c r="A33" s="5" t="s">
        <v>64</v>
      </c>
      <c r="B33" s="4">
        <v>37.598</v>
      </c>
      <c r="C33" s="4">
        <v>1.1060000000000016</v>
      </c>
    </row>
    <row r="34">
      <c r="A34" s="5" t="s">
        <v>65</v>
      </c>
      <c r="B34" s="4">
        <v>37.867</v>
      </c>
      <c r="C34" s="4">
        <v>0.26899999999999835</v>
      </c>
    </row>
    <row r="35">
      <c r="A35" s="5" t="s">
        <v>66</v>
      </c>
      <c r="B35" s="4">
        <v>52.238</v>
      </c>
      <c r="C35" s="4">
        <v>14.371000000000002</v>
      </c>
    </row>
    <row r="36">
      <c r="A36" s="5" t="s">
        <v>67</v>
      </c>
      <c r="B36" s="4">
        <v>51.22</v>
      </c>
      <c r="C36" s="4">
        <v>-1.0180000000000007</v>
      </c>
      <c r="D36" s="4">
        <v>-6.334</v>
      </c>
    </row>
    <row r="37">
      <c r="A37" s="5" t="s">
        <v>68</v>
      </c>
      <c r="B37" s="4">
        <f t="shared" ref="B37:B40" si="5">B36+C37</f>
        <v>54.58479466</v>
      </c>
      <c r="C37" s="4">
        <f t="shared" ref="C37:C40" si="6">C33+D37</f>
        <v>3.364794665</v>
      </c>
      <c r="D37" s="5">
        <v>2.25879466469084</v>
      </c>
    </row>
    <row r="38">
      <c r="A38" s="5" t="s">
        <v>69</v>
      </c>
      <c r="B38" s="4">
        <f t="shared" si="5"/>
        <v>55.61508746</v>
      </c>
      <c r="C38" s="4">
        <f t="shared" si="6"/>
        <v>1.030292795</v>
      </c>
      <c r="D38" s="5">
        <v>0.761292795464962</v>
      </c>
    </row>
    <row r="39">
      <c r="A39" s="5" t="s">
        <v>70</v>
      </c>
      <c r="B39" s="4">
        <f t="shared" si="5"/>
        <v>69.33994112</v>
      </c>
      <c r="C39" s="4">
        <f t="shared" si="6"/>
        <v>13.72485366</v>
      </c>
      <c r="D39" s="5">
        <v>-0.646146338428648</v>
      </c>
    </row>
    <row r="40">
      <c r="A40" s="5" t="s">
        <v>71</v>
      </c>
      <c r="B40" s="4">
        <f t="shared" si="5"/>
        <v>67.94795219</v>
      </c>
      <c r="C40" s="4">
        <f t="shared" si="6"/>
        <v>-1.39198893</v>
      </c>
      <c r="D40" s="5">
        <v>-0.373988930411501</v>
      </c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43</v>
      </c>
      <c r="B1" s="5" t="s">
        <v>90</v>
      </c>
      <c r="G1" s="5" t="s">
        <v>73</v>
      </c>
      <c r="K1" s="5" t="s">
        <v>74</v>
      </c>
    </row>
    <row r="2">
      <c r="A2" s="5" t="s">
        <v>42</v>
      </c>
      <c r="B2" s="5" t="s">
        <v>75</v>
      </c>
      <c r="C2" s="5" t="s">
        <v>76</v>
      </c>
      <c r="D2" s="5" t="s">
        <v>77</v>
      </c>
      <c r="E2" s="5" t="s">
        <v>78</v>
      </c>
    </row>
    <row r="3">
      <c r="A3" s="5" t="s">
        <v>47</v>
      </c>
      <c r="B3" s="5">
        <v>15.528</v>
      </c>
      <c r="G3" s="5" t="s">
        <v>77</v>
      </c>
      <c r="H3" s="5" t="s">
        <v>79</v>
      </c>
      <c r="I3" s="5" t="s">
        <v>80</v>
      </c>
      <c r="K3" s="5" t="s">
        <v>81</v>
      </c>
      <c r="L3" s="5">
        <v>2.91877165976376</v>
      </c>
    </row>
    <row r="4">
      <c r="A4" s="5" t="s">
        <v>48</v>
      </c>
      <c r="B4" s="5">
        <v>12.935</v>
      </c>
      <c r="C4" s="4">
        <f t="shared" ref="C4:C23" si="1">B4-B3</f>
        <v>-2.593</v>
      </c>
      <c r="G4" s="5">
        <v>1.0</v>
      </c>
      <c r="H4" s="4">
        <v>0.8440000000000012</v>
      </c>
      <c r="I4" s="5">
        <v>0.0</v>
      </c>
      <c r="K4" s="5" t="s">
        <v>82</v>
      </c>
      <c r="L4" s="5">
        <v>-0.723224502886869</v>
      </c>
    </row>
    <row r="5">
      <c r="A5" s="5" t="s">
        <v>49</v>
      </c>
      <c r="B5" s="5">
        <v>13.609</v>
      </c>
      <c r="C5" s="4">
        <f t="shared" si="1"/>
        <v>0.674</v>
      </c>
      <c r="G5" s="5">
        <v>2.0</v>
      </c>
      <c r="H5" s="4">
        <v>0.3269999999999982</v>
      </c>
      <c r="I5" s="5">
        <v>0.0</v>
      </c>
      <c r="K5" s="5" t="s">
        <v>83</v>
      </c>
      <c r="L5" s="5">
        <v>0.423654007824941</v>
      </c>
    </row>
    <row r="6">
      <c r="A6" s="5" t="s">
        <v>50</v>
      </c>
      <c r="B6" s="5">
        <v>17.115</v>
      </c>
      <c r="C6" s="4">
        <f t="shared" si="1"/>
        <v>3.506</v>
      </c>
      <c r="G6" s="5">
        <v>3.0</v>
      </c>
      <c r="H6" s="4">
        <v>-0.20399999999999885</v>
      </c>
      <c r="I6" s="5">
        <v>0.0</v>
      </c>
      <c r="K6" s="5" t="s">
        <v>84</v>
      </c>
      <c r="L6" s="5">
        <v>-0.10763335758896</v>
      </c>
    </row>
    <row r="7">
      <c r="A7" s="5" t="s">
        <v>51</v>
      </c>
      <c r="B7" s="5">
        <v>19.884</v>
      </c>
      <c r="C7" s="4">
        <f t="shared" si="1"/>
        <v>2.769</v>
      </c>
      <c r="G7" s="5">
        <v>4.0</v>
      </c>
      <c r="H7" s="4">
        <v>-8.725000000000001</v>
      </c>
      <c r="I7" s="5">
        <v>0.0</v>
      </c>
      <c r="K7" s="5" t="s">
        <v>85</v>
      </c>
      <c r="L7" s="5">
        <v>-0.625624569192893</v>
      </c>
    </row>
    <row r="8">
      <c r="A8" s="5" t="s">
        <v>52</v>
      </c>
      <c r="B8" s="5">
        <v>18.135</v>
      </c>
      <c r="C8" s="4">
        <f t="shared" si="1"/>
        <v>-1.749</v>
      </c>
      <c r="D8" s="5">
        <v>1.0</v>
      </c>
      <c r="E8" s="4">
        <f t="shared" ref="E8:E23" si="2">C8-C4</f>
        <v>0.844</v>
      </c>
      <c r="G8" s="5">
        <v>5.0</v>
      </c>
      <c r="H8" s="4">
        <v>2.3629999999999995</v>
      </c>
      <c r="I8" s="5">
        <v>0.0</v>
      </c>
    </row>
    <row r="9">
      <c r="A9" s="5" t="s">
        <v>53</v>
      </c>
      <c r="B9" s="5">
        <v>19.136</v>
      </c>
      <c r="C9" s="4">
        <f t="shared" si="1"/>
        <v>1.001</v>
      </c>
      <c r="D9" s="5">
        <v>2.0</v>
      </c>
      <c r="E9" s="4">
        <f t="shared" si="2"/>
        <v>0.327</v>
      </c>
      <c r="G9" s="5">
        <v>6.0</v>
      </c>
      <c r="H9" s="4">
        <v>-2.4869999999999983</v>
      </c>
      <c r="I9" s="4">
        <f t="shared" ref="I9:I19" si="3">H9-L$3-L$4*H8-L$6*H5+L$4*L$6*H4-L$5*I8-L$7*I5-L$5*L$7*I4</f>
        <v>-3.595896491</v>
      </c>
      <c r="K9" s="5" t="s">
        <v>87</v>
      </c>
      <c r="L9" s="4">
        <f>SUMSQ(I9:I19)</f>
        <v>208.8914314</v>
      </c>
    </row>
    <row r="10">
      <c r="A10" s="5" t="s">
        <v>54</v>
      </c>
      <c r="B10" s="5">
        <v>22.438</v>
      </c>
      <c r="C10" s="4">
        <f t="shared" si="1"/>
        <v>3.302</v>
      </c>
      <c r="D10" s="5">
        <v>3.0</v>
      </c>
      <c r="E10" s="4">
        <f t="shared" si="2"/>
        <v>-0.204</v>
      </c>
      <c r="G10" s="5">
        <v>7.0</v>
      </c>
      <c r="H10" s="4">
        <v>-3.7429999999999986</v>
      </c>
      <c r="I10" s="4">
        <f t="shared" si="3"/>
        <v>-6.933517556</v>
      </c>
    </row>
    <row r="11">
      <c r="A11" s="5" t="s">
        <v>55</v>
      </c>
      <c r="B11" s="5">
        <v>16.482</v>
      </c>
      <c r="C11" s="4">
        <f t="shared" si="1"/>
        <v>-5.956</v>
      </c>
      <c r="D11" s="5">
        <v>4.0</v>
      </c>
      <c r="E11" s="4">
        <f t="shared" si="2"/>
        <v>-8.725</v>
      </c>
      <c r="G11" s="5">
        <v>8.0</v>
      </c>
      <c r="H11" s="4">
        <v>5.917</v>
      </c>
      <c r="I11" s="4">
        <f t="shared" si="3"/>
        <v>2.273630493</v>
      </c>
    </row>
    <row r="12">
      <c r="A12" s="5" t="s">
        <v>56</v>
      </c>
      <c r="B12" s="5">
        <v>17.096</v>
      </c>
      <c r="C12" s="4">
        <f t="shared" si="1"/>
        <v>0.614</v>
      </c>
      <c r="D12" s="5">
        <v>5.0</v>
      </c>
      <c r="E12" s="4">
        <f t="shared" si="2"/>
        <v>2.363</v>
      </c>
      <c r="G12" s="5">
        <v>9.0</v>
      </c>
      <c r="H12" s="4">
        <v>-8.141000000000002</v>
      </c>
      <c r="I12" s="4">
        <f t="shared" si="3"/>
        <v>-8.168528209</v>
      </c>
    </row>
    <row r="13">
      <c r="A13" s="5" t="s">
        <v>57</v>
      </c>
      <c r="B13" s="5">
        <v>15.61</v>
      </c>
      <c r="C13" s="4">
        <f t="shared" si="1"/>
        <v>-1.486</v>
      </c>
      <c r="D13" s="5">
        <v>6.0</v>
      </c>
      <c r="E13" s="4">
        <f t="shared" si="2"/>
        <v>-2.487</v>
      </c>
      <c r="G13" s="5">
        <v>10.0</v>
      </c>
      <c r="H13" s="4">
        <v>5.222000000000001</v>
      </c>
      <c r="I13" s="4">
        <f t="shared" si="3"/>
        <v>-2.457334775</v>
      </c>
    </row>
    <row r="14">
      <c r="A14" s="5" t="s">
        <v>58</v>
      </c>
      <c r="B14" s="5">
        <v>15.169</v>
      </c>
      <c r="C14" s="4">
        <f t="shared" si="1"/>
        <v>-0.441</v>
      </c>
      <c r="D14" s="5">
        <v>7.0</v>
      </c>
      <c r="E14" s="4">
        <f t="shared" si="2"/>
        <v>-3.743</v>
      </c>
      <c r="G14" s="5">
        <v>11.0</v>
      </c>
      <c r="H14" s="4">
        <v>0.847999999999999</v>
      </c>
      <c r="I14" s="4">
        <f t="shared" si="3"/>
        <v>-3.140366368</v>
      </c>
    </row>
    <row r="15">
      <c r="A15" s="5" t="s">
        <v>59</v>
      </c>
      <c r="B15" s="5">
        <v>15.13</v>
      </c>
      <c r="C15" s="4">
        <f t="shared" si="1"/>
        <v>-0.039</v>
      </c>
      <c r="D15" s="5">
        <v>8.0</v>
      </c>
      <c r="E15" s="4">
        <f t="shared" si="2"/>
        <v>5.917</v>
      </c>
      <c r="G15" s="5">
        <v>12.0</v>
      </c>
      <c r="H15" s="4">
        <v>5.881999999999998</v>
      </c>
      <c r="I15" s="4">
        <f t="shared" si="3"/>
        <v>4.837173107</v>
      </c>
    </row>
    <row r="16">
      <c r="A16" s="5" t="s">
        <v>60</v>
      </c>
      <c r="B16" s="5">
        <v>7.603</v>
      </c>
      <c r="C16" s="4">
        <f t="shared" si="1"/>
        <v>-7.527</v>
      </c>
      <c r="D16" s="5">
        <v>9.0</v>
      </c>
      <c r="E16" s="4">
        <f t="shared" si="2"/>
        <v>-8.141</v>
      </c>
      <c r="G16" s="5">
        <v>13.0</v>
      </c>
      <c r="H16" s="4">
        <v>7.364000000000001</v>
      </c>
      <c r="I16" s="4">
        <f t="shared" si="3"/>
        <v>1.726491525</v>
      </c>
    </row>
    <row r="17">
      <c r="A17" s="5" t="s">
        <v>61</v>
      </c>
      <c r="B17" s="5">
        <v>11.339</v>
      </c>
      <c r="C17" s="4">
        <f t="shared" si="1"/>
        <v>3.736</v>
      </c>
      <c r="D17" s="5">
        <v>10.0</v>
      </c>
      <c r="E17" s="4">
        <f t="shared" si="2"/>
        <v>5.222</v>
      </c>
      <c r="G17" s="5">
        <v>14.0</v>
      </c>
      <c r="H17" s="4">
        <v>2.1020000000000003</v>
      </c>
      <c r="I17" s="4">
        <f t="shared" si="3"/>
        <v>0.003535407859</v>
      </c>
    </row>
    <row r="18">
      <c r="A18" s="5" t="s">
        <v>62</v>
      </c>
      <c r="B18" s="5">
        <v>11.746</v>
      </c>
      <c r="C18" s="4">
        <f t="shared" si="1"/>
        <v>0.407</v>
      </c>
      <c r="D18" s="5">
        <v>11.0</v>
      </c>
      <c r="E18" s="4">
        <f t="shared" si="2"/>
        <v>0.848</v>
      </c>
      <c r="G18" s="5">
        <v>15.0</v>
      </c>
      <c r="H18" s="4">
        <v>8.938000000000002</v>
      </c>
      <c r="I18" s="4">
        <f t="shared" si="3"/>
        <v>5.419715216</v>
      </c>
    </row>
    <row r="19">
      <c r="A19" s="5" t="s">
        <v>63</v>
      </c>
      <c r="B19" s="5">
        <v>17.589</v>
      </c>
      <c r="C19" s="4">
        <f t="shared" si="1"/>
        <v>5.843</v>
      </c>
      <c r="D19" s="5">
        <v>12.0</v>
      </c>
      <c r="E19" s="4">
        <f t="shared" si="2"/>
        <v>5.882</v>
      </c>
      <c r="G19" s="5">
        <v>16.0</v>
      </c>
      <c r="H19" s="4">
        <v>-2.0589999999999993</v>
      </c>
      <c r="I19" s="4">
        <f t="shared" si="3"/>
        <v>2.083340615</v>
      </c>
    </row>
    <row r="20">
      <c r="A20" s="5" t="s">
        <v>64</v>
      </c>
      <c r="B20" s="5">
        <v>17.426</v>
      </c>
      <c r="C20" s="4">
        <f t="shared" si="1"/>
        <v>-0.163</v>
      </c>
      <c r="D20" s="5">
        <v>13.0</v>
      </c>
      <c r="E20" s="4">
        <f t="shared" si="2"/>
        <v>7.364</v>
      </c>
      <c r="H20" s="27">
        <f t="shared" ref="H20:H23" si="4">(L$3+L$4*H19+L$6*H11+L$5*I19+L$7*I12+L$5*L$7*I11)</f>
        <v>9.161449853</v>
      </c>
    </row>
    <row r="21">
      <c r="A21" s="5" t="s">
        <v>65</v>
      </c>
      <c r="B21" s="5">
        <v>23.264</v>
      </c>
      <c r="C21" s="4">
        <f t="shared" si="1"/>
        <v>5.838</v>
      </c>
      <c r="D21" s="5">
        <v>14.0</v>
      </c>
      <c r="E21" s="4">
        <f t="shared" si="2"/>
        <v>2.102</v>
      </c>
      <c r="H21" s="27">
        <f t="shared" si="4"/>
        <v>0.8716537926</v>
      </c>
    </row>
    <row r="22">
      <c r="A22" s="5" t="s">
        <v>66</v>
      </c>
      <c r="B22" s="5">
        <v>32.609</v>
      </c>
      <c r="C22" s="4">
        <f t="shared" si="1"/>
        <v>9.345</v>
      </c>
      <c r="D22" s="5">
        <v>15.0</v>
      </c>
      <c r="E22" s="4">
        <f t="shared" si="2"/>
        <v>8.938</v>
      </c>
      <c r="H22" s="27">
        <f t="shared" si="4"/>
        <v>4.342311785</v>
      </c>
    </row>
    <row r="23">
      <c r="A23" s="5" t="s">
        <v>67</v>
      </c>
      <c r="B23" s="5">
        <v>36.393</v>
      </c>
      <c r="C23" s="4">
        <f t="shared" si="1"/>
        <v>3.784</v>
      </c>
      <c r="D23" s="5">
        <v>16.0</v>
      </c>
      <c r="E23" s="4">
        <f t="shared" si="2"/>
        <v>-2.059</v>
      </c>
      <c r="H23" s="27">
        <f t="shared" si="4"/>
        <v>-2.506873107</v>
      </c>
    </row>
    <row r="24">
      <c r="A24" s="20" t="s">
        <v>68</v>
      </c>
      <c r="B24" s="21">
        <v>37.14614498526235</v>
      </c>
      <c r="C24" s="21">
        <v>0.7531449852623547</v>
      </c>
      <c r="D24" s="21"/>
      <c r="E24" s="20">
        <v>0.916144985262355</v>
      </c>
    </row>
    <row r="25">
      <c r="A25" s="20" t="s">
        <v>69</v>
      </c>
      <c r="B25" s="21">
        <v>43.071310364523185</v>
      </c>
      <c r="C25" s="21">
        <v>5.925165379260833</v>
      </c>
      <c r="D25" s="21"/>
      <c r="E25" s="20">
        <v>0.0871653792608319</v>
      </c>
    </row>
    <row r="26">
      <c r="A26" s="20" t="s">
        <v>70</v>
      </c>
      <c r="B26" s="21">
        <v>52.85054154297358</v>
      </c>
      <c r="C26" s="21">
        <v>9.779231178450395</v>
      </c>
      <c r="D26" s="21"/>
      <c r="E26" s="20">
        <v>0.434231178450392</v>
      </c>
    </row>
    <row r="27">
      <c r="A27" s="20" t="s">
        <v>71</v>
      </c>
      <c r="B27" s="21">
        <v>56.38385423230967</v>
      </c>
      <c r="C27" s="21">
        <v>3.533312689336091</v>
      </c>
      <c r="D27" s="21"/>
      <c r="E27" s="20">
        <v>-0.250687310663908</v>
      </c>
    </row>
    <row r="29">
      <c r="A29" s="5" t="s">
        <v>88</v>
      </c>
    </row>
    <row r="30">
      <c r="A30" s="5" t="s">
        <v>42</v>
      </c>
      <c r="B30" s="5" t="s">
        <v>75</v>
      </c>
      <c r="C30" s="5" t="s">
        <v>76</v>
      </c>
      <c r="D30" s="5" t="s">
        <v>89</v>
      </c>
    </row>
    <row r="31">
      <c r="A31" s="5" t="s">
        <v>62</v>
      </c>
      <c r="B31" s="2">
        <v>11.746</v>
      </c>
    </row>
    <row r="32">
      <c r="A32" s="5" t="s">
        <v>63</v>
      </c>
      <c r="B32" s="2">
        <v>17.589</v>
      </c>
      <c r="C32" s="4">
        <v>5.842999999999998</v>
      </c>
    </row>
    <row r="33">
      <c r="A33" s="5" t="s">
        <v>64</v>
      </c>
      <c r="B33" s="2">
        <v>17.426</v>
      </c>
      <c r="C33" s="4">
        <v>-0.16300000000000026</v>
      </c>
    </row>
    <row r="34">
      <c r="A34" s="5" t="s">
        <v>65</v>
      </c>
      <c r="B34" s="2">
        <v>23.264</v>
      </c>
      <c r="C34" s="4">
        <v>5.838000000000001</v>
      </c>
    </row>
    <row r="35">
      <c r="A35" s="5" t="s">
        <v>66</v>
      </c>
      <c r="B35" s="2">
        <v>32.609</v>
      </c>
      <c r="C35" s="4">
        <v>9.345000000000002</v>
      </c>
    </row>
    <row r="36">
      <c r="A36" s="5" t="s">
        <v>67</v>
      </c>
      <c r="B36" s="2">
        <v>36.393</v>
      </c>
      <c r="C36" s="4">
        <v>3.783999999999999</v>
      </c>
      <c r="D36" s="4">
        <v>-2.0589999999999993</v>
      </c>
    </row>
    <row r="37">
      <c r="A37" s="5" t="s">
        <v>68</v>
      </c>
      <c r="B37" s="4">
        <f t="shared" ref="B37:B40" si="5">B36+C37</f>
        <v>37.14614499</v>
      </c>
      <c r="C37" s="4">
        <f t="shared" ref="C37:C40" si="6">C33+D37</f>
        <v>0.7531449853</v>
      </c>
      <c r="D37" s="5">
        <v>0.916144985262355</v>
      </c>
    </row>
    <row r="38">
      <c r="A38" s="5" t="s">
        <v>69</v>
      </c>
      <c r="B38" s="4">
        <f t="shared" si="5"/>
        <v>43.07131036</v>
      </c>
      <c r="C38" s="4">
        <f t="shared" si="6"/>
        <v>5.925165379</v>
      </c>
      <c r="D38" s="5">
        <v>0.0871653792608319</v>
      </c>
    </row>
    <row r="39">
      <c r="A39" s="5" t="s">
        <v>70</v>
      </c>
      <c r="B39" s="4">
        <f t="shared" si="5"/>
        <v>52.85054154</v>
      </c>
      <c r="C39" s="4">
        <f t="shared" si="6"/>
        <v>9.779231178</v>
      </c>
      <c r="D39" s="5">
        <v>0.434231178450392</v>
      </c>
    </row>
    <row r="40">
      <c r="A40" s="5" t="s">
        <v>71</v>
      </c>
      <c r="B40" s="4">
        <f t="shared" si="5"/>
        <v>56.38385423</v>
      </c>
      <c r="C40" s="4">
        <f t="shared" si="6"/>
        <v>3.533312689</v>
      </c>
      <c r="D40" s="5">
        <v>-0.250687310663908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11</v>
      </c>
      <c r="B1" s="5" t="s">
        <v>90</v>
      </c>
      <c r="G1" s="5" t="s">
        <v>73</v>
      </c>
      <c r="K1" s="5" t="s">
        <v>74</v>
      </c>
    </row>
    <row r="2">
      <c r="A2" s="5" t="s">
        <v>42</v>
      </c>
      <c r="B2" s="5" t="s">
        <v>75</v>
      </c>
      <c r="C2" s="5" t="s">
        <v>76</v>
      </c>
      <c r="D2" s="5" t="s">
        <v>77</v>
      </c>
      <c r="E2" s="5" t="s">
        <v>78</v>
      </c>
    </row>
    <row r="3">
      <c r="A3" s="5" t="s">
        <v>47</v>
      </c>
      <c r="B3" s="5">
        <v>19.75</v>
      </c>
      <c r="G3" s="5" t="s">
        <v>77</v>
      </c>
      <c r="H3" s="5" t="s">
        <v>79</v>
      </c>
      <c r="I3" s="5" t="s">
        <v>80</v>
      </c>
      <c r="K3" s="5" t="s">
        <v>81</v>
      </c>
      <c r="L3" s="5">
        <v>-5.91390432098068</v>
      </c>
    </row>
    <row r="4">
      <c r="A4" s="5" t="s">
        <v>48</v>
      </c>
      <c r="B4" s="5">
        <v>17.361</v>
      </c>
      <c r="C4" s="4">
        <f t="shared" ref="C4:C23" si="1">B4-B3</f>
        <v>-2.389</v>
      </c>
      <c r="G4" s="5">
        <v>1.0</v>
      </c>
      <c r="H4" s="4">
        <v>2.652000000000001</v>
      </c>
      <c r="I4" s="5">
        <v>0.0</v>
      </c>
      <c r="K4" s="5" t="s">
        <v>82</v>
      </c>
      <c r="L4" s="5">
        <v>2.59702787103172</v>
      </c>
    </row>
    <row r="5">
      <c r="A5" s="5" t="s">
        <v>49</v>
      </c>
      <c r="B5" s="5">
        <v>18.55</v>
      </c>
      <c r="C5" s="4">
        <f t="shared" si="1"/>
        <v>1.189</v>
      </c>
      <c r="G5" s="5">
        <v>2.0</v>
      </c>
      <c r="H5" s="4">
        <v>-0.5130000000000017</v>
      </c>
      <c r="I5" s="5">
        <v>0.0</v>
      </c>
      <c r="K5" s="5" t="s">
        <v>83</v>
      </c>
      <c r="L5" s="5">
        <v>-6.10621503030028</v>
      </c>
    </row>
    <row r="6">
      <c r="A6" s="5" t="s">
        <v>50</v>
      </c>
      <c r="B6" s="5">
        <v>24.565</v>
      </c>
      <c r="C6" s="4">
        <f t="shared" si="1"/>
        <v>6.015</v>
      </c>
      <c r="G6" s="5">
        <v>3.0</v>
      </c>
      <c r="H6" s="4">
        <v>-7.123999999999999</v>
      </c>
      <c r="I6" s="5">
        <v>0.0</v>
      </c>
      <c r="K6" s="5" t="s">
        <v>84</v>
      </c>
      <c r="L6" s="5">
        <v>-0.837512370833194</v>
      </c>
    </row>
    <row r="7">
      <c r="A7" s="5" t="s">
        <v>51</v>
      </c>
      <c r="B7" s="5">
        <v>22.208</v>
      </c>
      <c r="C7" s="4">
        <f t="shared" si="1"/>
        <v>-2.357</v>
      </c>
      <c r="G7" s="5">
        <v>4.0</v>
      </c>
      <c r="H7" s="4">
        <v>1.6730000000000018</v>
      </c>
      <c r="I7" s="5">
        <v>0.0</v>
      </c>
      <c r="K7" s="5" t="s">
        <v>85</v>
      </c>
      <c r="L7" s="5">
        <v>0.0816184515741816</v>
      </c>
    </row>
    <row r="8">
      <c r="A8" s="5" t="s">
        <v>52</v>
      </c>
      <c r="B8" s="5">
        <v>22.471</v>
      </c>
      <c r="C8" s="4">
        <f t="shared" si="1"/>
        <v>0.263</v>
      </c>
      <c r="D8" s="5">
        <v>1.0</v>
      </c>
      <c r="E8" s="4">
        <f t="shared" ref="E8:E23" si="2">C8-C4</f>
        <v>2.652</v>
      </c>
      <c r="G8" s="5">
        <v>5.0</v>
      </c>
      <c r="H8" s="4">
        <v>-0.46000000000000085</v>
      </c>
      <c r="I8" s="5">
        <v>0.0</v>
      </c>
    </row>
    <row r="9">
      <c r="A9" s="5" t="s">
        <v>53</v>
      </c>
      <c r="B9" s="5">
        <v>23.147</v>
      </c>
      <c r="C9" s="4">
        <f t="shared" si="1"/>
        <v>0.676</v>
      </c>
      <c r="D9" s="5">
        <v>2.0</v>
      </c>
      <c r="E9" s="4">
        <f t="shared" si="2"/>
        <v>-0.513</v>
      </c>
      <c r="G9" s="5">
        <v>6.0</v>
      </c>
      <c r="H9" s="4">
        <v>-2.9719999999999978</v>
      </c>
      <c r="I9" s="4">
        <f t="shared" ref="I9:I19" si="3">H9-L$3-L$4*H8-L$6*H5+L$4*L$6*H4-L$5*I8-L$7*I5-L$5*L$7*I4</f>
        <v>-2.061320659</v>
      </c>
      <c r="K9" s="5" t="s">
        <v>87</v>
      </c>
      <c r="L9" s="4">
        <f>SUMSQ(I9:I19)</f>
        <v>37.6718788</v>
      </c>
    </row>
    <row r="10">
      <c r="A10" s="5" t="s">
        <v>54</v>
      </c>
      <c r="B10" s="5">
        <v>22.038</v>
      </c>
      <c r="C10" s="4">
        <f t="shared" si="1"/>
        <v>-1.109</v>
      </c>
      <c r="D10" s="5">
        <v>3.0</v>
      </c>
      <c r="E10" s="4">
        <f t="shared" si="2"/>
        <v>-7.124</v>
      </c>
      <c r="G10" s="5">
        <v>7.0</v>
      </c>
      <c r="H10" s="4">
        <v>0.4419999999999966</v>
      </c>
      <c r="I10" s="4">
        <f t="shared" si="3"/>
        <v>-3.363237126</v>
      </c>
    </row>
    <row r="11">
      <c r="A11" s="5" t="s">
        <v>55</v>
      </c>
      <c r="B11" s="5">
        <v>21.354</v>
      </c>
      <c r="C11" s="4">
        <f t="shared" si="1"/>
        <v>-0.684</v>
      </c>
      <c r="D11" s="5">
        <v>4.0</v>
      </c>
      <c r="E11" s="4">
        <f t="shared" si="2"/>
        <v>1.673</v>
      </c>
      <c r="G11" s="5">
        <v>8.0</v>
      </c>
      <c r="H11" s="4">
        <v>-1.9699999999999989</v>
      </c>
      <c r="I11" s="4">
        <f t="shared" si="3"/>
        <v>-0.844466774</v>
      </c>
    </row>
    <row r="12">
      <c r="A12" s="5" t="s">
        <v>56</v>
      </c>
      <c r="B12" s="5">
        <v>21.157</v>
      </c>
      <c r="C12" s="4">
        <f t="shared" si="1"/>
        <v>-0.197</v>
      </c>
      <c r="D12" s="5">
        <v>5.0</v>
      </c>
      <c r="E12" s="4">
        <f t="shared" si="2"/>
        <v>-0.46</v>
      </c>
      <c r="G12" s="5">
        <v>9.0</v>
      </c>
      <c r="H12" s="4">
        <v>-6.089</v>
      </c>
      <c r="I12" s="4">
        <f t="shared" si="3"/>
        <v>-4.239549059</v>
      </c>
    </row>
    <row r="13">
      <c r="A13" s="5" t="s">
        <v>57</v>
      </c>
      <c r="B13" s="5">
        <v>18.861</v>
      </c>
      <c r="C13" s="4">
        <f t="shared" si="1"/>
        <v>-2.296</v>
      </c>
      <c r="D13" s="5">
        <v>6.0</v>
      </c>
      <c r="E13" s="4">
        <f t="shared" si="2"/>
        <v>-2.972</v>
      </c>
      <c r="G13" s="5">
        <v>10.0</v>
      </c>
      <c r="H13" s="4">
        <v>5.34</v>
      </c>
      <c r="I13" s="4">
        <f t="shared" si="3"/>
        <v>-0.1407163606</v>
      </c>
    </row>
    <row r="14">
      <c r="A14" s="5" t="s">
        <v>58</v>
      </c>
      <c r="B14" s="5">
        <v>18.194</v>
      </c>
      <c r="C14" s="4">
        <f t="shared" si="1"/>
        <v>-0.667</v>
      </c>
      <c r="D14" s="5">
        <v>7.0</v>
      </c>
      <c r="E14" s="4">
        <f t="shared" si="2"/>
        <v>0.442</v>
      </c>
      <c r="G14" s="5">
        <v>11.0</v>
      </c>
      <c r="H14" s="4">
        <v>2.621000000000002</v>
      </c>
      <c r="I14" s="4">
        <f t="shared" si="3"/>
        <v>-0.1108790973</v>
      </c>
    </row>
    <row r="15">
      <c r="A15" s="5" t="s">
        <v>59</v>
      </c>
      <c r="B15" s="5">
        <v>15.54</v>
      </c>
      <c r="C15" s="4">
        <f t="shared" si="1"/>
        <v>-2.654</v>
      </c>
      <c r="D15" s="5">
        <v>8.0</v>
      </c>
      <c r="E15" s="4">
        <f t="shared" si="2"/>
        <v>-1.97</v>
      </c>
      <c r="G15" s="5">
        <v>12.0</v>
      </c>
      <c r="H15" s="4">
        <v>6.243999999999998</v>
      </c>
      <c r="I15" s="4">
        <f t="shared" si="3"/>
        <v>0.4555288689</v>
      </c>
    </row>
    <row r="16">
      <c r="A16" s="5" t="s">
        <v>60</v>
      </c>
      <c r="B16" s="5">
        <v>9.254</v>
      </c>
      <c r="C16" s="4">
        <f t="shared" si="1"/>
        <v>-6.286</v>
      </c>
      <c r="D16" s="5">
        <v>9.0</v>
      </c>
      <c r="E16" s="4">
        <f t="shared" si="2"/>
        <v>-6.089</v>
      </c>
      <c r="G16" s="5">
        <v>13.0</v>
      </c>
      <c r="H16" s="4">
        <v>8.494000000000002</v>
      </c>
      <c r="I16" s="4">
        <f t="shared" si="3"/>
        <v>0.08400157829</v>
      </c>
    </row>
    <row r="17">
      <c r="A17" s="5" t="s">
        <v>61</v>
      </c>
      <c r="B17" s="5">
        <v>12.298</v>
      </c>
      <c r="C17" s="4">
        <f t="shared" si="1"/>
        <v>3.044</v>
      </c>
      <c r="D17" s="5">
        <v>10.0</v>
      </c>
      <c r="E17" s="4">
        <f t="shared" si="2"/>
        <v>5.34</v>
      </c>
      <c r="G17" s="5">
        <v>14.0</v>
      </c>
      <c r="H17" s="4">
        <v>-0.39000000000000057</v>
      </c>
      <c r="I17" s="4">
        <f t="shared" si="3"/>
        <v>-0.4075866424</v>
      </c>
    </row>
    <row r="18">
      <c r="A18" s="5" t="s">
        <v>62</v>
      </c>
      <c r="B18" s="5">
        <v>14.252</v>
      </c>
      <c r="C18" s="4">
        <f t="shared" si="1"/>
        <v>1.954</v>
      </c>
      <c r="D18" s="5">
        <v>11.0</v>
      </c>
      <c r="E18" s="4">
        <f t="shared" si="2"/>
        <v>2.621</v>
      </c>
      <c r="G18" s="5">
        <v>15.0</v>
      </c>
      <c r="H18" s="4">
        <v>6.756999999999998</v>
      </c>
      <c r="I18" s="4">
        <f t="shared" si="3"/>
        <v>1.714243562</v>
      </c>
    </row>
    <row r="19">
      <c r="A19" s="5" t="s">
        <v>63</v>
      </c>
      <c r="B19" s="5">
        <v>17.842</v>
      </c>
      <c r="C19" s="4">
        <f t="shared" si="1"/>
        <v>3.59</v>
      </c>
      <c r="D19" s="5">
        <v>12.0</v>
      </c>
      <c r="E19" s="4">
        <f t="shared" si="2"/>
        <v>6.244</v>
      </c>
      <c r="G19" s="5">
        <v>16.0</v>
      </c>
      <c r="H19" s="4">
        <v>1.4600000000000062</v>
      </c>
      <c r="I19" s="4">
        <f t="shared" si="3"/>
        <v>-0.2704730417</v>
      </c>
    </row>
    <row r="20">
      <c r="A20" s="5" t="s">
        <v>64</v>
      </c>
      <c r="B20" s="5">
        <v>20.05</v>
      </c>
      <c r="C20" s="4">
        <f t="shared" si="1"/>
        <v>2.208</v>
      </c>
      <c r="D20" s="5">
        <v>13.0</v>
      </c>
      <c r="E20" s="4">
        <f t="shared" si="2"/>
        <v>8.494</v>
      </c>
      <c r="H20" s="27">
        <f t="shared" ref="H20:H23" si="4">(L$3+L$4*H19+L$6*H11+L$5*I19+L$7*I12+L$5*L$7*I11)</f>
        <v>1.254062059</v>
      </c>
    </row>
    <row r="21">
      <c r="A21" s="5" t="s">
        <v>65</v>
      </c>
      <c r="B21" s="5">
        <v>22.704</v>
      </c>
      <c r="C21" s="4">
        <f t="shared" si="1"/>
        <v>2.654</v>
      </c>
      <c r="D21" s="5">
        <v>14.0</v>
      </c>
      <c r="E21" s="4">
        <f t="shared" si="2"/>
        <v>-0.39</v>
      </c>
      <c r="H21" s="27">
        <f t="shared" si="4"/>
        <v>4.543963252</v>
      </c>
      <c r="I21" s="17"/>
    </row>
    <row r="22">
      <c r="A22" s="5" t="s">
        <v>66</v>
      </c>
      <c r="B22" s="5">
        <v>31.415</v>
      </c>
      <c r="C22" s="4">
        <f t="shared" si="1"/>
        <v>8.711</v>
      </c>
      <c r="D22" s="5">
        <v>15.0</v>
      </c>
      <c r="E22" s="4">
        <f t="shared" si="2"/>
        <v>6.757</v>
      </c>
      <c r="H22" s="27">
        <f t="shared" si="4"/>
        <v>1.475659244</v>
      </c>
    </row>
    <row r="23">
      <c r="A23" s="5" t="s">
        <v>67</v>
      </c>
      <c r="B23" s="5">
        <v>36.465</v>
      </c>
      <c r="C23" s="4">
        <f t="shared" si="1"/>
        <v>5.05</v>
      </c>
      <c r="D23" s="5">
        <v>16.0</v>
      </c>
      <c r="E23" s="4">
        <f t="shared" si="2"/>
        <v>1.46</v>
      </c>
      <c r="H23" s="27">
        <f t="shared" si="4"/>
        <v>-4.184256596</v>
      </c>
    </row>
    <row r="24">
      <c r="A24" s="20" t="s">
        <v>68</v>
      </c>
      <c r="B24" s="21">
        <v>38.79840620591743</v>
      </c>
      <c r="C24" s="21">
        <v>2.333406205917428</v>
      </c>
      <c r="D24" s="21"/>
      <c r="E24" s="20">
        <v>0.125406205917426</v>
      </c>
    </row>
    <row r="25">
      <c r="A25" s="20" t="s">
        <v>69</v>
      </c>
      <c r="B25" s="21">
        <v>41.58620873707079</v>
      </c>
      <c r="C25" s="21">
        <v>2.787802531153359</v>
      </c>
      <c r="D25" s="21"/>
      <c r="E25" s="20">
        <v>0.454396325235931</v>
      </c>
    </row>
    <row r="26">
      <c r="A26" s="20" t="s">
        <v>70</v>
      </c>
      <c r="B26" s="21">
        <v>44.521577192595345</v>
      </c>
      <c r="C26" s="21">
        <v>2.935368455524557</v>
      </c>
      <c r="D26" s="21"/>
      <c r="E26" s="20">
        <v>0.147565924371198</v>
      </c>
    </row>
    <row r="27">
      <c r="A27" s="20" t="s">
        <v>71</v>
      </c>
      <c r="B27" s="21">
        <v>47.038519988535406</v>
      </c>
      <c r="C27" s="21">
        <v>2.5169427959400603</v>
      </c>
      <c r="D27" s="21"/>
      <c r="E27" s="20">
        <v>-0.418425659584497</v>
      </c>
    </row>
    <row r="29">
      <c r="A29" s="5" t="s">
        <v>88</v>
      </c>
    </row>
    <row r="30">
      <c r="A30" s="5" t="s">
        <v>42</v>
      </c>
      <c r="B30" s="5" t="s">
        <v>75</v>
      </c>
      <c r="C30" s="5" t="s">
        <v>76</v>
      </c>
      <c r="D30" s="5" t="s">
        <v>89</v>
      </c>
    </row>
    <row r="31">
      <c r="A31" s="5" t="s">
        <v>62</v>
      </c>
      <c r="B31" s="2">
        <v>14.252</v>
      </c>
    </row>
    <row r="32">
      <c r="A32" s="5" t="s">
        <v>63</v>
      </c>
      <c r="B32" s="2">
        <v>17.842</v>
      </c>
      <c r="C32" s="4">
        <v>3.589999999999998</v>
      </c>
    </row>
    <row r="33">
      <c r="A33" s="5" t="s">
        <v>64</v>
      </c>
      <c r="B33" s="2">
        <v>20.05</v>
      </c>
      <c r="C33" s="4">
        <v>2.208000000000002</v>
      </c>
    </row>
    <row r="34">
      <c r="A34" s="5" t="s">
        <v>65</v>
      </c>
      <c r="B34" s="2">
        <v>22.704</v>
      </c>
      <c r="C34" s="4">
        <v>2.654</v>
      </c>
    </row>
    <row r="35">
      <c r="A35" s="5" t="s">
        <v>66</v>
      </c>
      <c r="B35" s="2">
        <v>31.415</v>
      </c>
      <c r="C35" s="4">
        <v>8.710999999999999</v>
      </c>
    </row>
    <row r="36">
      <c r="A36" s="5" t="s">
        <v>67</v>
      </c>
      <c r="B36" s="2">
        <v>36.465</v>
      </c>
      <c r="C36" s="4">
        <v>5.050000000000004</v>
      </c>
      <c r="D36" s="4">
        <v>1.4600000000000062</v>
      </c>
    </row>
    <row r="37">
      <c r="A37" s="5" t="s">
        <v>68</v>
      </c>
      <c r="B37" s="4">
        <f t="shared" ref="B37:B40" si="5">B36+C37</f>
        <v>38.79840621</v>
      </c>
      <c r="C37" s="4">
        <f>C33+D37</f>
        <v>2.333406206</v>
      </c>
      <c r="D37" s="5">
        <v>0.125406205917426</v>
      </c>
    </row>
    <row r="38">
      <c r="A38" s="5" t="s">
        <v>69</v>
      </c>
      <c r="B38" s="4">
        <f t="shared" si="5"/>
        <v>41.58620874</v>
      </c>
      <c r="C38" s="4">
        <f t="shared" ref="C38:C40" si="6">C37+D38</f>
        <v>2.787802531</v>
      </c>
      <c r="D38" s="5">
        <v>0.454396325235931</v>
      </c>
    </row>
    <row r="39">
      <c r="A39" s="5" t="s">
        <v>70</v>
      </c>
      <c r="B39" s="4">
        <f t="shared" si="5"/>
        <v>44.52157719</v>
      </c>
      <c r="C39" s="4">
        <f t="shared" si="6"/>
        <v>2.935368456</v>
      </c>
      <c r="D39" s="5">
        <v>0.147565924371198</v>
      </c>
    </row>
    <row r="40">
      <c r="A40" s="5" t="s">
        <v>71</v>
      </c>
      <c r="B40" s="4">
        <f t="shared" si="5"/>
        <v>47.03851999</v>
      </c>
      <c r="C40" s="4">
        <f t="shared" si="6"/>
        <v>2.516942796</v>
      </c>
      <c r="D40" s="5">
        <v>-0.418425659584497</v>
      </c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44</v>
      </c>
      <c r="B1" s="5" t="s">
        <v>90</v>
      </c>
      <c r="G1" s="5" t="s">
        <v>73</v>
      </c>
      <c r="K1" s="5" t="s">
        <v>74</v>
      </c>
    </row>
    <row r="2">
      <c r="A2" s="5" t="s">
        <v>42</v>
      </c>
      <c r="B2" s="5" t="s">
        <v>75</v>
      </c>
      <c r="C2" s="5" t="s">
        <v>76</v>
      </c>
      <c r="D2" s="5" t="s">
        <v>77</v>
      </c>
      <c r="E2" s="5" t="s">
        <v>78</v>
      </c>
    </row>
    <row r="3">
      <c r="A3" s="5" t="s">
        <v>47</v>
      </c>
      <c r="B3" s="5">
        <v>3.238</v>
      </c>
      <c r="G3" s="5" t="s">
        <v>77</v>
      </c>
      <c r="H3" s="5" t="s">
        <v>79</v>
      </c>
      <c r="I3" s="5" t="s">
        <v>80</v>
      </c>
      <c r="K3" s="5" t="s">
        <v>81</v>
      </c>
      <c r="L3" s="5">
        <v>-0.391933354175556</v>
      </c>
    </row>
    <row r="4">
      <c r="A4" s="5" t="s">
        <v>48</v>
      </c>
      <c r="B4" s="5">
        <v>3.458</v>
      </c>
      <c r="C4" s="4">
        <f t="shared" ref="C4:C23" si="1">B4-B3</f>
        <v>0.22</v>
      </c>
      <c r="G4" s="5">
        <v>1.0</v>
      </c>
      <c r="H4" s="4">
        <v>-0.1080000000000001</v>
      </c>
      <c r="I4" s="5">
        <v>0.0</v>
      </c>
      <c r="K4" s="5" t="s">
        <v>82</v>
      </c>
      <c r="L4" s="5">
        <v>0.731136809231204</v>
      </c>
    </row>
    <row r="5">
      <c r="A5" s="5" t="s">
        <v>49</v>
      </c>
      <c r="B5" s="5">
        <v>3.405</v>
      </c>
      <c r="C5" s="4">
        <f t="shared" si="1"/>
        <v>-0.053</v>
      </c>
      <c r="G5" s="5">
        <v>2.0</v>
      </c>
      <c r="H5" s="4">
        <v>0.20999999999999996</v>
      </c>
      <c r="I5" s="5">
        <v>0.0</v>
      </c>
      <c r="K5" s="5" t="s">
        <v>83</v>
      </c>
      <c r="L5" s="5">
        <v>-0.055539689006926</v>
      </c>
    </row>
    <row r="6">
      <c r="A6" s="5" t="s">
        <v>50</v>
      </c>
      <c r="B6" s="5">
        <v>3.834</v>
      </c>
      <c r="C6" s="4">
        <f t="shared" si="1"/>
        <v>0.429</v>
      </c>
      <c r="G6" s="5">
        <v>3.0</v>
      </c>
      <c r="H6" s="4">
        <v>-0.6640000000000001</v>
      </c>
      <c r="I6" s="5">
        <v>0.0</v>
      </c>
      <c r="K6" s="5" t="s">
        <v>84</v>
      </c>
      <c r="L6" s="5">
        <v>-1.08432879354877</v>
      </c>
    </row>
    <row r="7">
      <c r="A7" s="5" t="s">
        <v>51</v>
      </c>
      <c r="B7" s="5">
        <v>3.826</v>
      </c>
      <c r="C7" s="4">
        <f t="shared" si="1"/>
        <v>-0.008</v>
      </c>
      <c r="G7" s="5">
        <v>4.0</v>
      </c>
      <c r="H7" s="4">
        <v>0.1200000000000001</v>
      </c>
      <c r="I7" s="5">
        <v>0.0</v>
      </c>
      <c r="K7" s="5" t="s">
        <v>85</v>
      </c>
      <c r="L7" s="5">
        <v>2.46582588582246</v>
      </c>
    </row>
    <row r="8">
      <c r="A8" s="5" t="s">
        <v>52</v>
      </c>
      <c r="B8" s="5">
        <v>3.938</v>
      </c>
      <c r="C8" s="4">
        <f t="shared" si="1"/>
        <v>0.112</v>
      </c>
      <c r="D8" s="5">
        <v>1.0</v>
      </c>
      <c r="E8" s="4">
        <f t="shared" ref="E8:E23" si="2">C8-C4</f>
        <v>-0.108</v>
      </c>
      <c r="G8" s="5">
        <v>5.0</v>
      </c>
      <c r="H8" s="4">
        <v>0.19100000000000028</v>
      </c>
      <c r="I8" s="5">
        <v>0.0</v>
      </c>
    </row>
    <row r="9">
      <c r="A9" s="5" t="s">
        <v>53</v>
      </c>
      <c r="B9" s="5">
        <v>4.095</v>
      </c>
      <c r="C9" s="4">
        <f t="shared" si="1"/>
        <v>0.157</v>
      </c>
      <c r="D9" s="5">
        <v>2.0</v>
      </c>
      <c r="E9" s="4">
        <f t="shared" si="2"/>
        <v>0.21</v>
      </c>
      <c r="G9" s="5">
        <v>6.0</v>
      </c>
      <c r="H9" s="4">
        <v>-0.2570000000000001</v>
      </c>
      <c r="I9" s="4">
        <f t="shared" ref="I9:I19" si="3">H9-L$3-L$4*H8-L$6*H5+L$4*L$6*H4-L$5*I8-L$7*I5-L$5*L$7*I4</f>
        <v>0.3086168812</v>
      </c>
      <c r="K9" s="5" t="s">
        <v>87</v>
      </c>
      <c r="L9" s="4">
        <f>SUMSQ(I9:I19)</f>
        <v>1.185561601</v>
      </c>
    </row>
    <row r="10">
      <c r="A10" s="5" t="s">
        <v>54</v>
      </c>
      <c r="B10" s="5">
        <v>3.86</v>
      </c>
      <c r="C10" s="4">
        <f t="shared" si="1"/>
        <v>-0.235</v>
      </c>
      <c r="D10" s="5">
        <v>3.0</v>
      </c>
      <c r="E10" s="4">
        <f t="shared" si="2"/>
        <v>-0.664</v>
      </c>
      <c r="G10" s="5">
        <v>7.0</v>
      </c>
      <c r="H10" s="4">
        <v>0.3320000000000003</v>
      </c>
      <c r="I10" s="4">
        <f t="shared" si="3"/>
        <v>0.04249521504</v>
      </c>
    </row>
    <row r="11">
      <c r="A11" s="5" t="s">
        <v>55</v>
      </c>
      <c r="B11" s="5">
        <v>3.972</v>
      </c>
      <c r="C11" s="4">
        <f t="shared" si="1"/>
        <v>0.112</v>
      </c>
      <c r="D11" s="5">
        <v>4.0</v>
      </c>
      <c r="E11" s="4">
        <f t="shared" si="2"/>
        <v>0.12</v>
      </c>
      <c r="G11" s="5">
        <v>8.0</v>
      </c>
      <c r="H11" s="4">
        <v>-0.9370000000000003</v>
      </c>
      <c r="I11" s="4">
        <f t="shared" si="3"/>
        <v>-0.1289100912</v>
      </c>
    </row>
    <row r="12">
      <c r="A12" s="5" t="s">
        <v>56</v>
      </c>
      <c r="B12" s="5">
        <v>4.275</v>
      </c>
      <c r="C12" s="4">
        <f t="shared" si="1"/>
        <v>0.303</v>
      </c>
      <c r="D12" s="5">
        <v>5.0</v>
      </c>
      <c r="E12" s="4">
        <f t="shared" si="2"/>
        <v>0.191</v>
      </c>
      <c r="G12" s="5">
        <v>9.0</v>
      </c>
      <c r="H12" s="4">
        <v>-1.0390000000000006</v>
      </c>
      <c r="I12" s="4">
        <f t="shared" si="3"/>
        <v>0.1428205943</v>
      </c>
    </row>
    <row r="13">
      <c r="A13" s="5" t="s">
        <v>57</v>
      </c>
      <c r="B13" s="5">
        <v>4.175</v>
      </c>
      <c r="C13" s="4">
        <f t="shared" si="1"/>
        <v>-0.1</v>
      </c>
      <c r="D13" s="5">
        <v>6.0</v>
      </c>
      <c r="E13" s="4">
        <f t="shared" si="2"/>
        <v>-0.257</v>
      </c>
      <c r="G13" s="5">
        <v>10.0</v>
      </c>
      <c r="H13" s="4">
        <v>0.6927000000000008</v>
      </c>
      <c r="I13" s="4">
        <f t="shared" si="3"/>
        <v>0.6611253112</v>
      </c>
    </row>
    <row r="14">
      <c r="A14" s="5" t="s">
        <v>58</v>
      </c>
      <c r="B14" s="5">
        <v>4.272</v>
      </c>
      <c r="C14" s="4">
        <f t="shared" si="1"/>
        <v>0.097</v>
      </c>
      <c r="D14" s="5">
        <v>7.0</v>
      </c>
      <c r="E14" s="4">
        <f t="shared" si="2"/>
        <v>0.332</v>
      </c>
      <c r="G14" s="5">
        <v>11.0</v>
      </c>
      <c r="H14" s="4">
        <v>-0.20970000000000066</v>
      </c>
      <c r="I14" s="4">
        <f t="shared" si="3"/>
        <v>0.2137181143</v>
      </c>
    </row>
    <row r="15">
      <c r="A15" s="5" t="s">
        <v>59</v>
      </c>
      <c r="B15" s="5">
        <v>3.447</v>
      </c>
      <c r="C15" s="4">
        <f t="shared" si="1"/>
        <v>-0.825</v>
      </c>
      <c r="D15" s="5">
        <v>8.0</v>
      </c>
      <c r="E15" s="4">
        <f t="shared" si="2"/>
        <v>-0.937</v>
      </c>
      <c r="G15" s="5">
        <v>12.0</v>
      </c>
      <c r="H15" s="4">
        <v>0.9350000000000005</v>
      </c>
      <c r="I15" s="4">
        <f t="shared" si="3"/>
        <v>0.5365889374</v>
      </c>
    </row>
    <row r="16">
      <c r="A16" s="5" t="s">
        <v>60</v>
      </c>
      <c r="B16" s="5">
        <v>2.711</v>
      </c>
      <c r="C16" s="4">
        <f t="shared" si="1"/>
        <v>-0.736</v>
      </c>
      <c r="D16" s="5">
        <v>9.0</v>
      </c>
      <c r="E16" s="4">
        <f t="shared" si="2"/>
        <v>-1.039</v>
      </c>
      <c r="G16" s="5">
        <v>13.0</v>
      </c>
      <c r="H16" s="4">
        <v>0.6200000000000001</v>
      </c>
      <c r="I16" s="4">
        <f t="shared" si="3"/>
        <v>-0.3954735522</v>
      </c>
    </row>
    <row r="17">
      <c r="A17" s="5" t="s">
        <v>61</v>
      </c>
      <c r="B17" s="5">
        <v>3.3037</v>
      </c>
      <c r="C17" s="4">
        <f t="shared" si="1"/>
        <v>0.5927</v>
      </c>
      <c r="D17" s="5">
        <v>10.0</v>
      </c>
      <c r="E17" s="4">
        <f t="shared" si="2"/>
        <v>0.6927</v>
      </c>
      <c r="G17" s="5">
        <v>14.0</v>
      </c>
      <c r="H17" s="4">
        <v>0.46530000000000005</v>
      </c>
      <c r="I17" s="4">
        <f t="shared" si="3"/>
        <v>0.3461297649</v>
      </c>
    </row>
    <row r="18">
      <c r="A18" s="5" t="s">
        <v>62</v>
      </c>
      <c r="B18" s="5">
        <v>3.191</v>
      </c>
      <c r="C18" s="4">
        <f t="shared" si="1"/>
        <v>-0.1127</v>
      </c>
      <c r="D18" s="5">
        <v>11.0</v>
      </c>
      <c r="E18" s="4">
        <f t="shared" si="2"/>
        <v>-0.2097</v>
      </c>
      <c r="G18" s="5">
        <v>15.0</v>
      </c>
      <c r="H18" s="4">
        <v>1.1056999999999997</v>
      </c>
      <c r="I18" s="4">
        <f t="shared" si="3"/>
        <v>-0.03634166295</v>
      </c>
    </row>
    <row r="19">
      <c r="A19" s="5" t="s">
        <v>63</v>
      </c>
      <c r="B19" s="5">
        <v>3.301</v>
      </c>
      <c r="C19" s="4">
        <f t="shared" si="1"/>
        <v>0.11</v>
      </c>
      <c r="D19" s="5">
        <v>12.0</v>
      </c>
      <c r="E19" s="4">
        <f t="shared" si="2"/>
        <v>0.935</v>
      </c>
      <c r="G19" s="5">
        <v>16.0</v>
      </c>
      <c r="H19" s="4">
        <v>0.47499999999999964</v>
      </c>
      <c r="I19" s="4">
        <f t="shared" si="3"/>
        <v>-0.05727290945</v>
      </c>
    </row>
    <row r="20">
      <c r="A20" s="5" t="s">
        <v>64</v>
      </c>
      <c r="B20" s="5">
        <v>3.185</v>
      </c>
      <c r="C20" s="4">
        <f t="shared" si="1"/>
        <v>-0.116</v>
      </c>
      <c r="D20" s="5">
        <v>13.0</v>
      </c>
      <c r="E20" s="4">
        <f t="shared" si="2"/>
        <v>0.62</v>
      </c>
      <c r="H20" s="4">
        <f t="shared" ref="H20:H23" si="4">(L$3+L$4*H19+L$6*H11+L$5*I19+L$7*I12+L$5*L$7*I11)</f>
        <v>1.34437874</v>
      </c>
    </row>
    <row r="21">
      <c r="A21" s="5" t="s">
        <v>65</v>
      </c>
      <c r="B21" s="5">
        <v>4.243</v>
      </c>
      <c r="C21" s="4">
        <f t="shared" si="1"/>
        <v>1.058</v>
      </c>
      <c r="D21" s="5">
        <v>14.0</v>
      </c>
      <c r="E21" s="4">
        <f t="shared" si="2"/>
        <v>0.4653</v>
      </c>
      <c r="H21" s="4">
        <f t="shared" si="4"/>
        <v>3.328269499</v>
      </c>
    </row>
    <row r="22">
      <c r="A22" s="5" t="s">
        <v>66</v>
      </c>
      <c r="B22" s="5">
        <v>5.236</v>
      </c>
      <c r="C22" s="4">
        <f t="shared" si="1"/>
        <v>0.993</v>
      </c>
      <c r="D22" s="5">
        <v>15.0</v>
      </c>
      <c r="E22" s="4">
        <f t="shared" si="2"/>
        <v>1.1057</v>
      </c>
      <c r="H22" s="4">
        <f t="shared" si="4"/>
        <v>1.726822184</v>
      </c>
    </row>
    <row r="23">
      <c r="A23" s="5" t="s">
        <v>67</v>
      </c>
      <c r="B23" s="5">
        <v>5.821</v>
      </c>
      <c r="C23" s="4">
        <f t="shared" si="1"/>
        <v>0.585</v>
      </c>
      <c r="D23" s="5">
        <v>16.0</v>
      </c>
      <c r="E23" s="4">
        <f t="shared" si="2"/>
        <v>0.475</v>
      </c>
      <c r="H23" s="4">
        <f t="shared" si="4"/>
        <v>2.391859595</v>
      </c>
    </row>
    <row r="24">
      <c r="A24" s="20" t="s">
        <v>68</v>
      </c>
      <c r="B24" s="21">
        <v>5.839437873985847</v>
      </c>
      <c r="C24" s="21">
        <v>0.018437873985846898</v>
      </c>
      <c r="D24" s="21"/>
      <c r="E24" s="20">
        <v>0.134437873985847</v>
      </c>
    </row>
    <row r="25">
      <c r="A25" s="20" t="s">
        <v>69</v>
      </c>
      <c r="B25" s="21">
        <v>7.230264823850768</v>
      </c>
      <c r="C25" s="21">
        <v>1.3908269498649213</v>
      </c>
      <c r="D25" s="21"/>
      <c r="E25" s="20">
        <v>0.332826949864921</v>
      </c>
    </row>
    <row r="26">
      <c r="A26" s="20" t="s">
        <v>70</v>
      </c>
      <c r="B26" s="21">
        <v>8.395947042250219</v>
      </c>
      <c r="C26" s="21">
        <v>1.1656822183994504</v>
      </c>
      <c r="D26" s="21"/>
      <c r="E26" s="20">
        <v>0.172682218399451</v>
      </c>
    </row>
    <row r="27">
      <c r="A27" s="20" t="s">
        <v>71</v>
      </c>
      <c r="B27" s="21">
        <v>9.220133001700406</v>
      </c>
      <c r="C27" s="21">
        <v>0.824185959450187</v>
      </c>
      <c r="D27" s="21"/>
      <c r="E27" s="20">
        <v>0.239185959450187</v>
      </c>
    </row>
    <row r="29">
      <c r="A29" s="5" t="s">
        <v>88</v>
      </c>
    </row>
    <row r="30">
      <c r="A30" s="5" t="s">
        <v>42</v>
      </c>
      <c r="B30" s="5" t="s">
        <v>75</v>
      </c>
      <c r="C30" s="5" t="s">
        <v>76</v>
      </c>
      <c r="D30" s="5" t="s">
        <v>89</v>
      </c>
    </row>
    <row r="31">
      <c r="A31" s="5" t="s">
        <v>62</v>
      </c>
      <c r="B31" s="2">
        <v>3.191</v>
      </c>
    </row>
    <row r="32">
      <c r="A32" s="5" t="s">
        <v>63</v>
      </c>
      <c r="B32" s="2">
        <v>3.301</v>
      </c>
      <c r="C32" s="4">
        <v>0.11000000000000032</v>
      </c>
    </row>
    <row r="33">
      <c r="A33" s="5" t="s">
        <v>64</v>
      </c>
      <c r="B33" s="2">
        <v>3.185</v>
      </c>
      <c r="C33" s="4">
        <v>-0.1160000000000001</v>
      </c>
    </row>
    <row r="34">
      <c r="A34" s="5" t="s">
        <v>65</v>
      </c>
      <c r="B34" s="2">
        <v>4.243</v>
      </c>
      <c r="C34" s="4">
        <v>1.0580000000000003</v>
      </c>
    </row>
    <row r="35">
      <c r="A35" s="5" t="s">
        <v>66</v>
      </c>
      <c r="B35" s="2">
        <v>5.236</v>
      </c>
      <c r="C35" s="4">
        <v>0.9929999999999994</v>
      </c>
    </row>
    <row r="36">
      <c r="A36" s="5" t="s">
        <v>67</v>
      </c>
      <c r="B36" s="2">
        <v>5.821</v>
      </c>
      <c r="C36" s="4">
        <v>0.585</v>
      </c>
      <c r="D36" s="4">
        <v>0.47499999999999964</v>
      </c>
    </row>
    <row r="37">
      <c r="A37" s="5" t="s">
        <v>68</v>
      </c>
      <c r="B37" s="4">
        <f t="shared" ref="B37:B40" si="5">B36+C37</f>
        <v>5.839437874</v>
      </c>
      <c r="C37" s="4">
        <f t="shared" ref="C37:C40" si="6">C33+D37</f>
        <v>0.01843787399</v>
      </c>
      <c r="D37" s="5">
        <v>0.134437873985847</v>
      </c>
    </row>
    <row r="38">
      <c r="A38" s="5" t="s">
        <v>69</v>
      </c>
      <c r="B38" s="4">
        <f t="shared" si="5"/>
        <v>7.230264824</v>
      </c>
      <c r="C38" s="4">
        <f t="shared" si="6"/>
        <v>1.39082695</v>
      </c>
      <c r="D38" s="5">
        <v>0.332826949864921</v>
      </c>
    </row>
    <row r="39">
      <c r="A39" s="5" t="s">
        <v>70</v>
      </c>
      <c r="B39" s="4">
        <f t="shared" si="5"/>
        <v>8.395947042</v>
      </c>
      <c r="C39" s="4">
        <f t="shared" si="6"/>
        <v>1.165682218</v>
      </c>
      <c r="D39" s="5">
        <v>0.172682218399451</v>
      </c>
    </row>
    <row r="40">
      <c r="A40" s="5" t="s">
        <v>71</v>
      </c>
      <c r="B40" s="4">
        <f t="shared" si="5"/>
        <v>9.220133002</v>
      </c>
      <c r="C40" s="4">
        <f t="shared" si="6"/>
        <v>0.8241859595</v>
      </c>
      <c r="D40" s="5">
        <v>0.239185959450187</v>
      </c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7" t="s">
        <v>45</v>
      </c>
      <c r="B1" s="5" t="s">
        <v>90</v>
      </c>
      <c r="G1" s="5" t="s">
        <v>73</v>
      </c>
      <c r="K1" s="5" t="s">
        <v>74</v>
      </c>
    </row>
    <row r="2">
      <c r="A2" s="5" t="s">
        <v>42</v>
      </c>
      <c r="B2" s="5" t="s">
        <v>75</v>
      </c>
      <c r="C2" s="5" t="s">
        <v>76</v>
      </c>
      <c r="D2" s="5" t="s">
        <v>77</v>
      </c>
      <c r="E2" s="5" t="s">
        <v>78</v>
      </c>
    </row>
    <row r="3">
      <c r="A3" s="5" t="s">
        <v>47</v>
      </c>
      <c r="B3" s="5">
        <v>20.55</v>
      </c>
      <c r="G3" s="5" t="s">
        <v>77</v>
      </c>
      <c r="H3" s="5" t="s">
        <v>79</v>
      </c>
      <c r="I3" s="5" t="s">
        <v>80</v>
      </c>
      <c r="K3" s="5" t="s">
        <v>81</v>
      </c>
      <c r="L3" s="5">
        <v>-0.181790162478324</v>
      </c>
    </row>
    <row r="4">
      <c r="A4" s="5" t="s">
        <v>48</v>
      </c>
      <c r="B4" s="5">
        <v>33.1</v>
      </c>
      <c r="C4" s="4">
        <f t="shared" ref="C4:C23" si="1">B4-B3</f>
        <v>12.55</v>
      </c>
      <c r="G4" s="5">
        <v>1.0</v>
      </c>
      <c r="H4" s="4">
        <v>0.8399999999999963</v>
      </c>
      <c r="I4" s="5">
        <v>0.0</v>
      </c>
      <c r="K4" s="5" t="s">
        <v>82</v>
      </c>
      <c r="L4" s="5">
        <v>-1.1226340813837</v>
      </c>
    </row>
    <row r="5">
      <c r="A5" s="5" t="s">
        <v>49</v>
      </c>
      <c r="B5" s="5">
        <v>49.33</v>
      </c>
      <c r="C5" s="4">
        <f t="shared" si="1"/>
        <v>16.23</v>
      </c>
      <c r="G5" s="5">
        <v>2.0</v>
      </c>
      <c r="H5" s="4">
        <v>-2.739999999999995</v>
      </c>
      <c r="I5" s="5">
        <v>0.0</v>
      </c>
      <c r="K5" s="5" t="s">
        <v>83</v>
      </c>
      <c r="L5" s="5">
        <v>-0.101658245344361</v>
      </c>
    </row>
    <row r="6">
      <c r="A6" s="5" t="s">
        <v>50</v>
      </c>
      <c r="B6" s="5">
        <v>68.51</v>
      </c>
      <c r="C6" s="4">
        <f t="shared" si="1"/>
        <v>19.18</v>
      </c>
      <c r="G6" s="5">
        <v>3.0</v>
      </c>
      <c r="H6" s="4">
        <v>-0.6300000000000097</v>
      </c>
      <c r="I6" s="5">
        <v>0.0</v>
      </c>
      <c r="K6" s="5" t="s">
        <v>84</v>
      </c>
      <c r="L6" s="5">
        <v>-0.399071292144451</v>
      </c>
    </row>
    <row r="7">
      <c r="A7" s="5" t="s">
        <v>51</v>
      </c>
      <c r="B7" s="5">
        <v>18.44</v>
      </c>
      <c r="C7" s="4">
        <f t="shared" si="1"/>
        <v>-50.07</v>
      </c>
      <c r="G7" s="5">
        <v>4.0</v>
      </c>
      <c r="H7" s="4">
        <v>6.010000000000005</v>
      </c>
      <c r="I7" s="5">
        <v>0.0</v>
      </c>
      <c r="K7" s="5" t="s">
        <v>85</v>
      </c>
      <c r="L7" s="5">
        <v>-1.14906188444486</v>
      </c>
    </row>
    <row r="8">
      <c r="A8" s="5" t="s">
        <v>52</v>
      </c>
      <c r="B8" s="5">
        <v>31.83</v>
      </c>
      <c r="C8" s="4">
        <f t="shared" si="1"/>
        <v>13.39</v>
      </c>
      <c r="D8" s="5">
        <v>1.0</v>
      </c>
      <c r="E8" s="4">
        <f t="shared" ref="E8:E23" si="2">C8-C4</f>
        <v>0.84</v>
      </c>
      <c r="G8" s="5">
        <v>5.0</v>
      </c>
      <c r="H8" s="4">
        <v>1.5800000000000054</v>
      </c>
      <c r="I8" s="5">
        <v>0.0</v>
      </c>
    </row>
    <row r="9">
      <c r="A9" s="5" t="s">
        <v>53</v>
      </c>
      <c r="B9" s="5">
        <v>45.32</v>
      </c>
      <c r="C9" s="4">
        <f t="shared" si="1"/>
        <v>13.49</v>
      </c>
      <c r="D9" s="5">
        <v>2.0</v>
      </c>
      <c r="E9" s="4">
        <f t="shared" si="2"/>
        <v>-2.74</v>
      </c>
      <c r="G9" s="5">
        <v>6.0</v>
      </c>
      <c r="H9" s="4">
        <v>1.0599999999999952</v>
      </c>
      <c r="I9" s="4">
        <f t="shared" ref="I9:I19" si="3">H9-L$3-L$4*H8-L$6*H5+L$4*L$6*H4-L$5*I8-L$7*I5-L$5*L$7*I4</f>
        <v>2.298425939</v>
      </c>
      <c r="K9" s="5" t="s">
        <v>87</v>
      </c>
      <c r="L9" s="4">
        <f>SUMSQ(I9:I19)</f>
        <v>115.9805814</v>
      </c>
    </row>
    <row r="10">
      <c r="A10" s="5" t="s">
        <v>54</v>
      </c>
      <c r="B10" s="5">
        <v>63.87</v>
      </c>
      <c r="C10" s="4">
        <f t="shared" si="1"/>
        <v>18.55</v>
      </c>
      <c r="D10" s="5">
        <v>3.0</v>
      </c>
      <c r="E10" s="4">
        <f t="shared" si="2"/>
        <v>-0.63</v>
      </c>
      <c r="G10" s="5">
        <v>7.0</v>
      </c>
      <c r="H10" s="4">
        <v>-4.539999999999992</v>
      </c>
      <c r="I10" s="4">
        <f t="shared" si="3"/>
        <v>-4.413528909</v>
      </c>
    </row>
    <row r="11">
      <c r="A11" s="5" t="s">
        <v>55</v>
      </c>
      <c r="B11" s="5">
        <v>19.81</v>
      </c>
      <c r="C11" s="4">
        <f t="shared" si="1"/>
        <v>-44.06</v>
      </c>
      <c r="D11" s="5">
        <v>4.0</v>
      </c>
      <c r="E11" s="4">
        <f t="shared" si="2"/>
        <v>6.01</v>
      </c>
      <c r="G11" s="5">
        <v>8.0</v>
      </c>
      <c r="H11" s="4">
        <v>-1.8900000000000006</v>
      </c>
      <c r="I11" s="4">
        <f t="shared" si="3"/>
        <v>-5.137468657</v>
      </c>
    </row>
    <row r="12">
      <c r="A12" s="5" t="s">
        <v>56</v>
      </c>
      <c r="B12" s="5">
        <v>34.78</v>
      </c>
      <c r="C12" s="4">
        <f t="shared" si="1"/>
        <v>14.97</v>
      </c>
      <c r="D12" s="5">
        <v>5.0</v>
      </c>
      <c r="E12" s="4">
        <f t="shared" si="2"/>
        <v>1.58</v>
      </c>
      <c r="G12" s="5">
        <v>9.0</v>
      </c>
      <c r="H12" s="4">
        <v>-3.480000000000004</v>
      </c>
      <c r="I12" s="4">
        <f t="shared" si="3"/>
        <v>-2.619175348</v>
      </c>
    </row>
    <row r="13">
      <c r="A13" s="5" t="s">
        <v>57</v>
      </c>
      <c r="B13" s="5">
        <v>49.33</v>
      </c>
      <c r="C13" s="4">
        <f t="shared" si="1"/>
        <v>14.55</v>
      </c>
      <c r="D13" s="5">
        <v>6.0</v>
      </c>
      <c r="E13" s="4">
        <f t="shared" si="2"/>
        <v>1.06</v>
      </c>
      <c r="G13" s="5">
        <v>10.0</v>
      </c>
      <c r="H13" s="4">
        <v>-1.6899999999999942</v>
      </c>
      <c r="I13" s="4">
        <f t="shared" si="3"/>
        <v>-1.909330568</v>
      </c>
    </row>
    <row r="14">
      <c r="A14" s="5" t="s">
        <v>58</v>
      </c>
      <c r="B14" s="5">
        <v>63.34</v>
      </c>
      <c r="C14" s="4">
        <f t="shared" si="1"/>
        <v>14.01</v>
      </c>
      <c r="D14" s="5">
        <v>7.0</v>
      </c>
      <c r="E14" s="4">
        <f t="shared" si="2"/>
        <v>-4.54</v>
      </c>
      <c r="G14" s="5">
        <v>11.0</v>
      </c>
      <c r="H14" s="4">
        <v>7.589999999999996</v>
      </c>
      <c r="I14" s="4">
        <f t="shared" si="3"/>
        <v>-0.9963532923</v>
      </c>
    </row>
    <row r="15">
      <c r="A15" s="5" t="s">
        <v>59</v>
      </c>
      <c r="B15" s="5">
        <v>17.39</v>
      </c>
      <c r="C15" s="4">
        <f t="shared" si="1"/>
        <v>-45.95</v>
      </c>
      <c r="D15" s="5">
        <v>8.0</v>
      </c>
      <c r="E15" s="4">
        <f t="shared" si="2"/>
        <v>-1.89</v>
      </c>
      <c r="G15" s="5">
        <v>12.0</v>
      </c>
      <c r="H15" s="4">
        <v>0.4200000000000017</v>
      </c>
      <c r="I15" s="4">
        <f t="shared" si="3"/>
        <v>0.845362502</v>
      </c>
    </row>
    <row r="16">
      <c r="A16" s="5" t="s">
        <v>60</v>
      </c>
      <c r="B16" s="5">
        <v>28.88</v>
      </c>
      <c r="C16" s="4">
        <f t="shared" si="1"/>
        <v>11.49</v>
      </c>
      <c r="D16" s="5">
        <v>9.0</v>
      </c>
      <c r="E16" s="4">
        <f t="shared" si="2"/>
        <v>-3.48</v>
      </c>
      <c r="G16" s="5">
        <v>13.0</v>
      </c>
      <c r="H16" s="4">
        <v>3.690000000000005</v>
      </c>
      <c r="I16" s="4">
        <f t="shared" si="3"/>
        <v>-0.2157529548</v>
      </c>
    </row>
    <row r="17">
      <c r="A17" s="5" t="s">
        <v>61</v>
      </c>
      <c r="B17" s="5">
        <v>41.74</v>
      </c>
      <c r="C17" s="4">
        <f t="shared" si="1"/>
        <v>12.86</v>
      </c>
      <c r="D17" s="5">
        <v>10.0</v>
      </c>
      <c r="E17" s="4">
        <f t="shared" si="2"/>
        <v>-1.69</v>
      </c>
      <c r="G17" s="5">
        <v>14.0</v>
      </c>
      <c r="H17" s="4">
        <v>3.5799999999999947</v>
      </c>
      <c r="I17" s="4">
        <f t="shared" si="3"/>
        <v>3.760879098</v>
      </c>
    </row>
    <row r="18">
      <c r="A18" s="5" t="s">
        <v>62</v>
      </c>
      <c r="B18" s="5">
        <v>63.34</v>
      </c>
      <c r="C18" s="4">
        <f t="shared" si="1"/>
        <v>21.6</v>
      </c>
      <c r="D18" s="5">
        <v>11.0</v>
      </c>
      <c r="E18" s="4">
        <f t="shared" si="2"/>
        <v>7.59</v>
      </c>
      <c r="G18" s="5">
        <v>15.0</v>
      </c>
      <c r="H18" s="4">
        <v>-10.0</v>
      </c>
      <c r="I18" s="4">
        <f t="shared" si="3"/>
        <v>-4.0668826</v>
      </c>
    </row>
    <row r="19">
      <c r="A19" s="5" t="s">
        <v>63</v>
      </c>
      <c r="B19" s="5">
        <v>17.81</v>
      </c>
      <c r="C19" s="4">
        <f t="shared" si="1"/>
        <v>-45.53</v>
      </c>
      <c r="D19" s="5">
        <v>12.0</v>
      </c>
      <c r="E19" s="4">
        <f t="shared" si="2"/>
        <v>0.42</v>
      </c>
      <c r="G19" s="5">
        <v>16.0</v>
      </c>
      <c r="H19" s="4">
        <v>11.480000000000004</v>
      </c>
      <c r="I19" s="4">
        <f t="shared" si="3"/>
        <v>4.677790353</v>
      </c>
    </row>
    <row r="20">
      <c r="A20" s="5" t="s">
        <v>64</v>
      </c>
      <c r="B20" s="5">
        <v>32.99</v>
      </c>
      <c r="C20" s="4">
        <f t="shared" si="1"/>
        <v>15.18</v>
      </c>
      <c r="D20" s="5">
        <v>13.0</v>
      </c>
      <c r="E20" s="4">
        <f t="shared" si="2"/>
        <v>3.69</v>
      </c>
      <c r="H20" s="4">
        <f t="shared" ref="H20:H23" si="4">(L$3+L$4*H19+L$6*H11+L$5*I19+L$7*I12+L$5*L$7*I11)</f>
        <v>-10.38144208</v>
      </c>
    </row>
    <row r="21">
      <c r="A21" s="5" t="s">
        <v>65</v>
      </c>
      <c r="B21" s="5">
        <v>49.43</v>
      </c>
      <c r="C21" s="4">
        <f t="shared" si="1"/>
        <v>16.44</v>
      </c>
      <c r="D21" s="5">
        <v>14.0</v>
      </c>
      <c r="E21" s="4">
        <f t="shared" si="2"/>
        <v>3.58</v>
      </c>
      <c r="H21" s="4">
        <f t="shared" si="4"/>
        <v>14.74952751</v>
      </c>
    </row>
    <row r="22">
      <c r="A22" s="5" t="s">
        <v>66</v>
      </c>
      <c r="B22" s="5">
        <v>61.03</v>
      </c>
      <c r="C22" s="4">
        <f t="shared" si="1"/>
        <v>11.6</v>
      </c>
      <c r="D22" s="5">
        <v>15.0</v>
      </c>
      <c r="E22" s="4">
        <f t="shared" si="2"/>
        <v>-10</v>
      </c>
      <c r="H22" s="4">
        <f t="shared" si="4"/>
        <v>-15.14384234</v>
      </c>
    </row>
    <row r="23">
      <c r="A23" s="5" t="s">
        <v>67</v>
      </c>
      <c r="B23" s="5">
        <v>26.98</v>
      </c>
      <c r="C23" s="4">
        <f t="shared" si="1"/>
        <v>-34.05</v>
      </c>
      <c r="D23" s="5">
        <v>16.0</v>
      </c>
      <c r="E23" s="4">
        <f t="shared" si="2"/>
        <v>11.48</v>
      </c>
      <c r="H23" s="4">
        <f t="shared" si="4"/>
        <v>12.7024928</v>
      </c>
    </row>
    <row r="24">
      <c r="A24" s="20" t="s">
        <v>68</v>
      </c>
      <c r="B24" s="21">
        <v>41.121855791622245</v>
      </c>
      <c r="C24" s="21">
        <v>14.141855791622243</v>
      </c>
      <c r="D24" s="21"/>
      <c r="E24" s="20">
        <v>-1.03814420837776</v>
      </c>
    </row>
    <row r="25">
      <c r="A25" s="20" t="s">
        <v>69</v>
      </c>
      <c r="B25" s="21">
        <v>59.03680854257181</v>
      </c>
      <c r="C25" s="21">
        <v>17.914952750949567</v>
      </c>
      <c r="D25" s="21"/>
      <c r="E25" s="20">
        <v>1.47495275094957</v>
      </c>
    </row>
    <row r="26">
      <c r="A26" s="20" t="s">
        <v>70</v>
      </c>
      <c r="B26" s="21">
        <v>69.12242430849352</v>
      </c>
      <c r="C26" s="21">
        <v>10.08561576592171</v>
      </c>
      <c r="D26" s="21"/>
      <c r="E26" s="20">
        <v>-1.51438423407829</v>
      </c>
    </row>
    <row r="27">
      <c r="A27" s="20" t="s">
        <v>71</v>
      </c>
      <c r="B27" s="21">
        <v>36.34267358832384</v>
      </c>
      <c r="C27" s="21">
        <v>-32.77975072016968</v>
      </c>
      <c r="D27" s="21"/>
      <c r="E27" s="20">
        <v>1.27024927983032</v>
      </c>
    </row>
    <row r="29">
      <c r="A29" s="5" t="s">
        <v>88</v>
      </c>
    </row>
    <row r="30">
      <c r="A30" s="5" t="s">
        <v>42</v>
      </c>
      <c r="B30" s="5" t="s">
        <v>75</v>
      </c>
      <c r="C30" s="5" t="s">
        <v>76</v>
      </c>
      <c r="D30" s="5" t="s">
        <v>89</v>
      </c>
    </row>
    <row r="31">
      <c r="A31" s="5" t="s">
        <v>62</v>
      </c>
      <c r="B31" s="2">
        <v>63.34</v>
      </c>
    </row>
    <row r="32">
      <c r="A32" s="5" t="s">
        <v>63</v>
      </c>
      <c r="B32" s="2">
        <v>17.81</v>
      </c>
      <c r="C32" s="4">
        <v>-45.53</v>
      </c>
    </row>
    <row r="33">
      <c r="A33" s="5" t="s">
        <v>64</v>
      </c>
      <c r="B33" s="2">
        <v>32.99</v>
      </c>
      <c r="C33" s="4">
        <v>15.180000000000003</v>
      </c>
    </row>
    <row r="34">
      <c r="A34" s="5" t="s">
        <v>65</v>
      </c>
      <c r="B34" s="2">
        <v>49.43</v>
      </c>
      <c r="C34" s="4">
        <v>16.439999999999998</v>
      </c>
    </row>
    <row r="35">
      <c r="A35" s="5" t="s">
        <v>66</v>
      </c>
      <c r="B35" s="2">
        <v>61.03</v>
      </c>
      <c r="C35" s="4">
        <v>11.600000000000001</v>
      </c>
    </row>
    <row r="36">
      <c r="A36" s="5" t="s">
        <v>67</v>
      </c>
      <c r="B36" s="2">
        <v>26.98</v>
      </c>
      <c r="C36" s="4">
        <v>-34.05</v>
      </c>
      <c r="D36" s="4">
        <v>11.480000000000004</v>
      </c>
    </row>
    <row r="37">
      <c r="A37" s="5" t="s">
        <v>68</v>
      </c>
      <c r="B37" s="4">
        <f t="shared" ref="B37:B40" si="5">B36+C37</f>
        <v>41.12185579</v>
      </c>
      <c r="C37" s="4">
        <f t="shared" ref="C37:C40" si="6">C33+D37</f>
        <v>14.14185579</v>
      </c>
      <c r="D37" s="5">
        <v>-1.03814420837776</v>
      </c>
    </row>
    <row r="38">
      <c r="A38" s="5" t="s">
        <v>69</v>
      </c>
      <c r="B38" s="4">
        <f t="shared" si="5"/>
        <v>59.03680854</v>
      </c>
      <c r="C38" s="4">
        <f t="shared" si="6"/>
        <v>17.91495275</v>
      </c>
      <c r="D38" s="5">
        <v>1.47495275094957</v>
      </c>
    </row>
    <row r="39">
      <c r="A39" s="5" t="s">
        <v>70</v>
      </c>
      <c r="B39" s="4">
        <f t="shared" si="5"/>
        <v>69.12242431</v>
      </c>
      <c r="C39" s="4">
        <f t="shared" si="6"/>
        <v>10.08561577</v>
      </c>
      <c r="D39" s="5">
        <v>-1.51438423407829</v>
      </c>
    </row>
    <row r="40">
      <c r="A40" s="5" t="s">
        <v>71</v>
      </c>
      <c r="B40" s="4">
        <f t="shared" si="5"/>
        <v>36.34267359</v>
      </c>
      <c r="C40" s="4">
        <f t="shared" si="6"/>
        <v>-32.77975072</v>
      </c>
      <c r="D40" s="5">
        <v>1.27024927983032</v>
      </c>
    </row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7" t="s">
        <v>14</v>
      </c>
      <c r="B1" s="5" t="s">
        <v>90</v>
      </c>
      <c r="G1" s="5" t="s">
        <v>73</v>
      </c>
      <c r="K1" s="5" t="s">
        <v>74</v>
      </c>
    </row>
    <row r="2">
      <c r="A2" s="5" t="s">
        <v>42</v>
      </c>
      <c r="B2" s="5" t="s">
        <v>75</v>
      </c>
      <c r="C2" s="5" t="s">
        <v>76</v>
      </c>
      <c r="D2" s="5" t="s">
        <v>77</v>
      </c>
      <c r="E2" s="5" t="s">
        <v>78</v>
      </c>
    </row>
    <row r="3">
      <c r="A3" s="5" t="s">
        <v>47</v>
      </c>
      <c r="B3" s="5">
        <v>11.169</v>
      </c>
      <c r="G3" s="5" t="s">
        <v>77</v>
      </c>
      <c r="H3" s="5" t="s">
        <v>79</v>
      </c>
      <c r="I3" s="5" t="s">
        <v>80</v>
      </c>
      <c r="K3" s="5" t="s">
        <v>81</v>
      </c>
      <c r="L3" s="5">
        <v>1.56264265938746</v>
      </c>
    </row>
    <row r="4">
      <c r="A4" s="5" t="s">
        <v>48</v>
      </c>
      <c r="B4" s="5">
        <v>10.012</v>
      </c>
      <c r="C4" s="4">
        <f t="shared" ref="C4:C23" si="1">B4-B3</f>
        <v>-1.157</v>
      </c>
      <c r="G4" s="5">
        <v>1.0</v>
      </c>
      <c r="H4" s="4">
        <v>-1.279</v>
      </c>
      <c r="I4" s="5">
        <v>0.0</v>
      </c>
      <c r="K4" s="5" t="s">
        <v>82</v>
      </c>
      <c r="L4" s="5">
        <v>0.123589677461092</v>
      </c>
    </row>
    <row r="5">
      <c r="A5" s="5" t="s">
        <v>49</v>
      </c>
      <c r="B5" s="5">
        <v>9.818</v>
      </c>
      <c r="C5" s="4">
        <f t="shared" si="1"/>
        <v>-0.194</v>
      </c>
      <c r="G5" s="5">
        <v>2.0</v>
      </c>
      <c r="H5" s="4">
        <v>-0.49099999999999966</v>
      </c>
      <c r="I5" s="5">
        <v>0.0</v>
      </c>
      <c r="K5" s="5" t="s">
        <v>83</v>
      </c>
      <c r="L5" s="5">
        <v>-0.472851387711309</v>
      </c>
    </row>
    <row r="6">
      <c r="A6" s="5" t="s">
        <v>50</v>
      </c>
      <c r="B6" s="5">
        <v>11.912</v>
      </c>
      <c r="C6" s="4">
        <f t="shared" si="1"/>
        <v>2.094</v>
      </c>
      <c r="G6" s="5">
        <v>3.0</v>
      </c>
      <c r="H6" s="4">
        <v>-4.372000000000001</v>
      </c>
      <c r="I6" s="5">
        <v>0.0</v>
      </c>
      <c r="K6" s="5" t="s">
        <v>84</v>
      </c>
      <c r="L6" s="5">
        <v>-1.17745633698181</v>
      </c>
    </row>
    <row r="7">
      <c r="A7" s="5" t="s">
        <v>51</v>
      </c>
      <c r="B7" s="5">
        <v>11.468</v>
      </c>
      <c r="C7" s="4">
        <f t="shared" si="1"/>
        <v>-0.444</v>
      </c>
      <c r="G7" s="5">
        <v>4.0</v>
      </c>
      <c r="H7" s="4">
        <v>4.555000000000001</v>
      </c>
      <c r="I7" s="5">
        <v>0.0</v>
      </c>
      <c r="K7" s="5" t="s">
        <v>85</v>
      </c>
      <c r="L7" s="5">
        <v>1.186099651365</v>
      </c>
    </row>
    <row r="8">
      <c r="A8" s="5" t="s">
        <v>52</v>
      </c>
      <c r="B8" s="5">
        <v>9.032</v>
      </c>
      <c r="C8" s="4">
        <f t="shared" si="1"/>
        <v>-2.436</v>
      </c>
      <c r="D8" s="5">
        <v>1.0</v>
      </c>
      <c r="E8" s="4">
        <f t="shared" ref="E8:E23" si="2">C8-C4</f>
        <v>-1.279</v>
      </c>
      <c r="G8" s="5">
        <v>5.0</v>
      </c>
      <c r="H8" s="4">
        <v>-0.14199999999999946</v>
      </c>
      <c r="I8" s="5">
        <v>0.0</v>
      </c>
    </row>
    <row r="9">
      <c r="A9" s="5" t="s">
        <v>53</v>
      </c>
      <c r="B9" s="5">
        <v>8.347</v>
      </c>
      <c r="C9" s="4">
        <f t="shared" si="1"/>
        <v>-0.685</v>
      </c>
      <c r="D9" s="5">
        <v>2.0</v>
      </c>
      <c r="E9" s="4">
        <f t="shared" si="2"/>
        <v>-0.491</v>
      </c>
      <c r="G9" s="5">
        <v>6.0</v>
      </c>
      <c r="H9" s="4">
        <v>1.2810000000000006</v>
      </c>
      <c r="I9" s="4">
        <f t="shared" ref="I9:I19" si="3">H9-L$3-L$4*H8-L$6*H5+L$4*L$6*H4-L$5*I8-L$7*I5-L$5*L$7*I4</f>
        <v>-0.6561020535</v>
      </c>
      <c r="K9" s="5" t="s">
        <v>87</v>
      </c>
      <c r="L9" s="4">
        <f>SUMSQ(I9:I19)</f>
        <v>96.53158788</v>
      </c>
    </row>
    <row r="10">
      <c r="A10" s="5" t="s">
        <v>54</v>
      </c>
      <c r="B10" s="5">
        <v>6.069</v>
      </c>
      <c r="C10" s="4">
        <f t="shared" si="1"/>
        <v>-2.278</v>
      </c>
      <c r="D10" s="5">
        <v>3.0</v>
      </c>
      <c r="E10" s="4">
        <f t="shared" si="2"/>
        <v>-4.372</v>
      </c>
      <c r="G10" s="5">
        <v>7.0</v>
      </c>
      <c r="H10" s="4">
        <v>14.023999999999997</v>
      </c>
      <c r="I10" s="4">
        <f t="shared" si="3"/>
        <v>6.916412123</v>
      </c>
    </row>
    <row r="11">
      <c r="A11" s="5" t="s">
        <v>55</v>
      </c>
      <c r="B11" s="5">
        <v>10.18</v>
      </c>
      <c r="C11" s="4">
        <f t="shared" si="1"/>
        <v>4.111</v>
      </c>
      <c r="D11" s="5">
        <v>4.0</v>
      </c>
      <c r="E11" s="4">
        <f t="shared" si="2"/>
        <v>4.555</v>
      </c>
      <c r="G11" s="5">
        <v>8.0</v>
      </c>
      <c r="H11" s="4">
        <v>-4.566999999999999</v>
      </c>
      <c r="I11" s="4">
        <f t="shared" si="3"/>
        <v>1.407104164</v>
      </c>
    </row>
    <row r="12">
      <c r="A12" s="5" t="s">
        <v>56</v>
      </c>
      <c r="B12" s="5">
        <v>7.602</v>
      </c>
      <c r="C12" s="4">
        <f t="shared" si="1"/>
        <v>-2.578</v>
      </c>
      <c r="D12" s="5">
        <v>5.0</v>
      </c>
      <c r="E12" s="4">
        <f t="shared" si="2"/>
        <v>-0.142</v>
      </c>
      <c r="G12" s="5">
        <v>9.0</v>
      </c>
      <c r="H12" s="4">
        <v>-2.774000000000001</v>
      </c>
      <c r="I12" s="4">
        <f t="shared" si="3"/>
        <v>-3.936906445</v>
      </c>
    </row>
    <row r="13">
      <c r="A13" s="5" t="s">
        <v>57</v>
      </c>
      <c r="B13" s="5">
        <v>8.198</v>
      </c>
      <c r="C13" s="4">
        <f t="shared" si="1"/>
        <v>0.596</v>
      </c>
      <c r="D13" s="5">
        <v>6.0</v>
      </c>
      <c r="E13" s="4">
        <f t="shared" si="2"/>
        <v>1.281</v>
      </c>
      <c r="G13" s="5">
        <v>10.0</v>
      </c>
      <c r="H13" s="4">
        <v>0.24400000000000155</v>
      </c>
      <c r="I13" s="4">
        <f t="shared" si="3"/>
        <v>-0.5301885398</v>
      </c>
    </row>
    <row r="14">
      <c r="A14" s="5" t="s">
        <v>58</v>
      </c>
      <c r="B14" s="5">
        <v>19.944</v>
      </c>
      <c r="C14" s="4">
        <f t="shared" si="1"/>
        <v>11.746</v>
      </c>
      <c r="D14" s="5">
        <v>7.0</v>
      </c>
      <c r="E14" s="4">
        <f t="shared" si="2"/>
        <v>14.024</v>
      </c>
      <c r="G14" s="5">
        <v>11.0</v>
      </c>
      <c r="H14" s="4">
        <v>-5.706000000000001</v>
      </c>
      <c r="I14" s="4">
        <f t="shared" si="3"/>
        <v>0.2052076652</v>
      </c>
    </row>
    <row r="15">
      <c r="A15" s="5" t="s">
        <v>59</v>
      </c>
      <c r="B15" s="5">
        <v>19.488</v>
      </c>
      <c r="C15" s="4">
        <f t="shared" si="1"/>
        <v>-0.456</v>
      </c>
      <c r="D15" s="5">
        <v>8.0</v>
      </c>
      <c r="E15" s="4">
        <f t="shared" si="2"/>
        <v>-4.567</v>
      </c>
      <c r="G15" s="5">
        <v>12.0</v>
      </c>
      <c r="H15" s="4">
        <v>1.625</v>
      </c>
      <c r="I15" s="4">
        <f t="shared" si="3"/>
        <v>-4.343546982</v>
      </c>
    </row>
    <row r="16">
      <c r="A16" s="5" t="s">
        <v>60</v>
      </c>
      <c r="B16" s="5">
        <v>14.136</v>
      </c>
      <c r="C16" s="4">
        <f t="shared" si="1"/>
        <v>-5.352</v>
      </c>
      <c r="D16" s="5">
        <v>9.0</v>
      </c>
      <c r="E16" s="4">
        <f t="shared" si="2"/>
        <v>-2.774</v>
      </c>
      <c r="G16" s="5">
        <v>13.0</v>
      </c>
      <c r="H16" s="4">
        <v>0.804000000000002</v>
      </c>
      <c r="I16" s="4">
        <f t="shared" si="3"/>
        <v>-0.1562593878</v>
      </c>
    </row>
    <row r="17">
      <c r="A17" s="5" t="s">
        <v>61</v>
      </c>
      <c r="B17" s="5">
        <v>14.976</v>
      </c>
      <c r="C17" s="4">
        <f t="shared" si="1"/>
        <v>0.84</v>
      </c>
      <c r="D17" s="5">
        <v>10.0</v>
      </c>
      <c r="E17" s="4">
        <f t="shared" si="2"/>
        <v>0.244</v>
      </c>
      <c r="G17" s="5">
        <v>14.0</v>
      </c>
      <c r="H17" s="4">
        <v>-0.7340000000000035</v>
      </c>
      <c r="I17" s="4">
        <f t="shared" si="3"/>
        <v>-3.358073457</v>
      </c>
    </row>
    <row r="18">
      <c r="A18" s="5" t="s">
        <v>62</v>
      </c>
      <c r="B18" s="5">
        <v>21.016</v>
      </c>
      <c r="C18" s="4">
        <f t="shared" si="1"/>
        <v>6.04</v>
      </c>
      <c r="D18" s="5">
        <v>11.0</v>
      </c>
      <c r="E18" s="4">
        <f t="shared" si="2"/>
        <v>-5.706</v>
      </c>
      <c r="G18" s="5">
        <v>15.0</v>
      </c>
      <c r="H18" s="4">
        <v>10.167000000000007</v>
      </c>
      <c r="I18" s="4">
        <f t="shared" si="3"/>
        <v>-0.187623004</v>
      </c>
    </row>
    <row r="19">
      <c r="A19" s="5" t="s">
        <v>63</v>
      </c>
      <c r="B19" s="5">
        <v>22.185</v>
      </c>
      <c r="C19" s="4">
        <f t="shared" si="1"/>
        <v>1.169</v>
      </c>
      <c r="D19" s="5">
        <v>12.0</v>
      </c>
      <c r="E19" s="4">
        <f t="shared" si="2"/>
        <v>1.625</v>
      </c>
      <c r="G19" s="5">
        <v>16.0</v>
      </c>
      <c r="H19" s="4">
        <v>-5.612000000000002</v>
      </c>
      <c r="I19" s="4">
        <f t="shared" si="3"/>
        <v>-0.5092147249</v>
      </c>
    </row>
    <row r="20">
      <c r="A20" s="5" t="s">
        <v>64</v>
      </c>
      <c r="B20" s="5">
        <v>17.637</v>
      </c>
      <c r="C20" s="4">
        <f t="shared" si="1"/>
        <v>-4.548</v>
      </c>
      <c r="D20" s="5">
        <v>13.0</v>
      </c>
      <c r="E20" s="4">
        <f t="shared" si="2"/>
        <v>0.804</v>
      </c>
      <c r="H20" s="4">
        <f t="shared" ref="H20:H23" si="4">(L$3+L$4*H19+L$6*H11+L$5*I19+L$7*I12+L$5*L$7*I11)</f>
        <v>1.028547232</v>
      </c>
    </row>
    <row r="21">
      <c r="A21" s="5" t="s">
        <v>65</v>
      </c>
      <c r="B21" s="5">
        <v>17.743</v>
      </c>
      <c r="C21" s="4">
        <f t="shared" si="1"/>
        <v>0.106</v>
      </c>
      <c r="D21" s="5">
        <v>14.0</v>
      </c>
      <c r="E21" s="4">
        <f t="shared" si="2"/>
        <v>-0.734</v>
      </c>
      <c r="H21" s="4">
        <f t="shared" si="4"/>
        <v>6.535177433</v>
      </c>
    </row>
    <row r="22">
      <c r="A22" s="5" t="s">
        <v>66</v>
      </c>
      <c r="B22" s="5">
        <v>33.95</v>
      </c>
      <c r="C22" s="4">
        <f t="shared" si="1"/>
        <v>16.207</v>
      </c>
      <c r="D22" s="5">
        <v>15.0</v>
      </c>
      <c r="E22" s="4">
        <f t="shared" si="2"/>
        <v>10.167</v>
      </c>
      <c r="H22" s="4">
        <f t="shared" si="4"/>
        <v>2.623776166</v>
      </c>
    </row>
    <row r="23">
      <c r="A23" s="5" t="s">
        <v>67</v>
      </c>
      <c r="B23" s="5">
        <v>29.507</v>
      </c>
      <c r="C23" s="4">
        <f t="shared" si="1"/>
        <v>-4.443</v>
      </c>
      <c r="D23" s="5">
        <v>16.0</v>
      </c>
      <c r="E23" s="4">
        <f t="shared" si="2"/>
        <v>-5.612</v>
      </c>
      <c r="H23" s="4">
        <f t="shared" si="4"/>
        <v>3.33851012</v>
      </c>
    </row>
    <row r="24">
      <c r="A24" s="20" t="s">
        <v>68</v>
      </c>
      <c r="B24" s="21">
        <v>25.061854723248317</v>
      </c>
      <c r="C24" s="21">
        <v>-4.445145276751686</v>
      </c>
      <c r="D24" s="21"/>
      <c r="E24" s="20">
        <v>0.102854723248313</v>
      </c>
    </row>
    <row r="25">
      <c r="A25" s="20" t="s">
        <v>69</v>
      </c>
      <c r="B25" s="21">
        <v>25.821372466506638</v>
      </c>
      <c r="C25" s="21">
        <v>0.7595177432583211</v>
      </c>
      <c r="D25" s="21"/>
      <c r="E25" s="20">
        <v>0.653517743258323</v>
      </c>
    </row>
    <row r="26">
      <c r="A26" s="20" t="s">
        <v>70</v>
      </c>
      <c r="B26" s="21">
        <v>42.29075008308324</v>
      </c>
      <c r="C26" s="21">
        <v>16.469377616576605</v>
      </c>
      <c r="D26" s="21"/>
      <c r="E26" s="20">
        <v>0.262377616576602</v>
      </c>
    </row>
    <row r="27">
      <c r="A27" s="20" t="s">
        <v>71</v>
      </c>
      <c r="B27" s="21">
        <v>38.18160109511308</v>
      </c>
      <c r="C27" s="21">
        <v>-4.109148987970161</v>
      </c>
      <c r="D27" s="21"/>
      <c r="E27" s="20">
        <v>0.33385101202984</v>
      </c>
    </row>
    <row r="29">
      <c r="A29" s="5" t="s">
        <v>88</v>
      </c>
    </row>
    <row r="30">
      <c r="A30" s="5" t="s">
        <v>42</v>
      </c>
      <c r="B30" s="5" t="s">
        <v>75</v>
      </c>
      <c r="C30" s="5" t="s">
        <v>76</v>
      </c>
      <c r="D30" s="5" t="s">
        <v>89</v>
      </c>
    </row>
    <row r="31">
      <c r="A31" s="5" t="s">
        <v>62</v>
      </c>
      <c r="B31" s="2">
        <v>21.016</v>
      </c>
    </row>
    <row r="32">
      <c r="A32" s="5" t="s">
        <v>63</v>
      </c>
      <c r="B32" s="2">
        <v>22.185</v>
      </c>
      <c r="C32" s="4">
        <v>1.1690000000000005</v>
      </c>
    </row>
    <row r="33">
      <c r="A33" s="5" t="s">
        <v>64</v>
      </c>
      <c r="B33" s="2">
        <v>17.637</v>
      </c>
      <c r="C33" s="4">
        <v>-4.547999999999998</v>
      </c>
    </row>
    <row r="34">
      <c r="A34" s="5" t="s">
        <v>65</v>
      </c>
      <c r="B34" s="2">
        <v>17.743</v>
      </c>
      <c r="C34" s="4">
        <v>0.1059999999999981</v>
      </c>
    </row>
    <row r="35">
      <c r="A35" s="5" t="s">
        <v>66</v>
      </c>
      <c r="B35" s="2">
        <v>33.95</v>
      </c>
      <c r="C35" s="4">
        <v>16.207000000000004</v>
      </c>
    </row>
    <row r="36">
      <c r="A36" s="5" t="s">
        <v>67</v>
      </c>
      <c r="B36" s="2">
        <v>29.507</v>
      </c>
      <c r="C36" s="4">
        <v>-4.443000000000001</v>
      </c>
      <c r="D36" s="4">
        <v>-5.612000000000002</v>
      </c>
    </row>
    <row r="37">
      <c r="A37" s="5" t="s">
        <v>68</v>
      </c>
      <c r="B37" s="4">
        <f t="shared" ref="B37:B40" si="5">B36+C37</f>
        <v>25.06185472</v>
      </c>
      <c r="C37" s="4">
        <f t="shared" ref="C37:C40" si="6">C33+D37</f>
        <v>-4.445145277</v>
      </c>
      <c r="D37" s="5">
        <v>0.102854723248313</v>
      </c>
    </row>
    <row r="38">
      <c r="A38" s="5" t="s">
        <v>69</v>
      </c>
      <c r="B38" s="4">
        <f t="shared" si="5"/>
        <v>25.82137247</v>
      </c>
      <c r="C38" s="4">
        <f t="shared" si="6"/>
        <v>0.7595177433</v>
      </c>
      <c r="D38" s="5">
        <v>0.653517743258323</v>
      </c>
    </row>
    <row r="39">
      <c r="A39" s="5" t="s">
        <v>70</v>
      </c>
      <c r="B39" s="4">
        <f t="shared" si="5"/>
        <v>42.29075008</v>
      </c>
      <c r="C39" s="4">
        <f t="shared" si="6"/>
        <v>16.46937762</v>
      </c>
      <c r="D39" s="5">
        <v>0.262377616576602</v>
      </c>
    </row>
    <row r="40">
      <c r="A40" s="5" t="s">
        <v>71</v>
      </c>
      <c r="B40" s="4">
        <f t="shared" si="5"/>
        <v>38.1816011</v>
      </c>
      <c r="C40" s="4">
        <f t="shared" si="6"/>
        <v>-4.109148988</v>
      </c>
      <c r="D40" s="5">
        <v>0.33385101202984</v>
      </c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7" t="s">
        <v>46</v>
      </c>
      <c r="B1" s="5" t="s">
        <v>90</v>
      </c>
      <c r="G1" s="5" t="s">
        <v>73</v>
      </c>
      <c r="K1" s="5" t="s">
        <v>74</v>
      </c>
    </row>
    <row r="2">
      <c r="A2" s="5" t="s">
        <v>42</v>
      </c>
      <c r="B2" s="5" t="s">
        <v>75</v>
      </c>
      <c r="C2" s="5" t="s">
        <v>76</v>
      </c>
      <c r="D2" s="5" t="s">
        <v>77</v>
      </c>
      <c r="E2" s="5" t="s">
        <v>78</v>
      </c>
    </row>
    <row r="3">
      <c r="A3" s="5" t="s">
        <v>47</v>
      </c>
      <c r="B3" s="5">
        <v>5.82</v>
      </c>
      <c r="G3" s="5" t="s">
        <v>77</v>
      </c>
      <c r="H3" s="5" t="s">
        <v>79</v>
      </c>
      <c r="I3" s="5" t="s">
        <v>80</v>
      </c>
      <c r="K3" s="5" t="s">
        <v>81</v>
      </c>
      <c r="L3" s="5">
        <v>-1.28173944311691</v>
      </c>
    </row>
    <row r="4">
      <c r="A4" s="5" t="s">
        <v>48</v>
      </c>
      <c r="B4" s="5">
        <v>5.43</v>
      </c>
      <c r="C4" s="4">
        <f t="shared" ref="C4:C23" si="1">B4-B3</f>
        <v>-0.39</v>
      </c>
      <c r="G4" s="5">
        <v>1.0</v>
      </c>
      <c r="H4" s="28">
        <v>1.1500000000000004</v>
      </c>
      <c r="I4" s="5">
        <v>0.0</v>
      </c>
      <c r="K4" s="5" t="s">
        <v>82</v>
      </c>
      <c r="L4" s="5">
        <v>1.12543594127963</v>
      </c>
    </row>
    <row r="5">
      <c r="A5" s="5" t="s">
        <v>49</v>
      </c>
      <c r="B5" s="5">
        <v>4.9</v>
      </c>
      <c r="C5" s="4">
        <f t="shared" si="1"/>
        <v>-0.53</v>
      </c>
      <c r="G5" s="5">
        <v>2.0</v>
      </c>
      <c r="H5" s="4">
        <v>0.4299999999999997</v>
      </c>
      <c r="I5" s="5">
        <v>0.0</v>
      </c>
      <c r="K5" s="5" t="s">
        <v>83</v>
      </c>
      <c r="L5" s="5">
        <v>-6.9526163417591</v>
      </c>
    </row>
    <row r="6">
      <c r="A6" s="5" t="s">
        <v>50</v>
      </c>
      <c r="B6" s="5">
        <v>5.17</v>
      </c>
      <c r="C6" s="4">
        <f t="shared" si="1"/>
        <v>0.27</v>
      </c>
      <c r="G6" s="5">
        <v>3.0</v>
      </c>
      <c r="H6" s="4">
        <v>0.8200000000000003</v>
      </c>
      <c r="I6" s="5">
        <v>0.0</v>
      </c>
      <c r="K6" s="5" t="s">
        <v>84</v>
      </c>
      <c r="L6" s="5">
        <v>-1.72721693290634</v>
      </c>
    </row>
    <row r="7">
      <c r="A7" s="5" t="s">
        <v>51</v>
      </c>
      <c r="B7" s="5">
        <v>5.25</v>
      </c>
      <c r="C7" s="4">
        <f t="shared" si="1"/>
        <v>0.08</v>
      </c>
      <c r="G7" s="5">
        <v>4.0</v>
      </c>
      <c r="H7" s="4">
        <v>-1.3899999999999997</v>
      </c>
      <c r="I7" s="5">
        <v>0.0</v>
      </c>
      <c r="K7" s="5" t="s">
        <v>85</v>
      </c>
      <c r="L7" s="5">
        <v>0.36419222836153</v>
      </c>
    </row>
    <row r="8">
      <c r="A8" s="5" t="s">
        <v>52</v>
      </c>
      <c r="B8" s="5">
        <v>6.01</v>
      </c>
      <c r="C8" s="4">
        <f t="shared" si="1"/>
        <v>0.76</v>
      </c>
      <c r="D8" s="5">
        <v>1.0</v>
      </c>
      <c r="E8" s="4">
        <f t="shared" ref="E8:E23" si="2">C8-C4</f>
        <v>1.15</v>
      </c>
      <c r="G8" s="5">
        <v>5.0</v>
      </c>
      <c r="H8" s="4">
        <v>-0.08999999999999986</v>
      </c>
      <c r="I8" s="5">
        <v>0.0</v>
      </c>
    </row>
    <row r="9">
      <c r="A9" s="5" t="s">
        <v>53</v>
      </c>
      <c r="B9" s="5">
        <v>5.91</v>
      </c>
      <c r="C9" s="4">
        <f t="shared" si="1"/>
        <v>-0.1</v>
      </c>
      <c r="D9" s="5">
        <v>2.0</v>
      </c>
      <c r="E9" s="4">
        <f t="shared" si="2"/>
        <v>0.43</v>
      </c>
      <c r="G9" s="5">
        <v>6.0</v>
      </c>
      <c r="H9" s="4">
        <v>0.009999999999998899</v>
      </c>
      <c r="I9" s="4">
        <f t="shared" ref="I9:I19" si="3">H9-L$3-L$4*H8-L$6*H5+L$4*L$6*H4-L$5*I8-L$7*I5-L$5*L$7*I4</f>
        <v>-0.0997208579</v>
      </c>
      <c r="K9" s="5" t="s">
        <v>87</v>
      </c>
      <c r="L9" s="4">
        <f>SUMSQ(I9:I19)</f>
        <v>2.200111035</v>
      </c>
    </row>
    <row r="10">
      <c r="A10" s="5" t="s">
        <v>54</v>
      </c>
      <c r="B10" s="5">
        <v>7.0</v>
      </c>
      <c r="C10" s="4">
        <f t="shared" si="1"/>
        <v>1.09</v>
      </c>
      <c r="D10" s="5">
        <v>3.0</v>
      </c>
      <c r="E10" s="4">
        <f t="shared" si="2"/>
        <v>0.82</v>
      </c>
      <c r="G10" s="5">
        <v>7.0</v>
      </c>
      <c r="H10" s="4">
        <v>-0.9599999999999991</v>
      </c>
      <c r="I10" s="4">
        <f t="shared" si="3"/>
        <v>0.1976171361</v>
      </c>
    </row>
    <row r="11">
      <c r="A11" s="5" t="s">
        <v>55</v>
      </c>
      <c r="B11" s="5">
        <v>5.69</v>
      </c>
      <c r="C11" s="4">
        <f t="shared" si="1"/>
        <v>-1.31</v>
      </c>
      <c r="D11" s="5">
        <v>4.0</v>
      </c>
      <c r="E11" s="4">
        <f t="shared" si="2"/>
        <v>-1.39</v>
      </c>
      <c r="G11" s="5">
        <v>8.0</v>
      </c>
      <c r="H11" s="4">
        <v>-0.0600000000000005</v>
      </c>
      <c r="I11" s="4">
        <f t="shared" si="3"/>
        <v>-0.318692512</v>
      </c>
    </row>
    <row r="12">
      <c r="A12" s="5" t="s">
        <v>56</v>
      </c>
      <c r="B12" s="5">
        <v>6.36</v>
      </c>
      <c r="C12" s="4">
        <f t="shared" si="1"/>
        <v>0.67</v>
      </c>
      <c r="D12" s="5">
        <v>5.0</v>
      </c>
      <c r="E12" s="4">
        <f t="shared" si="2"/>
        <v>-0.09</v>
      </c>
      <c r="G12" s="5">
        <v>9.0</v>
      </c>
      <c r="H12" s="4">
        <v>-2.39</v>
      </c>
      <c r="I12" s="4">
        <f t="shared" si="3"/>
        <v>-0.7099485908</v>
      </c>
    </row>
    <row r="13">
      <c r="A13" s="5" t="s">
        <v>57</v>
      </c>
      <c r="B13" s="5">
        <v>6.27</v>
      </c>
      <c r="C13" s="4">
        <f t="shared" si="1"/>
        <v>-0.09</v>
      </c>
      <c r="D13" s="5">
        <v>6.0</v>
      </c>
      <c r="E13" s="4">
        <f t="shared" si="2"/>
        <v>0.01</v>
      </c>
      <c r="G13" s="5">
        <v>10.0</v>
      </c>
      <c r="H13" s="4">
        <v>0.6800000000000006</v>
      </c>
      <c r="I13" s="4">
        <f t="shared" si="3"/>
        <v>-0.05593061901</v>
      </c>
    </row>
    <row r="14">
      <c r="A14" s="5" t="s">
        <v>58</v>
      </c>
      <c r="B14" s="5">
        <v>6.4</v>
      </c>
      <c r="C14" s="4">
        <f t="shared" si="1"/>
        <v>0.13</v>
      </c>
      <c r="D14" s="5">
        <v>7.0</v>
      </c>
      <c r="E14" s="4">
        <f t="shared" si="2"/>
        <v>-0.96</v>
      </c>
      <c r="G14" s="5">
        <v>11.0</v>
      </c>
      <c r="H14" s="4">
        <v>1.189999999999999</v>
      </c>
      <c r="I14" s="4">
        <f t="shared" si="3"/>
        <v>-0.6844608048</v>
      </c>
    </row>
    <row r="15">
      <c r="A15" s="5" t="s">
        <v>59</v>
      </c>
      <c r="B15" s="5">
        <v>5.03</v>
      </c>
      <c r="C15" s="4">
        <f t="shared" si="1"/>
        <v>-1.37</v>
      </c>
      <c r="D15" s="5">
        <v>8.0</v>
      </c>
      <c r="E15" s="4">
        <f t="shared" si="2"/>
        <v>-0.06</v>
      </c>
      <c r="G15" s="5">
        <v>12.0</v>
      </c>
      <c r="H15" s="4">
        <v>2.9300000000000006</v>
      </c>
      <c r="I15" s="4">
        <f t="shared" si="3"/>
        <v>0.4926108948</v>
      </c>
    </row>
    <row r="16">
      <c r="A16" s="5" t="s">
        <v>60</v>
      </c>
      <c r="B16" s="5">
        <v>3.31</v>
      </c>
      <c r="C16" s="4">
        <f t="shared" si="1"/>
        <v>-1.72</v>
      </c>
      <c r="D16" s="5">
        <v>9.0</v>
      </c>
      <c r="E16" s="4">
        <f t="shared" si="2"/>
        <v>-2.39</v>
      </c>
      <c r="G16" s="5">
        <v>13.0</v>
      </c>
      <c r="H16" s="4">
        <v>2.6</v>
      </c>
      <c r="I16" s="4">
        <f t="shared" si="3"/>
        <v>-0.5506694494</v>
      </c>
    </row>
    <row r="17">
      <c r="A17" s="5" t="s">
        <v>61</v>
      </c>
      <c r="B17" s="5">
        <v>3.9</v>
      </c>
      <c r="C17" s="4">
        <f t="shared" si="1"/>
        <v>0.59</v>
      </c>
      <c r="D17" s="5">
        <v>10.0</v>
      </c>
      <c r="E17" s="4">
        <f t="shared" si="2"/>
        <v>0.68</v>
      </c>
      <c r="G17" s="5">
        <v>14.0</v>
      </c>
      <c r="H17" s="4">
        <v>0.7200000000000006</v>
      </c>
      <c r="I17" s="4">
        <f t="shared" si="3"/>
        <v>-0.7099091935</v>
      </c>
    </row>
    <row r="18">
      <c r="A18" s="5" t="s">
        <v>62</v>
      </c>
      <c r="B18" s="5">
        <v>5.22</v>
      </c>
      <c r="C18" s="4">
        <f t="shared" si="1"/>
        <v>1.32</v>
      </c>
      <c r="D18" s="5">
        <v>11.0</v>
      </c>
      <c r="E18" s="4">
        <f t="shared" si="2"/>
        <v>1.19</v>
      </c>
      <c r="G18" s="5">
        <v>15.0</v>
      </c>
      <c r="H18" s="4">
        <v>3.777999999999999</v>
      </c>
      <c r="I18" s="4">
        <f t="shared" si="3"/>
        <v>0.1549084952</v>
      </c>
    </row>
    <row r="19">
      <c r="A19" s="5" t="s">
        <v>63</v>
      </c>
      <c r="B19" s="5">
        <v>6.78</v>
      </c>
      <c r="C19" s="4">
        <f t="shared" si="1"/>
        <v>1.56</v>
      </c>
      <c r="D19" s="5">
        <v>12.0</v>
      </c>
      <c r="E19" s="4">
        <f t="shared" si="2"/>
        <v>2.93</v>
      </c>
      <c r="G19" s="5">
        <v>16.0</v>
      </c>
      <c r="H19" s="4">
        <v>1.0519999999999996</v>
      </c>
      <c r="I19" s="4">
        <f t="shared" si="3"/>
        <v>-0.006120915356</v>
      </c>
    </row>
    <row r="20">
      <c r="A20" s="5" t="s">
        <v>64</v>
      </c>
      <c r="B20" s="5">
        <v>7.66</v>
      </c>
      <c r="C20" s="4">
        <f t="shared" si="1"/>
        <v>0.88</v>
      </c>
      <c r="D20" s="5">
        <v>13.0</v>
      </c>
      <c r="E20" s="4">
        <f t="shared" si="2"/>
        <v>2.6</v>
      </c>
      <c r="H20" s="4">
        <f t="shared" ref="H20:H23" si="4">(L$3+L$4*H19+L$6*H11+L$5*I19+L$7*I12+L$5*L$7*I11)</f>
        <v>0.5968085524</v>
      </c>
    </row>
    <row r="21">
      <c r="A21" s="5" t="s">
        <v>65</v>
      </c>
      <c r="B21" s="5">
        <v>8.97</v>
      </c>
      <c r="C21" s="4">
        <f t="shared" si="1"/>
        <v>1.31</v>
      </c>
      <c r="D21" s="5">
        <v>14.0</v>
      </c>
      <c r="E21" s="4">
        <f t="shared" si="2"/>
        <v>0.72</v>
      </c>
      <c r="H21" s="4">
        <f t="shared" si="4"/>
        <v>5.295262227</v>
      </c>
    </row>
    <row r="22">
      <c r="A22" s="5" t="s">
        <v>66</v>
      </c>
      <c r="B22" s="5">
        <v>14.068</v>
      </c>
      <c r="C22" s="4">
        <f t="shared" si="1"/>
        <v>5.098</v>
      </c>
      <c r="D22" s="5">
        <v>15.0</v>
      </c>
      <c r="E22" s="4">
        <f t="shared" si="2"/>
        <v>3.778</v>
      </c>
      <c r="H22" s="4">
        <f t="shared" si="4"/>
        <v>3.395577462</v>
      </c>
    </row>
    <row r="23">
      <c r="A23" s="5" t="s">
        <v>67</v>
      </c>
      <c r="B23" s="5">
        <v>16.68</v>
      </c>
      <c r="C23" s="4">
        <f t="shared" si="1"/>
        <v>2.612</v>
      </c>
      <c r="D23" s="5">
        <v>16.0</v>
      </c>
      <c r="E23" s="4">
        <f t="shared" si="2"/>
        <v>1.052</v>
      </c>
      <c r="H23" s="4">
        <f t="shared" si="4"/>
        <v>2.396897948</v>
      </c>
    </row>
    <row r="24">
      <c r="A24" s="20" t="s">
        <v>68</v>
      </c>
      <c r="B24" s="4">
        <v>17.619680855240702</v>
      </c>
      <c r="C24" s="4">
        <v>0.939680855240701</v>
      </c>
      <c r="E24" s="2">
        <v>0.0596808552407011</v>
      </c>
    </row>
    <row r="25">
      <c r="A25" s="20" t="s">
        <v>69</v>
      </c>
      <c r="B25" s="4">
        <v>19.459207077962848</v>
      </c>
      <c r="C25" s="4">
        <v>1.8395262227221465</v>
      </c>
      <c r="E25" s="2">
        <v>0.529526222722146</v>
      </c>
    </row>
    <row r="26">
      <c r="A26" s="20" t="s">
        <v>70</v>
      </c>
      <c r="B26" s="4">
        <v>24.896764824153234</v>
      </c>
      <c r="C26" s="4">
        <v>5.437557746190387</v>
      </c>
      <c r="E26" s="2">
        <v>0.339557746190388</v>
      </c>
    </row>
    <row r="27">
      <c r="A27" s="20" t="s">
        <v>71</v>
      </c>
      <c r="B27" s="4">
        <v>27.74845461890883</v>
      </c>
      <c r="C27" s="4">
        <v>2.851689794755595</v>
      </c>
      <c r="E27" s="2">
        <v>0.239689794755595</v>
      </c>
    </row>
    <row r="29">
      <c r="A29" s="5" t="s">
        <v>88</v>
      </c>
    </row>
    <row r="30">
      <c r="A30" s="5" t="s">
        <v>42</v>
      </c>
      <c r="B30" s="5" t="s">
        <v>75</v>
      </c>
      <c r="C30" s="5" t="s">
        <v>76</v>
      </c>
      <c r="D30" s="5" t="s">
        <v>89</v>
      </c>
    </row>
    <row r="31">
      <c r="A31" s="5" t="s">
        <v>62</v>
      </c>
      <c r="B31" s="5">
        <v>5.22</v>
      </c>
    </row>
    <row r="32">
      <c r="A32" s="5" t="s">
        <v>63</v>
      </c>
      <c r="B32" s="5">
        <v>6.78</v>
      </c>
      <c r="C32" s="4">
        <v>1.5600000000000005</v>
      </c>
    </row>
    <row r="33">
      <c r="A33" s="5" t="s">
        <v>64</v>
      </c>
      <c r="B33" s="5">
        <v>7.66</v>
      </c>
      <c r="C33" s="4">
        <v>0.8799999999999999</v>
      </c>
    </row>
    <row r="34">
      <c r="A34" s="5" t="s">
        <v>65</v>
      </c>
      <c r="B34" s="5">
        <v>8.97</v>
      </c>
      <c r="C34" s="4">
        <v>1.3100000000000005</v>
      </c>
    </row>
    <row r="35">
      <c r="A35" s="5" t="s">
        <v>66</v>
      </c>
      <c r="B35" s="5">
        <v>14.068</v>
      </c>
      <c r="C35" s="4">
        <v>5.097999999999999</v>
      </c>
    </row>
    <row r="36">
      <c r="A36" s="5" t="s">
        <v>67</v>
      </c>
      <c r="B36" s="5">
        <v>16.68</v>
      </c>
      <c r="C36" s="4">
        <v>2.612</v>
      </c>
      <c r="D36" s="4">
        <v>1.0519999999999996</v>
      </c>
    </row>
    <row r="37">
      <c r="A37" s="5" t="s">
        <v>68</v>
      </c>
      <c r="B37" s="4">
        <f t="shared" ref="B37:B40" si="5">B36+C37</f>
        <v>17.61968086</v>
      </c>
      <c r="C37" s="4">
        <f t="shared" ref="C37:C40" si="6">C33+D37</f>
        <v>0.9396808552</v>
      </c>
      <c r="D37" s="5">
        <v>0.0596808552407011</v>
      </c>
    </row>
    <row r="38">
      <c r="A38" s="5" t="s">
        <v>69</v>
      </c>
      <c r="B38" s="4">
        <f t="shared" si="5"/>
        <v>19.45920708</v>
      </c>
      <c r="C38" s="4">
        <f t="shared" si="6"/>
        <v>1.839526223</v>
      </c>
      <c r="D38" s="5">
        <v>0.529526222722146</v>
      </c>
    </row>
    <row r="39">
      <c r="A39" s="5" t="s">
        <v>70</v>
      </c>
      <c r="B39" s="4">
        <f t="shared" si="5"/>
        <v>24.89676482</v>
      </c>
      <c r="C39" s="4">
        <f t="shared" si="6"/>
        <v>5.437557746</v>
      </c>
      <c r="D39" s="5">
        <v>0.339557746190388</v>
      </c>
    </row>
    <row r="40">
      <c r="A40" s="5" t="s">
        <v>71</v>
      </c>
      <c r="B40" s="4">
        <f t="shared" si="5"/>
        <v>27.74845462</v>
      </c>
      <c r="C40" s="4">
        <f t="shared" si="6"/>
        <v>2.851689795</v>
      </c>
      <c r="D40" s="5">
        <v>0.239689794755595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4</v>
      </c>
      <c r="D1" s="1" t="s">
        <v>5</v>
      </c>
    </row>
    <row r="6">
      <c r="A6" s="1" t="s">
        <v>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</row>
    <row r="3">
      <c r="A3" s="5" t="s">
        <v>16</v>
      </c>
    </row>
    <row r="4">
      <c r="A4" s="5">
        <v>2018.0</v>
      </c>
      <c r="B4" s="6">
        <v>2.3352E7</v>
      </c>
      <c r="C4" s="6">
        <v>1.1446E7</v>
      </c>
      <c r="D4" s="6">
        <v>9382000.0</v>
      </c>
      <c r="E4" s="6">
        <v>7535000.0</v>
      </c>
      <c r="F4" s="6">
        <v>4126000.0</v>
      </c>
      <c r="G4" s="6">
        <v>778000.0</v>
      </c>
      <c r="H4" s="6">
        <v>1033000.0</v>
      </c>
      <c r="I4" s="6">
        <v>3223000.0</v>
      </c>
      <c r="J4" s="6">
        <v>1516000.0</v>
      </c>
    </row>
    <row r="5">
      <c r="A5" s="5">
        <v>2019.0</v>
      </c>
      <c r="B5" s="6">
        <v>1.5842E7</v>
      </c>
      <c r="C5" s="6">
        <v>1.1267E7</v>
      </c>
      <c r="D5" s="6">
        <v>4025000.0</v>
      </c>
      <c r="E5" s="6">
        <v>1843000.0</v>
      </c>
      <c r="F5" s="6">
        <v>148000.0</v>
      </c>
      <c r="G5" s="6">
        <v>1788000.0</v>
      </c>
      <c r="H5" s="6">
        <v>984000.0</v>
      </c>
      <c r="I5" s="6">
        <v>1566000.0</v>
      </c>
      <c r="J5" s="6">
        <v>1754000.0</v>
      </c>
    </row>
    <row r="6">
      <c r="A6" s="5">
        <v>2020.0</v>
      </c>
      <c r="B6" s="6">
        <v>-2.168E7</v>
      </c>
      <c r="C6" s="6">
        <v>-7242000.0</v>
      </c>
      <c r="D6" s="6">
        <v>-2.0306E7</v>
      </c>
      <c r="E6" s="6">
        <v>-5510000.0</v>
      </c>
      <c r="F6" s="6">
        <v>-8635000.0</v>
      </c>
      <c r="G6" s="6">
        <v>712000.0</v>
      </c>
      <c r="H6" s="6">
        <v>-1536000.0</v>
      </c>
      <c r="I6" s="6">
        <v>1017000.0</v>
      </c>
      <c r="J6" s="6">
        <v>1342000.0</v>
      </c>
    </row>
    <row r="7">
      <c r="A7" s="5">
        <v>2021.0</v>
      </c>
      <c r="B7" s="6">
        <v>2.0101E7</v>
      </c>
      <c r="C7" s="6">
        <v>1.6032E7</v>
      </c>
      <c r="D7" s="6">
        <v>7563000.0</v>
      </c>
      <c r="E7" s="6">
        <v>8563000.0</v>
      </c>
      <c r="F7" s="6">
        <v>5821000.0</v>
      </c>
      <c r="G7" s="6">
        <v>1771000.0</v>
      </c>
      <c r="H7" s="6">
        <v>3661000.0</v>
      </c>
      <c r="I7" s="6">
        <v>4691000.0</v>
      </c>
      <c r="J7" s="6">
        <v>2187000.0</v>
      </c>
    </row>
    <row r="8">
      <c r="A8" s="5">
        <v>2022.0</v>
      </c>
      <c r="B8" s="6">
        <v>2.1557E7</v>
      </c>
      <c r="C8" s="6">
        <v>1.7632E7</v>
      </c>
      <c r="D8" s="6">
        <v>-1.7488E7</v>
      </c>
      <c r="E8" s="6">
        <v>1.1422E7</v>
      </c>
      <c r="F8" s="6">
        <v>8548000.0</v>
      </c>
      <c r="G8" s="6">
        <v>2034000.0</v>
      </c>
      <c r="H8" s="6">
        <v>3661000.0</v>
      </c>
      <c r="I8" s="6">
        <v>4691000.0</v>
      </c>
      <c r="J8" s="6">
        <v>2071000.0</v>
      </c>
    </row>
    <row r="9">
      <c r="A9" s="5" t="s">
        <v>17</v>
      </c>
      <c r="B9" s="7"/>
      <c r="C9" s="7"/>
      <c r="D9" s="7"/>
      <c r="E9" s="7"/>
      <c r="F9" s="7"/>
      <c r="G9" s="7"/>
      <c r="H9" s="7"/>
      <c r="I9" s="7"/>
      <c r="J9" s="7"/>
    </row>
    <row r="10">
      <c r="A10" s="5">
        <v>2018.0</v>
      </c>
      <c r="B10" s="6">
        <v>3.99194E8</v>
      </c>
      <c r="C10" s="6">
        <v>2.56762E8</v>
      </c>
      <c r="D10" s="6">
        <v>2.82176E8</v>
      </c>
      <c r="E10" s="6">
        <v>1.12508E8</v>
      </c>
      <c r="F10" s="6">
        <v>1.18373E8</v>
      </c>
      <c r="G10" s="6">
        <v>8224000.0</v>
      </c>
      <c r="H10" s="6">
        <v>1.53702E8</v>
      </c>
      <c r="I10" s="6">
        <v>5.4324E7</v>
      </c>
      <c r="J10" s="6">
        <v>3.6961E7</v>
      </c>
    </row>
    <row r="11">
      <c r="A11" s="5">
        <v>2019.0</v>
      </c>
      <c r="B11" s="6">
        <v>4.04336E8</v>
      </c>
      <c r="C11" s="6">
        <v>2.73294E8</v>
      </c>
      <c r="D11" s="6">
        <v>2.95194E8</v>
      </c>
      <c r="E11" s="6">
        <v>1.18063E8</v>
      </c>
      <c r="F11" s="6">
        <v>1.2344E8</v>
      </c>
      <c r="G11" s="6">
        <v>9793000.0</v>
      </c>
      <c r="H11" s="6">
        <v>1.59793E8</v>
      </c>
      <c r="I11" s="6">
        <v>9.8566E7</v>
      </c>
      <c r="J11" s="6">
        <v>4.0375E7</v>
      </c>
    </row>
    <row r="12">
      <c r="A12" s="5">
        <v>2020.0</v>
      </c>
      <c r="B12" s="6">
        <v>3.79267E8</v>
      </c>
      <c r="C12" s="6">
        <v>2.66132E8</v>
      </c>
      <c r="D12" s="6">
        <v>2.67654E8</v>
      </c>
      <c r="E12" s="6">
        <v>1.21972E8</v>
      </c>
      <c r="F12" s="6">
        <v>1.09648E8</v>
      </c>
      <c r="G12" s="6">
        <v>9815000.0</v>
      </c>
      <c r="H12" s="6">
        <v>1.53182E8</v>
      </c>
      <c r="I12" s="8">
        <v>9.5385E7</v>
      </c>
      <c r="J12" s="6">
        <v>4.9271E7</v>
      </c>
    </row>
    <row r="13">
      <c r="A13" s="5">
        <v>2021.0</v>
      </c>
      <c r="B13" s="6">
        <v>4.04379E8</v>
      </c>
      <c r="C13" s="6">
        <v>2.93458E8</v>
      </c>
      <c r="D13" s="6">
        <v>2.87272E8</v>
      </c>
      <c r="E13" s="6">
        <v>1.4712E8</v>
      </c>
      <c r="F13" s="6">
        <v>1.37765E8</v>
      </c>
      <c r="G13" s="6">
        <v>1.2417E7</v>
      </c>
      <c r="H13" s="6">
        <v>2.25333E8</v>
      </c>
      <c r="I13" s="8">
        <v>1.19759E8</v>
      </c>
      <c r="J13" s="6">
        <v>5.3789E7</v>
      </c>
    </row>
    <row r="14">
      <c r="A14" s="5">
        <v>2022.0</v>
      </c>
      <c r="B14" s="6">
        <v>4.24987E8</v>
      </c>
      <c r="C14" s="6">
        <v>3.24579E8</v>
      </c>
      <c r="D14" s="6">
        <v>2.95512E8</v>
      </c>
      <c r="E14" s="6">
        <v>1.58919E8</v>
      </c>
      <c r="F14" s="6">
        <v>1.59402E8</v>
      </c>
      <c r="G14" s="6">
        <v>1.374E7</v>
      </c>
      <c r="H14" s="6">
        <v>2.25333E8</v>
      </c>
      <c r="I14" s="8">
        <v>1.19759E8</v>
      </c>
      <c r="J14" s="6">
        <v>5.855E7</v>
      </c>
    </row>
    <row r="15">
      <c r="A15" s="5" t="s">
        <v>18</v>
      </c>
    </row>
    <row r="16">
      <c r="B16" s="5" t="s">
        <v>19</v>
      </c>
      <c r="C16" s="5" t="s">
        <v>20</v>
      </c>
      <c r="D16" s="5" t="s">
        <v>21</v>
      </c>
      <c r="E16" s="5" t="s">
        <v>10</v>
      </c>
      <c r="F16" s="5" t="s">
        <v>22</v>
      </c>
      <c r="G16" s="5" t="s">
        <v>23</v>
      </c>
      <c r="H16" s="5" t="s">
        <v>13</v>
      </c>
      <c r="I16" s="5" t="s">
        <v>24</v>
      </c>
      <c r="J16" s="5" t="s">
        <v>15</v>
      </c>
    </row>
    <row r="17">
      <c r="A17" s="5">
        <v>2018.0</v>
      </c>
      <c r="B17" s="9">
        <f t="shared" ref="B17:J17" si="1">(B4/B10)*100</f>
        <v>5.849787321</v>
      </c>
      <c r="C17" s="9">
        <f t="shared" si="1"/>
        <v>4.457824756</v>
      </c>
      <c r="D17" s="9">
        <f t="shared" si="1"/>
        <v>3.324875255</v>
      </c>
      <c r="E17" s="9">
        <f t="shared" si="1"/>
        <v>6.697301525</v>
      </c>
      <c r="F17" s="9">
        <f t="shared" si="1"/>
        <v>3.485592154</v>
      </c>
      <c r="G17" s="9">
        <f t="shared" si="1"/>
        <v>9.460116732</v>
      </c>
      <c r="H17" s="9">
        <f t="shared" si="1"/>
        <v>0.6720797387</v>
      </c>
      <c r="I17" s="9">
        <f t="shared" si="1"/>
        <v>5.932920993</v>
      </c>
      <c r="J17" s="9">
        <f t="shared" si="1"/>
        <v>4.101620627</v>
      </c>
    </row>
    <row r="18">
      <c r="A18" s="5">
        <v>2019.0</v>
      </c>
      <c r="B18" s="9">
        <f t="shared" ref="B18:J18" si="2">(B5/B11)*100</f>
        <v>3.91802857</v>
      </c>
      <c r="C18" s="9">
        <f t="shared" si="2"/>
        <v>4.122666432</v>
      </c>
      <c r="D18" s="9">
        <f t="shared" si="2"/>
        <v>1.363510098</v>
      </c>
      <c r="E18" s="9">
        <f t="shared" si="2"/>
        <v>1.561030975</v>
      </c>
      <c r="F18" s="9">
        <f t="shared" si="2"/>
        <v>0.1198963059</v>
      </c>
      <c r="G18" s="9">
        <f t="shared" si="2"/>
        <v>18.25793934</v>
      </c>
      <c r="H18" s="9">
        <f t="shared" si="2"/>
        <v>0.615796687</v>
      </c>
      <c r="I18" s="9">
        <f t="shared" si="2"/>
        <v>1.58878315</v>
      </c>
      <c r="J18" s="9">
        <f t="shared" si="2"/>
        <v>4.344272446</v>
      </c>
    </row>
    <row r="19">
      <c r="A19" s="5">
        <v>2020.0</v>
      </c>
      <c r="B19" s="9">
        <f t="shared" ref="B19:J19" si="3">(B6/B12)*100</f>
        <v>-5.71628958</v>
      </c>
      <c r="C19" s="9">
        <f t="shared" si="3"/>
        <v>-2.721206018</v>
      </c>
      <c r="D19" s="9">
        <f t="shared" si="3"/>
        <v>-7.58666039</v>
      </c>
      <c r="E19" s="9">
        <f t="shared" si="3"/>
        <v>-4.51743023</v>
      </c>
      <c r="F19" s="9">
        <f t="shared" si="3"/>
        <v>-7.875200642</v>
      </c>
      <c r="G19" s="9">
        <f t="shared" si="3"/>
        <v>7.254202751</v>
      </c>
      <c r="H19" s="9">
        <f t="shared" si="3"/>
        <v>-1.00272878</v>
      </c>
      <c r="I19" s="9">
        <f t="shared" si="3"/>
        <v>1.066205378</v>
      </c>
      <c r="J19" s="9">
        <f t="shared" si="3"/>
        <v>2.723711717</v>
      </c>
    </row>
    <row r="20">
      <c r="A20" s="5">
        <v>2021.0</v>
      </c>
      <c r="B20" s="9">
        <f t="shared" ref="B20:J20" si="4">(B7/B13)*100</f>
        <v>4.970831819</v>
      </c>
      <c r="C20" s="9">
        <f t="shared" si="4"/>
        <v>5.463132714</v>
      </c>
      <c r="D20" s="9">
        <f t="shared" si="4"/>
        <v>2.632696538</v>
      </c>
      <c r="E20" s="9">
        <f t="shared" si="4"/>
        <v>5.820418706</v>
      </c>
      <c r="F20" s="9">
        <f t="shared" si="4"/>
        <v>4.225311218</v>
      </c>
      <c r="G20" s="9">
        <f t="shared" si="4"/>
        <v>14.26270436</v>
      </c>
      <c r="H20" s="9">
        <f t="shared" si="4"/>
        <v>1.624706545</v>
      </c>
      <c r="I20" s="9">
        <f t="shared" si="4"/>
        <v>3.917033375</v>
      </c>
      <c r="J20" s="9">
        <f t="shared" si="4"/>
        <v>4.065887077</v>
      </c>
    </row>
    <row r="21">
      <c r="A21" s="5">
        <v>2022.0</v>
      </c>
      <c r="B21" s="9">
        <f t="shared" ref="B21:J21" si="5">(B8/B14)*100</f>
        <v>5.07239045</v>
      </c>
      <c r="C21" s="9">
        <f t="shared" si="5"/>
        <v>5.432267645</v>
      </c>
      <c r="D21" s="9">
        <f t="shared" si="5"/>
        <v>-5.917864588</v>
      </c>
      <c r="E21" s="9">
        <f t="shared" si="5"/>
        <v>7.187309258</v>
      </c>
      <c r="F21" s="9">
        <f t="shared" si="5"/>
        <v>5.362542503</v>
      </c>
      <c r="G21" s="9">
        <f t="shared" si="5"/>
        <v>14.80349345</v>
      </c>
      <c r="H21" s="9">
        <f t="shared" si="5"/>
        <v>1.624706545</v>
      </c>
      <c r="I21" s="9">
        <f t="shared" si="5"/>
        <v>3.917033375</v>
      </c>
      <c r="J21" s="9">
        <f t="shared" si="5"/>
        <v>3.537147737</v>
      </c>
    </row>
    <row r="24">
      <c r="A24" s="5" t="s">
        <v>25</v>
      </c>
      <c r="B24" s="9">
        <f>AVERAGE(B17:J21)</f>
        <v>3.322231023</v>
      </c>
    </row>
    <row r="25">
      <c r="A25" s="5" t="s">
        <v>26</v>
      </c>
      <c r="B25" s="9">
        <f>MEDIAN(B17:J21)</f>
        <v>3.917033375</v>
      </c>
    </row>
    <row r="26">
      <c r="A26" s="5" t="s">
        <v>27</v>
      </c>
      <c r="B26" s="4">
        <f>STDEV(B17:J21)</f>
        <v>5.163124993</v>
      </c>
    </row>
    <row r="27">
      <c r="A27" s="5" t="s">
        <v>28</v>
      </c>
      <c r="B27" s="9">
        <f>max(B17:J21)</f>
        <v>18.25793934</v>
      </c>
    </row>
    <row r="28">
      <c r="A28" s="5" t="s">
        <v>29</v>
      </c>
      <c r="B28" s="9">
        <f>min(B17:J21)</f>
        <v>-7.875200642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13"/>
  </cols>
  <sheetData>
    <row r="2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</row>
    <row r="3">
      <c r="A3" s="5" t="s">
        <v>16</v>
      </c>
    </row>
    <row r="4">
      <c r="A4" s="5">
        <v>2018.0</v>
      </c>
      <c r="B4" s="6">
        <v>2.3352E7</v>
      </c>
      <c r="C4" s="6">
        <v>1.1446E7</v>
      </c>
      <c r="D4" s="6">
        <v>9382000.0</v>
      </c>
      <c r="E4" s="6">
        <v>7535000.0</v>
      </c>
      <c r="F4" s="6">
        <v>4126000.0</v>
      </c>
      <c r="G4" s="6">
        <v>778000.0</v>
      </c>
      <c r="H4" s="6">
        <v>1033000.0</v>
      </c>
      <c r="I4" s="6">
        <v>3223000.0</v>
      </c>
      <c r="J4" s="6">
        <v>1516000.0</v>
      </c>
    </row>
    <row r="5">
      <c r="A5" s="5">
        <v>2019.0</v>
      </c>
      <c r="B5" s="6">
        <v>1.5842E7</v>
      </c>
      <c r="C5" s="6">
        <v>1.1267E7</v>
      </c>
      <c r="D5" s="6">
        <v>4025000.0</v>
      </c>
      <c r="E5" s="6">
        <v>1843000.0</v>
      </c>
      <c r="F5" s="6">
        <v>148000.0</v>
      </c>
      <c r="G5" s="6">
        <v>1788000.0</v>
      </c>
      <c r="H5" s="6">
        <v>984000.0</v>
      </c>
      <c r="I5" s="6">
        <v>1566000.0</v>
      </c>
      <c r="J5" s="6">
        <v>1754000.0</v>
      </c>
    </row>
    <row r="6">
      <c r="A6" s="5">
        <v>2020.0</v>
      </c>
      <c r="B6" s="6">
        <v>-2.168E7</v>
      </c>
      <c r="C6" s="6">
        <v>-7242000.0</v>
      </c>
      <c r="D6" s="6">
        <v>-2.0306E7</v>
      </c>
      <c r="E6" s="6">
        <v>-5510000.0</v>
      </c>
      <c r="F6" s="6">
        <v>-8635000.0</v>
      </c>
      <c r="G6" s="6">
        <v>712000.0</v>
      </c>
      <c r="H6" s="6">
        <v>-1536000.0</v>
      </c>
      <c r="I6" s="6">
        <v>1017000.0</v>
      </c>
      <c r="J6" s="6">
        <v>1342000.0</v>
      </c>
    </row>
    <row r="7">
      <c r="A7" s="5">
        <v>2021.0</v>
      </c>
      <c r="B7" s="6">
        <v>2.0101E7</v>
      </c>
      <c r="C7" s="6">
        <v>1.6032E7</v>
      </c>
      <c r="D7" s="6">
        <v>7563000.0</v>
      </c>
      <c r="E7" s="6">
        <v>8563000.0</v>
      </c>
      <c r="F7" s="6">
        <v>5821000.0</v>
      </c>
      <c r="G7" s="6">
        <v>1771000.0</v>
      </c>
      <c r="H7" s="6">
        <v>3661000.0</v>
      </c>
      <c r="I7" s="6">
        <v>4691000.0</v>
      </c>
      <c r="J7" s="6">
        <v>2187000.0</v>
      </c>
    </row>
    <row r="8">
      <c r="A8" s="5">
        <v>2022.0</v>
      </c>
      <c r="B8" s="6">
        <v>2.1557E7</v>
      </c>
      <c r="C8" s="6">
        <v>1.7632E7</v>
      </c>
      <c r="D8" s="6">
        <v>-1.7488E7</v>
      </c>
      <c r="E8" s="6">
        <v>1.1422E7</v>
      </c>
      <c r="F8" s="6">
        <v>8548000.0</v>
      </c>
      <c r="G8" s="6">
        <v>2034000.0</v>
      </c>
      <c r="H8" s="6">
        <v>3661000.0</v>
      </c>
      <c r="I8" s="6">
        <v>4691000.0</v>
      </c>
      <c r="J8" s="6">
        <v>2071000.0</v>
      </c>
    </row>
    <row r="9">
      <c r="A9" s="5" t="s">
        <v>30</v>
      </c>
    </row>
    <row r="10">
      <c r="A10" s="5">
        <v>2018.0</v>
      </c>
      <c r="B10" s="10">
        <v>1.98646E8</v>
      </c>
      <c r="C10" s="10">
        <v>1.1564E8</v>
      </c>
      <c r="D10" s="10">
        <v>9.9444E7</v>
      </c>
      <c r="E10" s="11">
        <v>4.297E7</v>
      </c>
      <c r="F10" s="11">
        <v>5.1016E7</v>
      </c>
      <c r="G10" s="10">
        <v>4628000.0</v>
      </c>
      <c r="H10" s="10">
        <v>4.0942E7</v>
      </c>
      <c r="I10" s="10">
        <v>5758000.0</v>
      </c>
      <c r="J10" s="10">
        <v>1.5341E7</v>
      </c>
    </row>
    <row r="11">
      <c r="A11" s="5">
        <v>2019.0</v>
      </c>
      <c r="B11" s="10">
        <v>1.86476E8</v>
      </c>
      <c r="C11" s="11">
        <v>1.16778E8</v>
      </c>
      <c r="D11" s="10">
        <v>9.8412E7</v>
      </c>
      <c r="E11" s="11">
        <v>4.1139E7</v>
      </c>
      <c r="F11" s="11">
        <v>4.7839E7</v>
      </c>
      <c r="G11" s="10">
        <v>5919000.0</v>
      </c>
      <c r="H11" s="11">
        <v>3.8037E7</v>
      </c>
      <c r="I11" s="11">
        <v>9077000.0</v>
      </c>
      <c r="J11" s="10">
        <v>1.6863E7</v>
      </c>
    </row>
    <row r="12">
      <c r="A12" s="5">
        <v>2020.0</v>
      </c>
      <c r="B12" s="10">
        <v>1.5531E8</v>
      </c>
      <c r="C12" s="10">
        <v>1.03702E8</v>
      </c>
      <c r="D12" s="10">
        <v>7.125E7</v>
      </c>
      <c r="E12" s="11">
        <v>3.3873E7</v>
      </c>
      <c r="F12" s="10">
        <v>3.7415E7</v>
      </c>
      <c r="G12" s="11">
        <v>5925000.0</v>
      </c>
      <c r="H12" s="10">
        <v>3.3856E7</v>
      </c>
      <c r="I12" s="10">
        <v>3359000.0</v>
      </c>
      <c r="J12" s="10">
        <v>1.9898E7</v>
      </c>
    </row>
    <row r="13">
      <c r="A13" s="5">
        <v>2021.0</v>
      </c>
      <c r="B13" s="10">
        <v>1.71966E8</v>
      </c>
      <c r="C13" s="11">
        <v>1.11736E8</v>
      </c>
      <c r="D13" s="11">
        <v>7.5463E7</v>
      </c>
      <c r="E13" s="11">
        <v>3.901E7</v>
      </c>
      <c r="F13" s="10">
        <v>4.4519E7</v>
      </c>
      <c r="G13" s="10">
        <v>6981000.0</v>
      </c>
      <c r="H13" s="10">
        <v>3.3856E7</v>
      </c>
      <c r="I13" s="10">
        <v>1.1266E7</v>
      </c>
      <c r="J13" s="10">
        <v>2.1996E7</v>
      </c>
    </row>
    <row r="14">
      <c r="A14" s="5">
        <v>2022.0</v>
      </c>
      <c r="B14" s="10">
        <v>1.75998E8</v>
      </c>
      <c r="C14" s="10">
        <v>1.1648E8</v>
      </c>
      <c r="D14" s="10">
        <v>6.3299E7</v>
      </c>
      <c r="E14" s="10">
        <v>4.3233E7</v>
      </c>
      <c r="F14" s="11">
        <v>4.7366E7</v>
      </c>
      <c r="G14" s="10">
        <v>7003000.0</v>
      </c>
      <c r="H14" s="10">
        <v>3.6993E7</v>
      </c>
      <c r="I14" s="10">
        <v>1.1266E7</v>
      </c>
      <c r="J14" s="10">
        <v>1.6635E7</v>
      </c>
    </row>
    <row r="15">
      <c r="A15" s="5" t="s">
        <v>31</v>
      </c>
    </row>
    <row r="16">
      <c r="A16" s="5"/>
      <c r="B16" s="5" t="s">
        <v>19</v>
      </c>
      <c r="C16" s="5" t="s">
        <v>32</v>
      </c>
      <c r="D16" s="5" t="s">
        <v>21</v>
      </c>
      <c r="E16" s="5" t="s">
        <v>10</v>
      </c>
      <c r="F16" s="5" t="s">
        <v>22</v>
      </c>
      <c r="G16" s="5" t="s">
        <v>23</v>
      </c>
      <c r="H16" s="5" t="s">
        <v>13</v>
      </c>
      <c r="I16" s="5" t="s">
        <v>24</v>
      </c>
      <c r="J16" s="5" t="s">
        <v>15</v>
      </c>
    </row>
    <row r="17">
      <c r="A17" s="5">
        <v>2018.0</v>
      </c>
      <c r="B17" s="12">
        <f t="shared" ref="B17:J17" si="1">B4/B10</f>
        <v>0.1175558531</v>
      </c>
      <c r="C17" s="12">
        <f t="shared" si="1"/>
        <v>0.09897959184</v>
      </c>
      <c r="D17" s="12">
        <f t="shared" si="1"/>
        <v>0.09434455573</v>
      </c>
      <c r="E17" s="12">
        <f t="shared" si="1"/>
        <v>0.1753548988</v>
      </c>
      <c r="F17" s="12">
        <f t="shared" si="1"/>
        <v>0.08087658774</v>
      </c>
      <c r="G17" s="12">
        <f t="shared" si="1"/>
        <v>0.1681071737</v>
      </c>
      <c r="H17" s="12">
        <f t="shared" si="1"/>
        <v>0.02523081432</v>
      </c>
      <c r="I17" s="12">
        <f t="shared" si="1"/>
        <v>0.5597429663</v>
      </c>
      <c r="J17" s="12">
        <f t="shared" si="1"/>
        <v>0.09882015514</v>
      </c>
    </row>
    <row r="18">
      <c r="A18" s="5">
        <v>2019.0</v>
      </c>
      <c r="B18" s="12">
        <f t="shared" ref="B18:J18" si="2">B5/B11</f>
        <v>0.08495463223</v>
      </c>
      <c r="C18" s="12">
        <f t="shared" si="2"/>
        <v>0.09648221412</v>
      </c>
      <c r="D18" s="12">
        <f t="shared" si="2"/>
        <v>0.0408994838</v>
      </c>
      <c r="E18" s="12">
        <f t="shared" si="2"/>
        <v>0.04479933883</v>
      </c>
      <c r="F18" s="12">
        <f t="shared" si="2"/>
        <v>0.003093710153</v>
      </c>
      <c r="G18" s="12">
        <f t="shared" si="2"/>
        <v>0.3020780537</v>
      </c>
      <c r="H18" s="12">
        <f t="shared" si="2"/>
        <v>0.02586954807</v>
      </c>
      <c r="I18" s="12">
        <f t="shared" si="2"/>
        <v>0.1725239617</v>
      </c>
      <c r="J18" s="12">
        <f t="shared" si="2"/>
        <v>0.1040147068</v>
      </c>
    </row>
    <row r="19">
      <c r="A19" s="5">
        <v>2020.0</v>
      </c>
      <c r="B19" s="12">
        <f t="shared" ref="B19:J19" si="3">B6/B12</f>
        <v>-0.1395917842</v>
      </c>
      <c r="C19" s="12">
        <f t="shared" si="3"/>
        <v>-0.06983471871</v>
      </c>
      <c r="D19" s="12">
        <f t="shared" si="3"/>
        <v>-0.2849964912</v>
      </c>
      <c r="E19" s="12">
        <f t="shared" si="3"/>
        <v>-0.1626664305</v>
      </c>
      <c r="F19" s="12">
        <f t="shared" si="3"/>
        <v>-0.2307897902</v>
      </c>
      <c r="G19" s="12">
        <f t="shared" si="3"/>
        <v>0.1201687764</v>
      </c>
      <c r="H19" s="12">
        <f t="shared" si="3"/>
        <v>-0.04536862004</v>
      </c>
      <c r="I19" s="12">
        <f t="shared" si="3"/>
        <v>0.3027686812</v>
      </c>
      <c r="J19" s="12">
        <f t="shared" si="3"/>
        <v>0.06744396422</v>
      </c>
    </row>
    <row r="20">
      <c r="A20" s="5">
        <v>2021.0</v>
      </c>
      <c r="B20" s="12">
        <f t="shared" ref="B20:J20" si="4">B7/B13</f>
        <v>0.1168893851</v>
      </c>
      <c r="C20" s="12">
        <f t="shared" si="4"/>
        <v>0.1434810625</v>
      </c>
      <c r="D20" s="12">
        <f t="shared" si="4"/>
        <v>0.1002213005</v>
      </c>
      <c r="E20" s="12">
        <f t="shared" si="4"/>
        <v>0.2195078185</v>
      </c>
      <c r="F20" s="12">
        <f t="shared" si="4"/>
        <v>0.1307531616</v>
      </c>
      <c r="G20" s="12">
        <f t="shared" si="4"/>
        <v>0.2536885833</v>
      </c>
      <c r="H20" s="12">
        <f t="shared" si="4"/>
        <v>0.1081344518</v>
      </c>
      <c r="I20" s="12">
        <f t="shared" si="4"/>
        <v>0.4163855849</v>
      </c>
      <c r="J20" s="12">
        <f t="shared" si="4"/>
        <v>0.09942716858</v>
      </c>
    </row>
    <row r="21">
      <c r="A21" s="5">
        <v>2022.0</v>
      </c>
      <c r="B21" s="12">
        <f t="shared" ref="B21:J21" si="5">B8/B14</f>
        <v>0.1224843464</v>
      </c>
      <c r="C21" s="12">
        <f t="shared" si="5"/>
        <v>0.1513736264</v>
      </c>
      <c r="D21" s="12">
        <f t="shared" si="5"/>
        <v>-0.2762760865</v>
      </c>
      <c r="E21" s="12">
        <f t="shared" si="5"/>
        <v>0.2641963315</v>
      </c>
      <c r="F21" s="12">
        <f t="shared" si="5"/>
        <v>0.1804670016</v>
      </c>
      <c r="G21" s="12">
        <f t="shared" si="5"/>
        <v>0.2904469513</v>
      </c>
      <c r="H21" s="12">
        <f t="shared" si="5"/>
        <v>0.09896466899</v>
      </c>
      <c r="I21" s="12">
        <f t="shared" si="5"/>
        <v>0.4163855849</v>
      </c>
      <c r="J21" s="12">
        <f t="shared" si="5"/>
        <v>0.1244965434</v>
      </c>
    </row>
    <row r="24">
      <c r="A24" s="5" t="s">
        <v>25</v>
      </c>
      <c r="B24" s="12">
        <f>AVERAGE(B17:J21)</f>
        <v>0.1069308737</v>
      </c>
    </row>
    <row r="25">
      <c r="A25" s="5" t="s">
        <v>26</v>
      </c>
      <c r="B25" s="12">
        <f>MEDIAN(B17:J21)</f>
        <v>0.1040147068</v>
      </c>
    </row>
    <row r="26">
      <c r="A26" s="5" t="s">
        <v>27</v>
      </c>
      <c r="B26" s="4">
        <f>STDEV(B17:J21)</f>
        <v>0.16695936</v>
      </c>
    </row>
    <row r="27">
      <c r="A27" s="5" t="s">
        <v>28</v>
      </c>
      <c r="B27" s="12">
        <f>max(B17:J21)</f>
        <v>0.5597429663</v>
      </c>
    </row>
    <row r="28">
      <c r="A28" s="5" t="s">
        <v>29</v>
      </c>
      <c r="B28" s="12">
        <f>min(B17:J21)</f>
        <v>-0.2849964912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</cols>
  <sheetData>
    <row r="2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</row>
    <row r="3">
      <c r="A3" s="5" t="s">
        <v>33</v>
      </c>
    </row>
    <row r="4">
      <c r="A4" s="5">
        <v>2018.0</v>
      </c>
      <c r="B4" s="10">
        <v>3.1189E7</v>
      </c>
      <c r="C4" s="11">
        <v>1.5262E7</v>
      </c>
      <c r="D4" s="11">
        <v>1.6341E7</v>
      </c>
      <c r="E4" s="11">
        <v>1.9384E7</v>
      </c>
      <c r="F4" s="10">
        <v>1.0119E7</v>
      </c>
      <c r="G4" s="10">
        <v>1023000.0</v>
      </c>
      <c r="H4" s="10">
        <v>4227000.0</v>
      </c>
      <c r="I4" s="10">
        <v>2103000.0</v>
      </c>
      <c r="J4" s="10">
        <v>3233000.0</v>
      </c>
    </row>
    <row r="5">
      <c r="A5" s="5">
        <v>2019.0</v>
      </c>
      <c r="B5" s="10">
        <v>2.2946E7</v>
      </c>
      <c r="C5" s="10">
        <v>1.5352E7</v>
      </c>
      <c r="D5" s="11">
        <v>1.6193E7</v>
      </c>
      <c r="E5" s="10">
        <v>8679000.0</v>
      </c>
      <c r="F5" s="10">
        <v>7905000.0</v>
      </c>
      <c r="G5" s="10">
        <v>2236000.0</v>
      </c>
      <c r="H5" s="10">
        <v>4337000.0</v>
      </c>
      <c r="I5" s="10">
        <v>1065000.0</v>
      </c>
      <c r="J5" s="10">
        <v>3331000.0</v>
      </c>
    </row>
    <row r="6">
      <c r="A6" s="5">
        <v>2020.0</v>
      </c>
      <c r="B6" s="10">
        <v>-2.553E7</v>
      </c>
      <c r="C6" s="10">
        <v>-7265000.0</v>
      </c>
      <c r="D6" s="10">
        <v>-573000.0</v>
      </c>
      <c r="E6" s="10">
        <v>-3888000.0</v>
      </c>
      <c r="F6" s="10">
        <v>269000.0</v>
      </c>
      <c r="G6" s="10">
        <v>845000.0</v>
      </c>
      <c r="H6" s="10">
        <v>3712000.0</v>
      </c>
      <c r="I6" s="10">
        <v>1911000.0</v>
      </c>
      <c r="J6" s="10">
        <v>1255000.0</v>
      </c>
    </row>
    <row r="7">
      <c r="A7" s="5">
        <v>2021.0</v>
      </c>
      <c r="B7" s="10">
        <v>2.2283E7</v>
      </c>
      <c r="C7" s="10">
        <v>2.3925E7</v>
      </c>
      <c r="D7" s="11">
        <v>1.0672E7</v>
      </c>
      <c r="E7" s="10">
        <v>3.2951E7</v>
      </c>
      <c r="F7" s="11">
        <v>1.1075E7</v>
      </c>
      <c r="G7" s="10">
        <v>1987000.0</v>
      </c>
      <c r="H7" s="10">
        <v>6427000.0</v>
      </c>
      <c r="I7" s="10">
        <v>-1.1672E7</v>
      </c>
      <c r="J7" s="10">
        <v>5582000.0</v>
      </c>
    </row>
    <row r="8">
      <c r="A8" s="5">
        <v>2022.0</v>
      </c>
      <c r="B8" s="10">
        <v>2.913E7</v>
      </c>
      <c r="C8" s="10">
        <v>3.1201E7</v>
      </c>
      <c r="D8" s="10">
        <v>1.2149E7</v>
      </c>
      <c r="E8" s="11">
        <v>4.6054E7</v>
      </c>
      <c r="F8" s="10">
        <v>1.4597E7</v>
      </c>
      <c r="G8" s="10">
        <v>2301000.0</v>
      </c>
      <c r="H8" s="10">
        <v>6427000.0</v>
      </c>
      <c r="I8" s="10">
        <v>-1.1672E7</v>
      </c>
      <c r="J8" s="10">
        <v>7544000.0</v>
      </c>
    </row>
    <row r="9">
      <c r="A9" s="5" t="s">
        <v>34</v>
      </c>
      <c r="B9" s="13"/>
      <c r="C9" s="13"/>
      <c r="D9" s="13"/>
      <c r="E9" s="13"/>
      <c r="F9" s="10"/>
      <c r="G9" s="13"/>
      <c r="H9" s="13"/>
      <c r="I9" s="13"/>
      <c r="J9" s="13"/>
    </row>
    <row r="10">
      <c r="A10" s="5">
        <v>2018.0</v>
      </c>
      <c r="B10" s="10">
        <v>3.88379E8</v>
      </c>
      <c r="C10" s="10">
        <v>1.84106E8</v>
      </c>
      <c r="D10" s="10">
        <v>2.98756E8</v>
      </c>
      <c r="E10" s="11">
        <v>7.8555E7</v>
      </c>
      <c r="F10" s="10">
        <v>7.5822E7</v>
      </c>
      <c r="G10" s="10">
        <v>1.4919E7</v>
      </c>
      <c r="H10" s="10">
        <v>6.0596E7</v>
      </c>
      <c r="I10" s="10">
        <v>2.9565E7</v>
      </c>
      <c r="J10" s="10">
        <v>2.293E7</v>
      </c>
    </row>
    <row r="11">
      <c r="A11" s="5">
        <v>2019.0</v>
      </c>
      <c r="B11" s="10">
        <v>3.44877E8</v>
      </c>
      <c r="C11" s="10">
        <v>1.76249E8</v>
      </c>
      <c r="D11" s="10">
        <v>2.78397E8</v>
      </c>
      <c r="E11" s="11">
        <v>6.2911E7</v>
      </c>
      <c r="F11" s="11">
        <v>6.9881E7</v>
      </c>
      <c r="G11" s="10">
        <v>1.5839E7</v>
      </c>
      <c r="H11" s="10">
        <v>6.0058E7</v>
      </c>
      <c r="I11" s="10">
        <v>4.1003E7</v>
      </c>
      <c r="J11" s="10">
        <v>2.346E7</v>
      </c>
    </row>
    <row r="12">
      <c r="A12" s="5">
        <v>2020.0</v>
      </c>
      <c r="B12" s="11">
        <v>1.80543E8</v>
      </c>
      <c r="C12" s="10">
        <v>1.19704E8</v>
      </c>
      <c r="D12" s="11">
        <v>1.80366E8</v>
      </c>
      <c r="E12" s="10">
        <v>4.5753E7</v>
      </c>
      <c r="F12" s="10">
        <v>4.3987E7</v>
      </c>
      <c r="G12" s="11">
        <v>1.1742E7</v>
      </c>
      <c r="H12" s="10">
        <v>5.575E7</v>
      </c>
      <c r="I12" s="10">
        <v>6.0944E7</v>
      </c>
      <c r="J12" s="10">
        <v>1.6551E7</v>
      </c>
    </row>
    <row r="13">
      <c r="A13" s="5">
        <v>2021.0</v>
      </c>
      <c r="B13" s="11">
        <v>2.61504E8</v>
      </c>
      <c r="C13" s="10">
        <v>1.84634E8</v>
      </c>
      <c r="D13" s="10">
        <v>1.57739E8</v>
      </c>
      <c r="E13" s="10">
        <v>8.8744E7</v>
      </c>
      <c r="F13" s="10">
        <v>7.6575E7</v>
      </c>
      <c r="G13" s="10">
        <v>1.5148E7</v>
      </c>
      <c r="H13" s="10">
        <v>5.7866E7</v>
      </c>
      <c r="I13" s="10">
        <v>7.7358E7</v>
      </c>
      <c r="J13" s="10">
        <v>3.5555E7</v>
      </c>
    </row>
    <row r="14">
      <c r="A14" s="5">
        <v>2022.0</v>
      </c>
      <c r="B14" s="10">
        <v>2.90043E8</v>
      </c>
      <c r="C14" s="10">
        <v>2.09951E8</v>
      </c>
      <c r="D14" s="10">
        <v>1.72453E8</v>
      </c>
      <c r="E14" s="10">
        <v>8.8744E7</v>
      </c>
      <c r="F14" s="10">
        <v>9.421E7</v>
      </c>
      <c r="G14" s="10">
        <v>1.7539E7</v>
      </c>
      <c r="H14" s="10">
        <v>5.7866E7</v>
      </c>
      <c r="I14" s="10">
        <v>7.7358E7</v>
      </c>
      <c r="J14" s="10">
        <v>4.4954E7</v>
      </c>
    </row>
    <row r="15">
      <c r="A15" s="5" t="s">
        <v>35</v>
      </c>
    </row>
    <row r="16">
      <c r="B16" s="5" t="s">
        <v>19</v>
      </c>
      <c r="C16" s="5" t="s">
        <v>32</v>
      </c>
      <c r="D16" s="5" t="s">
        <v>21</v>
      </c>
      <c r="E16" s="5" t="s">
        <v>10</v>
      </c>
      <c r="F16" s="5" t="s">
        <v>22</v>
      </c>
      <c r="G16" s="5" t="s">
        <v>23</v>
      </c>
      <c r="H16" s="5" t="s">
        <v>13</v>
      </c>
      <c r="I16" s="5" t="s">
        <v>24</v>
      </c>
      <c r="J16" s="5" t="s">
        <v>15</v>
      </c>
    </row>
    <row r="17">
      <c r="A17" s="5">
        <v>2018.0</v>
      </c>
      <c r="B17" s="12">
        <f t="shared" ref="B17:J17" si="1">B4/B10</f>
        <v>0.0803055778</v>
      </c>
      <c r="C17" s="12">
        <f t="shared" si="1"/>
        <v>0.08289789578</v>
      </c>
      <c r="D17" s="12">
        <f t="shared" si="1"/>
        <v>0.05469680944</v>
      </c>
      <c r="E17" s="12">
        <f t="shared" si="1"/>
        <v>0.2467570492</v>
      </c>
      <c r="F17" s="12">
        <f t="shared" si="1"/>
        <v>0.1334573079</v>
      </c>
      <c r="G17" s="12">
        <f t="shared" si="1"/>
        <v>0.06857027951</v>
      </c>
      <c r="H17" s="12">
        <f t="shared" si="1"/>
        <v>0.06975707968</v>
      </c>
      <c r="I17" s="12">
        <f t="shared" si="1"/>
        <v>0.07113140538</v>
      </c>
      <c r="J17" s="12">
        <f t="shared" si="1"/>
        <v>0.1409943306</v>
      </c>
    </row>
    <row r="18">
      <c r="A18" s="5">
        <v>2019.0</v>
      </c>
      <c r="B18" s="12">
        <f t="shared" ref="B18:J18" si="2">B5/B11</f>
        <v>0.0665338657</v>
      </c>
      <c r="C18" s="12">
        <f t="shared" si="2"/>
        <v>0.08710404031</v>
      </c>
      <c r="D18" s="12">
        <f t="shared" si="2"/>
        <v>0.05816513827</v>
      </c>
      <c r="E18" s="12">
        <f t="shared" si="2"/>
        <v>0.1379567961</v>
      </c>
      <c r="F18" s="12">
        <f t="shared" si="2"/>
        <v>0.1131208769</v>
      </c>
      <c r="G18" s="12">
        <f t="shared" si="2"/>
        <v>0.1411705284</v>
      </c>
      <c r="H18" s="12">
        <f t="shared" si="2"/>
        <v>0.07221352692</v>
      </c>
      <c r="I18" s="12">
        <f t="shared" si="2"/>
        <v>0.02597370924</v>
      </c>
      <c r="J18" s="12">
        <f t="shared" si="2"/>
        <v>0.1419863598</v>
      </c>
    </row>
    <row r="19">
      <c r="A19" s="5">
        <v>2020.0</v>
      </c>
      <c r="B19" s="12">
        <f t="shared" ref="B19:J19" si="3">B6/B12</f>
        <v>-0.1414067563</v>
      </c>
      <c r="C19" s="12">
        <f t="shared" si="3"/>
        <v>-0.06069137205</v>
      </c>
      <c r="D19" s="12">
        <f t="shared" si="3"/>
        <v>-0.00317687369</v>
      </c>
      <c r="E19" s="12">
        <f t="shared" si="3"/>
        <v>-0.08497803423</v>
      </c>
      <c r="F19" s="12">
        <f t="shared" si="3"/>
        <v>0.006115443199</v>
      </c>
      <c r="G19" s="12">
        <f t="shared" si="3"/>
        <v>0.07196389031</v>
      </c>
      <c r="H19" s="12">
        <f t="shared" si="3"/>
        <v>0.06658295964</v>
      </c>
      <c r="I19" s="12">
        <f t="shared" si="3"/>
        <v>0.03135665529</v>
      </c>
      <c r="J19" s="12">
        <f t="shared" si="3"/>
        <v>0.07582623406</v>
      </c>
    </row>
    <row r="20">
      <c r="A20" s="5">
        <v>2021.0</v>
      </c>
      <c r="B20" s="12">
        <f t="shared" ref="B20:J20" si="4">B7/B13</f>
        <v>0.08521093368</v>
      </c>
      <c r="C20" s="12">
        <f t="shared" si="4"/>
        <v>0.1295806839</v>
      </c>
      <c r="D20" s="12">
        <f t="shared" si="4"/>
        <v>0.06765606477</v>
      </c>
      <c r="E20" s="12">
        <f t="shared" si="4"/>
        <v>0.3713039755</v>
      </c>
      <c r="F20" s="12">
        <f t="shared" si="4"/>
        <v>0.1446294483</v>
      </c>
      <c r="G20" s="12">
        <f t="shared" si="4"/>
        <v>0.131172432</v>
      </c>
      <c r="H20" s="12">
        <f t="shared" si="4"/>
        <v>0.1110669478</v>
      </c>
      <c r="I20" s="12">
        <f t="shared" si="4"/>
        <v>-0.150882908</v>
      </c>
      <c r="J20" s="12">
        <f t="shared" si="4"/>
        <v>0.1569962031</v>
      </c>
    </row>
    <row r="21">
      <c r="A21" s="5">
        <v>2022.0</v>
      </c>
      <c r="B21" s="12">
        <f t="shared" ref="B21:J21" si="5">B8/B14</f>
        <v>0.100433384</v>
      </c>
      <c r="C21" s="12">
        <f t="shared" si="5"/>
        <v>0.1486108663</v>
      </c>
      <c r="D21" s="12">
        <f t="shared" si="5"/>
        <v>0.07044818008</v>
      </c>
      <c r="E21" s="12">
        <f t="shared" si="5"/>
        <v>0.518953394</v>
      </c>
      <c r="F21" s="12">
        <f t="shared" si="5"/>
        <v>0.1549410891</v>
      </c>
      <c r="G21" s="12">
        <f t="shared" si="5"/>
        <v>0.1311933406</v>
      </c>
      <c r="H21" s="12">
        <f t="shared" si="5"/>
        <v>0.1110669478</v>
      </c>
      <c r="I21" s="12">
        <f t="shared" si="5"/>
        <v>-0.150882908</v>
      </c>
      <c r="J21" s="12">
        <f t="shared" si="5"/>
        <v>0.1678159897</v>
      </c>
    </row>
    <row r="24">
      <c r="A24" s="5" t="s">
        <v>25</v>
      </c>
      <c r="B24" s="12">
        <f>AVERAGE(B17:J21)</f>
        <v>0.09008219528</v>
      </c>
    </row>
    <row r="25">
      <c r="A25" s="5" t="s">
        <v>26</v>
      </c>
      <c r="B25" s="12">
        <f>MEDIAN(B17:J21)</f>
        <v>0.08289789578</v>
      </c>
    </row>
    <row r="26">
      <c r="A26" s="5" t="s">
        <v>27</v>
      </c>
      <c r="B26" s="4">
        <f>STDEV(B17:J21)</f>
        <v>0.1148269251</v>
      </c>
    </row>
    <row r="27">
      <c r="A27" s="5" t="s">
        <v>28</v>
      </c>
      <c r="B27" s="12">
        <f>MAX(B17:J21)</f>
        <v>0.518953394</v>
      </c>
    </row>
    <row r="28">
      <c r="A28" s="5" t="s">
        <v>29</v>
      </c>
      <c r="B28" s="12">
        <f>min(B17:J21)</f>
        <v>-0.150882908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</row>
    <row r="3">
      <c r="A3" s="5" t="s">
        <v>33</v>
      </c>
    </row>
    <row r="4">
      <c r="A4" s="5">
        <v>2018.0</v>
      </c>
      <c r="B4" s="10">
        <v>3.1189E7</v>
      </c>
      <c r="C4" s="11">
        <v>1.5262E7</v>
      </c>
      <c r="D4" s="11">
        <v>1.6341E7</v>
      </c>
      <c r="E4" s="11">
        <v>1.9384E7</v>
      </c>
      <c r="F4" s="10">
        <v>1.0119E7</v>
      </c>
      <c r="G4" s="10">
        <v>1023000.0</v>
      </c>
      <c r="H4" s="10">
        <v>4227000.0</v>
      </c>
      <c r="I4" s="10">
        <v>2103000.0</v>
      </c>
      <c r="J4" s="10">
        <v>3233000.0</v>
      </c>
    </row>
    <row r="5">
      <c r="A5" s="5">
        <v>2019.0</v>
      </c>
      <c r="B5" s="10">
        <v>2.2946E7</v>
      </c>
      <c r="C5" s="10">
        <v>1.5352E7</v>
      </c>
      <c r="D5" s="11">
        <v>1.6193E7</v>
      </c>
      <c r="E5" s="10">
        <v>8679000.0</v>
      </c>
      <c r="F5" s="10">
        <v>7905000.0</v>
      </c>
      <c r="G5" s="10">
        <v>2236000.0</v>
      </c>
      <c r="H5" s="10">
        <v>4337000.0</v>
      </c>
      <c r="I5" s="10">
        <v>1065000.0</v>
      </c>
      <c r="J5" s="10">
        <v>3331000.0</v>
      </c>
    </row>
    <row r="6">
      <c r="A6" s="5">
        <v>2020.0</v>
      </c>
      <c r="B6" s="10">
        <v>-2.553E7</v>
      </c>
      <c r="C6" s="10">
        <v>-7265000.0</v>
      </c>
      <c r="D6" s="10">
        <v>-573000.0</v>
      </c>
      <c r="E6" s="10">
        <v>-3888000.0</v>
      </c>
      <c r="F6" s="10">
        <v>269000.0</v>
      </c>
      <c r="G6" s="10">
        <v>845000.0</v>
      </c>
      <c r="H6" s="10">
        <v>3712000.0</v>
      </c>
      <c r="I6" s="10">
        <v>1911000.0</v>
      </c>
      <c r="J6" s="10">
        <v>1255000.0</v>
      </c>
    </row>
    <row r="7">
      <c r="A7" s="5">
        <v>2021.0</v>
      </c>
      <c r="B7" s="10">
        <v>2.2283E7</v>
      </c>
      <c r="C7" s="10">
        <v>2.3925E7</v>
      </c>
      <c r="D7" s="11">
        <v>1.0672E7</v>
      </c>
      <c r="E7" s="10">
        <v>3.2951E7</v>
      </c>
      <c r="F7" s="11">
        <v>1.1075E7</v>
      </c>
      <c r="G7" s="10">
        <v>1987000.0</v>
      </c>
      <c r="H7" s="10">
        <v>6427000.0</v>
      </c>
      <c r="I7" s="10">
        <v>-1.1672E7</v>
      </c>
      <c r="J7" s="10">
        <v>5582000.0</v>
      </c>
    </row>
    <row r="8">
      <c r="A8" s="5">
        <v>2022.0</v>
      </c>
      <c r="B8" s="10">
        <v>2.913E7</v>
      </c>
      <c r="C8" s="10">
        <v>3.1201E7</v>
      </c>
      <c r="D8" s="10">
        <v>1.2149E7</v>
      </c>
      <c r="E8" s="11">
        <v>4.6054E7</v>
      </c>
      <c r="F8" s="10">
        <v>1.4597E7</v>
      </c>
      <c r="G8" s="10">
        <v>2301000.0</v>
      </c>
      <c r="H8" s="10">
        <v>6427000.0</v>
      </c>
      <c r="I8" s="10">
        <v>-1.1672E7</v>
      </c>
      <c r="J8" s="10">
        <v>7544000.0</v>
      </c>
    </row>
    <row r="9">
      <c r="A9" s="5" t="s">
        <v>36</v>
      </c>
    </row>
    <row r="10">
      <c r="A10" s="5">
        <v>2018.0</v>
      </c>
      <c r="B10" s="10">
        <v>3.43504E8</v>
      </c>
      <c r="C10" s="11">
        <v>1.40033E8</v>
      </c>
      <c r="D10" s="10">
        <v>2.69876E8</v>
      </c>
      <c r="E10" s="10">
        <v>4.7765E7</v>
      </c>
      <c r="F10" s="10">
        <v>6.261E7</v>
      </c>
      <c r="G10" s="10">
        <v>1.3072E7</v>
      </c>
      <c r="H10" s="10">
        <v>3.219E7</v>
      </c>
      <c r="I10" s="10">
        <v>2.2403E7</v>
      </c>
      <c r="J10" s="10">
        <v>1.7972E7</v>
      </c>
      <c r="K10" s="14"/>
    </row>
    <row r="11">
      <c r="A11" s="5">
        <v>2019.0</v>
      </c>
      <c r="B11" s="10">
        <v>3.08122E8</v>
      </c>
      <c r="C11" s="10">
        <v>1.32218E8</v>
      </c>
      <c r="D11" s="10">
        <v>2.50814E8</v>
      </c>
      <c r="E11" s="10">
        <v>4.2736E7</v>
      </c>
      <c r="F11" s="10">
        <v>5.898E7</v>
      </c>
      <c r="G11" s="10">
        <v>1.2739E7</v>
      </c>
      <c r="H11" s="10">
        <v>3.995E7</v>
      </c>
      <c r="I11" s="10">
        <v>3.1764E7</v>
      </c>
      <c r="J11" s="10">
        <v>1.8213E7</v>
      </c>
    </row>
    <row r="12">
      <c r="A12" s="5">
        <v>2020.0</v>
      </c>
      <c r="B12" s="10">
        <v>1.93538E8</v>
      </c>
      <c r="C12" s="10">
        <v>1.00093E8</v>
      </c>
      <c r="D12" s="10">
        <v>1.70182E8</v>
      </c>
      <c r="E12" s="10">
        <v>3.6221E7</v>
      </c>
      <c r="F12" s="10">
        <v>4.0855E7</v>
      </c>
      <c r="G12" s="10">
        <v>9933000.0</v>
      </c>
      <c r="H12" s="10">
        <v>3.4967E7</v>
      </c>
      <c r="I12" s="10">
        <v>4.6425E7</v>
      </c>
      <c r="J12" s="10">
        <v>1.4676E7</v>
      </c>
    </row>
    <row r="13">
      <c r="A13" s="5">
        <v>2021.0</v>
      </c>
      <c r="B13" s="10">
        <v>2.25655E8</v>
      </c>
      <c r="C13" s="10">
        <v>1.32626E8</v>
      </c>
      <c r="D13" s="10">
        <v>1.34879E8</v>
      </c>
      <c r="E13" s="10">
        <v>4.6879E7</v>
      </c>
      <c r="F13" s="10">
        <v>6.2612E7</v>
      </c>
      <c r="G13" s="10">
        <v>1.2335E7</v>
      </c>
      <c r="H13" s="10">
        <v>3.8861E7</v>
      </c>
      <c r="I13" s="10">
        <v>7.7313E7</v>
      </c>
      <c r="J13" s="10">
        <v>2.7241E7</v>
      </c>
    </row>
    <row r="14">
      <c r="A14" s="5">
        <v>2022.0</v>
      </c>
      <c r="B14" s="10">
        <v>2.46563E8</v>
      </c>
      <c r="C14" s="10">
        <v>1.4923E8</v>
      </c>
      <c r="D14" s="10">
        <v>1.47658E8</v>
      </c>
      <c r="E14" s="10">
        <v>5.2443E7</v>
      </c>
      <c r="F14" s="10">
        <v>7.5976E7</v>
      </c>
      <c r="G14" s="10">
        <v>1.4377E7</v>
      </c>
      <c r="H14" s="10">
        <v>3.8861E7</v>
      </c>
      <c r="I14" s="10">
        <v>7.7313E7</v>
      </c>
      <c r="J14" s="10">
        <v>3.3525E7</v>
      </c>
    </row>
    <row r="15">
      <c r="A15" s="5" t="s">
        <v>37</v>
      </c>
    </row>
    <row r="16">
      <c r="B16" s="5" t="s">
        <v>19</v>
      </c>
      <c r="C16" s="5" t="s">
        <v>32</v>
      </c>
      <c r="D16" s="5" t="s">
        <v>21</v>
      </c>
      <c r="E16" s="5" t="s">
        <v>10</v>
      </c>
      <c r="F16" s="5" t="s">
        <v>22</v>
      </c>
      <c r="G16" s="5" t="s">
        <v>23</v>
      </c>
      <c r="H16" s="5" t="s">
        <v>13</v>
      </c>
      <c r="I16" s="5" t="s">
        <v>24</v>
      </c>
      <c r="J16" s="5" t="s">
        <v>15</v>
      </c>
    </row>
    <row r="17">
      <c r="A17" s="5">
        <v>2018.0</v>
      </c>
      <c r="B17" s="12">
        <f t="shared" ref="B17:J17" si="1">B4/B10</f>
        <v>0.09079661372</v>
      </c>
      <c r="C17" s="12">
        <f t="shared" si="1"/>
        <v>0.1089885955</v>
      </c>
      <c r="D17" s="12">
        <f t="shared" si="1"/>
        <v>0.06055003038</v>
      </c>
      <c r="E17" s="12">
        <f t="shared" si="1"/>
        <v>0.4058201612</v>
      </c>
      <c r="F17" s="12">
        <f t="shared" si="1"/>
        <v>0.1616195496</v>
      </c>
      <c r="G17" s="12">
        <f t="shared" si="1"/>
        <v>0.07825887393</v>
      </c>
      <c r="H17" s="12">
        <f t="shared" si="1"/>
        <v>0.1313140727</v>
      </c>
      <c r="I17" s="12">
        <f t="shared" si="1"/>
        <v>0.09387135651</v>
      </c>
      <c r="J17" s="12">
        <f t="shared" si="1"/>
        <v>0.1798909415</v>
      </c>
    </row>
    <row r="18">
      <c r="A18" s="5">
        <v>2019.0</v>
      </c>
      <c r="B18" s="12">
        <f t="shared" ref="B18:J18" si="2">B5/B11</f>
        <v>0.07447050194</v>
      </c>
      <c r="C18" s="12">
        <f t="shared" si="2"/>
        <v>0.1161112708</v>
      </c>
      <c r="D18" s="12">
        <f t="shared" si="2"/>
        <v>0.06456178682</v>
      </c>
      <c r="E18" s="12">
        <f t="shared" si="2"/>
        <v>0.2030840509</v>
      </c>
      <c r="F18" s="12">
        <f t="shared" si="2"/>
        <v>0.1340284842</v>
      </c>
      <c r="G18" s="12">
        <f t="shared" si="2"/>
        <v>0.1755239815</v>
      </c>
      <c r="H18" s="12">
        <f t="shared" si="2"/>
        <v>0.1085607009</v>
      </c>
      <c r="I18" s="12">
        <f t="shared" si="2"/>
        <v>0.03352852286</v>
      </c>
      <c r="J18" s="12">
        <f t="shared" si="2"/>
        <v>0.1828913413</v>
      </c>
    </row>
    <row r="19">
      <c r="A19" s="5">
        <v>2020.0</v>
      </c>
      <c r="B19" s="12">
        <f t="shared" ref="B19:J19" si="3">B6/B12</f>
        <v>-0.1319120793</v>
      </c>
      <c r="C19" s="12">
        <f t="shared" si="3"/>
        <v>-0.07258249828</v>
      </c>
      <c r="D19" s="12">
        <f t="shared" si="3"/>
        <v>-0.003366983582</v>
      </c>
      <c r="E19" s="12">
        <f t="shared" si="3"/>
        <v>-0.1073410452</v>
      </c>
      <c r="F19" s="12">
        <f t="shared" si="3"/>
        <v>0.006584261412</v>
      </c>
      <c r="G19" s="12">
        <f t="shared" si="3"/>
        <v>0.08506996879</v>
      </c>
      <c r="H19" s="12">
        <f t="shared" si="3"/>
        <v>0.106157234</v>
      </c>
      <c r="I19" s="12">
        <f t="shared" si="3"/>
        <v>0.0411631664</v>
      </c>
      <c r="J19" s="12">
        <f t="shared" si="3"/>
        <v>0.08551376397</v>
      </c>
    </row>
    <row r="20">
      <c r="A20" s="5">
        <v>2021.0</v>
      </c>
      <c r="B20" s="12">
        <f t="shared" ref="B20:J20" si="4">B7/B13</f>
        <v>0.0987480889</v>
      </c>
      <c r="C20" s="12">
        <f t="shared" si="4"/>
        <v>0.1803944928</v>
      </c>
      <c r="D20" s="12">
        <f t="shared" si="4"/>
        <v>0.0791227693</v>
      </c>
      <c r="E20" s="12">
        <f t="shared" si="4"/>
        <v>0.7028946863</v>
      </c>
      <c r="F20" s="12">
        <f t="shared" si="4"/>
        <v>0.1768830256</v>
      </c>
      <c r="G20" s="12">
        <f t="shared" si="4"/>
        <v>0.1610863397</v>
      </c>
      <c r="H20" s="12">
        <f t="shared" si="4"/>
        <v>0.1653843185</v>
      </c>
      <c r="I20" s="12">
        <f t="shared" si="4"/>
        <v>-0.1509707294</v>
      </c>
      <c r="J20" s="12">
        <f t="shared" si="4"/>
        <v>0.204911714</v>
      </c>
    </row>
    <row r="21">
      <c r="A21" s="5">
        <v>2022.0</v>
      </c>
      <c r="B21" s="12">
        <f t="shared" ref="B21:J21" si="5">B8/B14</f>
        <v>0.1181442471</v>
      </c>
      <c r="C21" s="12">
        <f t="shared" si="5"/>
        <v>0.2090799437</v>
      </c>
      <c r="D21" s="12">
        <f t="shared" si="5"/>
        <v>0.08227796665</v>
      </c>
      <c r="E21" s="12">
        <f t="shared" si="5"/>
        <v>0.878172492</v>
      </c>
      <c r="F21" s="12">
        <f t="shared" si="5"/>
        <v>0.192126461</v>
      </c>
      <c r="G21" s="12">
        <f t="shared" si="5"/>
        <v>0.1600472978</v>
      </c>
      <c r="H21" s="12">
        <f t="shared" si="5"/>
        <v>0.1653843185</v>
      </c>
      <c r="I21" s="12">
        <f t="shared" si="5"/>
        <v>-0.1509707294</v>
      </c>
      <c r="J21" s="12">
        <f t="shared" si="5"/>
        <v>0.2250260999</v>
      </c>
    </row>
    <row r="24">
      <c r="A24" s="5" t="s">
        <v>25</v>
      </c>
      <c r="B24" s="12">
        <f>AVERAGE(B17:J21)</f>
        <v>0.1313533206</v>
      </c>
    </row>
    <row r="25">
      <c r="A25" s="5" t="s">
        <v>26</v>
      </c>
      <c r="B25" s="12">
        <f>MEDIAN(B17:J21)</f>
        <v>0.1089885955</v>
      </c>
    </row>
    <row r="26">
      <c r="A26" s="5" t="s">
        <v>27</v>
      </c>
      <c r="B26" s="4">
        <f>STDEV(B17:J21)</f>
        <v>0.1793279666</v>
      </c>
    </row>
    <row r="27">
      <c r="A27" s="5" t="s">
        <v>28</v>
      </c>
      <c r="B27" s="12">
        <f>max(B17:J21)</f>
        <v>0.878172492</v>
      </c>
    </row>
    <row r="28">
      <c r="A28" s="5" t="s">
        <v>29</v>
      </c>
      <c r="B28" s="12">
        <f>min(B17:J21)</f>
        <v>-0.1509707294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5"/>
  </cols>
  <sheetData>
    <row r="2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</row>
    <row r="3">
      <c r="A3" s="15" t="s">
        <v>38</v>
      </c>
      <c r="B3" s="5">
        <v>19.4</v>
      </c>
      <c r="C3" s="5">
        <v>12.9</v>
      </c>
      <c r="D3" s="5">
        <v>17.1</v>
      </c>
      <c r="E3" s="5">
        <v>15.8</v>
      </c>
      <c r="F3" s="5">
        <v>13.1</v>
      </c>
      <c r="G3" s="5">
        <v>11.2</v>
      </c>
      <c r="H3" s="5">
        <v>12.8</v>
      </c>
      <c r="I3" s="5">
        <v>5.1</v>
      </c>
      <c r="J3" s="5">
        <v>11.9</v>
      </c>
    </row>
    <row r="4">
      <c r="A4" s="15" t="s">
        <v>39</v>
      </c>
      <c r="B4" s="5">
        <v>7.8</v>
      </c>
      <c r="C4" s="5">
        <v>8.7</v>
      </c>
      <c r="D4" s="5">
        <v>9.5</v>
      </c>
      <c r="E4" s="5">
        <v>9.6</v>
      </c>
      <c r="F4" s="5">
        <v>6.2</v>
      </c>
      <c r="G4" s="5">
        <v>4.8</v>
      </c>
      <c r="H4" s="5">
        <v>8.1</v>
      </c>
      <c r="I4" s="5">
        <v>7.8</v>
      </c>
      <c r="J4" s="5">
        <v>6.9</v>
      </c>
    </row>
    <row r="5">
      <c r="A5" s="15" t="s">
        <v>40</v>
      </c>
      <c r="B5" s="5">
        <v>7.9</v>
      </c>
      <c r="C5" s="5">
        <v>7.7</v>
      </c>
      <c r="D5" s="5">
        <v>8.8</v>
      </c>
      <c r="E5" s="5">
        <v>6.6</v>
      </c>
      <c r="F5" s="5">
        <v>7.9</v>
      </c>
      <c r="G5" s="5">
        <v>4.3</v>
      </c>
      <c r="H5" s="5">
        <v>8.1</v>
      </c>
      <c r="I5" s="5">
        <v>5.4</v>
      </c>
      <c r="J5" s="5">
        <v>8.1</v>
      </c>
    </row>
    <row r="6">
      <c r="A6" s="15" t="s">
        <v>41</v>
      </c>
      <c r="B6" s="16">
        <f t="shared" ref="B6:J6" si="1">SUM(B3:B5)</f>
        <v>35.1</v>
      </c>
      <c r="C6" s="16">
        <f t="shared" si="1"/>
        <v>29.3</v>
      </c>
      <c r="D6" s="16">
        <f t="shared" si="1"/>
        <v>35.4</v>
      </c>
      <c r="E6" s="16">
        <f t="shared" si="1"/>
        <v>32</v>
      </c>
      <c r="F6" s="16">
        <f t="shared" si="1"/>
        <v>27.2</v>
      </c>
      <c r="G6" s="16">
        <f t="shared" si="1"/>
        <v>20.3</v>
      </c>
      <c r="H6" s="16">
        <f t="shared" si="1"/>
        <v>29</v>
      </c>
      <c r="I6" s="16">
        <f t="shared" si="1"/>
        <v>18.3</v>
      </c>
      <c r="J6" s="16">
        <f t="shared" si="1"/>
        <v>26.9</v>
      </c>
    </row>
    <row r="9">
      <c r="A9" s="5" t="s">
        <v>25</v>
      </c>
      <c r="B9" s="16">
        <f>AVERAGE(B6:J6)</f>
        <v>28.16666667</v>
      </c>
    </row>
    <row r="10">
      <c r="A10" s="5" t="s">
        <v>26</v>
      </c>
      <c r="B10" s="16">
        <f>MEDIAN(B6:J6)</f>
        <v>29</v>
      </c>
    </row>
    <row r="11">
      <c r="A11" s="5" t="s">
        <v>27</v>
      </c>
      <c r="B11" s="4">
        <f>STDEV(B6:J6)</f>
        <v>5.903812328</v>
      </c>
    </row>
    <row r="12">
      <c r="A12" s="5" t="s">
        <v>28</v>
      </c>
      <c r="B12" s="16">
        <f>max(B6:J6)</f>
        <v>35.4</v>
      </c>
    </row>
    <row r="13">
      <c r="A13" s="5" t="s">
        <v>29</v>
      </c>
      <c r="B13" s="16">
        <f>min(B6:J6)</f>
        <v>18.3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7"/>
      <c r="C1" s="17"/>
      <c r="D1" s="17"/>
      <c r="E1" s="17"/>
      <c r="F1" s="17"/>
      <c r="G1" s="17"/>
      <c r="H1" s="17"/>
      <c r="I1" s="17"/>
      <c r="J1" s="17"/>
    </row>
    <row r="2">
      <c r="A2" s="17" t="s">
        <v>42</v>
      </c>
      <c r="B2" s="17" t="s">
        <v>7</v>
      </c>
      <c r="C2" s="17" t="s">
        <v>8</v>
      </c>
      <c r="D2" s="17" t="s">
        <v>9</v>
      </c>
      <c r="E2" s="17" t="s">
        <v>43</v>
      </c>
      <c r="F2" s="17" t="s">
        <v>11</v>
      </c>
      <c r="G2" s="17" t="s">
        <v>44</v>
      </c>
      <c r="H2" s="17" t="s">
        <v>45</v>
      </c>
      <c r="I2" s="17" t="s">
        <v>14</v>
      </c>
      <c r="J2" s="17" t="s">
        <v>46</v>
      </c>
    </row>
    <row r="3">
      <c r="A3" s="5" t="s">
        <v>47</v>
      </c>
      <c r="B3" s="2">
        <v>73.331</v>
      </c>
      <c r="C3" s="2">
        <v>36.083</v>
      </c>
      <c r="D3" s="2">
        <v>56.386</v>
      </c>
      <c r="E3" s="2">
        <v>15.528</v>
      </c>
      <c r="F3" s="5">
        <v>19.75</v>
      </c>
      <c r="G3" s="2">
        <v>3.238</v>
      </c>
      <c r="H3" s="2">
        <v>19.75</v>
      </c>
      <c r="I3" s="2">
        <v>11.169</v>
      </c>
      <c r="J3" s="2">
        <v>5.82</v>
      </c>
    </row>
    <row r="4">
      <c r="A4" s="5" t="s">
        <v>48</v>
      </c>
      <c r="B4" s="2">
        <v>72.702</v>
      </c>
      <c r="C4" s="2">
        <v>34.482</v>
      </c>
      <c r="D4" s="2">
        <v>57.366</v>
      </c>
      <c r="E4" s="2">
        <v>12.935</v>
      </c>
      <c r="F4" s="5">
        <v>17.361</v>
      </c>
      <c r="G4" s="2">
        <v>3.458</v>
      </c>
      <c r="H4" s="2">
        <v>17.361</v>
      </c>
      <c r="I4" s="2">
        <v>10.012</v>
      </c>
      <c r="J4" s="2">
        <v>5.43</v>
      </c>
    </row>
    <row r="5">
      <c r="A5" s="5" t="s">
        <v>49</v>
      </c>
      <c r="B5" s="2">
        <v>77.733</v>
      </c>
      <c r="C5" s="2">
        <v>37.082</v>
      </c>
      <c r="D5" s="2">
        <v>60.808</v>
      </c>
      <c r="E5" s="2">
        <v>13.609</v>
      </c>
      <c r="F5" s="5">
        <v>18.55</v>
      </c>
      <c r="G5" s="2">
        <v>3.405</v>
      </c>
      <c r="H5" s="2">
        <v>18.55</v>
      </c>
      <c r="I5" s="2">
        <v>9.818</v>
      </c>
      <c r="J5" s="2">
        <v>4.9</v>
      </c>
    </row>
    <row r="6">
      <c r="A6" s="5" t="s">
        <v>50</v>
      </c>
      <c r="B6" s="2">
        <v>88.124</v>
      </c>
      <c r="C6" s="2">
        <v>41.442</v>
      </c>
      <c r="D6" s="2">
        <v>70.022</v>
      </c>
      <c r="E6" s="2">
        <v>17.115</v>
      </c>
      <c r="F6" s="5">
        <v>24.565</v>
      </c>
      <c r="G6" s="2">
        <v>3.834</v>
      </c>
      <c r="H6" s="2">
        <v>24.565</v>
      </c>
      <c r="I6" s="2">
        <v>11.912</v>
      </c>
      <c r="J6" s="2">
        <v>5.17</v>
      </c>
    </row>
    <row r="7">
      <c r="A7" s="5" t="s">
        <v>51</v>
      </c>
      <c r="B7" s="2">
        <v>91.1114</v>
      </c>
      <c r="C7" s="2">
        <v>43.292</v>
      </c>
      <c r="D7" s="2">
        <v>69.143</v>
      </c>
      <c r="E7" s="2">
        <v>19.884</v>
      </c>
      <c r="F7" s="5">
        <v>22.208</v>
      </c>
      <c r="G7" s="2">
        <v>3.826</v>
      </c>
      <c r="H7" s="2">
        <v>22.208</v>
      </c>
      <c r="I7" s="2">
        <v>11.468</v>
      </c>
      <c r="J7" s="2">
        <v>5.25</v>
      </c>
    </row>
    <row r="8">
      <c r="A8" s="5" t="s">
        <v>52</v>
      </c>
      <c r="B8" s="2">
        <v>99.268</v>
      </c>
      <c r="C8" s="2">
        <v>46.102</v>
      </c>
      <c r="D8" s="2">
        <v>76.907</v>
      </c>
      <c r="E8" s="2">
        <v>18.135</v>
      </c>
      <c r="F8" s="5">
        <v>22.471</v>
      </c>
      <c r="G8" s="2">
        <v>3.938</v>
      </c>
      <c r="H8" s="2">
        <v>22.471</v>
      </c>
      <c r="I8" s="2">
        <v>9.032</v>
      </c>
      <c r="J8" s="2">
        <v>6.01</v>
      </c>
    </row>
    <row r="9">
      <c r="A9" s="5" t="s">
        <v>53</v>
      </c>
      <c r="B9" s="2">
        <v>101.548</v>
      </c>
      <c r="C9" s="2">
        <v>48.4</v>
      </c>
      <c r="D9" s="2">
        <v>80.803</v>
      </c>
      <c r="E9" s="2">
        <v>19.136</v>
      </c>
      <c r="F9" s="5">
        <v>23.147</v>
      </c>
      <c r="G9" s="2">
        <v>4.095</v>
      </c>
      <c r="H9" s="2">
        <v>23.147</v>
      </c>
      <c r="I9" s="2">
        <v>8.347</v>
      </c>
      <c r="J9" s="2">
        <v>5.91</v>
      </c>
    </row>
    <row r="10">
      <c r="A10" s="5" t="s">
        <v>54</v>
      </c>
      <c r="B10" s="2">
        <v>104.626</v>
      </c>
      <c r="C10" s="2">
        <v>46.312</v>
      </c>
      <c r="D10" s="2">
        <v>76.855</v>
      </c>
      <c r="E10" s="2">
        <v>22.438</v>
      </c>
      <c r="F10" s="5">
        <v>22.038</v>
      </c>
      <c r="G10" s="2">
        <v>3.86</v>
      </c>
      <c r="H10" s="2">
        <v>22.038</v>
      </c>
      <c r="I10" s="2">
        <v>6.069</v>
      </c>
      <c r="J10" s="2">
        <v>7.0</v>
      </c>
    </row>
    <row r="11">
      <c r="A11" s="5" t="s">
        <v>55</v>
      </c>
      <c r="B11" s="2">
        <v>85.662</v>
      </c>
      <c r="C11" s="2">
        <v>45.124</v>
      </c>
      <c r="D11" s="2">
        <v>67.407</v>
      </c>
      <c r="E11" s="2">
        <v>16.482</v>
      </c>
      <c r="F11" s="5">
        <v>21.354</v>
      </c>
      <c r="G11" s="2">
        <v>3.972</v>
      </c>
      <c r="H11" s="2">
        <v>21.354</v>
      </c>
      <c r="I11" s="2">
        <v>10.18</v>
      </c>
      <c r="J11" s="2">
        <v>5.69</v>
      </c>
    </row>
    <row r="12">
      <c r="A12" s="5" t="s">
        <v>56</v>
      </c>
      <c r="B12" s="2">
        <v>91.838</v>
      </c>
      <c r="C12" s="2">
        <v>45.202</v>
      </c>
      <c r="D12" s="2">
        <v>73.747</v>
      </c>
      <c r="E12" s="2">
        <v>17.096</v>
      </c>
      <c r="F12" s="5">
        <v>21.157</v>
      </c>
      <c r="G12" s="2">
        <v>4.275</v>
      </c>
      <c r="H12" s="2">
        <v>21.157</v>
      </c>
      <c r="I12" s="2">
        <v>7.602</v>
      </c>
      <c r="J12" s="2">
        <v>6.36</v>
      </c>
    </row>
    <row r="13">
      <c r="A13" s="5" t="s">
        <v>57</v>
      </c>
      <c r="B13" s="2">
        <v>89.541</v>
      </c>
      <c r="C13" s="2">
        <v>42.538</v>
      </c>
      <c r="D13" s="2">
        <v>69.292</v>
      </c>
      <c r="E13" s="2">
        <v>15.61</v>
      </c>
      <c r="F13" s="5">
        <v>18.861</v>
      </c>
      <c r="G13" s="2">
        <v>4.175</v>
      </c>
      <c r="H13" s="2">
        <v>18.861</v>
      </c>
      <c r="I13" s="2">
        <v>8.198</v>
      </c>
      <c r="J13" s="2">
        <v>6.27</v>
      </c>
    </row>
    <row r="14">
      <c r="A14" s="5" t="s">
        <v>58</v>
      </c>
      <c r="B14" s="2">
        <v>85.065</v>
      </c>
      <c r="C14" s="2">
        <v>43.385</v>
      </c>
      <c r="D14" s="2">
        <v>72.17</v>
      </c>
      <c r="E14" s="2">
        <v>15.169</v>
      </c>
      <c r="F14" s="5">
        <v>18.194</v>
      </c>
      <c r="G14" s="2">
        <v>4.272</v>
      </c>
      <c r="H14" s="2">
        <v>18.194</v>
      </c>
      <c r="I14" s="2">
        <v>19.944</v>
      </c>
      <c r="J14" s="2">
        <v>6.4</v>
      </c>
    </row>
    <row r="15">
      <c r="A15" s="5" t="s">
        <v>59</v>
      </c>
      <c r="B15" s="5">
        <v>60.959</v>
      </c>
      <c r="C15" s="2">
        <v>38.577</v>
      </c>
      <c r="D15" s="2">
        <v>30.862</v>
      </c>
      <c r="E15" s="2">
        <v>15.13</v>
      </c>
      <c r="F15" s="5">
        <v>15.54</v>
      </c>
      <c r="G15" s="2">
        <v>3.447</v>
      </c>
      <c r="H15" s="2">
        <v>15.54</v>
      </c>
      <c r="I15" s="2">
        <v>19.488</v>
      </c>
      <c r="J15" s="2">
        <v>5.03</v>
      </c>
    </row>
    <row r="16">
      <c r="A16" s="5" t="s">
        <v>60</v>
      </c>
      <c r="B16" s="2">
        <v>32.491</v>
      </c>
      <c r="C16" s="2">
        <v>21.562</v>
      </c>
      <c r="D16" s="2">
        <v>20.776</v>
      </c>
      <c r="E16" s="2">
        <v>7.603</v>
      </c>
      <c r="F16" s="5">
        <v>9.254</v>
      </c>
      <c r="G16" s="2">
        <v>2.711</v>
      </c>
      <c r="H16" s="2">
        <v>9.254</v>
      </c>
      <c r="I16" s="2">
        <v>14.136</v>
      </c>
      <c r="J16" s="2">
        <v>3.31</v>
      </c>
    </row>
    <row r="17">
      <c r="A17" s="5" t="s">
        <v>61</v>
      </c>
      <c r="B17" s="2">
        <v>44.717</v>
      </c>
      <c r="C17" s="2">
        <v>27.217</v>
      </c>
      <c r="D17" s="2">
        <v>26.263</v>
      </c>
      <c r="E17" s="2">
        <v>11.339</v>
      </c>
      <c r="F17" s="5">
        <v>12.298</v>
      </c>
      <c r="G17" s="2">
        <v>3.3037</v>
      </c>
      <c r="H17" s="2">
        <v>12.298</v>
      </c>
      <c r="I17" s="2">
        <v>14.976</v>
      </c>
      <c r="J17" s="2">
        <v>3.9</v>
      </c>
    </row>
    <row r="18">
      <c r="A18" s="5" t="s">
        <v>62</v>
      </c>
      <c r="B18" s="2">
        <v>45.028</v>
      </c>
      <c r="C18" s="2">
        <v>32.348</v>
      </c>
      <c r="D18" s="2">
        <v>31.176</v>
      </c>
      <c r="E18" s="2">
        <v>11.746</v>
      </c>
      <c r="F18" s="5">
        <v>14.252</v>
      </c>
      <c r="G18" s="2">
        <v>3.191</v>
      </c>
      <c r="H18" s="2">
        <v>14.252</v>
      </c>
      <c r="I18" s="2">
        <v>21.016</v>
      </c>
      <c r="J18" s="2">
        <v>5.22</v>
      </c>
    </row>
    <row r="19">
      <c r="A19" s="5" t="s">
        <v>63</v>
      </c>
      <c r="B19" s="2">
        <v>59.115</v>
      </c>
      <c r="C19" s="2">
        <v>36.633</v>
      </c>
      <c r="D19" s="2">
        <v>36.492</v>
      </c>
      <c r="E19" s="2">
        <v>17.589</v>
      </c>
      <c r="F19" s="5">
        <v>17.842</v>
      </c>
      <c r="G19" s="2">
        <v>3.301</v>
      </c>
      <c r="H19" s="2">
        <v>17.842</v>
      </c>
      <c r="I19" s="2">
        <v>22.185</v>
      </c>
      <c r="J19" s="2">
        <v>6.78</v>
      </c>
    </row>
    <row r="20">
      <c r="A20" s="5" t="s">
        <v>64</v>
      </c>
      <c r="B20" s="2">
        <v>61.764</v>
      </c>
      <c r="C20" s="2">
        <v>41.633</v>
      </c>
      <c r="D20" s="2">
        <v>37.598</v>
      </c>
      <c r="E20" s="2">
        <v>17.426</v>
      </c>
      <c r="F20" s="5">
        <v>20.05</v>
      </c>
      <c r="G20" s="2">
        <v>3.185</v>
      </c>
      <c r="H20" s="2">
        <v>20.05</v>
      </c>
      <c r="I20" s="2">
        <v>17.637</v>
      </c>
      <c r="J20" s="2">
        <v>7.66</v>
      </c>
    </row>
    <row r="21">
      <c r="A21" s="5" t="s">
        <v>65</v>
      </c>
      <c r="B21" s="2">
        <v>61.555</v>
      </c>
      <c r="C21" s="2">
        <v>69.07</v>
      </c>
      <c r="D21" s="2">
        <v>37.867</v>
      </c>
      <c r="E21" s="2">
        <v>23.264</v>
      </c>
      <c r="F21" s="5">
        <v>22.704</v>
      </c>
      <c r="G21" s="2">
        <v>4.243</v>
      </c>
      <c r="H21" s="2">
        <v>22.704</v>
      </c>
      <c r="I21" s="2">
        <v>17.743</v>
      </c>
      <c r="J21" s="2">
        <v>8.97</v>
      </c>
    </row>
    <row r="22">
      <c r="A22" s="5" t="s">
        <v>66</v>
      </c>
      <c r="B22" s="2">
        <v>90.233</v>
      </c>
      <c r="C22" s="2">
        <v>55.298</v>
      </c>
      <c r="D22" s="2">
        <v>52.238</v>
      </c>
      <c r="E22" s="2">
        <v>32.609</v>
      </c>
      <c r="F22" s="5">
        <v>31.415</v>
      </c>
      <c r="G22" s="2">
        <v>5.236</v>
      </c>
      <c r="H22" s="2">
        <v>31.415</v>
      </c>
      <c r="I22" s="2">
        <v>33.95</v>
      </c>
      <c r="J22" s="2">
        <v>14.068</v>
      </c>
    </row>
    <row r="23">
      <c r="A23" s="5" t="s">
        <v>67</v>
      </c>
      <c r="B23" s="2">
        <v>83.164</v>
      </c>
      <c r="C23" s="2">
        <v>63.95</v>
      </c>
      <c r="D23" s="2">
        <v>51.22</v>
      </c>
      <c r="E23" s="2">
        <v>36.393</v>
      </c>
      <c r="F23" s="5">
        <v>36.465</v>
      </c>
      <c r="G23" s="2">
        <v>5.821</v>
      </c>
      <c r="H23" s="2">
        <v>36.465</v>
      </c>
      <c r="I23" s="2">
        <v>29.507</v>
      </c>
      <c r="J23" s="2">
        <v>16.68</v>
      </c>
    </row>
    <row r="24">
      <c r="A24" s="18" t="s">
        <v>68</v>
      </c>
      <c r="B24" s="19">
        <v>74.681062925491</v>
      </c>
      <c r="C24" s="19">
        <v>72.58456120883332</v>
      </c>
      <c r="D24" s="19">
        <v>54.58479466469084</v>
      </c>
      <c r="E24" s="19">
        <v>37.14614498526235</v>
      </c>
      <c r="F24" s="19">
        <v>38.79840620591743</v>
      </c>
      <c r="G24" s="19">
        <v>5.839437873985847</v>
      </c>
      <c r="H24" s="19">
        <v>38.79840620591743</v>
      </c>
      <c r="I24" s="19">
        <v>25.061854723248317</v>
      </c>
      <c r="J24" s="19">
        <v>17.619680855240702</v>
      </c>
    </row>
    <row r="25">
      <c r="A25" s="18" t="s">
        <v>69</v>
      </c>
      <c r="B25" s="19">
        <v>102.0150926913919</v>
      </c>
      <c r="C25" s="19">
        <v>100.03521288422101</v>
      </c>
      <c r="D25" s="19">
        <v>55.6150874601558</v>
      </c>
      <c r="E25" s="19">
        <v>43.071310364523185</v>
      </c>
      <c r="F25" s="19">
        <v>41.58620873707079</v>
      </c>
      <c r="G25" s="19">
        <v>7.230264823850768</v>
      </c>
      <c r="H25" s="19">
        <v>41.58620873707079</v>
      </c>
      <c r="I25" s="19">
        <v>25.821372466506638</v>
      </c>
      <c r="J25" s="19">
        <v>19.459207077962848</v>
      </c>
    </row>
    <row r="26">
      <c r="A26" s="18" t="s">
        <v>70</v>
      </c>
      <c r="B26" s="19">
        <v>114.85905380011211</v>
      </c>
      <c r="C26" s="19">
        <v>84.87694892830385</v>
      </c>
      <c r="D26" s="19">
        <v>69.33994112172715</v>
      </c>
      <c r="E26" s="19">
        <v>52.85054154297358</v>
      </c>
      <c r="F26" s="19">
        <v>44.521577192595345</v>
      </c>
      <c r="G26" s="19">
        <v>8.395947042250219</v>
      </c>
      <c r="H26" s="19">
        <v>44.521577192595345</v>
      </c>
      <c r="I26" s="19">
        <v>42.29075008308324</v>
      </c>
      <c r="J26" s="19">
        <v>24.896764824153234</v>
      </c>
    </row>
    <row r="27">
      <c r="A27" s="18" t="s">
        <v>71</v>
      </c>
      <c r="B27" s="19">
        <v>111.59711133292319</v>
      </c>
      <c r="C27" s="19">
        <v>93.61349574812414</v>
      </c>
      <c r="D27" s="19">
        <v>67.94795219131565</v>
      </c>
      <c r="E27" s="19">
        <v>56.38385423230967</v>
      </c>
      <c r="F27" s="19">
        <v>47.038519988535406</v>
      </c>
      <c r="G27" s="19">
        <v>9.220133001700406</v>
      </c>
      <c r="H27" s="19">
        <v>47.038519988535406</v>
      </c>
      <c r="I27" s="19">
        <v>38.18160109511308</v>
      </c>
      <c r="J27" s="19">
        <v>27.74845461890883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4.13"/>
    <col customWidth="1" min="9" max="9" width="15.0"/>
    <col customWidth="1" min="11" max="11" width="14.0"/>
    <col customWidth="1" min="12" max="12" width="17.13"/>
  </cols>
  <sheetData>
    <row r="1">
      <c r="A1" s="5" t="s">
        <v>72</v>
      </c>
      <c r="G1" s="5" t="s">
        <v>73</v>
      </c>
      <c r="K1" s="5" t="s">
        <v>74</v>
      </c>
    </row>
    <row r="2">
      <c r="A2" s="5" t="s">
        <v>42</v>
      </c>
      <c r="B2" s="5" t="s">
        <v>75</v>
      </c>
      <c r="C2" s="5" t="s">
        <v>76</v>
      </c>
      <c r="D2" s="5" t="s">
        <v>77</v>
      </c>
      <c r="E2" s="5" t="s">
        <v>78</v>
      </c>
    </row>
    <row r="3">
      <c r="A3" s="5" t="s">
        <v>47</v>
      </c>
      <c r="B3" s="5">
        <v>73.331</v>
      </c>
      <c r="G3" s="5" t="s">
        <v>77</v>
      </c>
      <c r="H3" s="5" t="s">
        <v>79</v>
      </c>
      <c r="I3" s="5" t="s">
        <v>80</v>
      </c>
      <c r="J3" s="5"/>
      <c r="K3" s="5" t="s">
        <v>81</v>
      </c>
      <c r="L3" s="5">
        <v>-6.92223116791297</v>
      </c>
    </row>
    <row r="4">
      <c r="A4" s="5" t="s">
        <v>48</v>
      </c>
      <c r="B4" s="5">
        <v>72.702</v>
      </c>
      <c r="C4" s="4">
        <f t="shared" ref="C4:C23" si="1">B4-B3</f>
        <v>-0.629</v>
      </c>
      <c r="G4" s="5">
        <v>1.0</v>
      </c>
      <c r="H4" s="5">
        <v>8.7856</v>
      </c>
      <c r="I4" s="5">
        <v>0.0</v>
      </c>
      <c r="J4" s="5"/>
      <c r="K4" s="5" t="s">
        <v>82</v>
      </c>
      <c r="L4" s="5">
        <v>-0.463505213987372</v>
      </c>
    </row>
    <row r="5">
      <c r="A5" s="5" t="s">
        <v>49</v>
      </c>
      <c r="B5" s="5">
        <v>77.733</v>
      </c>
      <c r="C5" s="4">
        <f t="shared" si="1"/>
        <v>5.031</v>
      </c>
      <c r="G5" s="5">
        <v>2.0</v>
      </c>
      <c r="H5" s="5">
        <v>-2.751</v>
      </c>
      <c r="I5" s="5">
        <v>0.0</v>
      </c>
      <c r="J5" s="5"/>
      <c r="K5" s="5" t="s">
        <v>83</v>
      </c>
      <c r="L5" s="5">
        <v>-3.03479732210006</v>
      </c>
    </row>
    <row r="6">
      <c r="A6" s="5" t="s">
        <v>50</v>
      </c>
      <c r="B6" s="5">
        <v>88.124</v>
      </c>
      <c r="C6" s="4">
        <f t="shared" si="1"/>
        <v>10.391</v>
      </c>
      <c r="G6" s="5">
        <v>3.0</v>
      </c>
      <c r="H6" s="5">
        <v>-7.313</v>
      </c>
      <c r="I6" s="5">
        <v>0.0</v>
      </c>
      <c r="J6" s="5"/>
      <c r="K6" s="5" t="s">
        <v>84</v>
      </c>
      <c r="L6" s="5">
        <v>-1.64438945074137</v>
      </c>
    </row>
    <row r="7">
      <c r="A7" s="5" t="s">
        <v>51</v>
      </c>
      <c r="B7" s="5">
        <v>91.1114</v>
      </c>
      <c r="C7" s="4">
        <f t="shared" si="1"/>
        <v>2.9874</v>
      </c>
      <c r="G7" s="5">
        <v>4.0</v>
      </c>
      <c r="H7" s="5">
        <v>-21.9514</v>
      </c>
      <c r="I7" s="5">
        <v>0.0</v>
      </c>
      <c r="J7" s="5"/>
      <c r="K7" s="5" t="s">
        <v>85</v>
      </c>
      <c r="L7" s="5">
        <v>-0.189555922286982</v>
      </c>
    </row>
    <row r="8">
      <c r="A8" s="5" t="s">
        <v>52</v>
      </c>
      <c r="B8" s="5">
        <v>99.268</v>
      </c>
      <c r="C8" s="4">
        <f t="shared" si="1"/>
        <v>8.1566</v>
      </c>
      <c r="D8" s="5">
        <v>1.0</v>
      </c>
      <c r="E8" s="5" t="s">
        <v>86</v>
      </c>
      <c r="G8" s="5">
        <v>5.0</v>
      </c>
      <c r="H8" s="5">
        <v>-1.9806</v>
      </c>
      <c r="I8" s="5">
        <v>0.0</v>
      </c>
      <c r="J8" s="5"/>
    </row>
    <row r="9">
      <c r="A9" s="5" t="s">
        <v>53</v>
      </c>
      <c r="B9" s="5">
        <v>101.548</v>
      </c>
      <c r="C9" s="4">
        <f t="shared" si="1"/>
        <v>2.28</v>
      </c>
      <c r="D9" s="5">
        <v>2.0</v>
      </c>
      <c r="E9" s="4">
        <f t="shared" ref="E9:E23" si="2">C9-C5</f>
        <v>-2.751</v>
      </c>
      <c r="G9" s="5">
        <v>6.0</v>
      </c>
      <c r="H9" s="5">
        <v>-4.577</v>
      </c>
      <c r="I9" s="4">
        <f t="shared" ref="I9:I19" si="3">H9-L$3-L$4*H8-L$6*H5+L$4*L$6*H4-L$5*I8-L$7*I5-L$5*L$7*I4</f>
        <v>3.599733067</v>
      </c>
      <c r="J9" s="5"/>
      <c r="K9" s="5" t="s">
        <v>87</v>
      </c>
      <c r="L9" s="3">
        <f>SUMSQ(I9:I19)</f>
        <v>3829.076895</v>
      </c>
    </row>
    <row r="10">
      <c r="A10" s="5" t="s">
        <v>54</v>
      </c>
      <c r="B10" s="5">
        <v>104.626</v>
      </c>
      <c r="C10" s="4">
        <f t="shared" si="1"/>
        <v>3.078</v>
      </c>
      <c r="D10" s="5">
        <v>3.0</v>
      </c>
      <c r="E10" s="4">
        <f t="shared" si="2"/>
        <v>-7.313</v>
      </c>
      <c r="G10" s="5">
        <v>7.0</v>
      </c>
      <c r="H10" s="5">
        <v>-7.554</v>
      </c>
      <c r="I10" s="4">
        <f t="shared" si="3"/>
        <v>-5.950957642</v>
      </c>
      <c r="J10" s="5"/>
    </row>
    <row r="11">
      <c r="A11" s="5" t="s">
        <v>55</v>
      </c>
      <c r="B11" s="5">
        <v>85.662</v>
      </c>
      <c r="C11" s="4">
        <f t="shared" si="1"/>
        <v>-18.964</v>
      </c>
      <c r="D11" s="5">
        <v>4.0</v>
      </c>
      <c r="E11" s="4">
        <f t="shared" si="2"/>
        <v>-21.9514</v>
      </c>
      <c r="G11" s="5">
        <v>8.0</v>
      </c>
      <c r="H11" s="5">
        <v>94.858</v>
      </c>
      <c r="I11" s="4">
        <f t="shared" si="3"/>
        <v>38.54846698</v>
      </c>
      <c r="J11" s="5"/>
    </row>
    <row r="12">
      <c r="A12" s="5" t="s">
        <v>56</v>
      </c>
      <c r="B12" s="5">
        <v>91.838</v>
      </c>
      <c r="C12" s="4">
        <f t="shared" si="1"/>
        <v>6.176</v>
      </c>
      <c r="D12" s="5">
        <v>5.0</v>
      </c>
      <c r="E12" s="4">
        <f t="shared" si="2"/>
        <v>-1.9806</v>
      </c>
      <c r="G12" s="5">
        <v>9.0</v>
      </c>
      <c r="H12" s="5">
        <v>-134.644</v>
      </c>
      <c r="I12" s="4">
        <f t="shared" si="3"/>
        <v>13.24432962</v>
      </c>
      <c r="J12" s="5"/>
    </row>
    <row r="13">
      <c r="A13" s="5" t="s">
        <v>57</v>
      </c>
      <c r="B13" s="5">
        <v>89.541</v>
      </c>
      <c r="C13" s="4">
        <f t="shared" si="1"/>
        <v>-2.297</v>
      </c>
      <c r="D13" s="5">
        <v>6.0</v>
      </c>
      <c r="E13" s="4">
        <f t="shared" si="2"/>
        <v>-4.577</v>
      </c>
      <c r="G13" s="5">
        <v>10.0</v>
      </c>
      <c r="H13" s="5">
        <v>14.523</v>
      </c>
      <c r="I13" s="4">
        <f t="shared" si="3"/>
        <v>-9.122708419</v>
      </c>
      <c r="J13" s="5"/>
    </row>
    <row r="14">
      <c r="A14" s="5" t="s">
        <v>58</v>
      </c>
      <c r="B14" s="5">
        <v>85.065</v>
      </c>
      <c r="C14" s="4">
        <f t="shared" si="1"/>
        <v>-4.476</v>
      </c>
      <c r="D14" s="5">
        <v>7.0</v>
      </c>
      <c r="E14" s="4">
        <f t="shared" si="2"/>
        <v>-7.554</v>
      </c>
      <c r="G14" s="5">
        <v>11.0</v>
      </c>
      <c r="H14" s="5">
        <v>4.787</v>
      </c>
      <c r="I14" s="4">
        <f t="shared" si="3"/>
        <v>-28.35391899</v>
      </c>
      <c r="J14" s="5"/>
    </row>
    <row r="15">
      <c r="A15" s="5" t="s">
        <v>59</v>
      </c>
      <c r="B15" s="5">
        <v>60.959</v>
      </c>
      <c r="C15" s="4">
        <f t="shared" si="1"/>
        <v>-24.106</v>
      </c>
      <c r="D15" s="5">
        <v>8.0</v>
      </c>
      <c r="E15" s="4">
        <f t="shared" si="2"/>
        <v>-5.142</v>
      </c>
      <c r="G15" s="5">
        <v>12.0</v>
      </c>
      <c r="H15" s="5">
        <v>-61.807</v>
      </c>
      <c r="I15" s="4">
        <f t="shared" si="3"/>
        <v>22.24205747</v>
      </c>
      <c r="J15" s="5"/>
    </row>
    <row r="16">
      <c r="A16" s="5" t="s">
        <v>60</v>
      </c>
      <c r="B16" s="5">
        <v>32.491</v>
      </c>
      <c r="C16" s="4">
        <f t="shared" si="1"/>
        <v>-28.468</v>
      </c>
      <c r="D16" s="5">
        <v>9.0</v>
      </c>
      <c r="E16" s="4">
        <f t="shared" si="2"/>
        <v>-34.644</v>
      </c>
      <c r="G16" s="5">
        <v>13.0</v>
      </c>
      <c r="H16" s="5">
        <v>131.117</v>
      </c>
      <c r="I16" s="4">
        <f t="shared" si="3"/>
        <v>8.118493964</v>
      </c>
    </row>
    <row r="17">
      <c r="A17" s="5" t="s">
        <v>61</v>
      </c>
      <c r="B17" s="5">
        <v>44.717</v>
      </c>
      <c r="C17" s="4">
        <f t="shared" si="1"/>
        <v>12.226</v>
      </c>
      <c r="D17" s="5">
        <v>10.0</v>
      </c>
      <c r="E17" s="4">
        <f t="shared" si="2"/>
        <v>14.523</v>
      </c>
      <c r="G17" s="5">
        <v>14.0</v>
      </c>
      <c r="H17" s="5">
        <v>-12.435</v>
      </c>
      <c r="I17" s="4">
        <f t="shared" si="3"/>
        <v>-8.191530013</v>
      </c>
    </row>
    <row r="18">
      <c r="A18" s="5" t="s">
        <v>62</v>
      </c>
      <c r="B18" s="5">
        <v>45.028</v>
      </c>
      <c r="C18" s="4">
        <f t="shared" si="1"/>
        <v>0.311</v>
      </c>
      <c r="D18" s="5">
        <v>11.0</v>
      </c>
      <c r="E18" s="4">
        <f t="shared" si="2"/>
        <v>4.787</v>
      </c>
      <c r="G18" s="5">
        <v>15.0</v>
      </c>
      <c r="H18" s="5">
        <v>28.367</v>
      </c>
      <c r="I18" s="4">
        <f t="shared" si="3"/>
        <v>23.48009841</v>
      </c>
    </row>
    <row r="19">
      <c r="A19" s="5" t="s">
        <v>63</v>
      </c>
      <c r="B19" s="5">
        <v>59.115</v>
      </c>
      <c r="C19" s="4">
        <f t="shared" si="1"/>
        <v>14.087</v>
      </c>
      <c r="D19" s="5">
        <v>12.0</v>
      </c>
      <c r="E19" s="4">
        <f t="shared" si="2"/>
        <v>38.193</v>
      </c>
      <c r="G19" s="5">
        <v>16.0</v>
      </c>
      <c r="H19" s="5">
        <v>-21.156</v>
      </c>
      <c r="I19" s="4">
        <f t="shared" si="3"/>
        <v>-7.287287946</v>
      </c>
    </row>
    <row r="20">
      <c r="A20" s="5" t="s">
        <v>64</v>
      </c>
      <c r="B20" s="5">
        <v>61.764</v>
      </c>
      <c r="C20" s="4">
        <f t="shared" si="1"/>
        <v>2.649</v>
      </c>
      <c r="D20" s="5">
        <v>13.0</v>
      </c>
      <c r="E20" s="4">
        <f t="shared" si="2"/>
        <v>31.117</v>
      </c>
      <c r="H20" s="4">
        <f>(L$3+L$4*H19+L$6*H11+L$5*I19+L$7*I12+L$5*L$7*I11)</f>
        <v>-111.3193707</v>
      </c>
    </row>
    <row r="21">
      <c r="A21" s="5" t="s">
        <v>65</v>
      </c>
      <c r="B21" s="5">
        <v>61.555</v>
      </c>
      <c r="C21" s="4">
        <f t="shared" si="1"/>
        <v>-0.209</v>
      </c>
      <c r="D21" s="5">
        <v>14.0</v>
      </c>
      <c r="E21" s="4">
        <f t="shared" si="2"/>
        <v>-12.435</v>
      </c>
      <c r="H21" s="4">
        <f t="shared" ref="H21:H23" si="4">L$3+L$4*H20+L$6*H12+L$5*I20+L$7*I13+L$5*L$7*I12</f>
        <v>275.4302977</v>
      </c>
    </row>
    <row r="22">
      <c r="A22" s="5" t="s">
        <v>66</v>
      </c>
      <c r="B22" s="5">
        <v>90.233</v>
      </c>
      <c r="C22" s="4">
        <f t="shared" si="1"/>
        <v>28.678</v>
      </c>
      <c r="D22" s="5">
        <v>15.0</v>
      </c>
      <c r="E22" s="4">
        <f t="shared" si="2"/>
        <v>28.367</v>
      </c>
      <c r="H22" s="4">
        <f t="shared" si="4"/>
        <v>-158.3403889</v>
      </c>
    </row>
    <row r="23">
      <c r="A23" s="5" t="s">
        <v>67</v>
      </c>
      <c r="B23" s="5">
        <v>83.164</v>
      </c>
      <c r="C23" s="4">
        <f t="shared" si="1"/>
        <v>-7.069</v>
      </c>
      <c r="D23" s="5">
        <v>16.0</v>
      </c>
      <c r="E23" s="4">
        <f t="shared" si="2"/>
        <v>-21.156</v>
      </c>
      <c r="H23" s="4">
        <f t="shared" si="4"/>
        <v>38.07057533</v>
      </c>
    </row>
    <row r="24">
      <c r="A24" s="20" t="s">
        <v>68</v>
      </c>
      <c r="B24" s="21">
        <v>74.681062925491</v>
      </c>
      <c r="C24" s="21">
        <v>-8.482937074509</v>
      </c>
      <c r="D24" s="22">
        <v>17.0</v>
      </c>
      <c r="E24" s="20">
        <v>-11.131937074509</v>
      </c>
    </row>
    <row r="25">
      <c r="A25" s="20" t="s">
        <v>69</v>
      </c>
      <c r="B25" s="21">
        <v>102.0150926913919</v>
      </c>
      <c r="C25" s="21">
        <v>27.334029765900898</v>
      </c>
      <c r="D25" s="22">
        <v>18.0</v>
      </c>
      <c r="E25" s="20">
        <v>27.5430297659009</v>
      </c>
    </row>
    <row r="26">
      <c r="A26" s="20" t="s">
        <v>70</v>
      </c>
      <c r="B26" s="21">
        <v>114.85905380011211</v>
      </c>
      <c r="C26" s="21">
        <v>12.843961108720205</v>
      </c>
      <c r="D26" s="22">
        <v>19.0</v>
      </c>
      <c r="E26" s="20">
        <v>-15.8340388912798</v>
      </c>
    </row>
    <row r="27">
      <c r="A27" s="20" t="s">
        <v>71</v>
      </c>
      <c r="B27" s="21">
        <v>111.59711133292319</v>
      </c>
      <c r="C27" s="21">
        <v>-3.2619424671889226</v>
      </c>
      <c r="D27" s="22">
        <v>20.0</v>
      </c>
      <c r="E27" s="20">
        <v>3.80705753281108</v>
      </c>
    </row>
    <row r="29">
      <c r="A29" s="5" t="s">
        <v>88</v>
      </c>
    </row>
    <row r="30">
      <c r="A30" s="5" t="s">
        <v>42</v>
      </c>
      <c r="B30" s="5" t="s">
        <v>75</v>
      </c>
      <c r="C30" s="5" t="s">
        <v>76</v>
      </c>
      <c r="D30" s="5" t="s">
        <v>89</v>
      </c>
    </row>
    <row r="31">
      <c r="A31" s="5" t="s">
        <v>62</v>
      </c>
      <c r="B31" s="5">
        <v>45.028</v>
      </c>
    </row>
    <row r="32">
      <c r="A32" s="5" t="s">
        <v>63</v>
      </c>
      <c r="B32" s="5">
        <v>59.115</v>
      </c>
      <c r="C32" s="4">
        <f t="shared" ref="C32:C36" si="5">B32-B31</f>
        <v>14.087</v>
      </c>
    </row>
    <row r="33">
      <c r="A33" s="5" t="s">
        <v>64</v>
      </c>
      <c r="B33" s="5">
        <v>61.764</v>
      </c>
      <c r="C33" s="4">
        <f t="shared" si="5"/>
        <v>2.649</v>
      </c>
    </row>
    <row r="34">
      <c r="A34" s="5" t="s">
        <v>65</v>
      </c>
      <c r="B34" s="5">
        <v>61.555</v>
      </c>
      <c r="C34" s="4">
        <f t="shared" si="5"/>
        <v>-0.209</v>
      </c>
    </row>
    <row r="35">
      <c r="A35" s="5" t="s">
        <v>66</v>
      </c>
      <c r="B35" s="5">
        <v>90.233</v>
      </c>
      <c r="C35" s="4">
        <f t="shared" si="5"/>
        <v>28.678</v>
      </c>
    </row>
    <row r="36">
      <c r="A36" s="5" t="s">
        <v>67</v>
      </c>
      <c r="B36" s="5">
        <v>83.164</v>
      </c>
      <c r="C36" s="4">
        <f t="shared" si="5"/>
        <v>-7.069</v>
      </c>
      <c r="D36" s="4">
        <f>C36-C32</f>
        <v>-21.156</v>
      </c>
    </row>
    <row r="37">
      <c r="A37" s="5" t="s">
        <v>68</v>
      </c>
      <c r="B37" s="23">
        <f t="shared" ref="B37:B40" si="6">B36+C37</f>
        <v>74.68106293</v>
      </c>
      <c r="C37" s="23">
        <f t="shared" ref="C37:C40" si="7">C33+D37</f>
        <v>-8.482937075</v>
      </c>
      <c r="D37" s="24">
        <v>-11.131937074509</v>
      </c>
    </row>
    <row r="38">
      <c r="A38" s="5" t="s">
        <v>69</v>
      </c>
      <c r="B38" s="23">
        <f t="shared" si="6"/>
        <v>102.0150927</v>
      </c>
      <c r="C38" s="23">
        <f t="shared" si="7"/>
        <v>27.33402977</v>
      </c>
      <c r="D38" s="24">
        <v>27.5430297659009</v>
      </c>
    </row>
    <row r="39">
      <c r="A39" s="5" t="s">
        <v>70</v>
      </c>
      <c r="B39" s="23">
        <f t="shared" si="6"/>
        <v>114.8590538</v>
      </c>
      <c r="C39" s="23">
        <f t="shared" si="7"/>
        <v>12.84396111</v>
      </c>
      <c r="D39" s="24">
        <v>-15.8340388912798</v>
      </c>
    </row>
    <row r="40">
      <c r="A40" s="5" t="s">
        <v>71</v>
      </c>
      <c r="B40" s="23">
        <f t="shared" si="6"/>
        <v>111.5971113</v>
      </c>
      <c r="C40" s="23">
        <f t="shared" si="7"/>
        <v>-3.261942467</v>
      </c>
      <c r="D40" s="24">
        <v>3.80705753281108</v>
      </c>
    </row>
  </sheetData>
  <drawing r:id="rId1"/>
</worksheet>
</file>