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mjones/Desktop/Projects/FASS_DEIWork/"/>
    </mc:Choice>
  </mc:AlternateContent>
  <xr:revisionPtr revIDLastSave="0" documentId="13_ncr:1_{7707B19C-DEDB-F44A-B36A-0A277D40A1A9}" xr6:coauthVersionLast="47" xr6:coauthVersionMax="47" xr10:uidLastSave="{00000000-0000-0000-0000-000000000000}"/>
  <bookViews>
    <workbookView xWindow="600" yWindow="500" windowWidth="36700" windowHeight="19620" activeTab="4" xr2:uid="{00000000-000D-0000-FFFF-FFFF00000000}"/>
  </bookViews>
  <sheets>
    <sheet name="Figure 1a Data" sheetId="1" r:id="rId1"/>
    <sheet name="Figure 1b Data" sheetId="2" r:id="rId2"/>
    <sheet name="Figure 1c Data" sheetId="3" r:id="rId3"/>
    <sheet name="Figure 2a Data" sheetId="4" r:id="rId4"/>
    <sheet name="Figure 2b Data" sheetId="5" r:id="rId5"/>
    <sheet name="Figure S1 Dat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C8" i="2"/>
  <c r="J5" i="3"/>
  <c r="I5" i="3"/>
  <c r="H5" i="3"/>
  <c r="G5" i="3"/>
  <c r="F5" i="3"/>
  <c r="E5" i="3"/>
  <c r="D5" i="3"/>
  <c r="C5" i="3"/>
  <c r="J4" i="3"/>
  <c r="I4" i="3"/>
  <c r="H4" i="3"/>
  <c r="G4" i="3"/>
  <c r="F4" i="3"/>
  <c r="E4" i="3"/>
  <c r="D4" i="3"/>
  <c r="C4" i="3"/>
  <c r="J3" i="3"/>
  <c r="I3" i="3"/>
  <c r="H3" i="3"/>
  <c r="G3" i="3"/>
  <c r="F3" i="3"/>
  <c r="E3" i="3"/>
  <c r="D3" i="3"/>
  <c r="C3" i="3"/>
  <c r="D9" i="1"/>
  <c r="C9" i="1"/>
</calcChain>
</file>

<file path=xl/sharedStrings.xml><?xml version="1.0" encoding="utf-8"?>
<sst xmlns="http://schemas.openxmlformats.org/spreadsheetml/2006/main" count="62" uniqueCount="40">
  <si>
    <t xml:space="preserve">White </t>
  </si>
  <si>
    <t>Non-white Hispanic, Latinx or Spanish</t>
  </si>
  <si>
    <t>Black or African American</t>
  </si>
  <si>
    <t>Asian+Desi+Middle Eastern</t>
  </si>
  <si>
    <t>American Indian or Alaska Native, A Native Hawaiian or Pacific Islander</t>
  </si>
  <si>
    <t>African</t>
  </si>
  <si>
    <t>all-participants</t>
  </si>
  <si>
    <t>students</t>
  </si>
  <si>
    <t>early career</t>
  </si>
  <si>
    <t>mid-career</t>
  </si>
  <si>
    <t>senior</t>
  </si>
  <si>
    <t>non-scientist</t>
  </si>
  <si>
    <t>no-response</t>
  </si>
  <si>
    <t>she/her</t>
  </si>
  <si>
    <t>he/him</t>
  </si>
  <si>
    <t>non-binary</t>
  </si>
  <si>
    <t>no-answer</t>
  </si>
  <si>
    <t>Participants by career stage</t>
  </si>
  <si>
    <t>student 21</t>
  </si>
  <si>
    <t>student 22</t>
  </si>
  <si>
    <t>early-career 21</t>
  </si>
  <si>
    <t>early-career 22</t>
  </si>
  <si>
    <t>mid-career 21</t>
  </si>
  <si>
    <t>mid-career 22</t>
  </si>
  <si>
    <t>senior 21</t>
  </si>
  <si>
    <t>senior 22</t>
  </si>
  <si>
    <t>non-scientist 21</t>
  </si>
  <si>
    <t>non-scientist 22</t>
  </si>
  <si>
    <t>total</t>
  </si>
  <si>
    <t>gender idendity by career stage for 2021 &amp; 2022</t>
  </si>
  <si>
    <t>Race ethnicity for 2021 &amp; 2022</t>
  </si>
  <si>
    <t>Non-white Hispanic, Latinx</t>
  </si>
  <si>
    <t>Asian &amp; Middle Eastern</t>
  </si>
  <si>
    <t xml:space="preserve">American Indian or Alaska Native,  Native Hawaiian or Pacific Islander </t>
  </si>
  <si>
    <t xml:space="preserve">African </t>
  </si>
  <si>
    <t>students 21</t>
  </si>
  <si>
    <t>2021 race/ethnicity by career stage</t>
  </si>
  <si>
    <t>students 22</t>
  </si>
  <si>
    <t>2022 race/ethnicity by career stage</t>
  </si>
  <si>
    <t>Participants by gender identity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</si>
</sst>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2" borderId="6" xfId="0" applyFont="1" applyFill="1" applyBorder="1"/>
    <xf numFmtId="0" fontId="2" fillId="0" borderId="7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3" borderId="12" xfId="0" applyFont="1" applyFill="1" applyBorder="1"/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0"/>
  <sheetViews>
    <sheetView workbookViewId="0">
      <selection activeCell="B9" sqref="B9"/>
    </sheetView>
  </sheetViews>
  <sheetFormatPr baseColWidth="10" defaultColWidth="8.83203125" defaultRowHeight="15" x14ac:dyDescent="0.2"/>
  <cols>
    <col min="2" max="2" width="25.83203125" customWidth="1"/>
    <col min="3" max="3" width="17" customWidth="1"/>
    <col min="4" max="4" width="27.5" customWidth="1"/>
    <col min="5" max="5" width="27.83203125" customWidth="1"/>
    <col min="6" max="6" width="34.33203125" customWidth="1"/>
    <col min="7" max="7" width="37.1640625" customWidth="1"/>
    <col min="8" max="8" width="18.6640625" customWidth="1"/>
    <col min="9" max="9" width="18" customWidth="1"/>
    <col min="10" max="10" width="21" customWidth="1"/>
    <col min="11" max="11" width="19.5" customWidth="1"/>
    <col min="12" max="12" width="14.83203125" customWidth="1"/>
  </cols>
  <sheetData>
    <row r="1" spans="2:8" ht="24" x14ac:dyDescent="0.3">
      <c r="B1" s="2" t="s">
        <v>17</v>
      </c>
    </row>
    <row r="2" spans="2:8" ht="24" x14ac:dyDescent="0.3">
      <c r="B2" s="22" t="s">
        <v>6</v>
      </c>
      <c r="C2" s="9">
        <v>2021</v>
      </c>
      <c r="D2" s="23">
        <v>2022</v>
      </c>
    </row>
    <row r="3" spans="2:8" ht="24" x14ac:dyDescent="0.3">
      <c r="B3" s="6" t="s">
        <v>7</v>
      </c>
      <c r="C3" s="38">
        <v>237</v>
      </c>
      <c r="D3" s="7">
        <v>103</v>
      </c>
      <c r="E3" s="1"/>
      <c r="F3" s="1"/>
      <c r="G3" s="1"/>
      <c r="H3" s="1"/>
    </row>
    <row r="4" spans="2:8" ht="24" x14ac:dyDescent="0.3">
      <c r="B4" s="6" t="s">
        <v>8</v>
      </c>
      <c r="C4" s="38">
        <v>148</v>
      </c>
      <c r="D4" s="7">
        <v>61</v>
      </c>
    </row>
    <row r="5" spans="2:8" ht="24" x14ac:dyDescent="0.3">
      <c r="B5" s="6" t="s">
        <v>9</v>
      </c>
      <c r="C5" s="38">
        <v>168</v>
      </c>
      <c r="D5" s="7">
        <v>70</v>
      </c>
    </row>
    <row r="6" spans="2:8" ht="24" x14ac:dyDescent="0.3">
      <c r="B6" s="6" t="s">
        <v>10</v>
      </c>
      <c r="C6" s="38">
        <v>242</v>
      </c>
      <c r="D6" s="7">
        <v>83</v>
      </c>
    </row>
    <row r="7" spans="2:8" ht="24" x14ac:dyDescent="0.3">
      <c r="B7" s="6" t="s">
        <v>11</v>
      </c>
      <c r="C7" s="38">
        <v>44</v>
      </c>
      <c r="D7" s="7">
        <v>6</v>
      </c>
    </row>
    <row r="8" spans="2:8" ht="24" x14ac:dyDescent="0.3">
      <c r="B8" s="6" t="s">
        <v>12</v>
      </c>
      <c r="C8" s="38">
        <v>0</v>
      </c>
      <c r="D8" s="7">
        <v>1</v>
      </c>
    </row>
    <row r="9" spans="2:8" ht="24" x14ac:dyDescent="0.3">
      <c r="B9" s="22" t="s">
        <v>28</v>
      </c>
      <c r="C9" s="39">
        <f>SUM(C3:C7)</f>
        <v>839</v>
      </c>
      <c r="D9" s="24">
        <f>SUM(D3:D8)</f>
        <v>324</v>
      </c>
    </row>
    <row r="12" spans="2:8" ht="24" x14ac:dyDescent="0.3">
      <c r="B12" s="2"/>
      <c r="C12" s="2"/>
      <c r="D12" s="2"/>
    </row>
    <row r="13" spans="2:8" ht="24" x14ac:dyDescent="0.3">
      <c r="B13" s="2"/>
      <c r="C13" s="2"/>
      <c r="D13" s="2"/>
    </row>
    <row r="14" spans="2:8" ht="24" x14ac:dyDescent="0.3">
      <c r="B14" s="2"/>
      <c r="C14" s="2"/>
      <c r="D14" s="2"/>
    </row>
    <row r="15" spans="2:8" ht="24" x14ac:dyDescent="0.3">
      <c r="B15" s="2"/>
      <c r="C15" s="2"/>
      <c r="D15" s="2"/>
    </row>
    <row r="16" spans="2:8" ht="24" x14ac:dyDescent="0.3">
      <c r="B16" s="2"/>
      <c r="C16" s="2"/>
      <c r="D16" s="2"/>
    </row>
    <row r="17" spans="2:13" ht="24" x14ac:dyDescent="0.3">
      <c r="B17" s="2"/>
      <c r="C17" s="2"/>
      <c r="D17" s="2"/>
    </row>
    <row r="18" spans="2:13" ht="24" x14ac:dyDescent="0.3">
      <c r="B18" s="2"/>
      <c r="C18" s="2"/>
      <c r="D18" s="2"/>
    </row>
    <row r="19" spans="2:13" ht="24" x14ac:dyDescent="0.3">
      <c r="B19" s="2"/>
      <c r="C19" s="2"/>
      <c r="D19" s="2"/>
    </row>
    <row r="20" spans="2:13" ht="24" x14ac:dyDescent="0.3">
      <c r="B20" s="2"/>
    </row>
    <row r="21" spans="2:13" ht="24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ht="24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 ht="24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ht="24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ht="24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8" spans="2:13" ht="24" x14ac:dyDescent="0.3">
      <c r="B28" s="2"/>
      <c r="C28" s="2"/>
      <c r="D28" s="2"/>
      <c r="E28" s="2"/>
      <c r="F28" s="2"/>
      <c r="G28" s="2"/>
      <c r="H28" s="2"/>
    </row>
    <row r="29" spans="2:13" ht="24" x14ac:dyDescent="0.3">
      <c r="B29" s="2"/>
      <c r="C29" s="40"/>
      <c r="D29" s="41"/>
      <c r="E29" s="41"/>
      <c r="F29" s="41"/>
      <c r="G29" s="41"/>
      <c r="H29" s="41"/>
    </row>
    <row r="30" spans="2:13" ht="24" x14ac:dyDescent="0.3">
      <c r="B30" s="2"/>
      <c r="C30" s="2"/>
      <c r="D30" s="2"/>
      <c r="E30" s="2"/>
      <c r="F30" s="2"/>
      <c r="G30" s="2"/>
      <c r="H30" s="2"/>
    </row>
    <row r="31" spans="2:13" ht="24" x14ac:dyDescent="0.3">
      <c r="B31" s="2"/>
      <c r="C31" s="2"/>
      <c r="D31" s="2"/>
      <c r="E31" s="2"/>
      <c r="F31" s="2"/>
      <c r="G31" s="2"/>
      <c r="H31" s="2"/>
    </row>
    <row r="32" spans="2:13" ht="24" x14ac:dyDescent="0.3">
      <c r="B32" s="2"/>
      <c r="C32" s="2"/>
      <c r="D32" s="2"/>
      <c r="E32" s="2"/>
      <c r="F32" s="2"/>
      <c r="G32" s="2"/>
      <c r="H32" s="2"/>
    </row>
    <row r="34" spans="2:8" ht="24" x14ac:dyDescent="0.3">
      <c r="C34" s="2"/>
      <c r="D34" s="2"/>
      <c r="E34" s="2"/>
      <c r="F34" s="2"/>
      <c r="G34" s="2"/>
      <c r="H34" s="2"/>
    </row>
    <row r="35" spans="2:8" ht="24" x14ac:dyDescent="0.3">
      <c r="B35" s="2"/>
      <c r="C35" s="2"/>
      <c r="D35" s="2"/>
      <c r="E35" s="2"/>
      <c r="F35" s="2"/>
      <c r="G35" s="2"/>
      <c r="H35" s="2"/>
    </row>
    <row r="36" spans="2:8" ht="24" x14ac:dyDescent="0.3">
      <c r="B36" s="2"/>
      <c r="C36" s="40"/>
      <c r="D36" s="41"/>
      <c r="E36" s="41"/>
      <c r="F36" s="41"/>
      <c r="G36" s="41"/>
      <c r="H36" s="41"/>
    </row>
    <row r="37" spans="2:8" ht="24" x14ac:dyDescent="0.3">
      <c r="B37" s="2"/>
      <c r="C37" s="2"/>
      <c r="D37" s="2"/>
      <c r="E37" s="2"/>
      <c r="F37" s="2"/>
      <c r="G37" s="2"/>
      <c r="H37" s="2"/>
    </row>
    <row r="38" spans="2:8" ht="24" x14ac:dyDescent="0.3">
      <c r="B38" s="2"/>
      <c r="C38" s="2"/>
      <c r="D38" s="2"/>
      <c r="E38" s="2"/>
      <c r="F38" s="2"/>
      <c r="G38" s="2"/>
      <c r="H38" s="2"/>
    </row>
    <row r="39" spans="2:8" ht="24" x14ac:dyDescent="0.3">
      <c r="B39" s="2"/>
      <c r="C39" s="2"/>
      <c r="D39" s="2"/>
      <c r="E39" s="2"/>
      <c r="F39" s="2"/>
      <c r="G39" s="2"/>
      <c r="H39" s="2"/>
    </row>
    <row r="40" spans="2:8" ht="24" x14ac:dyDescent="0.3">
      <c r="B40" s="2"/>
      <c r="C40" s="2"/>
      <c r="D40" s="2"/>
      <c r="E40" s="2"/>
      <c r="F40" s="2"/>
      <c r="G40" s="2"/>
      <c r="H40" s="2"/>
    </row>
    <row r="41" spans="2:8" ht="24" x14ac:dyDescent="0.3">
      <c r="B41" s="2"/>
      <c r="C41" s="2"/>
      <c r="D41" s="2"/>
      <c r="E41" s="2"/>
      <c r="F41" s="2"/>
      <c r="G41" s="2"/>
      <c r="H41" s="2"/>
    </row>
    <row r="44" spans="2:8" ht="24" x14ac:dyDescent="0.3">
      <c r="B44" s="2"/>
    </row>
    <row r="45" spans="2:8" ht="24" x14ac:dyDescent="0.3">
      <c r="B45" s="2"/>
      <c r="C45" s="40"/>
      <c r="D45" s="41"/>
      <c r="E45" s="41"/>
      <c r="F45" s="41"/>
      <c r="G45" s="41"/>
      <c r="H45" s="41"/>
    </row>
    <row r="46" spans="2:8" ht="24" x14ac:dyDescent="0.3">
      <c r="B46" s="2"/>
      <c r="C46" s="2"/>
      <c r="D46" s="2"/>
      <c r="E46" s="2"/>
      <c r="F46" s="2"/>
      <c r="G46" s="2"/>
      <c r="H46" s="2"/>
    </row>
    <row r="47" spans="2:8" ht="24" x14ac:dyDescent="0.3">
      <c r="B47" s="2"/>
      <c r="C47" s="2"/>
      <c r="D47" s="2"/>
      <c r="E47" s="2"/>
      <c r="F47" s="2"/>
      <c r="G47" s="2"/>
      <c r="H47" s="2"/>
    </row>
    <row r="48" spans="2:8" ht="24" x14ac:dyDescent="0.3">
      <c r="B48" s="2"/>
      <c r="C48" s="2"/>
      <c r="D48" s="2"/>
      <c r="E48" s="2"/>
      <c r="F48" s="2"/>
      <c r="G48" s="2"/>
      <c r="H48" s="2"/>
    </row>
    <row r="49" spans="2:8" ht="24" x14ac:dyDescent="0.3">
      <c r="B49" s="2"/>
      <c r="C49" s="2"/>
      <c r="D49" s="2"/>
      <c r="E49" s="2"/>
      <c r="F49" s="2"/>
      <c r="G49" s="2"/>
      <c r="H49" s="2"/>
    </row>
    <row r="50" spans="2:8" ht="24" x14ac:dyDescent="0.3">
      <c r="B50" s="2"/>
      <c r="C50" s="2"/>
      <c r="D50" s="2"/>
      <c r="E50" s="2"/>
      <c r="F50" s="2"/>
      <c r="G50" s="2"/>
      <c r="H5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EDDF-FD1A-4CB7-B140-964CB09BAC5B}">
  <dimension ref="B2:D8"/>
  <sheetViews>
    <sheetView workbookViewId="0">
      <selection activeCell="B8" sqref="B8"/>
    </sheetView>
  </sheetViews>
  <sheetFormatPr baseColWidth="10" defaultColWidth="8.83203125" defaultRowHeight="15" x14ac:dyDescent="0.2"/>
  <cols>
    <col min="2" max="2" width="17.33203125" customWidth="1"/>
    <col min="3" max="3" width="18.83203125" customWidth="1"/>
    <col min="4" max="4" width="21.5" customWidth="1"/>
  </cols>
  <sheetData>
    <row r="2" spans="2:4" ht="24" x14ac:dyDescent="0.3">
      <c r="B2" s="2" t="s">
        <v>39</v>
      </c>
      <c r="C2" s="2"/>
      <c r="D2" s="2"/>
    </row>
    <row r="3" spans="2:4" ht="24" x14ac:dyDescent="0.3">
      <c r="B3" s="9"/>
      <c r="C3" s="35">
        <v>2021</v>
      </c>
      <c r="D3" s="33">
        <v>2022</v>
      </c>
    </row>
    <row r="4" spans="2:4" ht="24" x14ac:dyDescent="0.3">
      <c r="B4" s="19" t="s">
        <v>13</v>
      </c>
      <c r="C4" s="36">
        <v>237</v>
      </c>
      <c r="D4" s="15">
        <v>86</v>
      </c>
    </row>
    <row r="5" spans="2:4" ht="24" x14ac:dyDescent="0.3">
      <c r="B5" s="19" t="s">
        <v>14</v>
      </c>
      <c r="C5" s="36">
        <v>486</v>
      </c>
      <c r="D5" s="15">
        <v>183</v>
      </c>
    </row>
    <row r="6" spans="2:4" ht="24" x14ac:dyDescent="0.3">
      <c r="B6" s="19" t="s">
        <v>15</v>
      </c>
      <c r="C6" s="36">
        <v>6</v>
      </c>
      <c r="D6" s="15">
        <v>3</v>
      </c>
    </row>
    <row r="7" spans="2:4" ht="24" x14ac:dyDescent="0.3">
      <c r="B7" s="19" t="s">
        <v>16</v>
      </c>
      <c r="C7" s="36">
        <v>110</v>
      </c>
      <c r="D7" s="15">
        <v>51</v>
      </c>
    </row>
    <row r="8" spans="2:4" ht="24" x14ac:dyDescent="0.3">
      <c r="B8" s="9" t="s">
        <v>28</v>
      </c>
      <c r="C8" s="37">
        <f>SUM(C4:C7)</f>
        <v>839</v>
      </c>
      <c r="D8" s="34">
        <f>SUM(D4:D7)</f>
        <v>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535E-45C7-47CB-B9D1-2AB33478EB1E}">
  <dimension ref="B1:M6"/>
  <sheetViews>
    <sheetView topLeftCell="B1" zoomScaleNormal="100" workbookViewId="0">
      <selection activeCell="B1" sqref="B1"/>
    </sheetView>
  </sheetViews>
  <sheetFormatPr baseColWidth="10" defaultColWidth="8.83203125" defaultRowHeight="15" x14ac:dyDescent="0.2"/>
  <cols>
    <col min="2" max="2" width="22.1640625" customWidth="1"/>
    <col min="3" max="3" width="36.1640625" customWidth="1"/>
    <col min="4" max="4" width="33.83203125" customWidth="1"/>
    <col min="5" max="5" width="24.5" customWidth="1"/>
    <col min="6" max="6" width="31" customWidth="1"/>
    <col min="7" max="7" width="18.5" customWidth="1"/>
    <col min="8" max="8" width="24" customWidth="1"/>
    <col min="9" max="9" width="15.5" customWidth="1"/>
    <col min="10" max="10" width="24.33203125" customWidth="1"/>
    <col min="11" max="11" width="20.1640625" customWidth="1"/>
    <col min="12" max="12" width="30.5" customWidth="1"/>
  </cols>
  <sheetData>
    <row r="1" spans="2:13" ht="24" x14ac:dyDescent="0.3">
      <c r="B1" s="2" t="s">
        <v>29</v>
      </c>
    </row>
    <row r="2" spans="2:13" ht="24" x14ac:dyDescent="0.3">
      <c r="B2" s="9"/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2" t="s">
        <v>27</v>
      </c>
      <c r="M2" s="2"/>
    </row>
    <row r="3" spans="2:13" ht="24" x14ac:dyDescent="0.3">
      <c r="B3" s="19" t="s">
        <v>13</v>
      </c>
      <c r="C3" s="11">
        <f>73/$C6*100</f>
        <v>34.761904761904759</v>
      </c>
      <c r="D3" s="11">
        <f>36/D6*100</f>
        <v>38.70967741935484</v>
      </c>
      <c r="E3" s="11">
        <f>42/$E6*100</f>
        <v>32.558139534883722</v>
      </c>
      <c r="F3" s="11">
        <f>10/F6*100</f>
        <v>17.857142857142858</v>
      </c>
      <c r="G3" s="11">
        <f>55/G6*100</f>
        <v>37.414965986394563</v>
      </c>
      <c r="H3" s="11">
        <f>18/H6*100</f>
        <v>31.03448275862069</v>
      </c>
      <c r="I3" s="11">
        <f>49/I6*100</f>
        <v>24.019607843137255</v>
      </c>
      <c r="J3" s="11">
        <f>19/J6*100</f>
        <v>31.666666666666664</v>
      </c>
      <c r="K3" s="11">
        <v>46.2</v>
      </c>
      <c r="L3" s="12">
        <v>60</v>
      </c>
      <c r="M3" s="2"/>
    </row>
    <row r="4" spans="2:13" ht="24" x14ac:dyDescent="0.3">
      <c r="B4" s="19" t="s">
        <v>14</v>
      </c>
      <c r="C4" s="14">
        <f>133/C6*100</f>
        <v>63.333333333333329</v>
      </c>
      <c r="D4" s="14">
        <f>55/D6*100</f>
        <v>59.13978494623656</v>
      </c>
      <c r="E4" s="14">
        <f>85/E6*100</f>
        <v>65.891472868217051</v>
      </c>
      <c r="F4" s="14">
        <f>45/F6*100</f>
        <v>80.357142857142861</v>
      </c>
      <c r="G4" s="14">
        <f>92/G6*100</f>
        <v>62.585034013605444</v>
      </c>
      <c r="H4" s="14">
        <f>40/H6*100</f>
        <v>68.965517241379317</v>
      </c>
      <c r="I4" s="14">
        <f>155/I6*100</f>
        <v>75.980392156862735</v>
      </c>
      <c r="J4" s="14">
        <f>41/J6*100</f>
        <v>68.333333333333329</v>
      </c>
      <c r="K4" s="14">
        <v>53.8</v>
      </c>
      <c r="L4" s="15">
        <v>40</v>
      </c>
      <c r="M4" s="2"/>
    </row>
    <row r="5" spans="2:13" ht="24" x14ac:dyDescent="0.3">
      <c r="B5" s="19" t="s">
        <v>15</v>
      </c>
      <c r="C5" s="17">
        <f>4/C6*100</f>
        <v>1.9047619047619049</v>
      </c>
      <c r="D5" s="17">
        <f>2/D6*100</f>
        <v>2.1505376344086025</v>
      </c>
      <c r="E5" s="17">
        <f>2/E6*100</f>
        <v>1.5503875968992249</v>
      </c>
      <c r="F5" s="17">
        <f>1/F6*100</f>
        <v>1.7857142857142856</v>
      </c>
      <c r="G5" s="17">
        <f>0/G6*100</f>
        <v>0</v>
      </c>
      <c r="H5" s="17">
        <f>0/H6*100</f>
        <v>0</v>
      </c>
      <c r="I5" s="17">
        <f>0/I6*100</f>
        <v>0</v>
      </c>
      <c r="J5" s="17">
        <f>0/J6*100</f>
        <v>0</v>
      </c>
      <c r="K5" s="17">
        <v>0</v>
      </c>
      <c r="L5" s="18">
        <v>0</v>
      </c>
      <c r="M5" s="2"/>
    </row>
    <row r="6" spans="2:13" ht="24" x14ac:dyDescent="0.3">
      <c r="B6" s="9" t="s">
        <v>28</v>
      </c>
      <c r="C6" s="20">
        <v>210</v>
      </c>
      <c r="D6" s="20">
        <v>93</v>
      </c>
      <c r="E6" s="20">
        <v>129</v>
      </c>
      <c r="F6" s="20">
        <v>56</v>
      </c>
      <c r="G6" s="20">
        <v>147</v>
      </c>
      <c r="H6" s="20">
        <v>58</v>
      </c>
      <c r="I6" s="20">
        <v>204</v>
      </c>
      <c r="J6" s="20">
        <v>60</v>
      </c>
      <c r="K6" s="20">
        <v>39</v>
      </c>
      <c r="L6" s="21">
        <v>5</v>
      </c>
      <c r="M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CD51-D60A-4A55-82E5-89961E779FA2}">
  <dimension ref="B1:H4"/>
  <sheetViews>
    <sheetView topLeftCell="B1" zoomScale="106" zoomScaleNormal="106" workbookViewId="0">
      <selection activeCell="B1" sqref="B1"/>
    </sheetView>
  </sheetViews>
  <sheetFormatPr baseColWidth="10" defaultColWidth="8.83203125" defaultRowHeight="15" x14ac:dyDescent="0.2"/>
  <cols>
    <col min="2" max="2" width="42.5" customWidth="1"/>
    <col min="3" max="3" width="26" customWidth="1"/>
    <col min="4" max="4" width="33.5" customWidth="1"/>
    <col min="5" max="5" width="43.1640625" customWidth="1"/>
    <col min="6" max="6" width="37.6640625" customWidth="1"/>
    <col min="7" max="7" width="51.1640625" customWidth="1"/>
    <col min="8" max="8" width="29.5" customWidth="1"/>
  </cols>
  <sheetData>
    <row r="1" spans="2:8" ht="24" x14ac:dyDescent="0.3">
      <c r="B1" s="2" t="s">
        <v>30</v>
      </c>
      <c r="C1" s="2"/>
      <c r="D1" s="2"/>
      <c r="E1" s="2"/>
      <c r="F1" s="2"/>
      <c r="G1" s="2"/>
      <c r="H1" s="2"/>
    </row>
    <row r="2" spans="2:8" ht="57.75" customHeight="1" x14ac:dyDescent="0.3">
      <c r="B2" s="9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5</v>
      </c>
    </row>
    <row r="3" spans="2:8" ht="24" x14ac:dyDescent="0.3">
      <c r="B3" s="6">
        <v>2021</v>
      </c>
      <c r="C3" s="10">
        <v>403</v>
      </c>
      <c r="D3" s="11">
        <v>25</v>
      </c>
      <c r="E3" s="11">
        <v>11</v>
      </c>
      <c r="F3" s="11">
        <v>251</v>
      </c>
      <c r="G3" s="11">
        <v>4</v>
      </c>
      <c r="H3" s="12">
        <v>21</v>
      </c>
    </row>
    <row r="4" spans="2:8" ht="24" x14ac:dyDescent="0.3">
      <c r="B4" s="8">
        <v>2022</v>
      </c>
      <c r="C4" s="16">
        <v>148</v>
      </c>
      <c r="D4" s="17">
        <v>18</v>
      </c>
      <c r="E4" s="17">
        <v>10</v>
      </c>
      <c r="F4" s="17">
        <v>93</v>
      </c>
      <c r="G4" s="17">
        <v>3</v>
      </c>
      <c r="H4" s="1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E6B4-A367-4CCC-B158-0A5EE6AE5221}">
  <dimension ref="B1:H7"/>
  <sheetViews>
    <sheetView tabSelected="1" topLeftCell="B1" zoomScaleNormal="100" workbookViewId="0">
      <selection activeCell="B1" sqref="B1"/>
    </sheetView>
  </sheetViews>
  <sheetFormatPr baseColWidth="10" defaultColWidth="8.83203125" defaultRowHeight="15" x14ac:dyDescent="0.2"/>
  <cols>
    <col min="2" max="2" width="24.83203125" customWidth="1"/>
    <col min="3" max="3" width="35.6640625" customWidth="1"/>
    <col min="4" max="4" width="33.6640625" customWidth="1"/>
    <col min="5" max="5" width="39.5" customWidth="1"/>
    <col min="6" max="6" width="32.5" customWidth="1"/>
    <col min="7" max="7" width="38.5" customWidth="1"/>
    <col min="8" max="8" width="42" customWidth="1"/>
  </cols>
  <sheetData>
    <row r="1" spans="2:8" ht="24" x14ac:dyDescent="0.3">
      <c r="B1" s="2" t="s">
        <v>36</v>
      </c>
      <c r="C1" s="2"/>
      <c r="D1" s="2"/>
      <c r="E1" s="2"/>
      <c r="F1" s="2"/>
      <c r="G1" s="2"/>
      <c r="H1" s="2"/>
    </row>
    <row r="2" spans="2:8" ht="63.75" customHeight="1" x14ac:dyDescent="0.3">
      <c r="B2" s="9"/>
      <c r="C2" s="25" t="s">
        <v>0</v>
      </c>
      <c r="D2" s="26" t="s">
        <v>31</v>
      </c>
      <c r="E2" s="26" t="s">
        <v>2</v>
      </c>
      <c r="F2" s="26" t="s">
        <v>32</v>
      </c>
      <c r="G2" s="26" t="s">
        <v>33</v>
      </c>
      <c r="H2" s="27" t="s">
        <v>34</v>
      </c>
    </row>
    <row r="3" spans="2:8" ht="24" x14ac:dyDescent="0.3">
      <c r="B3" s="6" t="s">
        <v>35</v>
      </c>
      <c r="C3" s="10">
        <v>47.089947089947088</v>
      </c>
      <c r="D3" s="11">
        <v>7.4074074074074066</v>
      </c>
      <c r="E3" s="11">
        <v>3.7037037037037033</v>
      </c>
      <c r="F3" s="11">
        <v>37.037037037037038</v>
      </c>
      <c r="G3" s="11">
        <v>0.52910052910052907</v>
      </c>
      <c r="H3" s="12">
        <v>6.8783068783068781</v>
      </c>
    </row>
    <row r="4" spans="2:8" ht="24" x14ac:dyDescent="0.3">
      <c r="B4" s="6" t="s">
        <v>20</v>
      </c>
      <c r="C4" s="13">
        <v>41.12903225806452</v>
      </c>
      <c r="D4" s="14">
        <v>4.032258064516129</v>
      </c>
      <c r="E4" s="14">
        <v>0.80645161290322576</v>
      </c>
      <c r="F4" s="14">
        <v>53.225806451612897</v>
      </c>
      <c r="G4" s="14">
        <v>0.80645161290322576</v>
      </c>
      <c r="H4" s="15">
        <v>2.4193548387096775</v>
      </c>
    </row>
    <row r="5" spans="2:8" ht="24" x14ac:dyDescent="0.3">
      <c r="B5" s="6" t="s">
        <v>22</v>
      </c>
      <c r="C5" s="13">
        <v>57.534246575342465</v>
      </c>
      <c r="D5" s="14">
        <v>2.054794520547945</v>
      </c>
      <c r="E5" s="14">
        <v>1.3698630136986301</v>
      </c>
      <c r="F5" s="14">
        <v>39.041095890410958</v>
      </c>
      <c r="G5" s="14">
        <v>0.68493150684931503</v>
      </c>
      <c r="H5" s="15">
        <v>2.054794520547945</v>
      </c>
    </row>
    <row r="6" spans="2:8" ht="24" x14ac:dyDescent="0.3">
      <c r="B6" s="6" t="s">
        <v>24</v>
      </c>
      <c r="C6" s="13">
        <v>73.039215686274503</v>
      </c>
      <c r="D6" s="14">
        <v>0.98039215686274506</v>
      </c>
      <c r="E6" s="14">
        <v>0.49019607843137253</v>
      </c>
      <c r="F6" s="14">
        <v>25.490196078431371</v>
      </c>
      <c r="G6" s="14">
        <v>0.49019607843137253</v>
      </c>
      <c r="H6" s="15">
        <v>0.98039215686274506</v>
      </c>
    </row>
    <row r="7" spans="2:8" ht="24" x14ac:dyDescent="0.3">
      <c r="B7" s="8" t="s">
        <v>26</v>
      </c>
      <c r="C7" s="16">
        <v>81.081081081081081</v>
      </c>
      <c r="D7" s="17">
        <v>2.7027027027027026</v>
      </c>
      <c r="E7" s="17">
        <v>0</v>
      </c>
      <c r="F7" s="17">
        <v>16.216216216216218</v>
      </c>
      <c r="G7" s="17">
        <v>0</v>
      </c>
      <c r="H7" s="18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92DE-462F-4DA4-BC2C-5B2772FD1A87}">
  <dimension ref="A1:G7"/>
  <sheetViews>
    <sheetView zoomScale="106" zoomScaleNormal="106" workbookViewId="0">
      <selection sqref="A1:A1048576"/>
    </sheetView>
  </sheetViews>
  <sheetFormatPr baseColWidth="10" defaultColWidth="8.83203125" defaultRowHeight="15" x14ac:dyDescent="0.2"/>
  <cols>
    <col min="1" max="1" width="28.1640625" customWidth="1"/>
    <col min="2" max="2" width="39.1640625" customWidth="1"/>
    <col min="3" max="3" width="34.5" customWidth="1"/>
    <col min="4" max="4" width="32.33203125" customWidth="1"/>
    <col min="5" max="5" width="29.83203125" customWidth="1"/>
    <col min="6" max="6" width="43.1640625" customWidth="1"/>
    <col min="7" max="7" width="36.1640625" customWidth="1"/>
  </cols>
  <sheetData>
    <row r="1" spans="1:7" ht="24" x14ac:dyDescent="0.3">
      <c r="A1" s="2" t="s">
        <v>38</v>
      </c>
      <c r="B1" s="2" t="s">
        <v>36</v>
      </c>
    </row>
    <row r="2" spans="1:7" ht="72" customHeight="1" x14ac:dyDescent="0.3">
      <c r="A2" s="9"/>
      <c r="B2" s="28" t="s">
        <v>0</v>
      </c>
      <c r="C2" s="29" t="s">
        <v>31</v>
      </c>
      <c r="D2" s="29" t="s">
        <v>2</v>
      </c>
      <c r="E2" s="29" t="s">
        <v>32</v>
      </c>
      <c r="F2" s="29" t="s">
        <v>33</v>
      </c>
      <c r="G2" s="30" t="s">
        <v>34</v>
      </c>
    </row>
    <row r="3" spans="1:7" ht="24" x14ac:dyDescent="0.3">
      <c r="A3" s="6" t="s">
        <v>37</v>
      </c>
      <c r="B3" s="10">
        <v>46.808510638297903</v>
      </c>
      <c r="C3" s="11">
        <v>11.702127659574469</v>
      </c>
      <c r="D3" s="11">
        <v>4.2553191489361701</v>
      </c>
      <c r="E3" s="11">
        <v>37.234042553191486</v>
      </c>
      <c r="F3" s="11">
        <v>0</v>
      </c>
      <c r="G3" s="12">
        <v>2.1276595744680851</v>
      </c>
    </row>
    <row r="4" spans="1:7" ht="24" x14ac:dyDescent="0.3">
      <c r="A4" s="6" t="s">
        <v>21</v>
      </c>
      <c r="B4" s="13">
        <v>47.272727272727273</v>
      </c>
      <c r="C4" s="14">
        <v>1.8181818181818181</v>
      </c>
      <c r="D4" s="14">
        <v>5.4545454545454541</v>
      </c>
      <c r="E4" s="14">
        <v>43.636363636363633</v>
      </c>
      <c r="F4" s="14">
        <v>3.6363636363636362</v>
      </c>
      <c r="G4" s="15">
        <v>0</v>
      </c>
    </row>
    <row r="5" spans="1:7" ht="24" x14ac:dyDescent="0.3">
      <c r="A5" s="6" t="s">
        <v>23</v>
      </c>
      <c r="B5" s="13">
        <v>56.36363636363636</v>
      </c>
      <c r="C5" s="14">
        <v>7.2727272727272725</v>
      </c>
      <c r="D5" s="14">
        <v>1.8181818181818181</v>
      </c>
      <c r="E5" s="14">
        <v>36.363636363636367</v>
      </c>
      <c r="F5" s="14">
        <v>1.8181818181818181</v>
      </c>
      <c r="G5" s="15">
        <v>0</v>
      </c>
    </row>
    <row r="6" spans="1:7" ht="24" x14ac:dyDescent="0.3">
      <c r="A6" s="6" t="s">
        <v>25</v>
      </c>
      <c r="B6" s="13">
        <v>71.666666666666671</v>
      </c>
      <c r="C6" s="14">
        <v>1.6666666666666667</v>
      </c>
      <c r="D6" s="14">
        <v>3.3333333333333335</v>
      </c>
      <c r="E6" s="14">
        <v>23.333333333333332</v>
      </c>
      <c r="F6" s="14">
        <v>0</v>
      </c>
      <c r="G6" s="15">
        <v>0</v>
      </c>
    </row>
    <row r="7" spans="1:7" ht="24" x14ac:dyDescent="0.3">
      <c r="A7" s="8" t="s">
        <v>27</v>
      </c>
      <c r="B7" s="16">
        <v>80</v>
      </c>
      <c r="C7" s="17">
        <v>20</v>
      </c>
      <c r="D7" s="17">
        <v>0</v>
      </c>
      <c r="E7" s="17">
        <v>0</v>
      </c>
      <c r="F7" s="17">
        <v>0</v>
      </c>
      <c r="G7" s="1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1a Data</vt:lpstr>
      <vt:lpstr>Figure 1b Data</vt:lpstr>
      <vt:lpstr>Figure 1c Data</vt:lpstr>
      <vt:lpstr>Figure 2a Data</vt:lpstr>
      <vt:lpstr>Figure 2b Data</vt:lpstr>
      <vt:lpstr>Figure S1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Maute</dc:creator>
  <cp:lastModifiedBy>Mack Jones</cp:lastModifiedBy>
  <dcterms:created xsi:type="dcterms:W3CDTF">2015-06-05T18:17:20Z</dcterms:created>
  <dcterms:modified xsi:type="dcterms:W3CDTF">2022-10-06T12:37:47Z</dcterms:modified>
</cp:coreProperties>
</file>