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研究课题（LIU&amp;WANG LAB）\文章撰写\online data\finally online data\CTX 文章相关结果Final\"/>
    </mc:Choice>
  </mc:AlternateContent>
  <xr:revisionPtr revIDLastSave="0" documentId="13_ncr:1_{C5F629CD-2F5E-44CD-BC45-59BC65F4AD1A}" xr6:coauthVersionLast="47" xr6:coauthVersionMax="47" xr10:uidLastSave="{00000000-0000-0000-0000-000000000000}"/>
  <bookViews>
    <workbookView xWindow="2544" yWindow="2544" windowWidth="25596" windowHeight="13728" activeTab="2" xr2:uid="{00000000-000D-0000-FFFF-FFFF00000000}"/>
  </bookViews>
  <sheets>
    <sheet name="Fig 1-Cii " sheetId="11" r:id="rId1"/>
    <sheet name="Fig 1-G " sheetId="7" r:id="rId2"/>
    <sheet name="fig 1-H,I" sheetId="10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1" l="1"/>
  <c r="I22" i="11"/>
  <c r="J21" i="11"/>
  <c r="I21" i="11"/>
  <c r="H8" i="11"/>
  <c r="H7" i="11"/>
  <c r="H6" i="11"/>
  <c r="H5" i="11"/>
  <c r="H4" i="11"/>
  <c r="H3" i="11"/>
  <c r="L3" i="10"/>
  <c r="P3" i="10"/>
  <c r="Q3" i="10"/>
  <c r="L4" i="10"/>
  <c r="P4" i="10"/>
  <c r="S3" i="10" s="1"/>
  <c r="Q4" i="10"/>
  <c r="T3" i="10" s="1"/>
  <c r="L5" i="10"/>
  <c r="P5" i="10"/>
  <c r="S4" i="10" s="1"/>
  <c r="Q5" i="10"/>
  <c r="L6" i="10"/>
  <c r="P6" i="10"/>
  <c r="S5" i="10" s="1"/>
  <c r="Q6" i="10"/>
  <c r="T5" i="10" s="1"/>
  <c r="L7" i="10"/>
  <c r="P7" i="10"/>
  <c r="S6" i="10" s="1"/>
  <c r="Q7" i="10"/>
  <c r="L8" i="10"/>
  <c r="P8" i="10"/>
  <c r="S7" i="10" s="1"/>
  <c r="Q8" i="10"/>
  <c r="T7" i="10" s="1"/>
  <c r="T8" i="10"/>
  <c r="L9" i="10"/>
  <c r="P9" i="10"/>
  <c r="S8" i="10" s="1"/>
  <c r="Q9" i="10"/>
  <c r="L10" i="10"/>
  <c r="P10" i="10"/>
  <c r="Q10" i="10"/>
  <c r="T9" i="10" s="1"/>
  <c r="T10" i="10"/>
  <c r="L11" i="10"/>
  <c r="P11" i="10"/>
  <c r="S10" i="10" s="1"/>
  <c r="Q11" i="10"/>
  <c r="L12" i="10"/>
  <c r="P12" i="10"/>
  <c r="Q12" i="10"/>
  <c r="T11" i="10" s="1"/>
  <c r="L13" i="10"/>
  <c r="P13" i="10"/>
  <c r="S12" i="10" s="1"/>
  <c r="Q13" i="10"/>
  <c r="T12" i="10" s="1"/>
  <c r="S13" i="10"/>
  <c r="L14" i="10"/>
  <c r="P14" i="10"/>
  <c r="Q14" i="10"/>
  <c r="T13" i="10" s="1"/>
  <c r="L15" i="10"/>
  <c r="P15" i="10"/>
  <c r="S14" i="10" s="1"/>
  <c r="Q15" i="10"/>
  <c r="T14" i="10" s="1"/>
  <c r="S15" i="10"/>
  <c r="L16" i="10"/>
  <c r="P16" i="10"/>
  <c r="Q16" i="10"/>
  <c r="L17" i="10"/>
  <c r="P17" i="10"/>
  <c r="S16" i="10" s="1"/>
  <c r="Q17" i="10"/>
  <c r="T16" i="10" s="1"/>
  <c r="L18" i="10"/>
  <c r="P18" i="10"/>
  <c r="Q18" i="10"/>
  <c r="L19" i="10"/>
  <c r="P19" i="10"/>
  <c r="S18" i="10" s="1"/>
  <c r="Q19" i="10"/>
  <c r="T18" i="10" s="1"/>
  <c r="L20" i="10"/>
  <c r="P20" i="10"/>
  <c r="Q20" i="10"/>
  <c r="L21" i="10"/>
  <c r="P21" i="10"/>
  <c r="S20" i="10" s="1"/>
  <c r="Q21" i="10"/>
  <c r="T20" i="10" s="1"/>
  <c r="S21" i="10"/>
  <c r="T21" i="10"/>
  <c r="L22" i="10"/>
  <c r="P22" i="10"/>
  <c r="Q22" i="10"/>
  <c r="L23" i="10"/>
  <c r="P23" i="10"/>
  <c r="S22" i="10" s="1"/>
  <c r="Q23" i="10"/>
  <c r="T22" i="10" s="1"/>
  <c r="L24" i="10"/>
  <c r="P24" i="10"/>
  <c r="S23" i="10" s="1"/>
  <c r="Q24" i="10"/>
  <c r="T23" i="10" s="1"/>
  <c r="L25" i="10"/>
  <c r="P25" i="10"/>
  <c r="Q25" i="10"/>
  <c r="T24" i="10" s="1"/>
  <c r="L26" i="10"/>
  <c r="P26" i="10"/>
  <c r="S25" i="10" s="1"/>
  <c r="Q26" i="10"/>
  <c r="T25" i="10" s="1"/>
  <c r="L27" i="10"/>
  <c r="P27" i="10"/>
  <c r="S26" i="10" s="1"/>
  <c r="Q27" i="10"/>
  <c r="T26" i="10" s="1"/>
  <c r="L28" i="10"/>
  <c r="P28" i="10"/>
  <c r="S27" i="10" s="1"/>
  <c r="Q28" i="10"/>
  <c r="T27" i="10" s="1"/>
  <c r="L29" i="10"/>
  <c r="P29" i="10"/>
  <c r="Q29" i="10"/>
  <c r="L30" i="10"/>
  <c r="P30" i="10"/>
  <c r="S29" i="10" s="1"/>
  <c r="Q30" i="10"/>
  <c r="T29" i="10" s="1"/>
  <c r="L31" i="10"/>
  <c r="P31" i="10"/>
  <c r="Q31" i="10"/>
  <c r="L32" i="10"/>
  <c r="P32" i="10"/>
  <c r="S31" i="10" s="1"/>
  <c r="Q32" i="10"/>
  <c r="T32" i="10"/>
  <c r="L33" i="10"/>
  <c r="P33" i="10"/>
  <c r="Q33" i="10"/>
  <c r="L34" i="10"/>
  <c r="P34" i="10"/>
  <c r="S33" i="10" s="1"/>
  <c r="Q34" i="10"/>
  <c r="T33" i="10" s="1"/>
  <c r="S34" i="10"/>
  <c r="T34" i="10"/>
  <c r="L35" i="10"/>
  <c r="P35" i="10"/>
  <c r="Q35" i="10"/>
  <c r="L36" i="10"/>
  <c r="P36" i="10"/>
  <c r="S35" i="10" s="1"/>
  <c r="Q36" i="10"/>
  <c r="T35" i="10" s="1"/>
  <c r="L37" i="10"/>
  <c r="P37" i="10"/>
  <c r="S36" i="10" s="1"/>
  <c r="Q37" i="10"/>
  <c r="L38" i="10"/>
  <c r="P38" i="10"/>
  <c r="S37" i="10" s="1"/>
  <c r="Q38" i="10"/>
  <c r="T37" i="10" s="1"/>
  <c r="L39" i="10"/>
  <c r="P39" i="10"/>
  <c r="S38" i="10" s="1"/>
  <c r="Q39" i="10"/>
  <c r="L40" i="10"/>
  <c r="P40" i="10"/>
  <c r="S39" i="10" s="1"/>
  <c r="Q40" i="10"/>
  <c r="T39" i="10" s="1"/>
  <c r="T40" i="10"/>
  <c r="L41" i="10"/>
  <c r="P41" i="10"/>
  <c r="S40" i="10" s="1"/>
  <c r="Q41" i="10"/>
  <c r="L42" i="10"/>
  <c r="P42" i="10"/>
  <c r="Q42" i="10"/>
  <c r="T41" i="10" s="1"/>
  <c r="T42" i="10"/>
  <c r="L43" i="10"/>
  <c r="P43" i="10"/>
  <c r="S42" i="10" s="1"/>
  <c r="Q43" i="10"/>
  <c r="L44" i="10"/>
  <c r="P44" i="10"/>
  <c r="Q44" i="10"/>
  <c r="T43" i="10" s="1"/>
  <c r="L45" i="10"/>
  <c r="P45" i="10"/>
  <c r="S44" i="10" s="1"/>
  <c r="Q45" i="10"/>
  <c r="T44" i="10" s="1"/>
  <c r="S45" i="10"/>
  <c r="AC45" i="10"/>
  <c r="AD45" i="10"/>
  <c r="L46" i="10"/>
  <c r="P46" i="10"/>
  <c r="Q46" i="10"/>
  <c r="T45" i="10" s="1"/>
  <c r="AC46" i="10"/>
  <c r="AD46" i="10"/>
  <c r="L47" i="10"/>
  <c r="P47" i="10"/>
  <c r="S46" i="10" s="1"/>
  <c r="Q47" i="10"/>
  <c r="L48" i="10"/>
  <c r="P48" i="10"/>
  <c r="S48" i="10" s="1"/>
  <c r="Q48" i="10"/>
  <c r="T47" i="10" s="1"/>
  <c r="L49" i="10"/>
  <c r="P49" i="10"/>
  <c r="Q49" i="10"/>
  <c r="T48" i="10" s="1"/>
  <c r="L50" i="10"/>
  <c r="P50" i="10"/>
  <c r="S49" i="10" s="1"/>
  <c r="Q50" i="10"/>
  <c r="T49" i="10" s="1"/>
  <c r="L51" i="10"/>
  <c r="P51" i="10"/>
  <c r="S51" i="10" s="1"/>
  <c r="Q51" i="10"/>
  <c r="L52" i="10"/>
  <c r="P52" i="10"/>
  <c r="Q52" i="10"/>
  <c r="T51" i="10" s="1"/>
  <c r="L53" i="10"/>
  <c r="P53" i="10"/>
  <c r="S52" i="10" s="1"/>
  <c r="Q53" i="10"/>
  <c r="T52" i="10" s="1"/>
  <c r="L54" i="10"/>
  <c r="P54" i="10"/>
  <c r="Q54" i="10"/>
  <c r="T54" i="10" s="1"/>
  <c r="L55" i="10"/>
  <c r="P55" i="10"/>
  <c r="S54" i="10" s="1"/>
  <c r="Q55" i="10"/>
  <c r="L56" i="10"/>
  <c r="P56" i="10"/>
  <c r="Q56" i="10"/>
  <c r="L57" i="10"/>
  <c r="P57" i="10"/>
  <c r="S56" i="10" s="1"/>
  <c r="Q57" i="10"/>
  <c r="T56" i="10" s="1"/>
  <c r="L58" i="10"/>
  <c r="P58" i="10"/>
  <c r="Q58" i="10"/>
  <c r="T57" i="10" s="1"/>
  <c r="L59" i="10"/>
  <c r="P59" i="10"/>
  <c r="S59" i="10" s="1"/>
  <c r="Q59" i="10"/>
  <c r="T58" i="10" s="1"/>
  <c r="L60" i="10"/>
  <c r="P60" i="10"/>
  <c r="Q60" i="10"/>
  <c r="L61" i="10"/>
  <c r="P61" i="10"/>
  <c r="Q61" i="10"/>
  <c r="T60" i="10" s="1"/>
  <c r="S61" i="10"/>
  <c r="L62" i="10"/>
  <c r="P62" i="10"/>
  <c r="Q62" i="10"/>
  <c r="L63" i="10"/>
  <c r="P63" i="10"/>
  <c r="S62" i="10" s="1"/>
  <c r="Q63" i="10"/>
  <c r="L64" i="10"/>
  <c r="P64" i="10"/>
  <c r="S63" i="10" s="1"/>
  <c r="Q64" i="10"/>
  <c r="L65" i="10"/>
  <c r="P65" i="10"/>
  <c r="S64" i="10" s="1"/>
  <c r="Q65" i="10"/>
  <c r="T64" i="10" s="1"/>
  <c r="S65" i="10"/>
  <c r="T65" i="10"/>
  <c r="L66" i="10"/>
  <c r="P66" i="10"/>
  <c r="Q66" i="10"/>
  <c r="L67" i="10"/>
  <c r="P67" i="10"/>
  <c r="Q67" i="10"/>
  <c r="T66" i="10" s="1"/>
  <c r="L68" i="10"/>
  <c r="P68" i="10"/>
  <c r="Q68" i="10"/>
  <c r="T67" i="10" s="1"/>
  <c r="L69" i="10"/>
  <c r="P69" i="10"/>
  <c r="Q69" i="10"/>
  <c r="T68" i="10" s="1"/>
  <c r="L70" i="10"/>
  <c r="P70" i="10"/>
  <c r="S70" i="10" s="1"/>
  <c r="Q70" i="10"/>
  <c r="L71" i="10"/>
  <c r="P71" i="10"/>
  <c r="Q71" i="10"/>
  <c r="L72" i="10"/>
  <c r="P72" i="10"/>
  <c r="S71" i="10" s="1"/>
  <c r="Q72" i="10"/>
  <c r="T71" i="10" s="1"/>
  <c r="L73" i="10"/>
  <c r="P73" i="10"/>
  <c r="Q73" i="10"/>
  <c r="L74" i="10"/>
  <c r="P74" i="10"/>
  <c r="S73" i="10" s="1"/>
  <c r="Q74" i="10"/>
  <c r="T73" i="10" s="1"/>
  <c r="L75" i="10"/>
  <c r="P75" i="10"/>
  <c r="S75" i="10" s="1"/>
  <c r="Q75" i="10"/>
  <c r="L76" i="10"/>
  <c r="P76" i="10"/>
  <c r="Q76" i="10"/>
  <c r="T75" i="10" s="1"/>
  <c r="L77" i="10"/>
  <c r="P77" i="10"/>
  <c r="S76" i="10" s="1"/>
  <c r="Q77" i="10"/>
  <c r="L78" i="10"/>
  <c r="P78" i="10"/>
  <c r="S77" i="10" s="1"/>
  <c r="Q78" i="10"/>
  <c r="T78" i="10" s="1"/>
  <c r="S78" i="10"/>
  <c r="L79" i="10"/>
  <c r="P79" i="10"/>
  <c r="Q79" i="10"/>
  <c r="L80" i="10"/>
  <c r="P80" i="10"/>
  <c r="S79" i="10" s="1"/>
  <c r="Q80" i="10"/>
  <c r="T80" i="10"/>
  <c r="L81" i="10"/>
  <c r="P81" i="10"/>
  <c r="Q81" i="10"/>
  <c r="L82" i="10"/>
  <c r="P82" i="10"/>
  <c r="S81" i="10" s="1"/>
  <c r="Q82" i="10"/>
  <c r="T81" i="10" s="1"/>
  <c r="L83" i="10"/>
  <c r="P83" i="10"/>
  <c r="S83" i="10" s="1"/>
  <c r="Q83" i="10"/>
  <c r="L84" i="10"/>
  <c r="P84" i="10"/>
  <c r="Q84" i="10"/>
  <c r="T83" i="10" s="1"/>
  <c r="L85" i="10"/>
  <c r="P85" i="10"/>
  <c r="S84" i="10" s="1"/>
  <c r="Q85" i="10"/>
  <c r="T84" i="10" s="1"/>
  <c r="L86" i="10"/>
  <c r="P86" i="10"/>
  <c r="Q86" i="10"/>
  <c r="T86" i="10" s="1"/>
  <c r="L87" i="10"/>
  <c r="P87" i="10"/>
  <c r="S86" i="10" s="1"/>
  <c r="Q87" i="10"/>
  <c r="L88" i="10"/>
  <c r="P88" i="10"/>
  <c r="Q88" i="10"/>
  <c r="T88" i="10"/>
  <c r="L89" i="10"/>
  <c r="P89" i="10"/>
  <c r="S88" i="10" s="1"/>
  <c r="Q89" i="10"/>
  <c r="L90" i="10"/>
  <c r="P90" i="10"/>
  <c r="Q90" i="10"/>
  <c r="T89" i="10" s="1"/>
  <c r="L91" i="10"/>
  <c r="P91" i="10"/>
  <c r="S91" i="10" s="1"/>
  <c r="Q91" i="10"/>
  <c r="T90" i="10" s="1"/>
  <c r="L92" i="10"/>
  <c r="P92" i="10"/>
  <c r="Q92" i="10"/>
  <c r="L93" i="10"/>
  <c r="P93" i="10"/>
  <c r="Q93" i="10"/>
  <c r="T92" i="10" s="1"/>
  <c r="S93" i="10"/>
  <c r="L94" i="10"/>
  <c r="P94" i="10"/>
  <c r="Q94" i="10"/>
  <c r="L95" i="10"/>
  <c r="P95" i="10"/>
  <c r="S94" i="10" s="1"/>
  <c r="Q95" i="10"/>
  <c r="L96" i="10"/>
  <c r="P96" i="10"/>
  <c r="Q96" i="10"/>
  <c r="T96" i="10" s="1"/>
  <c r="L97" i="10"/>
  <c r="P97" i="10"/>
  <c r="Q97" i="10"/>
  <c r="S97" i="10"/>
  <c r="T97" i="10"/>
  <c r="L98" i="10"/>
  <c r="P98" i="10"/>
  <c r="Q98" i="10"/>
  <c r="L99" i="10"/>
  <c r="P99" i="10"/>
  <c r="S99" i="10" s="1"/>
  <c r="Q99" i="10"/>
  <c r="L100" i="10"/>
  <c r="P100" i="10"/>
  <c r="Q100" i="10"/>
  <c r="L101" i="10"/>
  <c r="P101" i="10"/>
  <c r="Q101" i="10"/>
  <c r="T100" i="10" s="1"/>
  <c r="L102" i="10"/>
  <c r="P102" i="10"/>
  <c r="S102" i="10" s="1"/>
  <c r="Q102" i="10"/>
  <c r="L103" i="10"/>
  <c r="P103" i="10"/>
  <c r="Q103" i="10"/>
  <c r="L104" i="10"/>
  <c r="P104" i="10"/>
  <c r="S104" i="10" s="1"/>
  <c r="Q104" i="10"/>
  <c r="T103" i="10" s="1"/>
  <c r="L105" i="10"/>
  <c r="P105" i="10"/>
  <c r="Q105" i="10"/>
  <c r="L106" i="10"/>
  <c r="P106" i="10"/>
  <c r="S105" i="10" s="1"/>
  <c r="Q106" i="10"/>
  <c r="T105" i="10" s="1"/>
  <c r="L107" i="10"/>
  <c r="P107" i="10"/>
  <c r="S107" i="10" s="1"/>
  <c r="Q107" i="10"/>
  <c r="L108" i="10"/>
  <c r="P108" i="10"/>
  <c r="Q108" i="10"/>
  <c r="T108" i="10" s="1"/>
  <c r="L109" i="10"/>
  <c r="P109" i="10"/>
  <c r="S108" i="10" s="1"/>
  <c r="Q109" i="10"/>
  <c r="L110" i="10"/>
  <c r="P110" i="10"/>
  <c r="S109" i="10" s="1"/>
  <c r="Q110" i="10"/>
  <c r="T110" i="10" s="1"/>
  <c r="S110" i="10"/>
  <c r="L111" i="10"/>
  <c r="P111" i="10"/>
  <c r="Q111" i="10"/>
  <c r="L112" i="10"/>
  <c r="P112" i="10"/>
  <c r="S112" i="10" s="1"/>
  <c r="Q112" i="10"/>
  <c r="T112" i="10"/>
  <c r="L113" i="10"/>
  <c r="P113" i="10"/>
  <c r="S113" i="10" s="1"/>
  <c r="Q113" i="10"/>
  <c r="L114" i="10"/>
  <c r="P114" i="10"/>
  <c r="Q114" i="10"/>
  <c r="T113" i="10" s="1"/>
  <c r="L115" i="10"/>
  <c r="P115" i="10"/>
  <c r="S115" i="10" s="1"/>
  <c r="Q115" i="10"/>
  <c r="L116" i="10"/>
  <c r="P116" i="10"/>
  <c r="Q116" i="10"/>
  <c r="L117" i="10"/>
  <c r="P117" i="10"/>
  <c r="S116" i="10" s="1"/>
  <c r="Q117" i="10"/>
  <c r="T116" i="10" s="1"/>
  <c r="L118" i="10"/>
  <c r="P118" i="10"/>
  <c r="Q118" i="10"/>
  <c r="T118" i="10" s="1"/>
  <c r="L119" i="10"/>
  <c r="P119" i="10"/>
  <c r="S118" i="10" s="1"/>
  <c r="Q119" i="10"/>
  <c r="L120" i="10"/>
  <c r="P120" i="10"/>
  <c r="Q120" i="10"/>
  <c r="L121" i="10"/>
  <c r="P121" i="10"/>
  <c r="S121" i="10" s="1"/>
  <c r="Q121" i="10"/>
  <c r="T120" i="10" s="1"/>
  <c r="L122" i="10"/>
  <c r="P122" i="10"/>
  <c r="Q122" i="10"/>
  <c r="T121" i="10" s="1"/>
  <c r="L123" i="10"/>
  <c r="P123" i="10"/>
  <c r="S123" i="10" s="1"/>
  <c r="Q123" i="10"/>
  <c r="T123" i="10" s="1"/>
  <c r="L124" i="10"/>
  <c r="P124" i="10"/>
  <c r="Q124" i="10"/>
  <c r="L125" i="10"/>
  <c r="P125" i="10"/>
  <c r="Q125" i="10"/>
  <c r="T124" i="10" s="1"/>
  <c r="S125" i="10"/>
  <c r="L126" i="10"/>
  <c r="P126" i="10"/>
  <c r="Q126" i="10"/>
  <c r="L127" i="10"/>
  <c r="P127" i="10"/>
  <c r="S126" i="10" s="1"/>
  <c r="Q127" i="10"/>
  <c r="L128" i="10"/>
  <c r="P128" i="10"/>
  <c r="Q128" i="10"/>
  <c r="T128" i="10" s="1"/>
  <c r="L129" i="10"/>
  <c r="P129" i="10"/>
  <c r="Q129" i="10"/>
  <c r="S129" i="10"/>
  <c r="T129" i="10"/>
  <c r="L130" i="10"/>
  <c r="P130" i="10"/>
  <c r="Q130" i="10"/>
  <c r="L131" i="10"/>
  <c r="P131" i="10"/>
  <c r="Q131" i="10"/>
  <c r="L132" i="10"/>
  <c r="P132" i="10"/>
  <c r="Q132" i="10"/>
  <c r="L133" i="10"/>
  <c r="P133" i="10"/>
  <c r="Q133" i="10"/>
  <c r="T132" i="10" s="1"/>
  <c r="L134" i="10"/>
  <c r="P134" i="10"/>
  <c r="S134" i="10" s="1"/>
  <c r="Q134" i="10"/>
  <c r="L135" i="10"/>
  <c r="P135" i="10"/>
  <c r="Q135" i="10"/>
  <c r="L136" i="10"/>
  <c r="P136" i="10"/>
  <c r="S135" i="10" s="1"/>
  <c r="Q136" i="10"/>
  <c r="T135" i="10" s="1"/>
  <c r="L137" i="10"/>
  <c r="P137" i="10"/>
  <c r="Q137" i="10"/>
  <c r="L138" i="10"/>
  <c r="P138" i="10"/>
  <c r="S137" i="10" s="1"/>
  <c r="Q138" i="10"/>
  <c r="T137" i="10" s="1"/>
  <c r="L139" i="10"/>
  <c r="P139" i="10"/>
  <c r="S139" i="10" s="1"/>
  <c r="Q139" i="10"/>
  <c r="L140" i="10"/>
  <c r="P140" i="10"/>
  <c r="Q140" i="10"/>
  <c r="T139" i="10" s="1"/>
  <c r="L141" i="10"/>
  <c r="P141" i="10"/>
  <c r="S140" i="10" s="1"/>
  <c r="Q141" i="10"/>
  <c r="L142" i="10"/>
  <c r="P142" i="10"/>
  <c r="S141" i="10" s="1"/>
  <c r="Q142" i="10"/>
  <c r="T142" i="10" s="1"/>
  <c r="S142" i="10"/>
  <c r="L143" i="10"/>
  <c r="P143" i="10"/>
  <c r="Q143" i="10"/>
  <c r="L144" i="10"/>
  <c r="P144" i="10"/>
  <c r="S143" i="10" s="1"/>
  <c r="Q144" i="10"/>
  <c r="T144" i="10"/>
  <c r="L145" i="10"/>
  <c r="P145" i="10"/>
  <c r="Q145" i="10"/>
  <c r="S145" i="10"/>
  <c r="L146" i="10"/>
  <c r="P146" i="10"/>
  <c r="Q146" i="10"/>
  <c r="T145" i="10" s="1"/>
  <c r="L147" i="10"/>
  <c r="P147" i="10"/>
  <c r="S147" i="10" s="1"/>
  <c r="Q147" i="10"/>
  <c r="L148" i="10"/>
  <c r="P148" i="10"/>
  <c r="Q148" i="10"/>
  <c r="T147" i="10" s="1"/>
  <c r="L149" i="10"/>
  <c r="P149" i="10"/>
  <c r="S148" i="10" s="1"/>
  <c r="Q149" i="10"/>
  <c r="T148" i="10" s="1"/>
  <c r="L150" i="10"/>
  <c r="P150" i="10"/>
  <c r="Q150" i="10"/>
  <c r="T150" i="10" s="1"/>
  <c r="L151" i="10"/>
  <c r="P151" i="10"/>
  <c r="S150" i="10" s="1"/>
  <c r="Q151" i="10"/>
  <c r="L152" i="10"/>
  <c r="P152" i="10"/>
  <c r="Q152" i="10"/>
  <c r="L153" i="10"/>
  <c r="P153" i="10"/>
  <c r="S152" i="10" s="1"/>
  <c r="Q153" i="10"/>
  <c r="T152" i="10" s="1"/>
  <c r="L154" i="10"/>
  <c r="P154" i="10"/>
  <c r="Q154" i="10"/>
  <c r="T153" i="10" s="1"/>
  <c r="L155" i="10"/>
  <c r="P155" i="10"/>
  <c r="S155" i="10" s="1"/>
  <c r="Q155" i="10"/>
  <c r="T154" i="10" s="1"/>
  <c r="L156" i="10"/>
  <c r="P156" i="10"/>
  <c r="Q156" i="10"/>
  <c r="L157" i="10"/>
  <c r="P157" i="10"/>
  <c r="Q157" i="10"/>
  <c r="T156" i="10" s="1"/>
  <c r="S157" i="10"/>
  <c r="L158" i="10"/>
  <c r="P158" i="10"/>
  <c r="Q158" i="10"/>
  <c r="L159" i="10"/>
  <c r="P159" i="10"/>
  <c r="S158" i="10" s="1"/>
  <c r="Q159" i="10"/>
  <c r="L160" i="10"/>
  <c r="P160" i="10"/>
  <c r="S159" i="10" s="1"/>
  <c r="Q160" i="10"/>
  <c r="T160" i="10"/>
  <c r="L161" i="10"/>
  <c r="P161" i="10"/>
  <c r="S160" i="10" s="1"/>
  <c r="Q161" i="10"/>
  <c r="S161" i="10"/>
  <c r="T161" i="10"/>
  <c r="L162" i="10"/>
  <c r="P162" i="10"/>
  <c r="Q162" i="10"/>
  <c r="L163" i="10"/>
  <c r="P163" i="10"/>
  <c r="Q163" i="10"/>
  <c r="L164" i="10"/>
  <c r="P164" i="10"/>
  <c r="Q164" i="10"/>
  <c r="T163" i="10" s="1"/>
  <c r="L165" i="10"/>
  <c r="P165" i="10"/>
  <c r="Q165" i="10"/>
  <c r="T164" i="10" s="1"/>
  <c r="L166" i="10"/>
  <c r="P166" i="10"/>
  <c r="S166" i="10" s="1"/>
  <c r="Q166" i="10"/>
  <c r="L167" i="10"/>
  <c r="P167" i="10"/>
  <c r="Q167" i="10"/>
  <c r="L168" i="10"/>
  <c r="P168" i="10"/>
  <c r="S167" i="10" s="1"/>
  <c r="Q168" i="10"/>
  <c r="T167" i="10" s="1"/>
  <c r="L169" i="10"/>
  <c r="P169" i="10"/>
  <c r="Q169" i="10"/>
  <c r="L170" i="10"/>
  <c r="P170" i="10"/>
  <c r="S169" i="10" s="1"/>
  <c r="Q170" i="10"/>
  <c r="T169" i="10" s="1"/>
  <c r="L171" i="10"/>
  <c r="P171" i="10"/>
  <c r="S171" i="10" s="1"/>
  <c r="Q171" i="10"/>
  <c r="L172" i="10"/>
  <c r="P172" i="10"/>
  <c r="Q172" i="10"/>
  <c r="T171" i="10" s="1"/>
  <c r="L173" i="10"/>
  <c r="P173" i="10"/>
  <c r="S172" i="10" s="1"/>
  <c r="Q173" i="10"/>
  <c r="L174" i="10"/>
  <c r="P174" i="10"/>
  <c r="S173" i="10" s="1"/>
  <c r="Q174" i="10"/>
  <c r="T174" i="10" s="1"/>
  <c r="S174" i="10"/>
  <c r="L175" i="10"/>
  <c r="P175" i="10"/>
  <c r="Q175" i="10"/>
  <c r="L176" i="10"/>
  <c r="P176" i="10"/>
  <c r="S175" i="10" s="1"/>
  <c r="Q176" i="10"/>
  <c r="T176" i="10"/>
  <c r="L177" i="10"/>
  <c r="P177" i="10"/>
  <c r="Q177" i="10"/>
  <c r="S177" i="10"/>
  <c r="L178" i="10"/>
  <c r="P178" i="10"/>
  <c r="Q178" i="10"/>
  <c r="T177" i="10" s="1"/>
  <c r="L179" i="10"/>
  <c r="P179" i="10"/>
  <c r="S179" i="10" s="1"/>
  <c r="Q179" i="10"/>
  <c r="L180" i="10"/>
  <c r="P180" i="10"/>
  <c r="Q180" i="10"/>
  <c r="T179" i="10" s="1"/>
  <c r="L181" i="10"/>
  <c r="P181" i="10"/>
  <c r="S180" i="10" s="1"/>
  <c r="Q181" i="10"/>
  <c r="T180" i="10" s="1"/>
  <c r="L182" i="10"/>
  <c r="P182" i="10"/>
  <c r="Q182" i="10"/>
  <c r="T182" i="10" s="1"/>
  <c r="L183" i="10"/>
  <c r="P183" i="10"/>
  <c r="S182" i="10" s="1"/>
  <c r="Q183" i="10"/>
  <c r="L184" i="10"/>
  <c r="P184" i="10"/>
  <c r="Q184" i="10"/>
  <c r="L185" i="10"/>
  <c r="P185" i="10"/>
  <c r="S184" i="10" s="1"/>
  <c r="Q185" i="10"/>
  <c r="T184" i="10" s="1"/>
  <c r="L186" i="10"/>
  <c r="P186" i="10"/>
  <c r="Q186" i="10"/>
  <c r="T185" i="10" s="1"/>
  <c r="L187" i="10"/>
  <c r="P187" i="10"/>
  <c r="S187" i="10" s="1"/>
  <c r="Q187" i="10"/>
  <c r="T186" i="10" s="1"/>
  <c r="L188" i="10"/>
  <c r="P188" i="10"/>
  <c r="Q188" i="10"/>
  <c r="L189" i="10"/>
  <c r="P189" i="10"/>
  <c r="Q189" i="10"/>
  <c r="T188" i="10" s="1"/>
  <c r="S189" i="10"/>
  <c r="L190" i="10"/>
  <c r="P190" i="10"/>
  <c r="Q190" i="10"/>
  <c r="L191" i="10"/>
  <c r="P191" i="10"/>
  <c r="S190" i="10" s="1"/>
  <c r="Q191" i="10"/>
  <c r="L192" i="10"/>
  <c r="P192" i="10"/>
  <c r="S191" i="10" s="1"/>
  <c r="Q192" i="10"/>
  <c r="T192" i="10"/>
  <c r="L193" i="10"/>
  <c r="P193" i="10"/>
  <c r="S192" i="10" s="1"/>
  <c r="Q193" i="10"/>
  <c r="S193" i="10"/>
  <c r="T193" i="10"/>
  <c r="L194" i="10"/>
  <c r="P194" i="10"/>
  <c r="Q194" i="10"/>
  <c r="L195" i="10"/>
  <c r="P195" i="10"/>
  <c r="Q195" i="10"/>
  <c r="L196" i="10"/>
  <c r="P196" i="10"/>
  <c r="Q196" i="10"/>
  <c r="T195" i="10" s="1"/>
  <c r="L197" i="10"/>
  <c r="P197" i="10"/>
  <c r="Q197" i="10"/>
  <c r="T196" i="10" s="1"/>
  <c r="L198" i="10"/>
  <c r="P198" i="10"/>
  <c r="S198" i="10" s="1"/>
  <c r="Q198" i="10"/>
  <c r="L199" i="10"/>
  <c r="P199" i="10"/>
  <c r="Q199" i="10"/>
  <c r="L200" i="10"/>
  <c r="P200" i="10"/>
  <c r="S199" i="10" s="1"/>
  <c r="Q200" i="10"/>
  <c r="T199" i="10" s="1"/>
  <c r="L201" i="10"/>
  <c r="P201" i="10"/>
  <c r="Q201" i="10"/>
  <c r="L202" i="10"/>
  <c r="P202" i="10"/>
  <c r="S201" i="10" s="1"/>
  <c r="Q202" i="10"/>
  <c r="T201" i="10" s="1"/>
  <c r="L203" i="10"/>
  <c r="P203" i="10"/>
  <c r="S203" i="10" s="1"/>
  <c r="Q203" i="10"/>
  <c r="L204" i="10"/>
  <c r="P204" i="10"/>
  <c r="Q204" i="10"/>
  <c r="T203" i="10" s="1"/>
  <c r="L205" i="10"/>
  <c r="P205" i="10"/>
  <c r="S204" i="10" s="1"/>
  <c r="Q205" i="10"/>
  <c r="L206" i="10"/>
  <c r="P206" i="10"/>
  <c r="S205" i="10" s="1"/>
  <c r="Q206" i="10"/>
  <c r="T206" i="10" s="1"/>
  <c r="S206" i="10"/>
  <c r="L207" i="10"/>
  <c r="P207" i="10"/>
  <c r="Q207" i="10"/>
  <c r="L208" i="10"/>
  <c r="P208" i="10"/>
  <c r="S207" i="10" s="1"/>
  <c r="Q208" i="10"/>
  <c r="T208" i="10"/>
  <c r="L209" i="10"/>
  <c r="P209" i="10"/>
  <c r="Q209" i="10"/>
  <c r="S209" i="10"/>
  <c r="L210" i="10"/>
  <c r="P210" i="10"/>
  <c r="Q210" i="10"/>
  <c r="T209" i="10" s="1"/>
  <c r="L211" i="10"/>
  <c r="P211" i="10"/>
  <c r="S211" i="10" s="1"/>
  <c r="Q211" i="10"/>
  <c r="L212" i="10"/>
  <c r="P212" i="10"/>
  <c r="Q212" i="10"/>
  <c r="T211" i="10" s="1"/>
  <c r="L213" i="10"/>
  <c r="P213" i="10"/>
  <c r="S212" i="10" s="1"/>
  <c r="Q213" i="10"/>
  <c r="T212" i="10" s="1"/>
  <c r="L214" i="10"/>
  <c r="P214" i="10"/>
  <c r="Q214" i="10"/>
  <c r="T214" i="10" s="1"/>
  <c r="L215" i="10"/>
  <c r="P215" i="10"/>
  <c r="S214" i="10" s="1"/>
  <c r="Q215" i="10"/>
  <c r="L216" i="10"/>
  <c r="P216" i="10"/>
  <c r="Q216" i="10"/>
  <c r="L217" i="10"/>
  <c r="P217" i="10"/>
  <c r="S216" i="10" s="1"/>
  <c r="Q217" i="10"/>
  <c r="T216" i="10" s="1"/>
  <c r="L218" i="10"/>
  <c r="P218" i="10"/>
  <c r="Q218" i="10"/>
  <c r="T217" i="10" s="1"/>
  <c r="L219" i="10"/>
  <c r="P219" i="10"/>
  <c r="S219" i="10" s="1"/>
  <c r="Q219" i="10"/>
  <c r="T218" i="10" s="1"/>
  <c r="L220" i="10"/>
  <c r="P220" i="10"/>
  <c r="Q220" i="10"/>
  <c r="L221" i="10"/>
  <c r="P221" i="10"/>
  <c r="Q221" i="10"/>
  <c r="T220" i="10" s="1"/>
  <c r="S221" i="10"/>
  <c r="L222" i="10"/>
  <c r="P222" i="10"/>
  <c r="Q222" i="10"/>
  <c r="L223" i="10"/>
  <c r="P223" i="10"/>
  <c r="S222" i="10" s="1"/>
  <c r="Q223" i="10"/>
  <c r="L224" i="10"/>
  <c r="P224" i="10"/>
  <c r="S223" i="10" s="1"/>
  <c r="Q224" i="10"/>
  <c r="T224" i="10" s="1"/>
  <c r="L225" i="10"/>
  <c r="P225" i="10"/>
  <c r="S224" i="10" s="1"/>
  <c r="Q225" i="10"/>
  <c r="S225" i="10"/>
  <c r="T225" i="10"/>
  <c r="L226" i="10"/>
  <c r="P226" i="10"/>
  <c r="Q226" i="10"/>
  <c r="L227" i="10"/>
  <c r="P227" i="10"/>
  <c r="Q227" i="10"/>
  <c r="L228" i="10"/>
  <c r="P228" i="10"/>
  <c r="Q228" i="10"/>
  <c r="T227" i="10" s="1"/>
  <c r="L229" i="10"/>
  <c r="P229" i="10"/>
  <c r="Q229" i="10"/>
  <c r="T228" i="10" s="1"/>
  <c r="L230" i="10"/>
  <c r="P230" i="10"/>
  <c r="S230" i="10" s="1"/>
  <c r="Q230" i="10"/>
  <c r="L231" i="10"/>
  <c r="P231" i="10"/>
  <c r="Q231" i="10"/>
  <c r="L232" i="10"/>
  <c r="P232" i="10"/>
  <c r="S231" i="10" s="1"/>
  <c r="Q232" i="10"/>
  <c r="T231" i="10" s="1"/>
  <c r="L233" i="10"/>
  <c r="P233" i="10"/>
  <c r="Q233" i="10"/>
  <c r="L234" i="10"/>
  <c r="P234" i="10"/>
  <c r="S233" i="10" s="1"/>
  <c r="Q234" i="10"/>
  <c r="T233" i="10" s="1"/>
  <c r="L235" i="10"/>
  <c r="P235" i="10"/>
  <c r="S235" i="10" s="1"/>
  <c r="Q235" i="10"/>
  <c r="L236" i="10"/>
  <c r="P236" i="10"/>
  <c r="Q236" i="10"/>
  <c r="T235" i="10" s="1"/>
  <c r="L237" i="10"/>
  <c r="P237" i="10"/>
  <c r="S236" i="10" s="1"/>
  <c r="Q237" i="10"/>
  <c r="L238" i="10"/>
  <c r="P238" i="10"/>
  <c r="Q238" i="10"/>
  <c r="T238" i="10" s="1"/>
  <c r="S238" i="10"/>
  <c r="L239" i="10"/>
  <c r="P239" i="10"/>
  <c r="Q239" i="10"/>
  <c r="L240" i="10"/>
  <c r="P240" i="10"/>
  <c r="S239" i="10" s="1"/>
  <c r="Q240" i="10"/>
  <c r="T240" i="10"/>
  <c r="L241" i="10"/>
  <c r="P241" i="10"/>
  <c r="Q241" i="10"/>
  <c r="S241" i="10"/>
  <c r="L242" i="10"/>
  <c r="P242" i="10"/>
  <c r="Q242" i="10"/>
  <c r="T241" i="10" s="1"/>
  <c r="L243" i="10"/>
  <c r="P243" i="10"/>
  <c r="S243" i="10" s="1"/>
  <c r="Q243" i="10"/>
  <c r="L244" i="10"/>
  <c r="P244" i="10"/>
  <c r="Q244" i="10"/>
  <c r="T243" i="10" s="1"/>
  <c r="L245" i="10"/>
  <c r="P245" i="10"/>
  <c r="S244" i="10" s="1"/>
  <c r="Q245" i="10"/>
  <c r="T244" i="10" s="1"/>
  <c r="L246" i="10"/>
  <c r="P246" i="10"/>
  <c r="Q246" i="10"/>
  <c r="T246" i="10" s="1"/>
  <c r="L247" i="10"/>
  <c r="P247" i="10"/>
  <c r="S246" i="10" s="1"/>
  <c r="Q247" i="10"/>
  <c r="L248" i="10"/>
  <c r="P248" i="10"/>
  <c r="Q248" i="10"/>
  <c r="L249" i="10"/>
  <c r="P249" i="10"/>
  <c r="S249" i="10" s="1"/>
  <c r="Q249" i="10"/>
  <c r="T248" i="10" s="1"/>
  <c r="L250" i="10"/>
  <c r="P250" i="10"/>
  <c r="Q250" i="10"/>
  <c r="T249" i="10" s="1"/>
  <c r="L251" i="10"/>
  <c r="P251" i="10"/>
  <c r="S251" i="10" s="1"/>
  <c r="Q251" i="10"/>
  <c r="T250" i="10" s="1"/>
  <c r="L252" i="10"/>
  <c r="P252" i="10"/>
  <c r="Q252" i="10"/>
  <c r="L253" i="10"/>
  <c r="P253" i="10"/>
  <c r="Q253" i="10"/>
  <c r="T252" i="10" s="1"/>
  <c r="S253" i="10"/>
  <c r="L254" i="10"/>
  <c r="P254" i="10"/>
  <c r="Q254" i="10"/>
  <c r="L255" i="10"/>
  <c r="P255" i="10"/>
  <c r="S254" i="10" s="1"/>
  <c r="Q255" i="10"/>
  <c r="L256" i="10"/>
  <c r="P256" i="10"/>
  <c r="S255" i="10" s="1"/>
  <c r="Q256" i="10"/>
  <c r="T256" i="10"/>
  <c r="L257" i="10"/>
  <c r="P257" i="10"/>
  <c r="S256" i="10" s="1"/>
  <c r="Q257" i="10"/>
  <c r="S257" i="10"/>
  <c r="T257" i="10"/>
  <c r="L258" i="10"/>
  <c r="P258" i="10"/>
  <c r="Q258" i="10"/>
  <c r="L259" i="10"/>
  <c r="P259" i="10"/>
  <c r="Q259" i="10"/>
  <c r="L260" i="10"/>
  <c r="P260" i="10"/>
  <c r="Q260" i="10"/>
  <c r="L261" i="10"/>
  <c r="P261" i="10"/>
  <c r="Q261" i="10"/>
  <c r="T260" i="10" s="1"/>
  <c r="L262" i="10"/>
  <c r="P262" i="10"/>
  <c r="S262" i="10" s="1"/>
  <c r="Q262" i="10"/>
  <c r="L263" i="10"/>
  <c r="P263" i="10"/>
  <c r="Q263" i="10"/>
  <c r="L264" i="10"/>
  <c r="P264" i="10"/>
  <c r="S263" i="10" s="1"/>
  <c r="Q264" i="10"/>
  <c r="T263" i="10" s="1"/>
  <c r="L265" i="10"/>
  <c r="P265" i="10"/>
  <c r="Q265" i="10"/>
  <c r="L266" i="10"/>
  <c r="P266" i="10"/>
  <c r="S265" i="10" s="1"/>
  <c r="Q266" i="10"/>
  <c r="T265" i="10" s="1"/>
  <c r="L267" i="10"/>
  <c r="P267" i="10"/>
  <c r="S267" i="10" s="1"/>
  <c r="Q267" i="10"/>
  <c r="L268" i="10"/>
  <c r="P268" i="10"/>
  <c r="Q268" i="10"/>
  <c r="T268" i="10" s="1"/>
  <c r="L269" i="10"/>
  <c r="P269" i="10"/>
  <c r="S268" i="10" s="1"/>
  <c r="Q269" i="10"/>
  <c r="S269" i="10"/>
  <c r="L270" i="10"/>
  <c r="P270" i="10"/>
  <c r="Q270" i="10"/>
  <c r="T270" i="10" s="1"/>
  <c r="S270" i="10"/>
  <c r="L271" i="10"/>
  <c r="P271" i="10"/>
  <c r="Q271" i="10"/>
  <c r="L272" i="10"/>
  <c r="P272" i="10"/>
  <c r="S271" i="10" s="1"/>
  <c r="Q272" i="10"/>
  <c r="I3" i="11" l="1"/>
  <c r="T271" i="10"/>
  <c r="S261" i="10"/>
  <c r="T259" i="10"/>
  <c r="S252" i="10"/>
  <c r="T239" i="10"/>
  <c r="S229" i="10"/>
  <c r="T226" i="10"/>
  <c r="S220" i="10"/>
  <c r="T207" i="10"/>
  <c r="S197" i="10"/>
  <c r="T194" i="10"/>
  <c r="S188" i="10"/>
  <c r="T175" i="10"/>
  <c r="S165" i="10"/>
  <c r="T162" i="10"/>
  <c r="S156" i="10"/>
  <c r="T143" i="10"/>
  <c r="S133" i="10"/>
  <c r="T131" i="10"/>
  <c r="S124" i="10"/>
  <c r="T111" i="10"/>
  <c r="S101" i="10"/>
  <c r="T99" i="10"/>
  <c r="S92" i="10"/>
  <c r="T79" i="10"/>
  <c r="S69" i="10"/>
  <c r="S60" i="10"/>
  <c r="T46" i="10"/>
  <c r="S259" i="10"/>
  <c r="S227" i="10"/>
  <c r="S195" i="10"/>
  <c r="S163" i="10"/>
  <c r="S131" i="10"/>
  <c r="S67" i="10"/>
  <c r="T267" i="10"/>
  <c r="S260" i="10"/>
  <c r="T247" i="10"/>
  <c r="S237" i="10"/>
  <c r="T234" i="10"/>
  <c r="S228" i="10"/>
  <c r="T215" i="10"/>
  <c r="T202" i="10"/>
  <c r="S196" i="10"/>
  <c r="T183" i="10"/>
  <c r="T170" i="10"/>
  <c r="S164" i="10"/>
  <c r="T151" i="10"/>
  <c r="T138" i="10"/>
  <c r="S132" i="10"/>
  <c r="T119" i="10"/>
  <c r="T107" i="10"/>
  <c r="S100" i="10"/>
  <c r="T87" i="10"/>
  <c r="T74" i="10"/>
  <c r="S68" i="10"/>
  <c r="T55" i="10"/>
  <c r="S264" i="10"/>
  <c r="T254" i="10"/>
  <c r="T251" i="10"/>
  <c r="S248" i="10"/>
  <c r="S232" i="10"/>
  <c r="T222" i="10"/>
  <c r="T219" i="10"/>
  <c r="S215" i="10"/>
  <c r="S200" i="10"/>
  <c r="T190" i="10"/>
  <c r="T187" i="10"/>
  <c r="S183" i="10"/>
  <c r="S168" i="10"/>
  <c r="T158" i="10"/>
  <c r="T155" i="10"/>
  <c r="S151" i="10"/>
  <c r="S136" i="10"/>
  <c r="T126" i="10"/>
  <c r="S120" i="10"/>
  <c r="T94" i="10"/>
  <c r="T91" i="10"/>
  <c r="S87" i="10"/>
  <c r="S72" i="10"/>
  <c r="T62" i="10"/>
  <c r="T59" i="10"/>
  <c r="S55" i="10"/>
  <c r="S24" i="10"/>
  <c r="T255" i="10"/>
  <c r="S245" i="10"/>
  <c r="T242" i="10"/>
  <c r="T223" i="10"/>
  <c r="S213" i="10"/>
  <c r="T210" i="10"/>
  <c r="T191" i="10"/>
  <c r="S181" i="10"/>
  <c r="T178" i="10"/>
  <c r="T159" i="10"/>
  <c r="S149" i="10"/>
  <c r="T146" i="10"/>
  <c r="T127" i="10"/>
  <c r="S117" i="10"/>
  <c r="T115" i="10"/>
  <c r="T95" i="10"/>
  <c r="S85" i="10"/>
  <c r="T82" i="10"/>
  <c r="T63" i="10"/>
  <c r="S53" i="10"/>
  <c r="T50" i="10"/>
  <c r="S43" i="10"/>
  <c r="S41" i="10"/>
  <c r="T31" i="10"/>
  <c r="T28" i="10"/>
  <c r="T15" i="10"/>
  <c r="S11" i="10"/>
  <c r="S9" i="10"/>
  <c r="T264" i="10"/>
  <c r="T262" i="10"/>
  <c r="S240" i="10"/>
  <c r="T232" i="10"/>
  <c r="T230" i="10"/>
  <c r="S217" i="10"/>
  <c r="S208" i="10"/>
  <c r="T200" i="10"/>
  <c r="T198" i="10"/>
  <c r="S185" i="10"/>
  <c r="S176" i="10"/>
  <c r="T168" i="10"/>
  <c r="T166" i="10"/>
  <c r="S153" i="10"/>
  <c r="S144" i="10"/>
  <c r="T136" i="10"/>
  <c r="T134" i="10"/>
  <c r="S128" i="10"/>
  <c r="T104" i="10"/>
  <c r="T102" i="10"/>
  <c r="S96" i="10"/>
  <c r="S89" i="10"/>
  <c r="S80" i="10"/>
  <c r="T72" i="10"/>
  <c r="T70" i="10"/>
  <c r="S57" i="10"/>
  <c r="S32" i="10"/>
  <c r="S30" i="10"/>
  <c r="S28" i="10"/>
  <c r="T19" i="10"/>
  <c r="T17" i="10"/>
  <c r="T236" i="10"/>
  <c r="T204" i="10"/>
  <c r="T172" i="10"/>
  <c r="T140" i="10"/>
  <c r="T76" i="10"/>
  <c r="T38" i="10"/>
  <c r="T36" i="10"/>
  <c r="S19" i="10"/>
  <c r="S17" i="10"/>
  <c r="T6" i="10"/>
  <c r="T4" i="10"/>
  <c r="T258" i="10"/>
  <c r="S247" i="10"/>
  <c r="T130" i="10"/>
  <c r="S127" i="10"/>
  <c r="T122" i="10"/>
  <c r="S119" i="10"/>
  <c r="T114" i="10"/>
  <c r="S111" i="10"/>
  <c r="T106" i="10"/>
  <c r="S103" i="10"/>
  <c r="T98" i="10"/>
  <c r="S95" i="10"/>
  <c r="T266" i="10"/>
  <c r="T269" i="10"/>
  <c r="S266" i="10"/>
  <c r="T261" i="10"/>
  <c r="S258" i="10"/>
  <c r="T253" i="10"/>
  <c r="S250" i="10"/>
  <c r="T245" i="10"/>
  <c r="S242" i="10"/>
  <c r="T237" i="10"/>
  <c r="S234" i="10"/>
  <c r="T229" i="10"/>
  <c r="S226" i="10"/>
  <c r="T221" i="10"/>
  <c r="S218" i="10"/>
  <c r="T213" i="10"/>
  <c r="S210" i="10"/>
  <c r="T205" i="10"/>
  <c r="S202" i="10"/>
  <c r="T197" i="10"/>
  <c r="S194" i="10"/>
  <c r="T189" i="10"/>
  <c r="S186" i="10"/>
  <c r="T181" i="10"/>
  <c r="S178" i="10"/>
  <c r="T173" i="10"/>
  <c r="S170" i="10"/>
  <c r="T165" i="10"/>
  <c r="S162" i="10"/>
  <c r="T157" i="10"/>
  <c r="S154" i="10"/>
  <c r="T149" i="10"/>
  <c r="S146" i="10"/>
  <c r="T141" i="10"/>
  <c r="S138" i="10"/>
  <c r="T133" i="10"/>
  <c r="S130" i="10"/>
  <c r="T125" i="10"/>
  <c r="S122" i="10"/>
  <c r="T117" i="10"/>
  <c r="S114" i="10"/>
  <c r="T109" i="10"/>
  <c r="S106" i="10"/>
  <c r="T101" i="10"/>
  <c r="S98" i="10"/>
  <c r="T93" i="10"/>
  <c r="S90" i="10"/>
  <c r="T85" i="10"/>
  <c r="S82" i="10"/>
  <c r="T77" i="10"/>
  <c r="S74" i="10"/>
  <c r="T69" i="10"/>
  <c r="S66" i="10"/>
  <c r="T61" i="10"/>
  <c r="S58" i="10"/>
  <c r="T53" i="10"/>
  <c r="S50" i="10"/>
  <c r="S47" i="10"/>
  <c r="T30" i="10"/>
  <c r="G18" i="7"/>
  <c r="F18" i="7"/>
  <c r="H18" i="7"/>
  <c r="I18" i="7"/>
  <c r="J18" i="7"/>
  <c r="K18" i="7"/>
  <c r="J7" i="11" l="1"/>
  <c r="J5" i="11"/>
  <c r="J6" i="11"/>
  <c r="J8" i="11"/>
  <c r="J3" i="11"/>
  <c r="J4" i="11"/>
  <c r="K22" i="7"/>
  <c r="J22" i="7"/>
  <c r="I22" i="7"/>
  <c r="H22" i="7"/>
  <c r="G22" i="7"/>
  <c r="F22" i="7"/>
  <c r="I23" i="7" l="1"/>
  <c r="F23" i="7"/>
  <c r="G23" i="7"/>
  <c r="H23" i="7"/>
  <c r="J23" i="7"/>
  <c r="K23" i="7"/>
  <c r="F24" i="7" l="1"/>
  <c r="G25" i="7" s="1"/>
  <c r="H25" i="7" l="1"/>
  <c r="H26" i="7" s="1"/>
  <c r="I25" i="7"/>
  <c r="I26" i="7" s="1"/>
  <c r="F25" i="7"/>
  <c r="F26" i="7" s="1"/>
  <c r="G26" i="7"/>
  <c r="J25" i="7"/>
  <c r="J26" i="7" s="1"/>
  <c r="K25" i="7"/>
  <c r="K26" i="7" s="1"/>
  <c r="F27" i="7" l="1"/>
  <c r="I28" i="7" s="1"/>
  <c r="F28" i="7" l="1"/>
  <c r="J28" i="7"/>
  <c r="I33" i="7" s="1"/>
  <c r="G28" i="7"/>
  <c r="K28" i="7"/>
  <c r="H28" i="7"/>
  <c r="G33" i="7" l="1"/>
  <c r="G32" i="7"/>
  <c r="I32" i="7"/>
</calcChain>
</file>

<file path=xl/sharedStrings.xml><?xml version="1.0" encoding="utf-8"?>
<sst xmlns="http://schemas.openxmlformats.org/spreadsheetml/2006/main" count="522" uniqueCount="421">
  <si>
    <t>WT-MII</t>
  </si>
  <si>
    <t>CKO-MII</t>
  </si>
  <si>
    <t>Cт</t>
  </si>
  <si>
    <t>gapdh</t>
  </si>
  <si>
    <t>WT-MII-1</t>
  </si>
  <si>
    <t>WT-MII-1</t>
    <phoneticPr fontId="1" type="noConversion"/>
  </si>
  <si>
    <t>WT-MII-2</t>
  </si>
  <si>
    <t>WT-MII-3</t>
  </si>
  <si>
    <t>CKO-MII-1</t>
  </si>
  <si>
    <t>CKO-MII-1</t>
    <phoneticPr fontId="1" type="noConversion"/>
  </si>
  <si>
    <t>CKO-MII-2</t>
  </si>
  <si>
    <t>CKO-MII-3</t>
  </si>
  <si>
    <t>Sample Name</t>
  </si>
  <si>
    <t>Target Name</t>
  </si>
  <si>
    <t>actin</t>
  </si>
  <si>
    <t>CLPP</t>
  </si>
  <si>
    <t>CLPP</t>
    <phoneticPr fontId="1" type="noConversion"/>
  </si>
  <si>
    <t>AVG</t>
    <phoneticPr fontId="1" type="noConversion"/>
  </si>
  <si>
    <t>SEM</t>
    <phoneticPr fontId="1" type="noConversion"/>
  </si>
  <si>
    <t>DAY 270</t>
  </si>
  <si>
    <t>DAY 269</t>
  </si>
  <si>
    <t>DAY 268</t>
  </si>
  <si>
    <t>DAY 267</t>
  </si>
  <si>
    <t>DAY 266</t>
  </si>
  <si>
    <t>DAY 265</t>
  </si>
  <si>
    <t>DAY 264</t>
  </si>
  <si>
    <t>DAY 263</t>
  </si>
  <si>
    <t>DAY 262</t>
  </si>
  <si>
    <t>DAY 261</t>
  </si>
  <si>
    <t>DAY 260</t>
  </si>
  <si>
    <t>DAY 259</t>
  </si>
  <si>
    <t>DAY 258</t>
  </si>
  <si>
    <t>DAY 257</t>
  </si>
  <si>
    <t>DAY 256</t>
  </si>
  <si>
    <t>DAY 255</t>
  </si>
  <si>
    <t>DAY 254</t>
  </si>
  <si>
    <t>DAY 253</t>
  </si>
  <si>
    <t>DAY 252</t>
  </si>
  <si>
    <t>DAY 251</t>
  </si>
  <si>
    <t>DAY 250</t>
  </si>
  <si>
    <t>DAY 249</t>
  </si>
  <si>
    <t>DAY 248</t>
  </si>
  <si>
    <t>DAY 247</t>
  </si>
  <si>
    <t>DAY 246</t>
  </si>
  <si>
    <t>DAY 245</t>
  </si>
  <si>
    <t>DAY 244</t>
  </si>
  <si>
    <t>DAY 243</t>
  </si>
  <si>
    <t>DAY 242</t>
  </si>
  <si>
    <t>DAY 241</t>
  </si>
  <si>
    <t>DAY 240</t>
  </si>
  <si>
    <t>DAY 239</t>
  </si>
  <si>
    <t>DAY 238</t>
  </si>
  <si>
    <t>DAY 237</t>
  </si>
  <si>
    <t>DAY 236</t>
  </si>
  <si>
    <t>DAY 235</t>
  </si>
  <si>
    <t>DAY 234</t>
  </si>
  <si>
    <t>DAY 233</t>
  </si>
  <si>
    <t>DAY 232</t>
  </si>
  <si>
    <t>DAY 231</t>
  </si>
  <si>
    <t>DAY 230</t>
  </si>
  <si>
    <t>DAY 229</t>
  </si>
  <si>
    <t>DAY 228</t>
  </si>
  <si>
    <t>DAY 227</t>
  </si>
  <si>
    <t>DAY 226</t>
  </si>
  <si>
    <t>DAY 225</t>
  </si>
  <si>
    <t>DAY 224</t>
  </si>
  <si>
    <t>DAY 223</t>
  </si>
  <si>
    <t>DAY 222</t>
  </si>
  <si>
    <t>DAY 221</t>
  </si>
  <si>
    <t>DAY 220</t>
  </si>
  <si>
    <t>DAY 219</t>
  </si>
  <si>
    <t>DAY 218</t>
  </si>
  <si>
    <t>DAY 217</t>
  </si>
  <si>
    <t>DAY 216</t>
  </si>
  <si>
    <t>DAY 215</t>
  </si>
  <si>
    <t>DAY 214</t>
  </si>
  <si>
    <t>DAY 213</t>
  </si>
  <si>
    <t>DAY 212</t>
  </si>
  <si>
    <t>DAY 211</t>
  </si>
  <si>
    <t>DAY 210</t>
  </si>
  <si>
    <t>DAY 209</t>
  </si>
  <si>
    <t>DAY 208</t>
  </si>
  <si>
    <t>DAY 207</t>
  </si>
  <si>
    <t>DAY 206</t>
  </si>
  <si>
    <t>DAY 205</t>
  </si>
  <si>
    <t>DAY 204</t>
  </si>
  <si>
    <t>DAY 203</t>
  </si>
  <si>
    <t>DAY 202</t>
  </si>
  <si>
    <t>DAY 201</t>
  </si>
  <si>
    <t>DAY 200</t>
  </si>
  <si>
    <t>DAY 199</t>
  </si>
  <si>
    <t>DAY 198</t>
  </si>
  <si>
    <t>DAY 197</t>
  </si>
  <si>
    <t>DAY 196</t>
  </si>
  <si>
    <t>DAY 195</t>
  </si>
  <si>
    <t>DAY 194</t>
  </si>
  <si>
    <t>DAY 193</t>
  </si>
  <si>
    <t>DAY 192</t>
  </si>
  <si>
    <t>DAY 191</t>
  </si>
  <si>
    <t>DAY 190</t>
  </si>
  <si>
    <t>DAY 189</t>
  </si>
  <si>
    <t>DAY 188</t>
  </si>
  <si>
    <t>DAY 187</t>
  </si>
  <si>
    <t>DAY 186</t>
  </si>
  <si>
    <t>DAY 185</t>
  </si>
  <si>
    <t>DAY 184</t>
  </si>
  <si>
    <t>DAY 183</t>
  </si>
  <si>
    <t>DAY 182</t>
  </si>
  <si>
    <t>DAY 181</t>
  </si>
  <si>
    <t>DAY 180</t>
  </si>
  <si>
    <t>DAY 179</t>
  </si>
  <si>
    <t>DAY 178</t>
  </si>
  <si>
    <t>DAY 177</t>
  </si>
  <si>
    <t>DAY 176</t>
  </si>
  <si>
    <t>DAY 175</t>
  </si>
  <si>
    <t>DAY 174</t>
  </si>
  <si>
    <t>DAY 173</t>
  </si>
  <si>
    <t>DAY 172</t>
  </si>
  <si>
    <t>DAY 171</t>
  </si>
  <si>
    <t>DAY 170</t>
  </si>
  <si>
    <t>DAY 169</t>
  </si>
  <si>
    <t>DAY 168</t>
  </si>
  <si>
    <t>DAY 167</t>
  </si>
  <si>
    <t>DAY 166</t>
  </si>
  <si>
    <t>DAY 165</t>
  </si>
  <si>
    <t>DAY 164</t>
  </si>
  <si>
    <t>DAY 163</t>
  </si>
  <si>
    <t>DAY 162</t>
  </si>
  <si>
    <t>DAY 161</t>
  </si>
  <si>
    <t>DAY 160</t>
  </si>
  <si>
    <t>DAY 159</t>
  </si>
  <si>
    <t>DAY 158</t>
  </si>
  <si>
    <t>DAY 157</t>
  </si>
  <si>
    <t>DAY 156</t>
  </si>
  <si>
    <t>DAY 155</t>
  </si>
  <si>
    <t>DAY 154</t>
  </si>
  <si>
    <t>DAY 153</t>
  </si>
  <si>
    <t>DAY 152</t>
  </si>
  <si>
    <t>DAY 151</t>
  </si>
  <si>
    <t>DAY 150</t>
  </si>
  <si>
    <t>DAY 149</t>
  </si>
  <si>
    <t>DAY 148</t>
  </si>
  <si>
    <t>DAY 147</t>
  </si>
  <si>
    <t>DAY 146</t>
  </si>
  <si>
    <t>DAY 145</t>
  </si>
  <si>
    <t>DAY 144</t>
  </si>
  <si>
    <t>DAY 143</t>
  </si>
  <si>
    <t>DAY 142</t>
  </si>
  <si>
    <t>DAY 141</t>
  </si>
  <si>
    <t>DAY 140</t>
  </si>
  <si>
    <t>DAY 139</t>
  </si>
  <si>
    <t>DAY 138</t>
  </si>
  <si>
    <t>DAY 137</t>
  </si>
  <si>
    <t>DAY 136</t>
  </si>
  <si>
    <t>DAY 135</t>
  </si>
  <si>
    <t>DAY 134</t>
  </si>
  <si>
    <t>DAY 133</t>
  </si>
  <si>
    <t>DAY 132</t>
  </si>
  <si>
    <t>DAY 131</t>
  </si>
  <si>
    <t>DAY 130</t>
  </si>
  <si>
    <t>DAY 129</t>
  </si>
  <si>
    <t>DAY 128</t>
  </si>
  <si>
    <t>DAY 127</t>
  </si>
  <si>
    <t>DAY 126</t>
  </si>
  <si>
    <t>DAY 125</t>
  </si>
  <si>
    <t>DAY 124</t>
  </si>
  <si>
    <t>DAY 123</t>
  </si>
  <si>
    <t>DAY 122</t>
  </si>
  <si>
    <t>DAY 121</t>
  </si>
  <si>
    <t>DAY 120</t>
  </si>
  <si>
    <t>DAY 119</t>
  </si>
  <si>
    <t>DAY 118</t>
  </si>
  <si>
    <t>DAY 117</t>
  </si>
  <si>
    <t>DAY 116</t>
  </si>
  <si>
    <t>DAY 115</t>
  </si>
  <si>
    <t>DAY 114</t>
  </si>
  <si>
    <t>DAY 113</t>
  </si>
  <si>
    <t>DAY 112</t>
  </si>
  <si>
    <t>DAY 111</t>
  </si>
  <si>
    <t>DAY 110</t>
  </si>
  <si>
    <t>DAY 109</t>
  </si>
  <si>
    <t>DAY 108</t>
  </si>
  <si>
    <t>DAY 107</t>
  </si>
  <si>
    <t>DAY 106</t>
  </si>
  <si>
    <t>DAY 105</t>
  </si>
  <si>
    <t>DAY 104</t>
  </si>
  <si>
    <t>DAY 103</t>
  </si>
  <si>
    <t>DAY 102</t>
  </si>
  <si>
    <t>DAY 101</t>
  </si>
  <si>
    <t>DAY 100</t>
  </si>
  <si>
    <t>DAY 99</t>
  </si>
  <si>
    <t>DAY 98</t>
  </si>
  <si>
    <t>DAY 97</t>
  </si>
  <si>
    <t>DAY 96</t>
  </si>
  <si>
    <t>DAY 95</t>
  </si>
  <si>
    <t>DAY 94</t>
  </si>
  <si>
    <t>DAY 93</t>
  </si>
  <si>
    <t>DAY 92</t>
  </si>
  <si>
    <t>DAY 91</t>
  </si>
  <si>
    <t>DAY 90</t>
  </si>
  <si>
    <t>DAY 89</t>
  </si>
  <si>
    <t>DAY 88</t>
  </si>
  <si>
    <t>DAY 87</t>
  </si>
  <si>
    <t>DAY 86</t>
  </si>
  <si>
    <t>DAY 85</t>
  </si>
  <si>
    <t>DAY 84</t>
  </si>
  <si>
    <t>DAY 83</t>
  </si>
  <si>
    <t>DAY 82</t>
  </si>
  <si>
    <t>DAY 81</t>
  </si>
  <si>
    <t>DAY 80</t>
  </si>
  <si>
    <t>DAY 79</t>
  </si>
  <si>
    <t>DAY 78</t>
  </si>
  <si>
    <t>DAY 77</t>
  </si>
  <si>
    <t>DAY 76</t>
  </si>
  <si>
    <t>DAY 75</t>
  </si>
  <si>
    <t>DAY 74</t>
  </si>
  <si>
    <t>DAY 73</t>
  </si>
  <si>
    <t>DAY 72</t>
  </si>
  <si>
    <t>DAY 71</t>
  </si>
  <si>
    <t>DAY 70</t>
  </si>
  <si>
    <t>DAY 69</t>
  </si>
  <si>
    <t>DAY 68</t>
  </si>
  <si>
    <t>DAY 67</t>
  </si>
  <si>
    <t>DAY 66</t>
  </si>
  <si>
    <t>DAY 65</t>
  </si>
  <si>
    <t>DAY 64</t>
  </si>
  <si>
    <t>DAY 63</t>
  </si>
  <si>
    <t>DAY 62</t>
  </si>
  <si>
    <t>DAY 61</t>
  </si>
  <si>
    <t>DAY 60</t>
  </si>
  <si>
    <t>DAY 59</t>
  </si>
  <si>
    <t>DAY 58</t>
  </si>
  <si>
    <t>DAY 57</t>
  </si>
  <si>
    <t>DAY 56</t>
  </si>
  <si>
    <t>DAY 55</t>
  </si>
  <si>
    <t>DAY 54</t>
  </si>
  <si>
    <t>DAY 53</t>
  </si>
  <si>
    <t>DAY 52</t>
  </si>
  <si>
    <t>DAY 51</t>
  </si>
  <si>
    <t>DAY 50</t>
  </si>
  <si>
    <t>DAY 49</t>
  </si>
  <si>
    <t>DAY 48</t>
  </si>
  <si>
    <t>DAY 47</t>
  </si>
  <si>
    <t>DAY 46</t>
  </si>
  <si>
    <t>DAY 45</t>
  </si>
  <si>
    <t>DAY 44</t>
  </si>
  <si>
    <t>DAY 43</t>
  </si>
  <si>
    <r>
      <t>Clpp</t>
    </r>
    <r>
      <rPr>
        <b/>
        <i/>
        <vertAlign val="superscript"/>
        <sz val="13"/>
        <color theme="1"/>
        <rFont val="Times New Roman"/>
        <family val="1"/>
      </rPr>
      <t>fl/fl</t>
    </r>
    <r>
      <rPr>
        <b/>
        <i/>
        <sz val="13"/>
        <color theme="1"/>
        <rFont val="Times New Roman"/>
        <family val="1"/>
      </rPr>
      <t>;ZP3-Cre</t>
    </r>
    <phoneticPr fontId="1" type="noConversion"/>
  </si>
  <si>
    <r>
      <t>Clpp</t>
    </r>
    <r>
      <rPr>
        <b/>
        <i/>
        <vertAlign val="superscript"/>
        <sz val="13"/>
        <color theme="1"/>
        <rFont val="Times New Roman"/>
        <family val="1"/>
      </rPr>
      <t>fl/fl</t>
    </r>
    <phoneticPr fontId="1" type="noConversion"/>
  </si>
  <si>
    <t>DAY 42</t>
  </si>
  <si>
    <t>DAY 41</t>
  </si>
  <si>
    <t>10month</t>
    <phoneticPr fontId="1" type="noConversion"/>
  </si>
  <si>
    <t xml:space="preserve">(1117)3 pups </t>
    <phoneticPr fontId="1" type="noConversion"/>
  </si>
  <si>
    <t>(1128)7pup</t>
    <phoneticPr fontId="1" type="noConversion"/>
  </si>
  <si>
    <t>DAY 40</t>
  </si>
  <si>
    <t>(1116)2pups</t>
  </si>
  <si>
    <t xml:space="preserve">(1128)6pups </t>
    <phoneticPr fontId="1" type="noConversion"/>
  </si>
  <si>
    <t>DAY 39</t>
  </si>
  <si>
    <t xml:space="preserve">(1113)1pups  </t>
    <phoneticPr fontId="1" type="noConversion"/>
  </si>
  <si>
    <t>(1122)4pups</t>
    <phoneticPr fontId="1" type="noConversion"/>
  </si>
  <si>
    <t>DAY 38</t>
  </si>
  <si>
    <t xml:space="preserve">(1022) 2 pups </t>
    <phoneticPr fontId="1" type="noConversion"/>
  </si>
  <si>
    <t>(1106)4pups</t>
  </si>
  <si>
    <t>DAY 37</t>
  </si>
  <si>
    <t>(1021)4pups</t>
    <phoneticPr fontId="1" type="noConversion"/>
  </si>
  <si>
    <t>(1102)7pups</t>
    <phoneticPr fontId="1" type="noConversion"/>
  </si>
  <si>
    <t>DAY 36</t>
  </si>
  <si>
    <t>(1020)3pups</t>
    <phoneticPr fontId="1" type="noConversion"/>
  </si>
  <si>
    <t>(1101)4pups</t>
    <phoneticPr fontId="1" type="noConversion"/>
  </si>
  <si>
    <t>DAY 35</t>
  </si>
  <si>
    <t xml:space="preserve">(1007) 4pups </t>
    <phoneticPr fontId="1" type="noConversion"/>
  </si>
  <si>
    <t>(1015)4pups</t>
    <phoneticPr fontId="1" type="noConversion"/>
  </si>
  <si>
    <t>DAY 34</t>
  </si>
  <si>
    <t>No.of pups per litter(10 month)</t>
    <phoneticPr fontId="1" type="noConversion"/>
  </si>
  <si>
    <t>(0930)2pups</t>
    <phoneticPr fontId="1" type="noConversion"/>
  </si>
  <si>
    <t>(1011)5pups</t>
    <phoneticPr fontId="1" type="noConversion"/>
  </si>
  <si>
    <t>DAY 33</t>
  </si>
  <si>
    <t xml:space="preserve">(0925) 3pups  </t>
    <phoneticPr fontId="1" type="noConversion"/>
  </si>
  <si>
    <t>(0928)8pups</t>
    <phoneticPr fontId="1" type="noConversion"/>
  </si>
  <si>
    <t>DAY 32</t>
  </si>
  <si>
    <t>(0924)4pups</t>
    <phoneticPr fontId="1" type="noConversion"/>
  </si>
  <si>
    <t>DAY 31</t>
  </si>
  <si>
    <t xml:space="preserve">(0916)9pups </t>
    <phoneticPr fontId="1" type="noConversion"/>
  </si>
  <si>
    <t>DAY 30</t>
  </si>
  <si>
    <t>(0917)2pups</t>
    <phoneticPr fontId="1" type="noConversion"/>
  </si>
  <si>
    <t>(0915)7pups</t>
    <phoneticPr fontId="1" type="noConversion"/>
  </si>
  <si>
    <t>DAY 29</t>
  </si>
  <si>
    <t xml:space="preserve">(0911)6pups </t>
    <phoneticPr fontId="1" type="noConversion"/>
  </si>
  <si>
    <t>(0915)6pups</t>
    <phoneticPr fontId="1" type="noConversion"/>
  </si>
  <si>
    <t>DAY 28</t>
  </si>
  <si>
    <t>(0902)8pups</t>
    <phoneticPr fontId="1" type="noConversion"/>
  </si>
  <si>
    <t>(0826)8pups</t>
    <phoneticPr fontId="1" type="noConversion"/>
  </si>
  <si>
    <t>DAY 27</t>
  </si>
  <si>
    <t>(0830)7pups</t>
    <phoneticPr fontId="1" type="noConversion"/>
  </si>
  <si>
    <t xml:space="preserve">(0826)6pups </t>
    <phoneticPr fontId="1" type="noConversion"/>
  </si>
  <si>
    <t>DAY 26</t>
  </si>
  <si>
    <t xml:space="preserve">(0821)6pups </t>
    <phoneticPr fontId="1" type="noConversion"/>
  </si>
  <si>
    <t xml:space="preserve">(0826)11pups </t>
    <phoneticPr fontId="1" type="noConversion"/>
  </si>
  <si>
    <t>DAY 25</t>
  </si>
  <si>
    <t>(0820)2pups</t>
    <phoneticPr fontId="1" type="noConversion"/>
  </si>
  <si>
    <t xml:space="preserve">(0814)7pups </t>
    <phoneticPr fontId="1" type="noConversion"/>
  </si>
  <si>
    <t>DAY 24</t>
  </si>
  <si>
    <t>(0809)3pups</t>
    <phoneticPr fontId="1" type="noConversion"/>
  </si>
  <si>
    <t>(0809)8pups</t>
    <phoneticPr fontId="1" type="noConversion"/>
  </si>
  <si>
    <t>DAY 23</t>
  </si>
  <si>
    <t>(0807)5pups</t>
    <phoneticPr fontId="1" type="noConversion"/>
  </si>
  <si>
    <t xml:space="preserve">(0803)10pups </t>
    <phoneticPr fontId="1" type="noConversion"/>
  </si>
  <si>
    <t>DAY 22</t>
  </si>
  <si>
    <t xml:space="preserve">(0803)4pups </t>
    <phoneticPr fontId="1" type="noConversion"/>
  </si>
  <si>
    <t xml:space="preserve">(0729)8pups </t>
    <phoneticPr fontId="1" type="noConversion"/>
  </si>
  <si>
    <t>DAY 21</t>
  </si>
  <si>
    <t xml:space="preserve">(0728)8pups </t>
    <phoneticPr fontId="1" type="noConversion"/>
  </si>
  <si>
    <t>(0722)11pups</t>
    <phoneticPr fontId="1" type="noConversion"/>
  </si>
  <si>
    <t>DAY 20</t>
  </si>
  <si>
    <t xml:space="preserve">(0725)7pups </t>
    <phoneticPr fontId="1" type="noConversion"/>
  </si>
  <si>
    <t xml:space="preserve">(0717)9pups </t>
    <phoneticPr fontId="1" type="noConversion"/>
  </si>
  <si>
    <t>DAY 19</t>
  </si>
  <si>
    <t>(0714)6pups</t>
    <phoneticPr fontId="1" type="noConversion"/>
  </si>
  <si>
    <t xml:space="preserve">(0714)3pups </t>
    <phoneticPr fontId="1" type="noConversion"/>
  </si>
  <si>
    <t>DAY 18</t>
  </si>
  <si>
    <t xml:space="preserve">(0708)6pups </t>
    <phoneticPr fontId="1" type="noConversion"/>
  </si>
  <si>
    <t xml:space="preserve">(0701)8pups </t>
    <phoneticPr fontId="1" type="noConversion"/>
  </si>
  <si>
    <t>DAY 17</t>
  </si>
  <si>
    <t>(0626)2pups</t>
    <phoneticPr fontId="1" type="noConversion"/>
  </si>
  <si>
    <t xml:space="preserve">(0622)10pups </t>
    <phoneticPr fontId="1" type="noConversion"/>
  </si>
  <si>
    <t>DAY 16</t>
  </si>
  <si>
    <t xml:space="preserve">(0619)2pups  </t>
    <phoneticPr fontId="1" type="noConversion"/>
  </si>
  <si>
    <t>(0620)8pups</t>
    <phoneticPr fontId="1" type="noConversion"/>
  </si>
  <si>
    <t>DAY 15</t>
  </si>
  <si>
    <t xml:space="preserve">(0617)4pups </t>
    <phoneticPr fontId="1" type="noConversion"/>
  </si>
  <si>
    <t xml:space="preserve">(0620)7pups </t>
    <phoneticPr fontId="1" type="noConversion"/>
  </si>
  <si>
    <t>DAY 14</t>
  </si>
  <si>
    <t xml:space="preserve"> (0413)8pups (0516)10pups (0701)8pups (0814)7pups (0915)7pups(1011)5pups(1101)4pups(1128)7pups</t>
  </si>
  <si>
    <t>WT-6</t>
  </si>
  <si>
    <t>(0613)4pups</t>
    <phoneticPr fontId="1" type="noConversion"/>
  </si>
  <si>
    <t xml:space="preserve">(0610)11pups  </t>
    <phoneticPr fontId="1" type="noConversion"/>
  </si>
  <si>
    <t>DAY 13</t>
  </si>
  <si>
    <t xml:space="preserve"> (0404) 7pups   (0513)7pups (0610)11pups  (0722)11pups(0826)6pups (0924)4pups(1015)4pups</t>
  </si>
  <si>
    <t>WT-5</t>
  </si>
  <si>
    <t xml:space="preserve">(0612)7pups  </t>
    <phoneticPr fontId="1" type="noConversion"/>
  </si>
  <si>
    <t xml:space="preserve">(0601)9pups </t>
    <phoneticPr fontId="1" type="noConversion"/>
  </si>
  <si>
    <t>DAY 12</t>
  </si>
  <si>
    <t xml:space="preserve"> (0407) 7pups  (0429) 3 pups  (0620)8pups(0729)8pups (0928)8pups(1102)7pups(1129)preg15d</t>
  </si>
  <si>
    <t>WT-4</t>
  </si>
  <si>
    <t xml:space="preserve">(0601)7pups </t>
    <phoneticPr fontId="1" type="noConversion"/>
  </si>
  <si>
    <t xml:space="preserve">(0529)13pups </t>
    <phoneticPr fontId="1" type="noConversion"/>
  </si>
  <si>
    <t>DAY 11</t>
  </si>
  <si>
    <t xml:space="preserve"> (0331) 5pups   (0511)11pups (0601)9pups  (0622)10pups (0803)10pups (0826)8pups(0915)6pups(1122)4pups</t>
  </si>
  <si>
    <t>WT-3</t>
  </si>
  <si>
    <t xml:space="preserve">(0519)6pups </t>
    <phoneticPr fontId="1" type="noConversion"/>
  </si>
  <si>
    <t>(0516)10pups s</t>
    <phoneticPr fontId="1" type="noConversion"/>
  </si>
  <si>
    <t>DAY 10</t>
  </si>
  <si>
    <t xml:space="preserve"> (0410)9pups (0512)9pups(0717)9pups (0809)8pups(0916)9pups (1128)6pups </t>
  </si>
  <si>
    <t>WT-2</t>
  </si>
  <si>
    <t xml:space="preserve">(0519)2pups   </t>
    <phoneticPr fontId="1" type="noConversion"/>
  </si>
  <si>
    <t xml:space="preserve">(0513)7pups </t>
    <phoneticPr fontId="1" type="noConversion"/>
  </si>
  <si>
    <t>DAY 9</t>
  </si>
  <si>
    <t xml:space="preserve"> (0507)10pups  (0529)13pups (0620)7pups (0714)3pups (0826)11pups (1106)4pups </t>
  </si>
  <si>
    <t>WT-1</t>
    <phoneticPr fontId="15" type="noConversion"/>
  </si>
  <si>
    <t>(0516)5pups</t>
    <phoneticPr fontId="1" type="noConversion"/>
  </si>
  <si>
    <t>(0512)9pups</t>
    <phoneticPr fontId="1" type="noConversion"/>
  </si>
  <si>
    <t>DAY 8</t>
  </si>
  <si>
    <t xml:space="preserve">(0430)1pups </t>
    <phoneticPr fontId="1" type="noConversion"/>
  </si>
  <si>
    <t xml:space="preserve">(0511)11pups </t>
    <phoneticPr fontId="1" type="noConversion"/>
  </si>
  <si>
    <t>DAY 7</t>
  </si>
  <si>
    <t xml:space="preserve">(0425)5pups </t>
    <phoneticPr fontId="1" type="noConversion"/>
  </si>
  <si>
    <t xml:space="preserve">(0507)10pups   </t>
    <phoneticPr fontId="1" type="noConversion"/>
  </si>
  <si>
    <t>DAY 6</t>
  </si>
  <si>
    <t xml:space="preserve"> (0407) 10pups (0516)5pups (0613)4pups (0807)5pups(0902)8pups(0924)4pups</t>
    <phoneticPr fontId="1" type="noConversion"/>
  </si>
  <si>
    <t>cko-6</t>
  </si>
  <si>
    <t xml:space="preserve">(0423)8pups   </t>
    <phoneticPr fontId="1" type="noConversion"/>
  </si>
  <si>
    <t xml:space="preserve">(0429) 3 pups  </t>
    <phoneticPr fontId="1" type="noConversion"/>
  </si>
  <si>
    <t>DAY 5</t>
  </si>
  <si>
    <t>(0601)7pups (0626)2pups (0714)6pups (0809)3pups(0830)7pups (0930)2pups(1021)4pups</t>
    <phoneticPr fontId="1" type="noConversion"/>
  </si>
  <si>
    <t>cko-5</t>
  </si>
  <si>
    <t xml:space="preserve">(0419) 6pups  </t>
    <phoneticPr fontId="1" type="noConversion"/>
  </si>
  <si>
    <t xml:space="preserve">(0413)8pups </t>
    <phoneticPr fontId="1" type="noConversion"/>
  </si>
  <si>
    <t>DAY 4</t>
  </si>
  <si>
    <t xml:space="preserve"> (0405) 7pups  (0430)1pups dead (0612)7pups  (0708)6pups (0820)2pups(0924)4pups(1020)3pups</t>
    <phoneticPr fontId="1" type="noConversion"/>
  </si>
  <si>
    <t>cko-4</t>
  </si>
  <si>
    <t xml:space="preserve">(0419) 1pups  </t>
    <phoneticPr fontId="1" type="noConversion"/>
  </si>
  <si>
    <t xml:space="preserve">(0410)9pups </t>
    <phoneticPr fontId="1" type="noConversion"/>
  </si>
  <si>
    <t>DAY 3</t>
  </si>
  <si>
    <t xml:space="preserve">(0419) 1pups  (0519)2pups (0619)2pups  (0803)4pups (0925) 3pups  (1022) 2 pups (1116)2pups  </t>
    <phoneticPr fontId="1" type="noConversion"/>
  </si>
  <si>
    <t>cko-3</t>
  </si>
  <si>
    <t>(0407) 10pups</t>
    <phoneticPr fontId="1" type="noConversion"/>
  </si>
  <si>
    <t xml:space="preserve">(0407) 7pups  </t>
    <phoneticPr fontId="1" type="noConversion"/>
  </si>
  <si>
    <t>DAY 2</t>
  </si>
  <si>
    <t xml:space="preserve">(0404)15pups  (0423)8pups   (0728)8pups (0917) 2pups(1117)3 pups </t>
    <phoneticPr fontId="1" type="noConversion"/>
  </si>
  <si>
    <t>cko-2</t>
  </si>
  <si>
    <t xml:space="preserve">(0405) 7pups  </t>
    <phoneticPr fontId="1" type="noConversion"/>
  </si>
  <si>
    <t xml:space="preserve">(0404) 7pups   </t>
    <phoneticPr fontId="1" type="noConversion"/>
  </si>
  <si>
    <t>DAY 1</t>
  </si>
  <si>
    <t xml:space="preserve">(0419) 6pups (0425)5pups (0519)6pups (0617)4pups (0725)7pups (0821)6pups (0911)6pups (1007) 4pups (1113)1pups   </t>
    <phoneticPr fontId="1" type="noConversion"/>
  </si>
  <si>
    <t>cko-1</t>
    <phoneticPr fontId="1" type="noConversion"/>
  </si>
  <si>
    <t xml:space="preserve">(0404)15pups  </t>
    <phoneticPr fontId="1" type="noConversion"/>
  </si>
  <si>
    <t xml:space="preserve">(0331) 5pups   </t>
    <phoneticPr fontId="1" type="noConversion"/>
  </si>
  <si>
    <t xml:space="preserve">mating day </t>
    <phoneticPr fontId="1" type="noConversion"/>
  </si>
  <si>
    <t>birthday(day)</t>
    <phoneticPr fontId="1" type="noConversion"/>
  </si>
  <si>
    <t xml:space="preserve"> </t>
    <phoneticPr fontId="1" type="noConversion"/>
  </si>
  <si>
    <t xml:space="preserve">Fig 1-H, I  fertility testing </t>
    <phoneticPr fontId="1" type="noConversion"/>
  </si>
  <si>
    <t xml:space="preserve">Fig 1-G  qPCR to measure clpp knockout efficacy </t>
    <phoneticPr fontId="1" type="noConversion"/>
  </si>
  <si>
    <t xml:space="preserve"> </t>
  </si>
  <si>
    <t>Area</t>
  </si>
  <si>
    <t>Mean</t>
  </si>
  <si>
    <t>IntDen</t>
  </si>
  <si>
    <t>RawIntDen</t>
  </si>
  <si>
    <t>Clpp</t>
    <phoneticPr fontId="21" type="noConversion"/>
  </si>
  <si>
    <t>WT-1</t>
    <phoneticPr fontId="21" type="noConversion"/>
  </si>
  <si>
    <t>CKO-1</t>
    <phoneticPr fontId="21" type="noConversion"/>
  </si>
  <si>
    <t>WT-2</t>
    <phoneticPr fontId="21" type="noConversion"/>
  </si>
  <si>
    <t>CKO-2</t>
    <phoneticPr fontId="21" type="noConversion"/>
  </si>
  <si>
    <t>WT-3</t>
    <phoneticPr fontId="21" type="noConversion"/>
  </si>
  <si>
    <t>CKO-3</t>
    <phoneticPr fontId="21" type="noConversion"/>
  </si>
  <si>
    <t xml:space="preserve">Actin </t>
    <phoneticPr fontId="21" type="noConversion"/>
  </si>
  <si>
    <t>WT</t>
  </si>
  <si>
    <t>CKO</t>
  </si>
  <si>
    <t xml:space="preserve">Fig 1-Cii  Western blot to measure clpp knockout efficacy </t>
    <phoneticPr fontId="1" type="noConversion"/>
  </si>
  <si>
    <t>clpp/actin</t>
    <phoneticPr fontId="1" type="noConversion"/>
  </si>
  <si>
    <t>WT</t>
    <phoneticPr fontId="1" type="noConversion"/>
  </si>
  <si>
    <t>CKO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</si>
</sst>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0_ "/>
    <numFmt numFmtId="178" formatCode="0.0"/>
    <numFmt numFmtId="179" formatCode="#,##0.000"/>
    <numFmt numFmtId="180" formatCode="0.0_);[Red]\(0.0\)"/>
  </numFmts>
  <fonts count="2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.25"/>
      <name val="Microsoft Sans Serif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8.25"/>
      <color indexed="63"/>
      <name val="Microsoft Sans Serif"/>
      <family val="2"/>
      <charset val="134"/>
    </font>
    <font>
      <sz val="8.25"/>
      <color rgb="FF333333"/>
      <name val="Microsoft Sans Serif"/>
      <family val="2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2"/>
      <color theme="1"/>
      <name val="等线"/>
      <family val="3"/>
      <charset val="134"/>
      <scheme val="minor"/>
    </font>
    <font>
      <b/>
      <i/>
      <sz val="13"/>
      <color theme="1"/>
      <name val="Times New Roman"/>
      <family val="1"/>
    </font>
    <font>
      <b/>
      <i/>
      <vertAlign val="superscript"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等线"/>
      <family val="2"/>
      <scheme val="minor"/>
    </font>
    <font>
      <sz val="9"/>
      <name val="等线"/>
      <family val="2"/>
      <scheme val="minor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>
      <protection locked="0"/>
    </xf>
    <xf numFmtId="0" fontId="3" fillId="0" borderId="0">
      <alignment vertical="center"/>
    </xf>
    <xf numFmtId="0" fontId="7" fillId="0" borderId="0"/>
    <xf numFmtId="0" fontId="10" fillId="0" borderId="0">
      <alignment vertical="center"/>
    </xf>
    <xf numFmtId="0" fontId="20" fillId="0" borderId="0">
      <alignment vertical="center"/>
    </xf>
  </cellStyleXfs>
  <cellXfs count="55">
    <xf numFmtId="0" fontId="0" fillId="0" borderId="0" xfId="0"/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>
      <alignment vertical="top"/>
      <protection locked="0"/>
    </xf>
    <xf numFmtId="0" fontId="2" fillId="0" borderId="0" xfId="1" applyAlignment="1">
      <alignment vertical="top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0" borderId="0" xfId="1" applyAlignment="1">
      <alignment vertical="top" wrapText="1"/>
      <protection locked="0"/>
    </xf>
    <xf numFmtId="176" fontId="5" fillId="0" borderId="0" xfId="1" applyNumberFormat="1" applyFont="1" applyAlignment="1">
      <alignment horizontal="center" vertical="center"/>
      <protection locked="0"/>
    </xf>
    <xf numFmtId="176" fontId="5" fillId="0" borderId="0" xfId="1" applyNumberFormat="1" applyFont="1" applyAlignment="1">
      <alignment horizontal="center" vertical="center" wrapText="1"/>
      <protection locked="0"/>
    </xf>
    <xf numFmtId="0" fontId="5" fillId="0" borderId="0" xfId="1" applyFont="1" applyAlignment="1">
      <alignment vertical="top" wrapText="1"/>
      <protection locked="0"/>
    </xf>
    <xf numFmtId="0" fontId="5" fillId="0" borderId="2" xfId="1" applyFont="1" applyBorder="1" applyAlignment="1" applyProtection="1">
      <alignment horizontal="center" vertical="center"/>
    </xf>
    <xf numFmtId="2" fontId="2" fillId="0" borderId="2" xfId="1" applyNumberFormat="1" applyBorder="1" applyAlignment="1">
      <alignment horizontal="center" vertical="center"/>
      <protection locked="0"/>
    </xf>
    <xf numFmtId="0" fontId="5" fillId="0" borderId="0" xfId="1" applyFont="1" applyAlignment="1" applyProtection="1">
      <alignment horizontal="center" vertical="top"/>
    </xf>
    <xf numFmtId="2" fontId="2" fillId="0" borderId="0" xfId="1" applyNumberFormat="1" applyAlignment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</xf>
    <xf numFmtId="2" fontId="2" fillId="0" borderId="1" xfId="1" applyNumberFormat="1" applyBorder="1" applyAlignment="1">
      <alignment horizontal="center" vertical="center"/>
      <protection locked="0"/>
    </xf>
    <xf numFmtId="2" fontId="5" fillId="0" borderId="2" xfId="1" applyNumberFormat="1" applyFont="1" applyBorder="1" applyAlignment="1" applyProtection="1">
      <alignment horizontal="center" vertical="center"/>
    </xf>
    <xf numFmtId="2" fontId="5" fillId="0" borderId="0" xfId="1" applyNumberFormat="1" applyFont="1" applyAlignment="1" applyProtection="1">
      <alignment horizontal="center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vertical="top"/>
    </xf>
    <xf numFmtId="2" fontId="5" fillId="0" borderId="0" xfId="1" applyNumberFormat="1" applyFont="1" applyAlignment="1" applyProtection="1">
      <alignment vertical="top"/>
    </xf>
    <xf numFmtId="49" fontId="5" fillId="0" borderId="0" xfId="1" applyNumberFormat="1" applyFont="1" applyAlignment="1" applyProtection="1">
      <alignment horizontal="center" vertical="center"/>
    </xf>
    <xf numFmtId="177" fontId="5" fillId="0" borderId="0" xfId="1" applyNumberFormat="1" applyFont="1" applyAlignment="1" applyProtection="1">
      <alignment vertical="top"/>
    </xf>
    <xf numFmtId="177" fontId="5" fillId="2" borderId="0" xfId="1" applyNumberFormat="1" applyFont="1" applyFill="1" applyAlignment="1" applyProtection="1">
      <alignment vertical="top"/>
    </xf>
    <xf numFmtId="178" fontId="5" fillId="0" borderId="0" xfId="1" applyNumberFormat="1" applyFont="1" applyAlignment="1" applyProtection="1">
      <alignment horizontal="center" vertical="top"/>
    </xf>
    <xf numFmtId="2" fontId="5" fillId="2" borderId="0" xfId="1" applyNumberFormat="1" applyFont="1" applyFill="1" applyAlignment="1" applyProtection="1">
      <alignment vertical="top"/>
    </xf>
    <xf numFmtId="178" fontId="5" fillId="0" borderId="0" xfId="1" applyNumberFormat="1" applyFont="1" applyAlignment="1">
      <alignment horizontal="center" vertical="center"/>
      <protection locked="0"/>
    </xf>
    <xf numFmtId="178" fontId="5" fillId="0" borderId="0" xfId="1" applyNumberFormat="1" applyFont="1" applyAlignment="1">
      <alignment horizontal="center" vertical="center" wrapText="1"/>
      <protection locked="0"/>
    </xf>
    <xf numFmtId="178" fontId="2" fillId="0" borderId="0" xfId="1" applyNumberFormat="1" applyAlignment="1">
      <alignment horizontal="center" vertical="center"/>
      <protection locked="0"/>
    </xf>
    <xf numFmtId="49" fontId="5" fillId="0" borderId="0" xfId="1" applyNumberFormat="1" applyFont="1" applyAlignment="1" applyProtection="1">
      <alignment vertical="top"/>
    </xf>
    <xf numFmtId="176" fontId="2" fillId="0" borderId="0" xfId="1" applyNumberFormat="1" applyAlignment="1">
      <alignment horizontal="center" vertical="center"/>
      <protection locked="0"/>
    </xf>
    <xf numFmtId="0" fontId="6" fillId="0" borderId="0" xfId="1" applyFont="1" applyAlignment="1" applyProtection="1">
      <alignment vertical="center"/>
    </xf>
    <xf numFmtId="0" fontId="8" fillId="0" borderId="0" xfId="0" applyFont="1"/>
    <xf numFmtId="179" fontId="8" fillId="0" borderId="0" xfId="0" applyNumberFormat="1" applyFont="1"/>
    <xf numFmtId="0" fontId="4" fillId="0" borderId="0" xfId="1" applyFont="1" applyAlignment="1">
      <alignment vertical="top"/>
      <protection locked="0"/>
    </xf>
    <xf numFmtId="0" fontId="9" fillId="0" borderId="0" xfId="1" applyFont="1" applyAlignment="1">
      <alignment vertical="top"/>
      <protection locked="0"/>
    </xf>
    <xf numFmtId="177" fontId="2" fillId="0" borderId="0" xfId="1" applyNumberFormat="1" applyAlignment="1">
      <alignment vertical="top"/>
      <protection locked="0"/>
    </xf>
    <xf numFmtId="0" fontId="2" fillId="0" borderId="0" xfId="1" applyAlignment="1">
      <alignment horizontal="center" vertical="top"/>
      <protection locked="0"/>
    </xf>
    <xf numFmtId="0" fontId="10" fillId="0" borderId="0" xfId="4">
      <alignment vertical="center"/>
    </xf>
    <xf numFmtId="180" fontId="10" fillId="0" borderId="0" xfId="4" applyNumberFormat="1">
      <alignment vertical="center"/>
    </xf>
    <xf numFmtId="14" fontId="10" fillId="0" borderId="0" xfId="4" applyNumberFormat="1">
      <alignment vertical="center"/>
    </xf>
    <xf numFmtId="0" fontId="5" fillId="0" borderId="0" xfId="1" applyFont="1" applyAlignment="1">
      <alignment vertical="center"/>
      <protection locked="0"/>
    </xf>
    <xf numFmtId="0" fontId="2" fillId="0" borderId="0" xfId="1" applyAlignment="1">
      <alignment vertical="center"/>
      <protection locked="0"/>
    </xf>
    <xf numFmtId="0" fontId="14" fillId="0" borderId="0" xfId="4" applyFont="1">
      <alignment vertical="center"/>
    </xf>
    <xf numFmtId="0" fontId="13" fillId="0" borderId="0" xfId="4" applyFont="1" applyAlignment="1">
      <alignment horizontal="left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/>
    </xf>
    <xf numFmtId="177" fontId="2" fillId="0" borderId="0" xfId="1" applyNumberFormat="1" applyAlignment="1">
      <alignment vertical="center"/>
      <protection locked="0"/>
    </xf>
    <xf numFmtId="0" fontId="16" fillId="0" borderId="0" xfId="1" applyFont="1" applyAlignment="1">
      <alignment vertical="top"/>
      <protection locked="0"/>
    </xf>
    <xf numFmtId="0" fontId="17" fillId="0" borderId="0" xfId="1" applyFont="1" applyAlignment="1">
      <alignment vertical="top"/>
      <protection locked="0"/>
    </xf>
    <xf numFmtId="0" fontId="18" fillId="0" borderId="0" xfId="1" applyFont="1" applyAlignment="1">
      <alignment vertical="top"/>
      <protection locked="0"/>
    </xf>
    <xf numFmtId="0" fontId="20" fillId="0" borderId="0" xfId="5">
      <alignment vertical="center"/>
    </xf>
    <xf numFmtId="0" fontId="20" fillId="0" borderId="0" xfId="5" applyAlignment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19" fillId="0" borderId="0" xfId="4" applyFont="1" applyAlignment="1">
      <alignment horizontal="center" vertical="center"/>
    </xf>
  </cellXfs>
  <cellStyles count="6">
    <cellStyle name="常规" xfId="0" builtinId="0"/>
    <cellStyle name="常规 2" xfId="1" xr:uid="{3BAEE043-BED0-4DDE-A580-2C2DAB52F219}"/>
    <cellStyle name="常规 3" xfId="2" xr:uid="{AFF79ED6-E3BE-4983-A93C-EAE86AEF1CF5}"/>
    <cellStyle name="常规 4" xfId="3" xr:uid="{3F16CEBE-7FD9-4D99-B3D2-D1CA530DCA9F}"/>
    <cellStyle name="常规 5" xfId="4" xr:uid="{63B82F81-D7AC-4FF7-9EF0-F184068B7BEB}"/>
    <cellStyle name="常规 6" xfId="5" xr:uid="{6D283746-A856-4BE4-8A0F-0E6728C412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 1-H,I'!$P$2</c:f>
              <c:strCache>
                <c:ptCount val="1"/>
                <c:pt idx="0">
                  <c:v>Clppfl/fl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20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90F-4521-A229-A3A2D98E2A4F}"/>
              </c:ext>
            </c:extLst>
          </c:dPt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 1-H,I'!$R$3:$R$271</c:f>
                <c:numCache>
                  <c:formatCode>General</c:formatCode>
                  <c:ptCount val="269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  <c:pt idx="48">
                    <c:v>1</c:v>
                  </c:pt>
                  <c:pt idx="49">
                    <c:v>1</c:v>
                  </c:pt>
                  <c:pt idx="50">
                    <c:v>1</c:v>
                  </c:pt>
                  <c:pt idx="51">
                    <c:v>1</c:v>
                  </c:pt>
                  <c:pt idx="52">
                    <c:v>1</c:v>
                  </c:pt>
                  <c:pt idx="53">
                    <c:v>1</c:v>
                  </c:pt>
                  <c:pt idx="54">
                    <c:v>1</c:v>
                  </c:pt>
                  <c:pt idx="55">
                    <c:v>1</c:v>
                  </c:pt>
                  <c:pt idx="56">
                    <c:v>1</c:v>
                  </c:pt>
                  <c:pt idx="57">
                    <c:v>1</c:v>
                  </c:pt>
                  <c:pt idx="58">
                    <c:v>1</c:v>
                  </c:pt>
                  <c:pt idx="59">
                    <c:v>1</c:v>
                  </c:pt>
                  <c:pt idx="60">
                    <c:v>1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65">
                    <c:v>1</c:v>
                  </c:pt>
                  <c:pt idx="66">
                    <c:v>1</c:v>
                  </c:pt>
                  <c:pt idx="67">
                    <c:v>1</c:v>
                  </c:pt>
                  <c:pt idx="68">
                    <c:v>1</c:v>
                  </c:pt>
                  <c:pt idx="69">
                    <c:v>1</c:v>
                  </c:pt>
                  <c:pt idx="70">
                    <c:v>1</c:v>
                  </c:pt>
                  <c:pt idx="71">
                    <c:v>1</c:v>
                  </c:pt>
                  <c:pt idx="72">
                    <c:v>1</c:v>
                  </c:pt>
                  <c:pt idx="73">
                    <c:v>1</c:v>
                  </c:pt>
                  <c:pt idx="74">
                    <c:v>1</c:v>
                  </c:pt>
                  <c:pt idx="75">
                    <c:v>1</c:v>
                  </c:pt>
                  <c:pt idx="76">
                    <c:v>1</c:v>
                  </c:pt>
                  <c:pt idx="77">
                    <c:v>1</c:v>
                  </c:pt>
                  <c:pt idx="78">
                    <c:v>1</c:v>
                  </c:pt>
                  <c:pt idx="79">
                    <c:v>1</c:v>
                  </c:pt>
                  <c:pt idx="80">
                    <c:v>1</c:v>
                  </c:pt>
                  <c:pt idx="81">
                    <c:v>1</c:v>
                  </c:pt>
                  <c:pt idx="82">
                    <c:v>1</c:v>
                  </c:pt>
                  <c:pt idx="83">
                    <c:v>1</c:v>
                  </c:pt>
                  <c:pt idx="84">
                    <c:v>1</c:v>
                  </c:pt>
                  <c:pt idx="85">
                    <c:v>1</c:v>
                  </c:pt>
                  <c:pt idx="86">
                    <c:v>1</c:v>
                  </c:pt>
                  <c:pt idx="87">
                    <c:v>1</c:v>
                  </c:pt>
                  <c:pt idx="88">
                    <c:v>1</c:v>
                  </c:pt>
                  <c:pt idx="89">
                    <c:v>1</c:v>
                  </c:pt>
                  <c:pt idx="90">
                    <c:v>1</c:v>
                  </c:pt>
                  <c:pt idx="91">
                    <c:v>1</c:v>
                  </c:pt>
                  <c:pt idx="92">
                    <c:v>1</c:v>
                  </c:pt>
                  <c:pt idx="93">
                    <c:v>1</c:v>
                  </c:pt>
                  <c:pt idx="94">
                    <c:v>1</c:v>
                  </c:pt>
                  <c:pt idx="95">
                    <c:v>1</c:v>
                  </c:pt>
                  <c:pt idx="96">
                    <c:v>1</c:v>
                  </c:pt>
                  <c:pt idx="97">
                    <c:v>1</c:v>
                  </c:pt>
                  <c:pt idx="98">
                    <c:v>1</c:v>
                  </c:pt>
                  <c:pt idx="99">
                    <c:v>1</c:v>
                  </c:pt>
                  <c:pt idx="100">
                    <c:v>1</c:v>
                  </c:pt>
                  <c:pt idx="101">
                    <c:v>1</c:v>
                  </c:pt>
                  <c:pt idx="102">
                    <c:v>1</c:v>
                  </c:pt>
                  <c:pt idx="103">
                    <c:v>1</c:v>
                  </c:pt>
                  <c:pt idx="104">
                    <c:v>1</c:v>
                  </c:pt>
                  <c:pt idx="105">
                    <c:v>1</c:v>
                  </c:pt>
                  <c:pt idx="106">
                    <c:v>1</c:v>
                  </c:pt>
                  <c:pt idx="107">
                    <c:v>1</c:v>
                  </c:pt>
                  <c:pt idx="108">
                    <c:v>1</c:v>
                  </c:pt>
                  <c:pt idx="109">
                    <c:v>1</c:v>
                  </c:pt>
                  <c:pt idx="110">
                    <c:v>1</c:v>
                  </c:pt>
                  <c:pt idx="111">
                    <c:v>1</c:v>
                  </c:pt>
                  <c:pt idx="112">
                    <c:v>1</c:v>
                  </c:pt>
                  <c:pt idx="113">
                    <c:v>1</c:v>
                  </c:pt>
                  <c:pt idx="114">
                    <c:v>1</c:v>
                  </c:pt>
                  <c:pt idx="115">
                    <c:v>1</c:v>
                  </c:pt>
                  <c:pt idx="116">
                    <c:v>1</c:v>
                  </c:pt>
                  <c:pt idx="117">
                    <c:v>1</c:v>
                  </c:pt>
                  <c:pt idx="118">
                    <c:v>1</c:v>
                  </c:pt>
                  <c:pt idx="119">
                    <c:v>1</c:v>
                  </c:pt>
                  <c:pt idx="120">
                    <c:v>1</c:v>
                  </c:pt>
                  <c:pt idx="121">
                    <c:v>1</c:v>
                  </c:pt>
                  <c:pt idx="122">
                    <c:v>1</c:v>
                  </c:pt>
                  <c:pt idx="123">
                    <c:v>1</c:v>
                  </c:pt>
                  <c:pt idx="124">
                    <c:v>1</c:v>
                  </c:pt>
                  <c:pt idx="125">
                    <c:v>1</c:v>
                  </c:pt>
                  <c:pt idx="126">
                    <c:v>1</c:v>
                  </c:pt>
                  <c:pt idx="127">
                    <c:v>1</c:v>
                  </c:pt>
                  <c:pt idx="128">
                    <c:v>1</c:v>
                  </c:pt>
                  <c:pt idx="129">
                    <c:v>1</c:v>
                  </c:pt>
                  <c:pt idx="130">
                    <c:v>1</c:v>
                  </c:pt>
                  <c:pt idx="131">
                    <c:v>1</c:v>
                  </c:pt>
                  <c:pt idx="132">
                    <c:v>1</c:v>
                  </c:pt>
                  <c:pt idx="133">
                    <c:v>1</c:v>
                  </c:pt>
                  <c:pt idx="134">
                    <c:v>1</c:v>
                  </c:pt>
                  <c:pt idx="135">
                    <c:v>1</c:v>
                  </c:pt>
                  <c:pt idx="136">
                    <c:v>1</c:v>
                  </c:pt>
                  <c:pt idx="137">
                    <c:v>1</c:v>
                  </c:pt>
                  <c:pt idx="138">
                    <c:v>1</c:v>
                  </c:pt>
                  <c:pt idx="139">
                    <c:v>1</c:v>
                  </c:pt>
                  <c:pt idx="140">
                    <c:v>1</c:v>
                  </c:pt>
                  <c:pt idx="141">
                    <c:v>1</c:v>
                  </c:pt>
                  <c:pt idx="142">
                    <c:v>1</c:v>
                  </c:pt>
                  <c:pt idx="143">
                    <c:v>1</c:v>
                  </c:pt>
                  <c:pt idx="144">
                    <c:v>1</c:v>
                  </c:pt>
                  <c:pt idx="145">
                    <c:v>1</c:v>
                  </c:pt>
                  <c:pt idx="146">
                    <c:v>1</c:v>
                  </c:pt>
                  <c:pt idx="147">
                    <c:v>1</c:v>
                  </c:pt>
                  <c:pt idx="148">
                    <c:v>1</c:v>
                  </c:pt>
                  <c:pt idx="149">
                    <c:v>1</c:v>
                  </c:pt>
                  <c:pt idx="150">
                    <c:v>1</c:v>
                  </c:pt>
                  <c:pt idx="151">
                    <c:v>1</c:v>
                  </c:pt>
                  <c:pt idx="152">
                    <c:v>1</c:v>
                  </c:pt>
                  <c:pt idx="153">
                    <c:v>1</c:v>
                  </c:pt>
                  <c:pt idx="154">
                    <c:v>1</c:v>
                  </c:pt>
                  <c:pt idx="155">
                    <c:v>1</c:v>
                  </c:pt>
                  <c:pt idx="156">
                    <c:v>1</c:v>
                  </c:pt>
                  <c:pt idx="157">
                    <c:v>1</c:v>
                  </c:pt>
                  <c:pt idx="158">
                    <c:v>1</c:v>
                  </c:pt>
                  <c:pt idx="159">
                    <c:v>1</c:v>
                  </c:pt>
                  <c:pt idx="160">
                    <c:v>1</c:v>
                  </c:pt>
                  <c:pt idx="161">
                    <c:v>1</c:v>
                  </c:pt>
                  <c:pt idx="162">
                    <c:v>1</c:v>
                  </c:pt>
                  <c:pt idx="163">
                    <c:v>1</c:v>
                  </c:pt>
                  <c:pt idx="164">
                    <c:v>1</c:v>
                  </c:pt>
                  <c:pt idx="165">
                    <c:v>1</c:v>
                  </c:pt>
                  <c:pt idx="166">
                    <c:v>1</c:v>
                  </c:pt>
                  <c:pt idx="167">
                    <c:v>1</c:v>
                  </c:pt>
                  <c:pt idx="168">
                    <c:v>1</c:v>
                  </c:pt>
                  <c:pt idx="169">
                    <c:v>1</c:v>
                  </c:pt>
                  <c:pt idx="170">
                    <c:v>1</c:v>
                  </c:pt>
                  <c:pt idx="171">
                    <c:v>1</c:v>
                  </c:pt>
                  <c:pt idx="172">
                    <c:v>1</c:v>
                  </c:pt>
                  <c:pt idx="173">
                    <c:v>1</c:v>
                  </c:pt>
                  <c:pt idx="174">
                    <c:v>1</c:v>
                  </c:pt>
                  <c:pt idx="175">
                    <c:v>1</c:v>
                  </c:pt>
                  <c:pt idx="176">
                    <c:v>1</c:v>
                  </c:pt>
                  <c:pt idx="177">
                    <c:v>1</c:v>
                  </c:pt>
                  <c:pt idx="178">
                    <c:v>1</c:v>
                  </c:pt>
                  <c:pt idx="179">
                    <c:v>1</c:v>
                  </c:pt>
                  <c:pt idx="180">
                    <c:v>1</c:v>
                  </c:pt>
                  <c:pt idx="181">
                    <c:v>1</c:v>
                  </c:pt>
                  <c:pt idx="182">
                    <c:v>1</c:v>
                  </c:pt>
                  <c:pt idx="183">
                    <c:v>1</c:v>
                  </c:pt>
                  <c:pt idx="184">
                    <c:v>1</c:v>
                  </c:pt>
                  <c:pt idx="185">
                    <c:v>1</c:v>
                  </c:pt>
                  <c:pt idx="186">
                    <c:v>1</c:v>
                  </c:pt>
                  <c:pt idx="187">
                    <c:v>1</c:v>
                  </c:pt>
                  <c:pt idx="188">
                    <c:v>1</c:v>
                  </c:pt>
                  <c:pt idx="189">
                    <c:v>1</c:v>
                  </c:pt>
                  <c:pt idx="190">
                    <c:v>1</c:v>
                  </c:pt>
                  <c:pt idx="191">
                    <c:v>1</c:v>
                  </c:pt>
                  <c:pt idx="192">
                    <c:v>1</c:v>
                  </c:pt>
                  <c:pt idx="193">
                    <c:v>1</c:v>
                  </c:pt>
                  <c:pt idx="194">
                    <c:v>1</c:v>
                  </c:pt>
                  <c:pt idx="195">
                    <c:v>1</c:v>
                  </c:pt>
                  <c:pt idx="196">
                    <c:v>1</c:v>
                  </c:pt>
                  <c:pt idx="197">
                    <c:v>1</c:v>
                  </c:pt>
                  <c:pt idx="198">
                    <c:v>1</c:v>
                  </c:pt>
                  <c:pt idx="199">
                    <c:v>1</c:v>
                  </c:pt>
                  <c:pt idx="200">
                    <c:v>1</c:v>
                  </c:pt>
                  <c:pt idx="201">
                    <c:v>1</c:v>
                  </c:pt>
                  <c:pt idx="202">
                    <c:v>1</c:v>
                  </c:pt>
                  <c:pt idx="203">
                    <c:v>1</c:v>
                  </c:pt>
                  <c:pt idx="204">
                    <c:v>1</c:v>
                  </c:pt>
                  <c:pt idx="205">
                    <c:v>1</c:v>
                  </c:pt>
                  <c:pt idx="206">
                    <c:v>1</c:v>
                  </c:pt>
                  <c:pt idx="207">
                    <c:v>1</c:v>
                  </c:pt>
                  <c:pt idx="208">
                    <c:v>1</c:v>
                  </c:pt>
                  <c:pt idx="209">
                    <c:v>1</c:v>
                  </c:pt>
                  <c:pt idx="210">
                    <c:v>1</c:v>
                  </c:pt>
                  <c:pt idx="211">
                    <c:v>1</c:v>
                  </c:pt>
                  <c:pt idx="212">
                    <c:v>1</c:v>
                  </c:pt>
                  <c:pt idx="213">
                    <c:v>1</c:v>
                  </c:pt>
                  <c:pt idx="214">
                    <c:v>1</c:v>
                  </c:pt>
                  <c:pt idx="215">
                    <c:v>1</c:v>
                  </c:pt>
                  <c:pt idx="216">
                    <c:v>1</c:v>
                  </c:pt>
                  <c:pt idx="217">
                    <c:v>1</c:v>
                  </c:pt>
                  <c:pt idx="218">
                    <c:v>1</c:v>
                  </c:pt>
                  <c:pt idx="219">
                    <c:v>1</c:v>
                  </c:pt>
                  <c:pt idx="220">
                    <c:v>1</c:v>
                  </c:pt>
                  <c:pt idx="221">
                    <c:v>1</c:v>
                  </c:pt>
                  <c:pt idx="222">
                    <c:v>1</c:v>
                  </c:pt>
                  <c:pt idx="223">
                    <c:v>1</c:v>
                  </c:pt>
                  <c:pt idx="224">
                    <c:v>1</c:v>
                  </c:pt>
                  <c:pt idx="225">
                    <c:v>1</c:v>
                  </c:pt>
                  <c:pt idx="226">
                    <c:v>1</c:v>
                  </c:pt>
                  <c:pt idx="227">
                    <c:v>1</c:v>
                  </c:pt>
                  <c:pt idx="228">
                    <c:v>1</c:v>
                  </c:pt>
                  <c:pt idx="229">
                    <c:v>1</c:v>
                  </c:pt>
                  <c:pt idx="230">
                    <c:v>1</c:v>
                  </c:pt>
                  <c:pt idx="231">
                    <c:v>1</c:v>
                  </c:pt>
                  <c:pt idx="232">
                    <c:v>1</c:v>
                  </c:pt>
                  <c:pt idx="233">
                    <c:v>1</c:v>
                  </c:pt>
                  <c:pt idx="234">
                    <c:v>1</c:v>
                  </c:pt>
                  <c:pt idx="235">
                    <c:v>1</c:v>
                  </c:pt>
                  <c:pt idx="236">
                    <c:v>1</c:v>
                  </c:pt>
                  <c:pt idx="237">
                    <c:v>1</c:v>
                  </c:pt>
                  <c:pt idx="238">
                    <c:v>1</c:v>
                  </c:pt>
                  <c:pt idx="239">
                    <c:v>1</c:v>
                  </c:pt>
                  <c:pt idx="240">
                    <c:v>1</c:v>
                  </c:pt>
                  <c:pt idx="241">
                    <c:v>1</c:v>
                  </c:pt>
                  <c:pt idx="242">
                    <c:v>1</c:v>
                  </c:pt>
                  <c:pt idx="243">
                    <c:v>1</c:v>
                  </c:pt>
                  <c:pt idx="244">
                    <c:v>1</c:v>
                  </c:pt>
                  <c:pt idx="245">
                    <c:v>1</c:v>
                  </c:pt>
                  <c:pt idx="246">
                    <c:v>1</c:v>
                  </c:pt>
                  <c:pt idx="247">
                    <c:v>1</c:v>
                  </c:pt>
                  <c:pt idx="248">
                    <c:v>1</c:v>
                  </c:pt>
                  <c:pt idx="249">
                    <c:v>1</c:v>
                  </c:pt>
                  <c:pt idx="250">
                    <c:v>1</c:v>
                  </c:pt>
                  <c:pt idx="251">
                    <c:v>1</c:v>
                  </c:pt>
                  <c:pt idx="252">
                    <c:v>1</c:v>
                  </c:pt>
                  <c:pt idx="253">
                    <c:v>1</c:v>
                  </c:pt>
                  <c:pt idx="254">
                    <c:v>1</c:v>
                  </c:pt>
                  <c:pt idx="255">
                    <c:v>1</c:v>
                  </c:pt>
                  <c:pt idx="256">
                    <c:v>1</c:v>
                  </c:pt>
                  <c:pt idx="257">
                    <c:v>1</c:v>
                  </c:pt>
                  <c:pt idx="258">
                    <c:v>1</c:v>
                  </c:pt>
                  <c:pt idx="259">
                    <c:v>1</c:v>
                  </c:pt>
                  <c:pt idx="260">
                    <c:v>1</c:v>
                  </c:pt>
                  <c:pt idx="261">
                    <c:v>1</c:v>
                  </c:pt>
                  <c:pt idx="262">
                    <c:v>1</c:v>
                  </c:pt>
                  <c:pt idx="263">
                    <c:v>1</c:v>
                  </c:pt>
                  <c:pt idx="264">
                    <c:v>1</c:v>
                  </c:pt>
                  <c:pt idx="265">
                    <c:v>1</c:v>
                  </c:pt>
                  <c:pt idx="266">
                    <c:v>1</c:v>
                  </c:pt>
                  <c:pt idx="267">
                    <c:v>1</c:v>
                  </c:pt>
                  <c:pt idx="268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plus"/>
            <c:errValType val="cust"/>
            <c:noEndCap val="1"/>
            <c:plus>
              <c:numRef>
                <c:f>'fig 1-H,I'!$S$3:$S$271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0.83333333333333337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1.1666666666666665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1.1666666666666665</c:v>
                  </c:pt>
                  <c:pt idx="34">
                    <c:v>0</c:v>
                  </c:pt>
                  <c:pt idx="35">
                    <c:v>0</c:v>
                  </c:pt>
                  <c:pt idx="36">
                    <c:v>1.5000000000000004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1.333333333333333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0.5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1.6666666666666661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1.8333333333333339</c:v>
                  </c:pt>
                  <c:pt idx="68">
                    <c:v>1.5</c:v>
                  </c:pt>
                  <c:pt idx="69">
                    <c:v>1.1666666666666661</c:v>
                  </c:pt>
                  <c:pt idx="70">
                    <c:v>0</c:v>
                  </c:pt>
                  <c:pt idx="71">
                    <c:v>1.6666666666666679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2.1666666666666661</c:v>
                  </c:pt>
                  <c:pt idx="86">
                    <c:v>0</c:v>
                  </c:pt>
                  <c:pt idx="87">
                    <c:v>0</c:v>
                  </c:pt>
                  <c:pt idx="88">
                    <c:v>1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1.8333333333333321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2.5</c:v>
                  </c:pt>
                  <c:pt idx="108">
                    <c:v>0</c:v>
                  </c:pt>
                  <c:pt idx="109">
                    <c:v>1.6666666666666679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1.3333333333333321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0.5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1.5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1.8333333333333357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1.3333333333333321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1.6666666666666679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1.3333333333333321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1.1666666666666643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1</c:v>
                  </c:pt>
                  <c:pt idx="175">
                    <c:v>1.8333333333333357</c:v>
                  </c:pt>
                  <c:pt idx="176">
                    <c:v>1.3333333333333357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1</c:v>
                  </c:pt>
                  <c:pt idx="194">
                    <c:v>1.1666666666666643</c:v>
                  </c:pt>
                  <c:pt idx="195">
                    <c:v>1.5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0.6666666666666643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1.3333333333333357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0.8333333333333357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0.6666666666666643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1.8333333333333357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0.6666666666666643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0</c:v>
                  </c:pt>
                  <c:pt idx="262">
                    <c:v>0.6666666666666643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1</c:v>
                  </c:pt>
                  <c:pt idx="268">
                    <c:v>1.1666666666666714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'fig 1-H,I'!$O$3:$O$272</c:f>
              <c:strCache>
                <c:ptCount val="27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  <c:pt idx="28">
                  <c:v>DAY 29</c:v>
                </c:pt>
                <c:pt idx="29">
                  <c:v>DAY 30</c:v>
                </c:pt>
                <c:pt idx="30">
                  <c:v>DAY 31</c:v>
                </c:pt>
                <c:pt idx="31">
                  <c:v>DAY 32</c:v>
                </c:pt>
                <c:pt idx="32">
                  <c:v>DAY 33</c:v>
                </c:pt>
                <c:pt idx="33">
                  <c:v>DAY 34</c:v>
                </c:pt>
                <c:pt idx="34">
                  <c:v>DAY 35</c:v>
                </c:pt>
                <c:pt idx="35">
                  <c:v>DAY 36</c:v>
                </c:pt>
                <c:pt idx="36">
                  <c:v>DAY 37</c:v>
                </c:pt>
                <c:pt idx="37">
                  <c:v>DAY 38</c:v>
                </c:pt>
                <c:pt idx="38">
                  <c:v>DAY 39</c:v>
                </c:pt>
                <c:pt idx="39">
                  <c:v>DAY 40</c:v>
                </c:pt>
                <c:pt idx="40">
                  <c:v>DAY 41</c:v>
                </c:pt>
                <c:pt idx="41">
                  <c:v>DAY 42</c:v>
                </c:pt>
                <c:pt idx="42">
                  <c:v>DAY 43</c:v>
                </c:pt>
                <c:pt idx="43">
                  <c:v>DAY 44</c:v>
                </c:pt>
                <c:pt idx="44">
                  <c:v>DAY 45</c:v>
                </c:pt>
                <c:pt idx="45">
                  <c:v>DAY 46</c:v>
                </c:pt>
                <c:pt idx="46">
                  <c:v>DAY 47</c:v>
                </c:pt>
                <c:pt idx="47">
                  <c:v>DAY 48</c:v>
                </c:pt>
                <c:pt idx="48">
                  <c:v>DAY 49</c:v>
                </c:pt>
                <c:pt idx="49">
                  <c:v>DAY 50</c:v>
                </c:pt>
                <c:pt idx="50">
                  <c:v>DAY 51</c:v>
                </c:pt>
                <c:pt idx="51">
                  <c:v>DAY 52</c:v>
                </c:pt>
                <c:pt idx="52">
                  <c:v>DAY 53</c:v>
                </c:pt>
                <c:pt idx="53">
                  <c:v>DAY 54</c:v>
                </c:pt>
                <c:pt idx="54">
                  <c:v>DAY 55</c:v>
                </c:pt>
                <c:pt idx="55">
                  <c:v>DAY 56</c:v>
                </c:pt>
                <c:pt idx="56">
                  <c:v>DAY 57</c:v>
                </c:pt>
                <c:pt idx="57">
                  <c:v>DAY 58</c:v>
                </c:pt>
                <c:pt idx="58">
                  <c:v>DAY 59</c:v>
                </c:pt>
                <c:pt idx="59">
                  <c:v>DAY 60</c:v>
                </c:pt>
                <c:pt idx="60">
                  <c:v>DAY 61</c:v>
                </c:pt>
                <c:pt idx="61">
                  <c:v>DAY 62</c:v>
                </c:pt>
                <c:pt idx="62">
                  <c:v>DAY 63</c:v>
                </c:pt>
                <c:pt idx="63">
                  <c:v>DAY 64</c:v>
                </c:pt>
                <c:pt idx="64">
                  <c:v>DAY 65</c:v>
                </c:pt>
                <c:pt idx="65">
                  <c:v>DAY 66</c:v>
                </c:pt>
                <c:pt idx="66">
                  <c:v>DAY 67</c:v>
                </c:pt>
                <c:pt idx="67">
                  <c:v>DAY 68</c:v>
                </c:pt>
                <c:pt idx="68">
                  <c:v>DAY 69</c:v>
                </c:pt>
                <c:pt idx="69">
                  <c:v>DAY 70</c:v>
                </c:pt>
                <c:pt idx="70">
                  <c:v>DAY 71</c:v>
                </c:pt>
                <c:pt idx="71">
                  <c:v>DAY 72</c:v>
                </c:pt>
                <c:pt idx="72">
                  <c:v>DAY 73</c:v>
                </c:pt>
                <c:pt idx="73">
                  <c:v>DAY 74</c:v>
                </c:pt>
                <c:pt idx="74">
                  <c:v>DAY 75</c:v>
                </c:pt>
                <c:pt idx="75">
                  <c:v>DAY 76</c:v>
                </c:pt>
                <c:pt idx="76">
                  <c:v>DAY 77</c:v>
                </c:pt>
                <c:pt idx="77">
                  <c:v>DAY 78</c:v>
                </c:pt>
                <c:pt idx="78">
                  <c:v>DAY 79</c:v>
                </c:pt>
                <c:pt idx="79">
                  <c:v>DAY 80</c:v>
                </c:pt>
                <c:pt idx="80">
                  <c:v>DAY 81</c:v>
                </c:pt>
                <c:pt idx="81">
                  <c:v>DAY 82</c:v>
                </c:pt>
                <c:pt idx="82">
                  <c:v>DAY 83</c:v>
                </c:pt>
                <c:pt idx="83">
                  <c:v>DAY 84</c:v>
                </c:pt>
                <c:pt idx="84">
                  <c:v>DAY 85</c:v>
                </c:pt>
                <c:pt idx="85">
                  <c:v>DAY 86</c:v>
                </c:pt>
                <c:pt idx="86">
                  <c:v>DAY 87</c:v>
                </c:pt>
                <c:pt idx="87">
                  <c:v>DAY 88</c:v>
                </c:pt>
                <c:pt idx="88">
                  <c:v>DAY 89</c:v>
                </c:pt>
                <c:pt idx="89">
                  <c:v>DAY 90</c:v>
                </c:pt>
                <c:pt idx="90">
                  <c:v>DAY 91</c:v>
                </c:pt>
                <c:pt idx="91">
                  <c:v>DAY 92</c:v>
                </c:pt>
                <c:pt idx="92">
                  <c:v>DAY 93</c:v>
                </c:pt>
                <c:pt idx="93">
                  <c:v>DAY 94</c:v>
                </c:pt>
                <c:pt idx="94">
                  <c:v>DAY 95</c:v>
                </c:pt>
                <c:pt idx="95">
                  <c:v>DAY 96</c:v>
                </c:pt>
                <c:pt idx="96">
                  <c:v>DAY 97</c:v>
                </c:pt>
                <c:pt idx="97">
                  <c:v>DAY 98</c:v>
                </c:pt>
                <c:pt idx="98">
                  <c:v>DAY 99</c:v>
                </c:pt>
                <c:pt idx="99">
                  <c:v>DAY 100</c:v>
                </c:pt>
                <c:pt idx="100">
                  <c:v>DAY 101</c:v>
                </c:pt>
                <c:pt idx="101">
                  <c:v>DAY 102</c:v>
                </c:pt>
                <c:pt idx="102">
                  <c:v>DAY 103</c:v>
                </c:pt>
                <c:pt idx="103">
                  <c:v>DAY 104</c:v>
                </c:pt>
                <c:pt idx="104">
                  <c:v>DAY 105</c:v>
                </c:pt>
                <c:pt idx="105">
                  <c:v>DAY 106</c:v>
                </c:pt>
                <c:pt idx="106">
                  <c:v>DAY 107</c:v>
                </c:pt>
                <c:pt idx="107">
                  <c:v>DAY 108</c:v>
                </c:pt>
                <c:pt idx="108">
                  <c:v>DAY 109</c:v>
                </c:pt>
                <c:pt idx="109">
                  <c:v>DAY 110</c:v>
                </c:pt>
                <c:pt idx="110">
                  <c:v>DAY 111</c:v>
                </c:pt>
                <c:pt idx="111">
                  <c:v>DAY 112</c:v>
                </c:pt>
                <c:pt idx="112">
                  <c:v>DAY 113</c:v>
                </c:pt>
                <c:pt idx="113">
                  <c:v>DAY 114</c:v>
                </c:pt>
                <c:pt idx="114">
                  <c:v>DAY 115</c:v>
                </c:pt>
                <c:pt idx="115">
                  <c:v>DAY 116</c:v>
                </c:pt>
                <c:pt idx="116">
                  <c:v>DAY 117</c:v>
                </c:pt>
                <c:pt idx="117">
                  <c:v>DAY 118</c:v>
                </c:pt>
                <c:pt idx="118">
                  <c:v>DAY 119</c:v>
                </c:pt>
                <c:pt idx="119">
                  <c:v>DAY 120</c:v>
                </c:pt>
                <c:pt idx="120">
                  <c:v>DAY 121</c:v>
                </c:pt>
                <c:pt idx="121">
                  <c:v>DAY 122</c:v>
                </c:pt>
                <c:pt idx="122">
                  <c:v>DAY 123</c:v>
                </c:pt>
                <c:pt idx="123">
                  <c:v>DAY 124</c:v>
                </c:pt>
                <c:pt idx="124">
                  <c:v>DAY 125</c:v>
                </c:pt>
                <c:pt idx="125">
                  <c:v>DAY 126</c:v>
                </c:pt>
                <c:pt idx="126">
                  <c:v>DAY 127</c:v>
                </c:pt>
                <c:pt idx="127">
                  <c:v>DAY 128</c:v>
                </c:pt>
                <c:pt idx="128">
                  <c:v>DAY 129</c:v>
                </c:pt>
                <c:pt idx="129">
                  <c:v>DAY 130</c:v>
                </c:pt>
                <c:pt idx="130">
                  <c:v>DAY 131</c:v>
                </c:pt>
                <c:pt idx="131">
                  <c:v>DAY 132</c:v>
                </c:pt>
                <c:pt idx="132">
                  <c:v>DAY 133</c:v>
                </c:pt>
                <c:pt idx="133">
                  <c:v>DAY 134</c:v>
                </c:pt>
                <c:pt idx="134">
                  <c:v>DAY 135</c:v>
                </c:pt>
                <c:pt idx="135">
                  <c:v>DAY 136</c:v>
                </c:pt>
                <c:pt idx="136">
                  <c:v>DAY 137</c:v>
                </c:pt>
                <c:pt idx="137">
                  <c:v>DAY 138</c:v>
                </c:pt>
                <c:pt idx="138">
                  <c:v>DAY 139</c:v>
                </c:pt>
                <c:pt idx="139">
                  <c:v>DAY 140</c:v>
                </c:pt>
                <c:pt idx="140">
                  <c:v>DAY 141</c:v>
                </c:pt>
                <c:pt idx="141">
                  <c:v>DAY 142</c:v>
                </c:pt>
                <c:pt idx="142">
                  <c:v>DAY 143</c:v>
                </c:pt>
                <c:pt idx="143">
                  <c:v>DAY 144</c:v>
                </c:pt>
                <c:pt idx="144">
                  <c:v>DAY 145</c:v>
                </c:pt>
                <c:pt idx="145">
                  <c:v>DAY 146</c:v>
                </c:pt>
                <c:pt idx="146">
                  <c:v>DAY 147</c:v>
                </c:pt>
                <c:pt idx="147">
                  <c:v>DAY 148</c:v>
                </c:pt>
                <c:pt idx="148">
                  <c:v>DAY 149</c:v>
                </c:pt>
                <c:pt idx="149">
                  <c:v>DAY 150</c:v>
                </c:pt>
                <c:pt idx="150">
                  <c:v>DAY 151</c:v>
                </c:pt>
                <c:pt idx="151">
                  <c:v>DAY 152</c:v>
                </c:pt>
                <c:pt idx="152">
                  <c:v>DAY 153</c:v>
                </c:pt>
                <c:pt idx="153">
                  <c:v>DAY 154</c:v>
                </c:pt>
                <c:pt idx="154">
                  <c:v>DAY 155</c:v>
                </c:pt>
                <c:pt idx="155">
                  <c:v>DAY 156</c:v>
                </c:pt>
                <c:pt idx="156">
                  <c:v>DAY 157</c:v>
                </c:pt>
                <c:pt idx="157">
                  <c:v>DAY 158</c:v>
                </c:pt>
                <c:pt idx="158">
                  <c:v>DAY 159</c:v>
                </c:pt>
                <c:pt idx="159">
                  <c:v>DAY 160</c:v>
                </c:pt>
                <c:pt idx="160">
                  <c:v>DAY 161</c:v>
                </c:pt>
                <c:pt idx="161">
                  <c:v>DAY 162</c:v>
                </c:pt>
                <c:pt idx="162">
                  <c:v>DAY 163</c:v>
                </c:pt>
                <c:pt idx="163">
                  <c:v>DAY 164</c:v>
                </c:pt>
                <c:pt idx="164">
                  <c:v>DAY 165</c:v>
                </c:pt>
                <c:pt idx="165">
                  <c:v>DAY 166</c:v>
                </c:pt>
                <c:pt idx="166">
                  <c:v>DAY 167</c:v>
                </c:pt>
                <c:pt idx="167">
                  <c:v>DAY 168</c:v>
                </c:pt>
                <c:pt idx="168">
                  <c:v>DAY 169</c:v>
                </c:pt>
                <c:pt idx="169">
                  <c:v>DAY 170</c:v>
                </c:pt>
                <c:pt idx="170">
                  <c:v>DAY 171</c:v>
                </c:pt>
                <c:pt idx="171">
                  <c:v>DAY 172</c:v>
                </c:pt>
                <c:pt idx="172">
                  <c:v>DAY 173</c:v>
                </c:pt>
                <c:pt idx="173">
                  <c:v>DAY 174</c:v>
                </c:pt>
                <c:pt idx="174">
                  <c:v>DAY 175</c:v>
                </c:pt>
                <c:pt idx="175">
                  <c:v>DAY 176</c:v>
                </c:pt>
                <c:pt idx="176">
                  <c:v>DAY 177</c:v>
                </c:pt>
                <c:pt idx="177">
                  <c:v>DAY 178</c:v>
                </c:pt>
                <c:pt idx="178">
                  <c:v>DAY 179</c:v>
                </c:pt>
                <c:pt idx="179">
                  <c:v>DAY 180</c:v>
                </c:pt>
                <c:pt idx="180">
                  <c:v>DAY 181</c:v>
                </c:pt>
                <c:pt idx="181">
                  <c:v>DAY 182</c:v>
                </c:pt>
                <c:pt idx="182">
                  <c:v>DAY 183</c:v>
                </c:pt>
                <c:pt idx="183">
                  <c:v>DAY 184</c:v>
                </c:pt>
                <c:pt idx="184">
                  <c:v>DAY 185</c:v>
                </c:pt>
                <c:pt idx="185">
                  <c:v>DAY 186</c:v>
                </c:pt>
                <c:pt idx="186">
                  <c:v>DAY 187</c:v>
                </c:pt>
                <c:pt idx="187">
                  <c:v>DAY 188</c:v>
                </c:pt>
                <c:pt idx="188">
                  <c:v>DAY 189</c:v>
                </c:pt>
                <c:pt idx="189">
                  <c:v>DAY 190</c:v>
                </c:pt>
                <c:pt idx="190">
                  <c:v>DAY 191</c:v>
                </c:pt>
                <c:pt idx="191">
                  <c:v>DAY 192</c:v>
                </c:pt>
                <c:pt idx="192">
                  <c:v>DAY 193</c:v>
                </c:pt>
                <c:pt idx="193">
                  <c:v>DAY 194</c:v>
                </c:pt>
                <c:pt idx="194">
                  <c:v>DAY 195</c:v>
                </c:pt>
                <c:pt idx="195">
                  <c:v>DAY 196</c:v>
                </c:pt>
                <c:pt idx="196">
                  <c:v>DAY 197</c:v>
                </c:pt>
                <c:pt idx="197">
                  <c:v>DAY 198</c:v>
                </c:pt>
                <c:pt idx="198">
                  <c:v>DAY 199</c:v>
                </c:pt>
                <c:pt idx="199">
                  <c:v>DAY 200</c:v>
                </c:pt>
                <c:pt idx="200">
                  <c:v>DAY 201</c:v>
                </c:pt>
                <c:pt idx="201">
                  <c:v>DAY 202</c:v>
                </c:pt>
                <c:pt idx="202">
                  <c:v>DAY 203</c:v>
                </c:pt>
                <c:pt idx="203">
                  <c:v>DAY 204</c:v>
                </c:pt>
                <c:pt idx="204">
                  <c:v>DAY 205</c:v>
                </c:pt>
                <c:pt idx="205">
                  <c:v>DAY 206</c:v>
                </c:pt>
                <c:pt idx="206">
                  <c:v>DAY 207</c:v>
                </c:pt>
                <c:pt idx="207">
                  <c:v>DAY 208</c:v>
                </c:pt>
                <c:pt idx="208">
                  <c:v>DAY 209</c:v>
                </c:pt>
                <c:pt idx="209">
                  <c:v>DAY 210</c:v>
                </c:pt>
                <c:pt idx="210">
                  <c:v>DAY 211</c:v>
                </c:pt>
                <c:pt idx="211">
                  <c:v>DAY 212</c:v>
                </c:pt>
                <c:pt idx="212">
                  <c:v>DAY 213</c:v>
                </c:pt>
                <c:pt idx="213">
                  <c:v>DAY 214</c:v>
                </c:pt>
                <c:pt idx="214">
                  <c:v>DAY 215</c:v>
                </c:pt>
                <c:pt idx="215">
                  <c:v>DAY 216</c:v>
                </c:pt>
                <c:pt idx="216">
                  <c:v>DAY 217</c:v>
                </c:pt>
                <c:pt idx="217">
                  <c:v>DAY 218</c:v>
                </c:pt>
                <c:pt idx="218">
                  <c:v>DAY 219</c:v>
                </c:pt>
                <c:pt idx="219">
                  <c:v>DAY 220</c:v>
                </c:pt>
                <c:pt idx="220">
                  <c:v>DAY 221</c:v>
                </c:pt>
                <c:pt idx="221">
                  <c:v>DAY 222</c:v>
                </c:pt>
                <c:pt idx="222">
                  <c:v>DAY 223</c:v>
                </c:pt>
                <c:pt idx="223">
                  <c:v>DAY 224</c:v>
                </c:pt>
                <c:pt idx="224">
                  <c:v>DAY 225</c:v>
                </c:pt>
                <c:pt idx="225">
                  <c:v>DAY 226</c:v>
                </c:pt>
                <c:pt idx="226">
                  <c:v>DAY 227</c:v>
                </c:pt>
                <c:pt idx="227">
                  <c:v>DAY 228</c:v>
                </c:pt>
                <c:pt idx="228">
                  <c:v>DAY 229</c:v>
                </c:pt>
                <c:pt idx="229">
                  <c:v>DAY 230</c:v>
                </c:pt>
                <c:pt idx="230">
                  <c:v>DAY 231</c:v>
                </c:pt>
                <c:pt idx="231">
                  <c:v>DAY 232</c:v>
                </c:pt>
                <c:pt idx="232">
                  <c:v>DAY 233</c:v>
                </c:pt>
                <c:pt idx="233">
                  <c:v>DAY 234</c:v>
                </c:pt>
                <c:pt idx="234">
                  <c:v>DAY 235</c:v>
                </c:pt>
                <c:pt idx="235">
                  <c:v>DAY 236</c:v>
                </c:pt>
                <c:pt idx="236">
                  <c:v>DAY 237</c:v>
                </c:pt>
                <c:pt idx="237">
                  <c:v>DAY 238</c:v>
                </c:pt>
                <c:pt idx="238">
                  <c:v>DAY 239</c:v>
                </c:pt>
                <c:pt idx="239">
                  <c:v>DAY 240</c:v>
                </c:pt>
                <c:pt idx="240">
                  <c:v>DAY 241</c:v>
                </c:pt>
                <c:pt idx="241">
                  <c:v>DAY 242</c:v>
                </c:pt>
                <c:pt idx="242">
                  <c:v>DAY 243</c:v>
                </c:pt>
                <c:pt idx="243">
                  <c:v>DAY 244</c:v>
                </c:pt>
                <c:pt idx="244">
                  <c:v>DAY 245</c:v>
                </c:pt>
                <c:pt idx="245">
                  <c:v>DAY 246</c:v>
                </c:pt>
                <c:pt idx="246">
                  <c:v>DAY 247</c:v>
                </c:pt>
                <c:pt idx="247">
                  <c:v>DAY 248</c:v>
                </c:pt>
                <c:pt idx="248">
                  <c:v>DAY 249</c:v>
                </c:pt>
                <c:pt idx="249">
                  <c:v>DAY 250</c:v>
                </c:pt>
                <c:pt idx="250">
                  <c:v>DAY 251</c:v>
                </c:pt>
                <c:pt idx="251">
                  <c:v>DAY 252</c:v>
                </c:pt>
                <c:pt idx="252">
                  <c:v>DAY 253</c:v>
                </c:pt>
                <c:pt idx="253">
                  <c:v>DAY 254</c:v>
                </c:pt>
                <c:pt idx="254">
                  <c:v>DAY 255</c:v>
                </c:pt>
                <c:pt idx="255">
                  <c:v>DAY 256</c:v>
                </c:pt>
                <c:pt idx="256">
                  <c:v>DAY 257</c:v>
                </c:pt>
                <c:pt idx="257">
                  <c:v>DAY 258</c:v>
                </c:pt>
                <c:pt idx="258">
                  <c:v>DAY 259</c:v>
                </c:pt>
                <c:pt idx="259">
                  <c:v>DAY 260</c:v>
                </c:pt>
                <c:pt idx="260">
                  <c:v>DAY 261</c:v>
                </c:pt>
                <c:pt idx="261">
                  <c:v>DAY 262</c:v>
                </c:pt>
                <c:pt idx="262">
                  <c:v>DAY 263</c:v>
                </c:pt>
                <c:pt idx="263">
                  <c:v>DAY 264</c:v>
                </c:pt>
                <c:pt idx="264">
                  <c:v>DAY 265</c:v>
                </c:pt>
                <c:pt idx="265">
                  <c:v>DAY 266</c:v>
                </c:pt>
                <c:pt idx="266">
                  <c:v>DAY 267</c:v>
                </c:pt>
                <c:pt idx="267">
                  <c:v>DAY 268</c:v>
                </c:pt>
                <c:pt idx="268">
                  <c:v>DAY 269</c:v>
                </c:pt>
                <c:pt idx="269">
                  <c:v>DAY 270</c:v>
                </c:pt>
              </c:strCache>
            </c:strRef>
          </c:xVal>
          <c:yVal>
            <c:numRef>
              <c:f>'fig 1-H,I'!$P$3:$P$272</c:f>
              <c:numCache>
                <c:formatCode>0.0_);[Red]\(0.0\)</c:formatCode>
                <c:ptCount val="2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0.83333333333333337</c:v>
                </c:pt>
                <c:pt idx="28">
                  <c:v>0.83333333333333337</c:v>
                </c:pt>
                <c:pt idx="29">
                  <c:v>0.83333333333333337</c:v>
                </c:pt>
                <c:pt idx="30">
                  <c:v>0.83333333333333337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3.1666666666666665</c:v>
                </c:pt>
                <c:pt idx="35">
                  <c:v>3.1666666666666665</c:v>
                </c:pt>
                <c:pt idx="36">
                  <c:v>3.1666666666666665</c:v>
                </c:pt>
                <c:pt idx="37">
                  <c:v>4.666666666666667</c:v>
                </c:pt>
                <c:pt idx="38">
                  <c:v>4.666666666666667</c:v>
                </c:pt>
                <c:pt idx="39">
                  <c:v>4.666666666666667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6.5</c:v>
                </c:pt>
                <c:pt idx="57">
                  <c:v>6.5</c:v>
                </c:pt>
                <c:pt idx="58">
                  <c:v>6.5</c:v>
                </c:pt>
                <c:pt idx="59">
                  <c:v>6.5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8.1666666666666661</c:v>
                </c:pt>
                <c:pt idx="65">
                  <c:v>8.1666666666666661</c:v>
                </c:pt>
                <c:pt idx="66">
                  <c:v>8.1666666666666661</c:v>
                </c:pt>
                <c:pt idx="67">
                  <c:v>8.1666666666666661</c:v>
                </c:pt>
                <c:pt idx="68">
                  <c:v>10</c:v>
                </c:pt>
                <c:pt idx="69">
                  <c:v>11.5</c:v>
                </c:pt>
                <c:pt idx="70">
                  <c:v>12.666666666666666</c:v>
                </c:pt>
                <c:pt idx="71">
                  <c:v>12.666666666666666</c:v>
                </c:pt>
                <c:pt idx="72">
                  <c:v>14.333333333333334</c:v>
                </c:pt>
                <c:pt idx="73">
                  <c:v>14.333333333333334</c:v>
                </c:pt>
                <c:pt idx="74">
                  <c:v>14.333333333333334</c:v>
                </c:pt>
                <c:pt idx="75">
                  <c:v>14.333333333333334</c:v>
                </c:pt>
                <c:pt idx="76">
                  <c:v>14.333333333333334</c:v>
                </c:pt>
                <c:pt idx="77">
                  <c:v>14.333333333333334</c:v>
                </c:pt>
                <c:pt idx="78">
                  <c:v>14.333333333333334</c:v>
                </c:pt>
                <c:pt idx="79">
                  <c:v>14.333333333333334</c:v>
                </c:pt>
                <c:pt idx="80">
                  <c:v>14.333333333333334</c:v>
                </c:pt>
                <c:pt idx="81">
                  <c:v>14.333333333333334</c:v>
                </c:pt>
                <c:pt idx="82">
                  <c:v>14.333333333333334</c:v>
                </c:pt>
                <c:pt idx="83">
                  <c:v>14.333333333333334</c:v>
                </c:pt>
                <c:pt idx="84">
                  <c:v>14.333333333333334</c:v>
                </c:pt>
                <c:pt idx="85">
                  <c:v>14.333333333333334</c:v>
                </c:pt>
                <c:pt idx="86">
                  <c:v>16.5</c:v>
                </c:pt>
                <c:pt idx="87">
                  <c:v>16.5</c:v>
                </c:pt>
                <c:pt idx="88">
                  <c:v>16.5</c:v>
                </c:pt>
                <c:pt idx="89">
                  <c:v>17.5</c:v>
                </c:pt>
                <c:pt idx="90">
                  <c:v>17.5</c:v>
                </c:pt>
                <c:pt idx="91">
                  <c:v>17.5</c:v>
                </c:pt>
                <c:pt idx="92">
                  <c:v>17.5</c:v>
                </c:pt>
                <c:pt idx="93">
                  <c:v>17.5</c:v>
                </c:pt>
                <c:pt idx="94">
                  <c:v>17.5</c:v>
                </c:pt>
                <c:pt idx="95">
                  <c:v>17.5</c:v>
                </c:pt>
                <c:pt idx="96">
                  <c:v>17.5</c:v>
                </c:pt>
                <c:pt idx="97">
                  <c:v>17.5</c:v>
                </c:pt>
                <c:pt idx="98">
                  <c:v>19.333333333333332</c:v>
                </c:pt>
                <c:pt idx="99">
                  <c:v>19.333333333333332</c:v>
                </c:pt>
                <c:pt idx="100">
                  <c:v>19.333333333333332</c:v>
                </c:pt>
                <c:pt idx="101">
                  <c:v>19.333333333333332</c:v>
                </c:pt>
                <c:pt idx="102">
                  <c:v>19.333333333333332</c:v>
                </c:pt>
                <c:pt idx="103">
                  <c:v>19.333333333333332</c:v>
                </c:pt>
                <c:pt idx="104">
                  <c:v>19.333333333333332</c:v>
                </c:pt>
                <c:pt idx="105">
                  <c:v>19.333333333333332</c:v>
                </c:pt>
                <c:pt idx="106">
                  <c:v>19.333333333333332</c:v>
                </c:pt>
                <c:pt idx="107">
                  <c:v>19.333333333333332</c:v>
                </c:pt>
                <c:pt idx="108">
                  <c:v>21.833333333333332</c:v>
                </c:pt>
                <c:pt idx="109">
                  <c:v>21.833333333333332</c:v>
                </c:pt>
                <c:pt idx="110">
                  <c:v>23.5</c:v>
                </c:pt>
                <c:pt idx="111">
                  <c:v>23.5</c:v>
                </c:pt>
                <c:pt idx="112">
                  <c:v>23.5</c:v>
                </c:pt>
                <c:pt idx="113">
                  <c:v>23.5</c:v>
                </c:pt>
                <c:pt idx="114">
                  <c:v>23.5</c:v>
                </c:pt>
                <c:pt idx="115">
                  <c:v>23.5</c:v>
                </c:pt>
                <c:pt idx="116">
                  <c:v>23.5</c:v>
                </c:pt>
                <c:pt idx="117">
                  <c:v>23.5</c:v>
                </c:pt>
                <c:pt idx="118">
                  <c:v>23.5</c:v>
                </c:pt>
                <c:pt idx="119">
                  <c:v>24.833333333333332</c:v>
                </c:pt>
                <c:pt idx="120">
                  <c:v>24.833333333333332</c:v>
                </c:pt>
                <c:pt idx="121">
                  <c:v>24.833333333333332</c:v>
                </c:pt>
                <c:pt idx="122">
                  <c:v>24.833333333333332</c:v>
                </c:pt>
                <c:pt idx="123">
                  <c:v>24.833333333333332</c:v>
                </c:pt>
                <c:pt idx="124">
                  <c:v>24.833333333333332</c:v>
                </c:pt>
                <c:pt idx="125">
                  <c:v>24.833333333333332</c:v>
                </c:pt>
                <c:pt idx="126">
                  <c:v>24.833333333333332</c:v>
                </c:pt>
                <c:pt idx="127">
                  <c:v>24.833333333333332</c:v>
                </c:pt>
                <c:pt idx="128">
                  <c:v>24.833333333333332</c:v>
                </c:pt>
                <c:pt idx="129">
                  <c:v>24.833333333333332</c:v>
                </c:pt>
                <c:pt idx="130">
                  <c:v>24.833333333333332</c:v>
                </c:pt>
                <c:pt idx="131">
                  <c:v>24.833333333333332</c:v>
                </c:pt>
                <c:pt idx="132">
                  <c:v>25.333333333333332</c:v>
                </c:pt>
                <c:pt idx="133">
                  <c:v>25.333333333333332</c:v>
                </c:pt>
                <c:pt idx="134">
                  <c:v>25.333333333333332</c:v>
                </c:pt>
                <c:pt idx="135">
                  <c:v>26.833333333333332</c:v>
                </c:pt>
                <c:pt idx="136">
                  <c:v>26.833333333333332</c:v>
                </c:pt>
                <c:pt idx="137">
                  <c:v>26.833333333333332</c:v>
                </c:pt>
                <c:pt idx="138">
                  <c:v>26.833333333333332</c:v>
                </c:pt>
                <c:pt idx="139">
                  <c:v>26.833333333333332</c:v>
                </c:pt>
                <c:pt idx="140">
                  <c:v>28.666666666666668</c:v>
                </c:pt>
                <c:pt idx="141">
                  <c:v>28.666666666666668</c:v>
                </c:pt>
                <c:pt idx="142">
                  <c:v>28.666666666666668</c:v>
                </c:pt>
                <c:pt idx="143">
                  <c:v>28.666666666666668</c:v>
                </c:pt>
                <c:pt idx="144">
                  <c:v>28.666666666666668</c:v>
                </c:pt>
                <c:pt idx="145">
                  <c:v>28.666666666666668</c:v>
                </c:pt>
                <c:pt idx="146">
                  <c:v>28.666666666666668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31.666666666666668</c:v>
                </c:pt>
                <c:pt idx="152">
                  <c:v>31.666666666666668</c:v>
                </c:pt>
                <c:pt idx="153">
                  <c:v>31.666666666666668</c:v>
                </c:pt>
                <c:pt idx="154">
                  <c:v>31.666666666666668</c:v>
                </c:pt>
                <c:pt idx="155">
                  <c:v>31.666666666666668</c:v>
                </c:pt>
                <c:pt idx="156">
                  <c:v>31.666666666666668</c:v>
                </c:pt>
                <c:pt idx="157">
                  <c:v>31.666666666666668</c:v>
                </c:pt>
                <c:pt idx="158">
                  <c:v>33</c:v>
                </c:pt>
                <c:pt idx="159">
                  <c:v>33</c:v>
                </c:pt>
                <c:pt idx="160">
                  <c:v>33</c:v>
                </c:pt>
                <c:pt idx="161">
                  <c:v>33</c:v>
                </c:pt>
                <c:pt idx="162">
                  <c:v>33</c:v>
                </c:pt>
                <c:pt idx="163">
                  <c:v>34.166666666666664</c:v>
                </c:pt>
                <c:pt idx="164">
                  <c:v>34.166666666666664</c:v>
                </c:pt>
                <c:pt idx="165">
                  <c:v>34.166666666666664</c:v>
                </c:pt>
                <c:pt idx="166">
                  <c:v>34.166666666666664</c:v>
                </c:pt>
                <c:pt idx="167">
                  <c:v>34.166666666666664</c:v>
                </c:pt>
                <c:pt idx="168">
                  <c:v>34.166666666666664</c:v>
                </c:pt>
                <c:pt idx="169">
                  <c:v>34.166666666666664</c:v>
                </c:pt>
                <c:pt idx="170">
                  <c:v>34.166666666666664</c:v>
                </c:pt>
                <c:pt idx="171">
                  <c:v>34.166666666666664</c:v>
                </c:pt>
                <c:pt idx="172">
                  <c:v>34.166666666666664</c:v>
                </c:pt>
                <c:pt idx="173">
                  <c:v>34.166666666666664</c:v>
                </c:pt>
                <c:pt idx="174">
                  <c:v>34.166666666666664</c:v>
                </c:pt>
                <c:pt idx="175">
                  <c:v>35.166666666666664</c:v>
                </c:pt>
                <c:pt idx="176">
                  <c:v>37</c:v>
                </c:pt>
                <c:pt idx="177">
                  <c:v>38.333333333333336</c:v>
                </c:pt>
                <c:pt idx="178">
                  <c:v>38.333333333333336</c:v>
                </c:pt>
                <c:pt idx="179">
                  <c:v>38.333333333333336</c:v>
                </c:pt>
                <c:pt idx="180">
                  <c:v>38.333333333333336</c:v>
                </c:pt>
                <c:pt idx="181">
                  <c:v>38.333333333333336</c:v>
                </c:pt>
                <c:pt idx="182">
                  <c:v>38.333333333333336</c:v>
                </c:pt>
                <c:pt idx="183">
                  <c:v>38.333333333333336</c:v>
                </c:pt>
                <c:pt idx="184">
                  <c:v>38.333333333333336</c:v>
                </c:pt>
                <c:pt idx="185">
                  <c:v>38.333333333333336</c:v>
                </c:pt>
                <c:pt idx="186">
                  <c:v>38.333333333333336</c:v>
                </c:pt>
                <c:pt idx="187">
                  <c:v>38.333333333333336</c:v>
                </c:pt>
                <c:pt idx="188">
                  <c:v>38.333333333333336</c:v>
                </c:pt>
                <c:pt idx="189">
                  <c:v>38.333333333333336</c:v>
                </c:pt>
                <c:pt idx="190">
                  <c:v>38.333333333333336</c:v>
                </c:pt>
                <c:pt idx="191">
                  <c:v>38.333333333333336</c:v>
                </c:pt>
                <c:pt idx="192">
                  <c:v>38.333333333333336</c:v>
                </c:pt>
                <c:pt idx="193">
                  <c:v>38.333333333333336</c:v>
                </c:pt>
                <c:pt idx="194">
                  <c:v>39.333333333333336</c:v>
                </c:pt>
                <c:pt idx="195">
                  <c:v>40.5</c:v>
                </c:pt>
                <c:pt idx="196">
                  <c:v>42</c:v>
                </c:pt>
                <c:pt idx="197">
                  <c:v>42</c:v>
                </c:pt>
                <c:pt idx="198">
                  <c:v>42</c:v>
                </c:pt>
                <c:pt idx="199">
                  <c:v>42</c:v>
                </c:pt>
                <c:pt idx="200">
                  <c:v>42</c:v>
                </c:pt>
                <c:pt idx="201">
                  <c:v>42</c:v>
                </c:pt>
                <c:pt idx="202">
                  <c:v>42</c:v>
                </c:pt>
                <c:pt idx="203">
                  <c:v>42</c:v>
                </c:pt>
                <c:pt idx="204">
                  <c:v>42.666666666666664</c:v>
                </c:pt>
                <c:pt idx="205">
                  <c:v>42.666666666666664</c:v>
                </c:pt>
                <c:pt idx="206">
                  <c:v>42.666666666666664</c:v>
                </c:pt>
                <c:pt idx="207">
                  <c:v>42.666666666666664</c:v>
                </c:pt>
                <c:pt idx="208">
                  <c:v>44</c:v>
                </c:pt>
                <c:pt idx="209">
                  <c:v>44</c:v>
                </c:pt>
                <c:pt idx="210">
                  <c:v>44</c:v>
                </c:pt>
                <c:pt idx="211">
                  <c:v>44</c:v>
                </c:pt>
                <c:pt idx="212">
                  <c:v>44</c:v>
                </c:pt>
                <c:pt idx="213">
                  <c:v>44</c:v>
                </c:pt>
                <c:pt idx="214">
                  <c:v>44</c:v>
                </c:pt>
                <c:pt idx="215">
                  <c:v>44</c:v>
                </c:pt>
                <c:pt idx="216">
                  <c:v>44</c:v>
                </c:pt>
                <c:pt idx="217">
                  <c:v>44</c:v>
                </c:pt>
                <c:pt idx="218">
                  <c:v>44</c:v>
                </c:pt>
                <c:pt idx="219">
                  <c:v>44</c:v>
                </c:pt>
                <c:pt idx="220">
                  <c:v>44</c:v>
                </c:pt>
                <c:pt idx="221">
                  <c:v>44.833333333333336</c:v>
                </c:pt>
                <c:pt idx="222">
                  <c:v>44.833333333333336</c:v>
                </c:pt>
                <c:pt idx="223">
                  <c:v>44.833333333333336</c:v>
                </c:pt>
                <c:pt idx="224">
                  <c:v>44.833333333333336</c:v>
                </c:pt>
                <c:pt idx="225">
                  <c:v>45.5</c:v>
                </c:pt>
                <c:pt idx="226">
                  <c:v>45.5</c:v>
                </c:pt>
                <c:pt idx="227">
                  <c:v>45.5</c:v>
                </c:pt>
                <c:pt idx="228">
                  <c:v>45.5</c:v>
                </c:pt>
                <c:pt idx="229">
                  <c:v>45.5</c:v>
                </c:pt>
                <c:pt idx="230">
                  <c:v>45.5</c:v>
                </c:pt>
                <c:pt idx="231">
                  <c:v>45.5</c:v>
                </c:pt>
                <c:pt idx="232">
                  <c:v>45.5</c:v>
                </c:pt>
                <c:pt idx="233">
                  <c:v>45.5</c:v>
                </c:pt>
                <c:pt idx="234">
                  <c:v>45.5</c:v>
                </c:pt>
                <c:pt idx="235">
                  <c:v>45.5</c:v>
                </c:pt>
                <c:pt idx="236">
                  <c:v>45.5</c:v>
                </c:pt>
                <c:pt idx="237">
                  <c:v>45.5</c:v>
                </c:pt>
                <c:pt idx="238">
                  <c:v>45.5</c:v>
                </c:pt>
                <c:pt idx="239">
                  <c:v>45.5</c:v>
                </c:pt>
                <c:pt idx="240">
                  <c:v>45.5</c:v>
                </c:pt>
                <c:pt idx="241">
                  <c:v>45.5</c:v>
                </c:pt>
                <c:pt idx="242">
                  <c:v>47.333333333333336</c:v>
                </c:pt>
                <c:pt idx="243">
                  <c:v>47.333333333333336</c:v>
                </c:pt>
                <c:pt idx="244">
                  <c:v>47.333333333333336</c:v>
                </c:pt>
                <c:pt idx="245">
                  <c:v>47.333333333333336</c:v>
                </c:pt>
                <c:pt idx="246">
                  <c:v>47.333333333333336</c:v>
                </c:pt>
                <c:pt idx="247">
                  <c:v>48</c:v>
                </c:pt>
                <c:pt idx="248">
                  <c:v>48</c:v>
                </c:pt>
                <c:pt idx="249">
                  <c:v>48</c:v>
                </c:pt>
                <c:pt idx="250">
                  <c:v>48</c:v>
                </c:pt>
                <c:pt idx="251">
                  <c:v>48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48</c:v>
                </c:pt>
                <c:pt idx="256">
                  <c:v>48</c:v>
                </c:pt>
                <c:pt idx="257">
                  <c:v>48</c:v>
                </c:pt>
                <c:pt idx="258">
                  <c:v>48</c:v>
                </c:pt>
                <c:pt idx="259">
                  <c:v>48</c:v>
                </c:pt>
                <c:pt idx="260">
                  <c:v>48</c:v>
                </c:pt>
                <c:pt idx="261">
                  <c:v>48</c:v>
                </c:pt>
                <c:pt idx="262">
                  <c:v>48</c:v>
                </c:pt>
                <c:pt idx="263">
                  <c:v>48.666666666666664</c:v>
                </c:pt>
                <c:pt idx="264">
                  <c:v>48.666666666666664</c:v>
                </c:pt>
                <c:pt idx="265">
                  <c:v>48.666666666666664</c:v>
                </c:pt>
                <c:pt idx="266">
                  <c:v>48.666666666666664</c:v>
                </c:pt>
                <c:pt idx="267">
                  <c:v>48.666666666666664</c:v>
                </c:pt>
                <c:pt idx="268">
                  <c:v>49.666666666666664</c:v>
                </c:pt>
                <c:pt idx="269">
                  <c:v>50.833333333333336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0F-4521-A229-A3A2D98E2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935792"/>
        <c:axId val="1452932880"/>
      </c:scatterChart>
      <c:valAx>
        <c:axId val="1452935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2880"/>
        <c:crossesAt val="0"/>
        <c:crossBetween val="midCat"/>
      </c:valAx>
      <c:valAx>
        <c:axId val="145293288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3.4229104335126298E-2"/>
          <c:y val="7.5458263973798054E-2"/>
          <c:w val="0.94442537576580654"/>
          <c:h val="0.870354858367701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1-H,I'!$Q$2</c:f>
              <c:strCache>
                <c:ptCount val="1"/>
                <c:pt idx="0">
                  <c:v>Clppfl/fl;ZP3-Cre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 1-H,I'!$R$3:$R$272272</c:f>
                <c:numCache>
                  <c:formatCode>General</c:formatCode>
                  <c:ptCount val="272270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  <c:pt idx="48">
                    <c:v>1</c:v>
                  </c:pt>
                  <c:pt idx="49">
                    <c:v>1</c:v>
                  </c:pt>
                  <c:pt idx="50">
                    <c:v>1</c:v>
                  </c:pt>
                  <c:pt idx="51">
                    <c:v>1</c:v>
                  </c:pt>
                  <c:pt idx="52">
                    <c:v>1</c:v>
                  </c:pt>
                  <c:pt idx="53">
                    <c:v>1</c:v>
                  </c:pt>
                  <c:pt idx="54">
                    <c:v>1</c:v>
                  </c:pt>
                  <c:pt idx="55">
                    <c:v>1</c:v>
                  </c:pt>
                  <c:pt idx="56">
                    <c:v>1</c:v>
                  </c:pt>
                  <c:pt idx="57">
                    <c:v>1</c:v>
                  </c:pt>
                  <c:pt idx="58">
                    <c:v>1</c:v>
                  </c:pt>
                  <c:pt idx="59">
                    <c:v>1</c:v>
                  </c:pt>
                  <c:pt idx="60">
                    <c:v>1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65">
                    <c:v>1</c:v>
                  </c:pt>
                  <c:pt idx="66">
                    <c:v>1</c:v>
                  </c:pt>
                  <c:pt idx="67">
                    <c:v>1</c:v>
                  </c:pt>
                  <c:pt idx="68">
                    <c:v>1</c:v>
                  </c:pt>
                  <c:pt idx="69">
                    <c:v>1</c:v>
                  </c:pt>
                  <c:pt idx="70">
                    <c:v>1</c:v>
                  </c:pt>
                  <c:pt idx="71">
                    <c:v>1</c:v>
                  </c:pt>
                  <c:pt idx="72">
                    <c:v>1</c:v>
                  </c:pt>
                  <c:pt idx="73">
                    <c:v>1</c:v>
                  </c:pt>
                  <c:pt idx="74">
                    <c:v>1</c:v>
                  </c:pt>
                  <c:pt idx="75">
                    <c:v>1</c:v>
                  </c:pt>
                  <c:pt idx="76">
                    <c:v>1</c:v>
                  </c:pt>
                  <c:pt idx="77">
                    <c:v>1</c:v>
                  </c:pt>
                  <c:pt idx="78">
                    <c:v>1</c:v>
                  </c:pt>
                  <c:pt idx="79">
                    <c:v>1</c:v>
                  </c:pt>
                  <c:pt idx="80">
                    <c:v>1</c:v>
                  </c:pt>
                  <c:pt idx="81">
                    <c:v>1</c:v>
                  </c:pt>
                  <c:pt idx="82">
                    <c:v>1</c:v>
                  </c:pt>
                  <c:pt idx="83">
                    <c:v>1</c:v>
                  </c:pt>
                  <c:pt idx="84">
                    <c:v>1</c:v>
                  </c:pt>
                  <c:pt idx="85">
                    <c:v>1</c:v>
                  </c:pt>
                  <c:pt idx="86">
                    <c:v>1</c:v>
                  </c:pt>
                  <c:pt idx="87">
                    <c:v>1</c:v>
                  </c:pt>
                  <c:pt idx="88">
                    <c:v>1</c:v>
                  </c:pt>
                  <c:pt idx="89">
                    <c:v>1</c:v>
                  </c:pt>
                  <c:pt idx="90">
                    <c:v>1</c:v>
                  </c:pt>
                  <c:pt idx="91">
                    <c:v>1</c:v>
                  </c:pt>
                  <c:pt idx="92">
                    <c:v>1</c:v>
                  </c:pt>
                  <c:pt idx="93">
                    <c:v>1</c:v>
                  </c:pt>
                  <c:pt idx="94">
                    <c:v>1</c:v>
                  </c:pt>
                  <c:pt idx="95">
                    <c:v>1</c:v>
                  </c:pt>
                  <c:pt idx="96">
                    <c:v>1</c:v>
                  </c:pt>
                  <c:pt idx="97">
                    <c:v>1</c:v>
                  </c:pt>
                  <c:pt idx="98">
                    <c:v>1</c:v>
                  </c:pt>
                  <c:pt idx="99">
                    <c:v>1</c:v>
                  </c:pt>
                  <c:pt idx="100">
                    <c:v>1</c:v>
                  </c:pt>
                  <c:pt idx="101">
                    <c:v>1</c:v>
                  </c:pt>
                  <c:pt idx="102">
                    <c:v>1</c:v>
                  </c:pt>
                  <c:pt idx="103">
                    <c:v>1</c:v>
                  </c:pt>
                  <c:pt idx="104">
                    <c:v>1</c:v>
                  </c:pt>
                  <c:pt idx="105">
                    <c:v>1</c:v>
                  </c:pt>
                  <c:pt idx="106">
                    <c:v>1</c:v>
                  </c:pt>
                  <c:pt idx="107">
                    <c:v>1</c:v>
                  </c:pt>
                  <c:pt idx="108">
                    <c:v>1</c:v>
                  </c:pt>
                  <c:pt idx="109">
                    <c:v>1</c:v>
                  </c:pt>
                  <c:pt idx="110">
                    <c:v>1</c:v>
                  </c:pt>
                  <c:pt idx="111">
                    <c:v>1</c:v>
                  </c:pt>
                  <c:pt idx="112">
                    <c:v>1</c:v>
                  </c:pt>
                  <c:pt idx="113">
                    <c:v>1</c:v>
                  </c:pt>
                  <c:pt idx="114">
                    <c:v>1</c:v>
                  </c:pt>
                  <c:pt idx="115">
                    <c:v>1</c:v>
                  </c:pt>
                  <c:pt idx="116">
                    <c:v>1</c:v>
                  </c:pt>
                  <c:pt idx="117">
                    <c:v>1</c:v>
                  </c:pt>
                  <c:pt idx="118">
                    <c:v>1</c:v>
                  </c:pt>
                  <c:pt idx="119">
                    <c:v>1</c:v>
                  </c:pt>
                  <c:pt idx="120">
                    <c:v>1</c:v>
                  </c:pt>
                  <c:pt idx="121">
                    <c:v>1</c:v>
                  </c:pt>
                  <c:pt idx="122">
                    <c:v>1</c:v>
                  </c:pt>
                  <c:pt idx="123">
                    <c:v>1</c:v>
                  </c:pt>
                  <c:pt idx="124">
                    <c:v>1</c:v>
                  </c:pt>
                  <c:pt idx="125">
                    <c:v>1</c:v>
                  </c:pt>
                  <c:pt idx="126">
                    <c:v>1</c:v>
                  </c:pt>
                  <c:pt idx="127">
                    <c:v>1</c:v>
                  </c:pt>
                  <c:pt idx="128">
                    <c:v>1</c:v>
                  </c:pt>
                  <c:pt idx="129">
                    <c:v>1</c:v>
                  </c:pt>
                  <c:pt idx="130">
                    <c:v>1</c:v>
                  </c:pt>
                  <c:pt idx="131">
                    <c:v>1</c:v>
                  </c:pt>
                  <c:pt idx="132">
                    <c:v>1</c:v>
                  </c:pt>
                  <c:pt idx="133">
                    <c:v>1</c:v>
                  </c:pt>
                  <c:pt idx="134">
                    <c:v>1</c:v>
                  </c:pt>
                  <c:pt idx="135">
                    <c:v>1</c:v>
                  </c:pt>
                  <c:pt idx="136">
                    <c:v>1</c:v>
                  </c:pt>
                  <c:pt idx="137">
                    <c:v>1</c:v>
                  </c:pt>
                  <c:pt idx="138">
                    <c:v>1</c:v>
                  </c:pt>
                  <c:pt idx="139">
                    <c:v>1</c:v>
                  </c:pt>
                  <c:pt idx="140">
                    <c:v>1</c:v>
                  </c:pt>
                  <c:pt idx="141">
                    <c:v>1</c:v>
                  </c:pt>
                  <c:pt idx="142">
                    <c:v>1</c:v>
                  </c:pt>
                  <c:pt idx="143">
                    <c:v>1</c:v>
                  </c:pt>
                  <c:pt idx="144">
                    <c:v>1</c:v>
                  </c:pt>
                  <c:pt idx="145">
                    <c:v>1</c:v>
                  </c:pt>
                  <c:pt idx="146">
                    <c:v>1</c:v>
                  </c:pt>
                  <c:pt idx="147">
                    <c:v>1</c:v>
                  </c:pt>
                  <c:pt idx="148">
                    <c:v>1</c:v>
                  </c:pt>
                  <c:pt idx="149">
                    <c:v>1</c:v>
                  </c:pt>
                  <c:pt idx="150">
                    <c:v>1</c:v>
                  </c:pt>
                  <c:pt idx="151">
                    <c:v>1</c:v>
                  </c:pt>
                  <c:pt idx="152">
                    <c:v>1</c:v>
                  </c:pt>
                  <c:pt idx="153">
                    <c:v>1</c:v>
                  </c:pt>
                  <c:pt idx="154">
                    <c:v>1</c:v>
                  </c:pt>
                  <c:pt idx="155">
                    <c:v>1</c:v>
                  </c:pt>
                  <c:pt idx="156">
                    <c:v>1</c:v>
                  </c:pt>
                  <c:pt idx="157">
                    <c:v>1</c:v>
                  </c:pt>
                  <c:pt idx="158">
                    <c:v>1</c:v>
                  </c:pt>
                  <c:pt idx="159">
                    <c:v>1</c:v>
                  </c:pt>
                  <c:pt idx="160">
                    <c:v>1</c:v>
                  </c:pt>
                  <c:pt idx="161">
                    <c:v>1</c:v>
                  </c:pt>
                  <c:pt idx="162">
                    <c:v>1</c:v>
                  </c:pt>
                  <c:pt idx="163">
                    <c:v>1</c:v>
                  </c:pt>
                  <c:pt idx="164">
                    <c:v>1</c:v>
                  </c:pt>
                  <c:pt idx="165">
                    <c:v>1</c:v>
                  </c:pt>
                  <c:pt idx="166">
                    <c:v>1</c:v>
                  </c:pt>
                  <c:pt idx="167">
                    <c:v>1</c:v>
                  </c:pt>
                  <c:pt idx="168">
                    <c:v>1</c:v>
                  </c:pt>
                  <c:pt idx="169">
                    <c:v>1</c:v>
                  </c:pt>
                  <c:pt idx="170">
                    <c:v>1</c:v>
                  </c:pt>
                  <c:pt idx="171">
                    <c:v>1</c:v>
                  </c:pt>
                  <c:pt idx="172">
                    <c:v>1</c:v>
                  </c:pt>
                  <c:pt idx="173">
                    <c:v>1</c:v>
                  </c:pt>
                  <c:pt idx="174">
                    <c:v>1</c:v>
                  </c:pt>
                  <c:pt idx="175">
                    <c:v>1</c:v>
                  </c:pt>
                  <c:pt idx="176">
                    <c:v>1</c:v>
                  </c:pt>
                  <c:pt idx="177">
                    <c:v>1</c:v>
                  </c:pt>
                  <c:pt idx="178">
                    <c:v>1</c:v>
                  </c:pt>
                  <c:pt idx="179">
                    <c:v>1</c:v>
                  </c:pt>
                  <c:pt idx="180">
                    <c:v>1</c:v>
                  </c:pt>
                  <c:pt idx="181">
                    <c:v>1</c:v>
                  </c:pt>
                  <c:pt idx="182">
                    <c:v>1</c:v>
                  </c:pt>
                  <c:pt idx="183">
                    <c:v>1</c:v>
                  </c:pt>
                  <c:pt idx="184">
                    <c:v>1</c:v>
                  </c:pt>
                  <c:pt idx="185">
                    <c:v>1</c:v>
                  </c:pt>
                  <c:pt idx="186">
                    <c:v>1</c:v>
                  </c:pt>
                  <c:pt idx="187">
                    <c:v>1</c:v>
                  </c:pt>
                  <c:pt idx="188">
                    <c:v>1</c:v>
                  </c:pt>
                  <c:pt idx="189">
                    <c:v>1</c:v>
                  </c:pt>
                  <c:pt idx="190">
                    <c:v>1</c:v>
                  </c:pt>
                  <c:pt idx="191">
                    <c:v>1</c:v>
                  </c:pt>
                  <c:pt idx="192">
                    <c:v>1</c:v>
                  </c:pt>
                  <c:pt idx="193">
                    <c:v>1</c:v>
                  </c:pt>
                  <c:pt idx="194">
                    <c:v>1</c:v>
                  </c:pt>
                  <c:pt idx="195">
                    <c:v>1</c:v>
                  </c:pt>
                  <c:pt idx="196">
                    <c:v>1</c:v>
                  </c:pt>
                  <c:pt idx="197">
                    <c:v>1</c:v>
                  </c:pt>
                  <c:pt idx="198">
                    <c:v>1</c:v>
                  </c:pt>
                  <c:pt idx="199">
                    <c:v>1</c:v>
                  </c:pt>
                  <c:pt idx="200">
                    <c:v>1</c:v>
                  </c:pt>
                  <c:pt idx="201">
                    <c:v>1</c:v>
                  </c:pt>
                  <c:pt idx="202">
                    <c:v>1</c:v>
                  </c:pt>
                  <c:pt idx="203">
                    <c:v>1</c:v>
                  </c:pt>
                  <c:pt idx="204">
                    <c:v>1</c:v>
                  </c:pt>
                  <c:pt idx="205">
                    <c:v>1</c:v>
                  </c:pt>
                  <c:pt idx="206">
                    <c:v>1</c:v>
                  </c:pt>
                  <c:pt idx="207">
                    <c:v>1</c:v>
                  </c:pt>
                  <c:pt idx="208">
                    <c:v>1</c:v>
                  </c:pt>
                  <c:pt idx="209">
                    <c:v>1</c:v>
                  </c:pt>
                  <c:pt idx="210">
                    <c:v>1</c:v>
                  </c:pt>
                  <c:pt idx="211">
                    <c:v>1</c:v>
                  </c:pt>
                  <c:pt idx="212">
                    <c:v>1</c:v>
                  </c:pt>
                  <c:pt idx="213">
                    <c:v>1</c:v>
                  </c:pt>
                  <c:pt idx="214">
                    <c:v>1</c:v>
                  </c:pt>
                  <c:pt idx="215">
                    <c:v>1</c:v>
                  </c:pt>
                  <c:pt idx="216">
                    <c:v>1</c:v>
                  </c:pt>
                  <c:pt idx="217">
                    <c:v>1</c:v>
                  </c:pt>
                  <c:pt idx="218">
                    <c:v>1</c:v>
                  </c:pt>
                  <c:pt idx="219">
                    <c:v>1</c:v>
                  </c:pt>
                  <c:pt idx="220">
                    <c:v>1</c:v>
                  </c:pt>
                  <c:pt idx="221">
                    <c:v>1</c:v>
                  </c:pt>
                  <c:pt idx="222">
                    <c:v>1</c:v>
                  </c:pt>
                  <c:pt idx="223">
                    <c:v>1</c:v>
                  </c:pt>
                  <c:pt idx="224">
                    <c:v>1</c:v>
                  </c:pt>
                  <c:pt idx="225">
                    <c:v>1</c:v>
                  </c:pt>
                  <c:pt idx="226">
                    <c:v>1</c:v>
                  </c:pt>
                  <c:pt idx="227">
                    <c:v>1</c:v>
                  </c:pt>
                  <c:pt idx="228">
                    <c:v>1</c:v>
                  </c:pt>
                  <c:pt idx="229">
                    <c:v>1</c:v>
                  </c:pt>
                  <c:pt idx="230">
                    <c:v>1</c:v>
                  </c:pt>
                  <c:pt idx="231">
                    <c:v>1</c:v>
                  </c:pt>
                  <c:pt idx="232">
                    <c:v>1</c:v>
                  </c:pt>
                  <c:pt idx="233">
                    <c:v>1</c:v>
                  </c:pt>
                  <c:pt idx="234">
                    <c:v>1</c:v>
                  </c:pt>
                  <c:pt idx="235">
                    <c:v>1</c:v>
                  </c:pt>
                  <c:pt idx="236">
                    <c:v>1</c:v>
                  </c:pt>
                  <c:pt idx="237">
                    <c:v>1</c:v>
                  </c:pt>
                  <c:pt idx="238">
                    <c:v>1</c:v>
                  </c:pt>
                  <c:pt idx="239">
                    <c:v>1</c:v>
                  </c:pt>
                  <c:pt idx="240">
                    <c:v>1</c:v>
                  </c:pt>
                  <c:pt idx="241">
                    <c:v>1</c:v>
                  </c:pt>
                  <c:pt idx="242">
                    <c:v>1</c:v>
                  </c:pt>
                  <c:pt idx="243">
                    <c:v>1</c:v>
                  </c:pt>
                  <c:pt idx="244">
                    <c:v>1</c:v>
                  </c:pt>
                  <c:pt idx="245">
                    <c:v>1</c:v>
                  </c:pt>
                  <c:pt idx="246">
                    <c:v>1</c:v>
                  </c:pt>
                  <c:pt idx="247">
                    <c:v>1</c:v>
                  </c:pt>
                  <c:pt idx="248">
                    <c:v>1</c:v>
                  </c:pt>
                  <c:pt idx="249">
                    <c:v>1</c:v>
                  </c:pt>
                  <c:pt idx="250">
                    <c:v>1</c:v>
                  </c:pt>
                  <c:pt idx="251">
                    <c:v>1</c:v>
                  </c:pt>
                  <c:pt idx="252">
                    <c:v>1</c:v>
                  </c:pt>
                  <c:pt idx="253">
                    <c:v>1</c:v>
                  </c:pt>
                  <c:pt idx="254">
                    <c:v>1</c:v>
                  </c:pt>
                  <c:pt idx="255">
                    <c:v>1</c:v>
                  </c:pt>
                  <c:pt idx="256">
                    <c:v>1</c:v>
                  </c:pt>
                  <c:pt idx="257">
                    <c:v>1</c:v>
                  </c:pt>
                  <c:pt idx="258">
                    <c:v>1</c:v>
                  </c:pt>
                  <c:pt idx="259">
                    <c:v>1</c:v>
                  </c:pt>
                  <c:pt idx="260">
                    <c:v>1</c:v>
                  </c:pt>
                  <c:pt idx="261">
                    <c:v>1</c:v>
                  </c:pt>
                  <c:pt idx="262">
                    <c:v>1</c:v>
                  </c:pt>
                  <c:pt idx="263">
                    <c:v>1</c:v>
                  </c:pt>
                  <c:pt idx="264">
                    <c:v>1</c:v>
                  </c:pt>
                  <c:pt idx="265">
                    <c:v>1</c:v>
                  </c:pt>
                  <c:pt idx="266">
                    <c:v>1</c:v>
                  </c:pt>
                  <c:pt idx="267">
                    <c:v>1</c:v>
                  </c:pt>
                  <c:pt idx="268">
                    <c:v>1</c:v>
                  </c:pt>
                  <c:pt idx="269">
                    <c:v>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plus"/>
            <c:errValType val="cust"/>
            <c:noEndCap val="1"/>
            <c:plus>
              <c:numRef>
                <c:f>'fig 1-H,I'!$T$3:$T$271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2.5</c:v>
                  </c:pt>
                  <c:pt idx="31">
                    <c:v>1.1666666666666665</c:v>
                  </c:pt>
                  <c:pt idx="32">
                    <c:v>0</c:v>
                  </c:pt>
                  <c:pt idx="33">
                    <c:v>1.6666666666666665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1.166666666666667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1.333333333333333</c:v>
                  </c:pt>
                  <c:pt idx="50">
                    <c:v>0</c:v>
                  </c:pt>
                  <c:pt idx="51">
                    <c:v>0.83333333333333304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0.16666666666666785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0.83333333333333215</c:v>
                  </c:pt>
                  <c:pt idx="73">
                    <c:v>0</c:v>
                  </c:pt>
                  <c:pt idx="74">
                    <c:v>0</c:v>
                  </c:pt>
                  <c:pt idx="75">
                    <c:v>0.33333333333333393</c:v>
                  </c:pt>
                  <c:pt idx="76">
                    <c:v>1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1.1666666666666661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1.1666666666666679</c:v>
                  </c:pt>
                  <c:pt idx="100">
                    <c:v>0.66666666666666607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0.66666666666666607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0.33333333333333393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1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1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1.1666666666666679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1.3333333333333321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0.66666666666666785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0.83333333333333215</c:v>
                  </c:pt>
                  <c:pt idx="156">
                    <c:v>0</c:v>
                  </c:pt>
                  <c:pt idx="157">
                    <c:v>0.5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0.33333333333333215</c:v>
                  </c:pt>
                  <c:pt idx="169">
                    <c:v>1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1.1666666666666679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1.3333333333333321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1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0.3333333333333357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0.6666666666666643</c:v>
                  </c:pt>
                  <c:pt idx="204">
                    <c:v>0.66666666666666785</c:v>
                  </c:pt>
                  <c:pt idx="205">
                    <c:v>0.5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0.33333333333333215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0.66666666666666785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0.5</c:v>
                  </c:pt>
                  <c:pt idx="230">
                    <c:v>0.66666666666666785</c:v>
                  </c:pt>
                  <c:pt idx="231">
                    <c:v>0.33333333333333215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0.16666666666666785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0.33333333333333215</c:v>
                  </c:pt>
                  <c:pt idx="257">
                    <c:v>0.5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'fig 1-H,I'!$O$3:$O$272</c:f>
              <c:strCache>
                <c:ptCount val="27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  <c:pt idx="28">
                  <c:v>DAY 29</c:v>
                </c:pt>
                <c:pt idx="29">
                  <c:v>DAY 30</c:v>
                </c:pt>
                <c:pt idx="30">
                  <c:v>DAY 31</c:v>
                </c:pt>
                <c:pt idx="31">
                  <c:v>DAY 32</c:v>
                </c:pt>
                <c:pt idx="32">
                  <c:v>DAY 33</c:v>
                </c:pt>
                <c:pt idx="33">
                  <c:v>DAY 34</c:v>
                </c:pt>
                <c:pt idx="34">
                  <c:v>DAY 35</c:v>
                </c:pt>
                <c:pt idx="35">
                  <c:v>DAY 36</c:v>
                </c:pt>
                <c:pt idx="36">
                  <c:v>DAY 37</c:v>
                </c:pt>
                <c:pt idx="37">
                  <c:v>DAY 38</c:v>
                </c:pt>
                <c:pt idx="38">
                  <c:v>DAY 39</c:v>
                </c:pt>
                <c:pt idx="39">
                  <c:v>DAY 40</c:v>
                </c:pt>
                <c:pt idx="40">
                  <c:v>DAY 41</c:v>
                </c:pt>
                <c:pt idx="41">
                  <c:v>DAY 42</c:v>
                </c:pt>
                <c:pt idx="42">
                  <c:v>DAY 43</c:v>
                </c:pt>
                <c:pt idx="43">
                  <c:v>DAY 44</c:v>
                </c:pt>
                <c:pt idx="44">
                  <c:v>DAY 45</c:v>
                </c:pt>
                <c:pt idx="45">
                  <c:v>DAY 46</c:v>
                </c:pt>
                <c:pt idx="46">
                  <c:v>DAY 47</c:v>
                </c:pt>
                <c:pt idx="47">
                  <c:v>DAY 48</c:v>
                </c:pt>
                <c:pt idx="48">
                  <c:v>DAY 49</c:v>
                </c:pt>
                <c:pt idx="49">
                  <c:v>DAY 50</c:v>
                </c:pt>
                <c:pt idx="50">
                  <c:v>DAY 51</c:v>
                </c:pt>
                <c:pt idx="51">
                  <c:v>DAY 52</c:v>
                </c:pt>
                <c:pt idx="52">
                  <c:v>DAY 53</c:v>
                </c:pt>
                <c:pt idx="53">
                  <c:v>DAY 54</c:v>
                </c:pt>
                <c:pt idx="54">
                  <c:v>DAY 55</c:v>
                </c:pt>
                <c:pt idx="55">
                  <c:v>DAY 56</c:v>
                </c:pt>
                <c:pt idx="56">
                  <c:v>DAY 57</c:v>
                </c:pt>
                <c:pt idx="57">
                  <c:v>DAY 58</c:v>
                </c:pt>
                <c:pt idx="58">
                  <c:v>DAY 59</c:v>
                </c:pt>
                <c:pt idx="59">
                  <c:v>DAY 60</c:v>
                </c:pt>
                <c:pt idx="60">
                  <c:v>DAY 61</c:v>
                </c:pt>
                <c:pt idx="61">
                  <c:v>DAY 62</c:v>
                </c:pt>
                <c:pt idx="62">
                  <c:v>DAY 63</c:v>
                </c:pt>
                <c:pt idx="63">
                  <c:v>DAY 64</c:v>
                </c:pt>
                <c:pt idx="64">
                  <c:v>DAY 65</c:v>
                </c:pt>
                <c:pt idx="65">
                  <c:v>DAY 66</c:v>
                </c:pt>
                <c:pt idx="66">
                  <c:v>DAY 67</c:v>
                </c:pt>
                <c:pt idx="67">
                  <c:v>DAY 68</c:v>
                </c:pt>
                <c:pt idx="68">
                  <c:v>DAY 69</c:v>
                </c:pt>
                <c:pt idx="69">
                  <c:v>DAY 70</c:v>
                </c:pt>
                <c:pt idx="70">
                  <c:v>DAY 71</c:v>
                </c:pt>
                <c:pt idx="71">
                  <c:v>DAY 72</c:v>
                </c:pt>
                <c:pt idx="72">
                  <c:v>DAY 73</c:v>
                </c:pt>
                <c:pt idx="73">
                  <c:v>DAY 74</c:v>
                </c:pt>
                <c:pt idx="74">
                  <c:v>DAY 75</c:v>
                </c:pt>
                <c:pt idx="75">
                  <c:v>DAY 76</c:v>
                </c:pt>
                <c:pt idx="76">
                  <c:v>DAY 77</c:v>
                </c:pt>
                <c:pt idx="77">
                  <c:v>DAY 78</c:v>
                </c:pt>
                <c:pt idx="78">
                  <c:v>DAY 79</c:v>
                </c:pt>
                <c:pt idx="79">
                  <c:v>DAY 80</c:v>
                </c:pt>
                <c:pt idx="80">
                  <c:v>DAY 81</c:v>
                </c:pt>
                <c:pt idx="81">
                  <c:v>DAY 82</c:v>
                </c:pt>
                <c:pt idx="82">
                  <c:v>DAY 83</c:v>
                </c:pt>
                <c:pt idx="83">
                  <c:v>DAY 84</c:v>
                </c:pt>
                <c:pt idx="84">
                  <c:v>DAY 85</c:v>
                </c:pt>
                <c:pt idx="85">
                  <c:v>DAY 86</c:v>
                </c:pt>
                <c:pt idx="86">
                  <c:v>DAY 87</c:v>
                </c:pt>
                <c:pt idx="87">
                  <c:v>DAY 88</c:v>
                </c:pt>
                <c:pt idx="88">
                  <c:v>DAY 89</c:v>
                </c:pt>
                <c:pt idx="89">
                  <c:v>DAY 90</c:v>
                </c:pt>
                <c:pt idx="90">
                  <c:v>DAY 91</c:v>
                </c:pt>
                <c:pt idx="91">
                  <c:v>DAY 92</c:v>
                </c:pt>
                <c:pt idx="92">
                  <c:v>DAY 93</c:v>
                </c:pt>
                <c:pt idx="93">
                  <c:v>DAY 94</c:v>
                </c:pt>
                <c:pt idx="94">
                  <c:v>DAY 95</c:v>
                </c:pt>
                <c:pt idx="95">
                  <c:v>DAY 96</c:v>
                </c:pt>
                <c:pt idx="96">
                  <c:v>DAY 97</c:v>
                </c:pt>
                <c:pt idx="97">
                  <c:v>DAY 98</c:v>
                </c:pt>
                <c:pt idx="98">
                  <c:v>DAY 99</c:v>
                </c:pt>
                <c:pt idx="99">
                  <c:v>DAY 100</c:v>
                </c:pt>
                <c:pt idx="100">
                  <c:v>DAY 101</c:v>
                </c:pt>
                <c:pt idx="101">
                  <c:v>DAY 102</c:v>
                </c:pt>
                <c:pt idx="102">
                  <c:v>DAY 103</c:v>
                </c:pt>
                <c:pt idx="103">
                  <c:v>DAY 104</c:v>
                </c:pt>
                <c:pt idx="104">
                  <c:v>DAY 105</c:v>
                </c:pt>
                <c:pt idx="105">
                  <c:v>DAY 106</c:v>
                </c:pt>
                <c:pt idx="106">
                  <c:v>DAY 107</c:v>
                </c:pt>
                <c:pt idx="107">
                  <c:v>DAY 108</c:v>
                </c:pt>
                <c:pt idx="108">
                  <c:v>DAY 109</c:v>
                </c:pt>
                <c:pt idx="109">
                  <c:v>DAY 110</c:v>
                </c:pt>
                <c:pt idx="110">
                  <c:v>DAY 111</c:v>
                </c:pt>
                <c:pt idx="111">
                  <c:v>DAY 112</c:v>
                </c:pt>
                <c:pt idx="112">
                  <c:v>DAY 113</c:v>
                </c:pt>
                <c:pt idx="113">
                  <c:v>DAY 114</c:v>
                </c:pt>
                <c:pt idx="114">
                  <c:v>DAY 115</c:v>
                </c:pt>
                <c:pt idx="115">
                  <c:v>DAY 116</c:v>
                </c:pt>
                <c:pt idx="116">
                  <c:v>DAY 117</c:v>
                </c:pt>
                <c:pt idx="117">
                  <c:v>DAY 118</c:v>
                </c:pt>
                <c:pt idx="118">
                  <c:v>DAY 119</c:v>
                </c:pt>
                <c:pt idx="119">
                  <c:v>DAY 120</c:v>
                </c:pt>
                <c:pt idx="120">
                  <c:v>DAY 121</c:v>
                </c:pt>
                <c:pt idx="121">
                  <c:v>DAY 122</c:v>
                </c:pt>
                <c:pt idx="122">
                  <c:v>DAY 123</c:v>
                </c:pt>
                <c:pt idx="123">
                  <c:v>DAY 124</c:v>
                </c:pt>
                <c:pt idx="124">
                  <c:v>DAY 125</c:v>
                </c:pt>
                <c:pt idx="125">
                  <c:v>DAY 126</c:v>
                </c:pt>
                <c:pt idx="126">
                  <c:v>DAY 127</c:v>
                </c:pt>
                <c:pt idx="127">
                  <c:v>DAY 128</c:v>
                </c:pt>
                <c:pt idx="128">
                  <c:v>DAY 129</c:v>
                </c:pt>
                <c:pt idx="129">
                  <c:v>DAY 130</c:v>
                </c:pt>
                <c:pt idx="130">
                  <c:v>DAY 131</c:v>
                </c:pt>
                <c:pt idx="131">
                  <c:v>DAY 132</c:v>
                </c:pt>
                <c:pt idx="132">
                  <c:v>DAY 133</c:v>
                </c:pt>
                <c:pt idx="133">
                  <c:v>DAY 134</c:v>
                </c:pt>
                <c:pt idx="134">
                  <c:v>DAY 135</c:v>
                </c:pt>
                <c:pt idx="135">
                  <c:v>DAY 136</c:v>
                </c:pt>
                <c:pt idx="136">
                  <c:v>DAY 137</c:v>
                </c:pt>
                <c:pt idx="137">
                  <c:v>DAY 138</c:v>
                </c:pt>
                <c:pt idx="138">
                  <c:v>DAY 139</c:v>
                </c:pt>
                <c:pt idx="139">
                  <c:v>DAY 140</c:v>
                </c:pt>
                <c:pt idx="140">
                  <c:v>DAY 141</c:v>
                </c:pt>
                <c:pt idx="141">
                  <c:v>DAY 142</c:v>
                </c:pt>
                <c:pt idx="142">
                  <c:v>DAY 143</c:v>
                </c:pt>
                <c:pt idx="143">
                  <c:v>DAY 144</c:v>
                </c:pt>
                <c:pt idx="144">
                  <c:v>DAY 145</c:v>
                </c:pt>
                <c:pt idx="145">
                  <c:v>DAY 146</c:v>
                </c:pt>
                <c:pt idx="146">
                  <c:v>DAY 147</c:v>
                </c:pt>
                <c:pt idx="147">
                  <c:v>DAY 148</c:v>
                </c:pt>
                <c:pt idx="148">
                  <c:v>DAY 149</c:v>
                </c:pt>
                <c:pt idx="149">
                  <c:v>DAY 150</c:v>
                </c:pt>
                <c:pt idx="150">
                  <c:v>DAY 151</c:v>
                </c:pt>
                <c:pt idx="151">
                  <c:v>DAY 152</c:v>
                </c:pt>
                <c:pt idx="152">
                  <c:v>DAY 153</c:v>
                </c:pt>
                <c:pt idx="153">
                  <c:v>DAY 154</c:v>
                </c:pt>
                <c:pt idx="154">
                  <c:v>DAY 155</c:v>
                </c:pt>
                <c:pt idx="155">
                  <c:v>DAY 156</c:v>
                </c:pt>
                <c:pt idx="156">
                  <c:v>DAY 157</c:v>
                </c:pt>
                <c:pt idx="157">
                  <c:v>DAY 158</c:v>
                </c:pt>
                <c:pt idx="158">
                  <c:v>DAY 159</c:v>
                </c:pt>
                <c:pt idx="159">
                  <c:v>DAY 160</c:v>
                </c:pt>
                <c:pt idx="160">
                  <c:v>DAY 161</c:v>
                </c:pt>
                <c:pt idx="161">
                  <c:v>DAY 162</c:v>
                </c:pt>
                <c:pt idx="162">
                  <c:v>DAY 163</c:v>
                </c:pt>
                <c:pt idx="163">
                  <c:v>DAY 164</c:v>
                </c:pt>
                <c:pt idx="164">
                  <c:v>DAY 165</c:v>
                </c:pt>
                <c:pt idx="165">
                  <c:v>DAY 166</c:v>
                </c:pt>
                <c:pt idx="166">
                  <c:v>DAY 167</c:v>
                </c:pt>
                <c:pt idx="167">
                  <c:v>DAY 168</c:v>
                </c:pt>
                <c:pt idx="168">
                  <c:v>DAY 169</c:v>
                </c:pt>
                <c:pt idx="169">
                  <c:v>DAY 170</c:v>
                </c:pt>
                <c:pt idx="170">
                  <c:v>DAY 171</c:v>
                </c:pt>
                <c:pt idx="171">
                  <c:v>DAY 172</c:v>
                </c:pt>
                <c:pt idx="172">
                  <c:v>DAY 173</c:v>
                </c:pt>
                <c:pt idx="173">
                  <c:v>DAY 174</c:v>
                </c:pt>
                <c:pt idx="174">
                  <c:v>DAY 175</c:v>
                </c:pt>
                <c:pt idx="175">
                  <c:v>DAY 176</c:v>
                </c:pt>
                <c:pt idx="176">
                  <c:v>DAY 177</c:v>
                </c:pt>
                <c:pt idx="177">
                  <c:v>DAY 178</c:v>
                </c:pt>
                <c:pt idx="178">
                  <c:v>DAY 179</c:v>
                </c:pt>
                <c:pt idx="179">
                  <c:v>DAY 180</c:v>
                </c:pt>
                <c:pt idx="180">
                  <c:v>DAY 181</c:v>
                </c:pt>
                <c:pt idx="181">
                  <c:v>DAY 182</c:v>
                </c:pt>
                <c:pt idx="182">
                  <c:v>DAY 183</c:v>
                </c:pt>
                <c:pt idx="183">
                  <c:v>DAY 184</c:v>
                </c:pt>
                <c:pt idx="184">
                  <c:v>DAY 185</c:v>
                </c:pt>
                <c:pt idx="185">
                  <c:v>DAY 186</c:v>
                </c:pt>
                <c:pt idx="186">
                  <c:v>DAY 187</c:v>
                </c:pt>
                <c:pt idx="187">
                  <c:v>DAY 188</c:v>
                </c:pt>
                <c:pt idx="188">
                  <c:v>DAY 189</c:v>
                </c:pt>
                <c:pt idx="189">
                  <c:v>DAY 190</c:v>
                </c:pt>
                <c:pt idx="190">
                  <c:v>DAY 191</c:v>
                </c:pt>
                <c:pt idx="191">
                  <c:v>DAY 192</c:v>
                </c:pt>
                <c:pt idx="192">
                  <c:v>DAY 193</c:v>
                </c:pt>
                <c:pt idx="193">
                  <c:v>DAY 194</c:v>
                </c:pt>
                <c:pt idx="194">
                  <c:v>DAY 195</c:v>
                </c:pt>
                <c:pt idx="195">
                  <c:v>DAY 196</c:v>
                </c:pt>
                <c:pt idx="196">
                  <c:v>DAY 197</c:v>
                </c:pt>
                <c:pt idx="197">
                  <c:v>DAY 198</c:v>
                </c:pt>
                <c:pt idx="198">
                  <c:v>DAY 199</c:v>
                </c:pt>
                <c:pt idx="199">
                  <c:v>DAY 200</c:v>
                </c:pt>
                <c:pt idx="200">
                  <c:v>DAY 201</c:v>
                </c:pt>
                <c:pt idx="201">
                  <c:v>DAY 202</c:v>
                </c:pt>
                <c:pt idx="202">
                  <c:v>DAY 203</c:v>
                </c:pt>
                <c:pt idx="203">
                  <c:v>DAY 204</c:v>
                </c:pt>
                <c:pt idx="204">
                  <c:v>DAY 205</c:v>
                </c:pt>
                <c:pt idx="205">
                  <c:v>DAY 206</c:v>
                </c:pt>
                <c:pt idx="206">
                  <c:v>DAY 207</c:v>
                </c:pt>
                <c:pt idx="207">
                  <c:v>DAY 208</c:v>
                </c:pt>
                <c:pt idx="208">
                  <c:v>DAY 209</c:v>
                </c:pt>
                <c:pt idx="209">
                  <c:v>DAY 210</c:v>
                </c:pt>
                <c:pt idx="210">
                  <c:v>DAY 211</c:v>
                </c:pt>
                <c:pt idx="211">
                  <c:v>DAY 212</c:v>
                </c:pt>
                <c:pt idx="212">
                  <c:v>DAY 213</c:v>
                </c:pt>
                <c:pt idx="213">
                  <c:v>DAY 214</c:v>
                </c:pt>
                <c:pt idx="214">
                  <c:v>DAY 215</c:v>
                </c:pt>
                <c:pt idx="215">
                  <c:v>DAY 216</c:v>
                </c:pt>
                <c:pt idx="216">
                  <c:v>DAY 217</c:v>
                </c:pt>
                <c:pt idx="217">
                  <c:v>DAY 218</c:v>
                </c:pt>
                <c:pt idx="218">
                  <c:v>DAY 219</c:v>
                </c:pt>
                <c:pt idx="219">
                  <c:v>DAY 220</c:v>
                </c:pt>
                <c:pt idx="220">
                  <c:v>DAY 221</c:v>
                </c:pt>
                <c:pt idx="221">
                  <c:v>DAY 222</c:v>
                </c:pt>
                <c:pt idx="222">
                  <c:v>DAY 223</c:v>
                </c:pt>
                <c:pt idx="223">
                  <c:v>DAY 224</c:v>
                </c:pt>
                <c:pt idx="224">
                  <c:v>DAY 225</c:v>
                </c:pt>
                <c:pt idx="225">
                  <c:v>DAY 226</c:v>
                </c:pt>
                <c:pt idx="226">
                  <c:v>DAY 227</c:v>
                </c:pt>
                <c:pt idx="227">
                  <c:v>DAY 228</c:v>
                </c:pt>
                <c:pt idx="228">
                  <c:v>DAY 229</c:v>
                </c:pt>
                <c:pt idx="229">
                  <c:v>DAY 230</c:v>
                </c:pt>
                <c:pt idx="230">
                  <c:v>DAY 231</c:v>
                </c:pt>
                <c:pt idx="231">
                  <c:v>DAY 232</c:v>
                </c:pt>
                <c:pt idx="232">
                  <c:v>DAY 233</c:v>
                </c:pt>
                <c:pt idx="233">
                  <c:v>DAY 234</c:v>
                </c:pt>
                <c:pt idx="234">
                  <c:v>DAY 235</c:v>
                </c:pt>
                <c:pt idx="235">
                  <c:v>DAY 236</c:v>
                </c:pt>
                <c:pt idx="236">
                  <c:v>DAY 237</c:v>
                </c:pt>
                <c:pt idx="237">
                  <c:v>DAY 238</c:v>
                </c:pt>
                <c:pt idx="238">
                  <c:v>DAY 239</c:v>
                </c:pt>
                <c:pt idx="239">
                  <c:v>DAY 240</c:v>
                </c:pt>
                <c:pt idx="240">
                  <c:v>DAY 241</c:v>
                </c:pt>
                <c:pt idx="241">
                  <c:v>DAY 242</c:v>
                </c:pt>
                <c:pt idx="242">
                  <c:v>DAY 243</c:v>
                </c:pt>
                <c:pt idx="243">
                  <c:v>DAY 244</c:v>
                </c:pt>
                <c:pt idx="244">
                  <c:v>DAY 245</c:v>
                </c:pt>
                <c:pt idx="245">
                  <c:v>DAY 246</c:v>
                </c:pt>
                <c:pt idx="246">
                  <c:v>DAY 247</c:v>
                </c:pt>
                <c:pt idx="247">
                  <c:v>DAY 248</c:v>
                </c:pt>
                <c:pt idx="248">
                  <c:v>DAY 249</c:v>
                </c:pt>
                <c:pt idx="249">
                  <c:v>DAY 250</c:v>
                </c:pt>
                <c:pt idx="250">
                  <c:v>DAY 251</c:v>
                </c:pt>
                <c:pt idx="251">
                  <c:v>DAY 252</c:v>
                </c:pt>
                <c:pt idx="252">
                  <c:v>DAY 253</c:v>
                </c:pt>
                <c:pt idx="253">
                  <c:v>DAY 254</c:v>
                </c:pt>
                <c:pt idx="254">
                  <c:v>DAY 255</c:v>
                </c:pt>
                <c:pt idx="255">
                  <c:v>DAY 256</c:v>
                </c:pt>
                <c:pt idx="256">
                  <c:v>DAY 257</c:v>
                </c:pt>
                <c:pt idx="257">
                  <c:v>DAY 258</c:v>
                </c:pt>
                <c:pt idx="258">
                  <c:v>DAY 259</c:v>
                </c:pt>
                <c:pt idx="259">
                  <c:v>DAY 260</c:v>
                </c:pt>
                <c:pt idx="260">
                  <c:v>DAY 261</c:v>
                </c:pt>
                <c:pt idx="261">
                  <c:v>DAY 262</c:v>
                </c:pt>
                <c:pt idx="262">
                  <c:v>DAY 263</c:v>
                </c:pt>
                <c:pt idx="263">
                  <c:v>DAY 264</c:v>
                </c:pt>
                <c:pt idx="264">
                  <c:v>DAY 265</c:v>
                </c:pt>
                <c:pt idx="265">
                  <c:v>DAY 266</c:v>
                </c:pt>
                <c:pt idx="266">
                  <c:v>DAY 267</c:v>
                </c:pt>
                <c:pt idx="267">
                  <c:v>DAY 268</c:v>
                </c:pt>
                <c:pt idx="268">
                  <c:v>DAY 269</c:v>
                </c:pt>
                <c:pt idx="269">
                  <c:v>DAY 270</c:v>
                </c:pt>
              </c:strCache>
            </c:strRef>
          </c:xVal>
          <c:yVal>
            <c:numRef>
              <c:f>'fig 1-H,I'!$Q$3:$Q$272</c:f>
              <c:numCache>
                <c:formatCode>0.0_);[Red]\(0.0\)</c:formatCode>
                <c:ptCount val="2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</c:v>
                </c:pt>
                <c:pt idx="32">
                  <c:v>3.6666666666666665</c:v>
                </c:pt>
                <c:pt idx="33">
                  <c:v>3.6666666666666665</c:v>
                </c:pt>
                <c:pt idx="34">
                  <c:v>5.333333333333333</c:v>
                </c:pt>
                <c:pt idx="35">
                  <c:v>5.333333333333333</c:v>
                </c:pt>
                <c:pt idx="36">
                  <c:v>5.333333333333333</c:v>
                </c:pt>
                <c:pt idx="37">
                  <c:v>5.333333333333333</c:v>
                </c:pt>
                <c:pt idx="38">
                  <c:v>5.333333333333333</c:v>
                </c:pt>
                <c:pt idx="39">
                  <c:v>5.333333333333333</c:v>
                </c:pt>
                <c:pt idx="40">
                  <c:v>5.333333333333333</c:v>
                </c:pt>
                <c:pt idx="41">
                  <c:v>5.333333333333333</c:v>
                </c:pt>
                <c:pt idx="42">
                  <c:v>5.333333333333333</c:v>
                </c:pt>
                <c:pt idx="43">
                  <c:v>5.333333333333333</c:v>
                </c:pt>
                <c:pt idx="44">
                  <c:v>5.333333333333333</c:v>
                </c:pt>
                <c:pt idx="45">
                  <c:v>5.333333333333333</c:v>
                </c:pt>
                <c:pt idx="46">
                  <c:v>6.5</c:v>
                </c:pt>
                <c:pt idx="47">
                  <c:v>6.5</c:v>
                </c:pt>
                <c:pt idx="48">
                  <c:v>6.5</c:v>
                </c:pt>
                <c:pt idx="49">
                  <c:v>6.5</c:v>
                </c:pt>
                <c:pt idx="50">
                  <c:v>7.833333333333333</c:v>
                </c:pt>
                <c:pt idx="51">
                  <c:v>7.833333333333333</c:v>
                </c:pt>
                <c:pt idx="52">
                  <c:v>8.6666666666666661</c:v>
                </c:pt>
                <c:pt idx="53">
                  <c:v>8.6666666666666661</c:v>
                </c:pt>
                <c:pt idx="54">
                  <c:v>8.6666666666666661</c:v>
                </c:pt>
                <c:pt idx="55">
                  <c:v>8.6666666666666661</c:v>
                </c:pt>
                <c:pt idx="56">
                  <c:v>8.6666666666666661</c:v>
                </c:pt>
                <c:pt idx="57">
                  <c:v>8.8333333333333339</c:v>
                </c:pt>
                <c:pt idx="58">
                  <c:v>8.8333333333333339</c:v>
                </c:pt>
                <c:pt idx="59">
                  <c:v>8.8333333333333339</c:v>
                </c:pt>
                <c:pt idx="60">
                  <c:v>8.8333333333333339</c:v>
                </c:pt>
                <c:pt idx="61">
                  <c:v>8.8333333333333339</c:v>
                </c:pt>
                <c:pt idx="62">
                  <c:v>8.8333333333333339</c:v>
                </c:pt>
                <c:pt idx="63">
                  <c:v>8.8333333333333339</c:v>
                </c:pt>
                <c:pt idx="64">
                  <c:v>8.8333333333333339</c:v>
                </c:pt>
                <c:pt idx="65">
                  <c:v>8.8333333333333339</c:v>
                </c:pt>
                <c:pt idx="66">
                  <c:v>8.8333333333333339</c:v>
                </c:pt>
                <c:pt idx="67">
                  <c:v>8.8333333333333339</c:v>
                </c:pt>
                <c:pt idx="68">
                  <c:v>8.8333333333333339</c:v>
                </c:pt>
                <c:pt idx="69">
                  <c:v>8.8333333333333339</c:v>
                </c:pt>
                <c:pt idx="70">
                  <c:v>8.8333333333333339</c:v>
                </c:pt>
                <c:pt idx="71">
                  <c:v>8.8333333333333339</c:v>
                </c:pt>
                <c:pt idx="72">
                  <c:v>8.8333333333333339</c:v>
                </c:pt>
                <c:pt idx="73">
                  <c:v>9.6666666666666661</c:v>
                </c:pt>
                <c:pt idx="74">
                  <c:v>9.6666666666666661</c:v>
                </c:pt>
                <c:pt idx="75">
                  <c:v>9.6666666666666661</c:v>
                </c:pt>
                <c:pt idx="76">
                  <c:v>10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12.166666666666666</c:v>
                </c:pt>
                <c:pt idx="90">
                  <c:v>12.166666666666666</c:v>
                </c:pt>
                <c:pt idx="91">
                  <c:v>12.166666666666666</c:v>
                </c:pt>
                <c:pt idx="92">
                  <c:v>12.166666666666666</c:v>
                </c:pt>
                <c:pt idx="93">
                  <c:v>12.166666666666666</c:v>
                </c:pt>
                <c:pt idx="94">
                  <c:v>12.166666666666666</c:v>
                </c:pt>
                <c:pt idx="95">
                  <c:v>12.166666666666666</c:v>
                </c:pt>
                <c:pt idx="96">
                  <c:v>12.166666666666666</c:v>
                </c:pt>
                <c:pt idx="97">
                  <c:v>12.166666666666666</c:v>
                </c:pt>
                <c:pt idx="98">
                  <c:v>12.166666666666666</c:v>
                </c:pt>
                <c:pt idx="99">
                  <c:v>12.166666666666666</c:v>
                </c:pt>
                <c:pt idx="100">
                  <c:v>13.333333333333334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14.666666666666666</c:v>
                </c:pt>
                <c:pt idx="106">
                  <c:v>14.666666666666666</c:v>
                </c:pt>
                <c:pt idx="107">
                  <c:v>14.666666666666666</c:v>
                </c:pt>
                <c:pt idx="108">
                  <c:v>14.666666666666666</c:v>
                </c:pt>
                <c:pt idx="109">
                  <c:v>14.666666666666666</c:v>
                </c:pt>
                <c:pt idx="110">
                  <c:v>14.666666666666666</c:v>
                </c:pt>
                <c:pt idx="111">
                  <c:v>14.666666666666666</c:v>
                </c:pt>
                <c:pt idx="112">
                  <c:v>14.666666666666666</c:v>
                </c:pt>
                <c:pt idx="113">
                  <c:v>14.666666666666666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17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18.166666666666668</c:v>
                </c:pt>
                <c:pt idx="144">
                  <c:v>18.166666666666668</c:v>
                </c:pt>
                <c:pt idx="145">
                  <c:v>18.166666666666668</c:v>
                </c:pt>
                <c:pt idx="146">
                  <c:v>19.5</c:v>
                </c:pt>
                <c:pt idx="147">
                  <c:v>19.5</c:v>
                </c:pt>
                <c:pt idx="148">
                  <c:v>19.5</c:v>
                </c:pt>
                <c:pt idx="149">
                  <c:v>19.5</c:v>
                </c:pt>
                <c:pt idx="150">
                  <c:v>19.5</c:v>
                </c:pt>
                <c:pt idx="151">
                  <c:v>19.5</c:v>
                </c:pt>
                <c:pt idx="152">
                  <c:v>20.166666666666668</c:v>
                </c:pt>
                <c:pt idx="153">
                  <c:v>20.166666666666668</c:v>
                </c:pt>
                <c:pt idx="154">
                  <c:v>20.166666666666668</c:v>
                </c:pt>
                <c:pt idx="155">
                  <c:v>20.166666666666668</c:v>
                </c:pt>
                <c:pt idx="156">
                  <c:v>21</c:v>
                </c:pt>
                <c:pt idx="157">
                  <c:v>21</c:v>
                </c:pt>
                <c:pt idx="158">
                  <c:v>21.5</c:v>
                </c:pt>
                <c:pt idx="159">
                  <c:v>21.5</c:v>
                </c:pt>
                <c:pt idx="160">
                  <c:v>21.5</c:v>
                </c:pt>
                <c:pt idx="161">
                  <c:v>21.5</c:v>
                </c:pt>
                <c:pt idx="162">
                  <c:v>21.5</c:v>
                </c:pt>
                <c:pt idx="163">
                  <c:v>21.5</c:v>
                </c:pt>
                <c:pt idx="164">
                  <c:v>21.5</c:v>
                </c:pt>
                <c:pt idx="165">
                  <c:v>21.5</c:v>
                </c:pt>
                <c:pt idx="166">
                  <c:v>21.5</c:v>
                </c:pt>
                <c:pt idx="167">
                  <c:v>21.5</c:v>
                </c:pt>
                <c:pt idx="168">
                  <c:v>21.5</c:v>
                </c:pt>
                <c:pt idx="169">
                  <c:v>21.833333333333332</c:v>
                </c:pt>
                <c:pt idx="170">
                  <c:v>22.833333333333332</c:v>
                </c:pt>
                <c:pt idx="171">
                  <c:v>22.833333333333332</c:v>
                </c:pt>
                <c:pt idx="172">
                  <c:v>22.833333333333332</c:v>
                </c:pt>
                <c:pt idx="173">
                  <c:v>22.833333333333332</c:v>
                </c:pt>
                <c:pt idx="174">
                  <c:v>22.833333333333332</c:v>
                </c:pt>
                <c:pt idx="175">
                  <c:v>22.833333333333332</c:v>
                </c:pt>
                <c:pt idx="176">
                  <c:v>22.833333333333332</c:v>
                </c:pt>
                <c:pt idx="177">
                  <c:v>22.833333333333332</c:v>
                </c:pt>
                <c:pt idx="178">
                  <c:v>22.833333333333332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25.333333333333332</c:v>
                </c:pt>
                <c:pt idx="183">
                  <c:v>25.333333333333332</c:v>
                </c:pt>
                <c:pt idx="184">
                  <c:v>25.333333333333332</c:v>
                </c:pt>
                <c:pt idx="185">
                  <c:v>25.333333333333332</c:v>
                </c:pt>
                <c:pt idx="186">
                  <c:v>25.333333333333332</c:v>
                </c:pt>
                <c:pt idx="187">
                  <c:v>25.333333333333332</c:v>
                </c:pt>
                <c:pt idx="188">
                  <c:v>25.333333333333332</c:v>
                </c:pt>
                <c:pt idx="189">
                  <c:v>25.333333333333332</c:v>
                </c:pt>
                <c:pt idx="190">
                  <c:v>25.333333333333332</c:v>
                </c:pt>
                <c:pt idx="191">
                  <c:v>26.333333333333332</c:v>
                </c:pt>
                <c:pt idx="192">
                  <c:v>26.333333333333332</c:v>
                </c:pt>
                <c:pt idx="193">
                  <c:v>26.333333333333332</c:v>
                </c:pt>
                <c:pt idx="194">
                  <c:v>26.333333333333332</c:v>
                </c:pt>
                <c:pt idx="195">
                  <c:v>26.333333333333332</c:v>
                </c:pt>
                <c:pt idx="196">
                  <c:v>26.333333333333332</c:v>
                </c:pt>
                <c:pt idx="197">
                  <c:v>26.666666666666668</c:v>
                </c:pt>
                <c:pt idx="198">
                  <c:v>26.666666666666668</c:v>
                </c:pt>
                <c:pt idx="199">
                  <c:v>26.666666666666668</c:v>
                </c:pt>
                <c:pt idx="200">
                  <c:v>26.666666666666668</c:v>
                </c:pt>
                <c:pt idx="201">
                  <c:v>26.666666666666668</c:v>
                </c:pt>
                <c:pt idx="202">
                  <c:v>26.666666666666668</c:v>
                </c:pt>
                <c:pt idx="203">
                  <c:v>26.666666666666668</c:v>
                </c:pt>
                <c:pt idx="204">
                  <c:v>27.333333333333332</c:v>
                </c:pt>
                <c:pt idx="205">
                  <c:v>28</c:v>
                </c:pt>
                <c:pt idx="206">
                  <c:v>28.5</c:v>
                </c:pt>
                <c:pt idx="207">
                  <c:v>28.5</c:v>
                </c:pt>
                <c:pt idx="208">
                  <c:v>28.5</c:v>
                </c:pt>
                <c:pt idx="209">
                  <c:v>28.5</c:v>
                </c:pt>
                <c:pt idx="210">
                  <c:v>28.833333333333332</c:v>
                </c:pt>
                <c:pt idx="211">
                  <c:v>28.833333333333332</c:v>
                </c:pt>
                <c:pt idx="212">
                  <c:v>28.833333333333332</c:v>
                </c:pt>
                <c:pt idx="213">
                  <c:v>28.833333333333332</c:v>
                </c:pt>
                <c:pt idx="214">
                  <c:v>28.833333333333332</c:v>
                </c:pt>
                <c:pt idx="215">
                  <c:v>28.833333333333332</c:v>
                </c:pt>
                <c:pt idx="216">
                  <c:v>28.833333333333332</c:v>
                </c:pt>
                <c:pt idx="217">
                  <c:v>29.5</c:v>
                </c:pt>
                <c:pt idx="218">
                  <c:v>29.5</c:v>
                </c:pt>
                <c:pt idx="219">
                  <c:v>29.5</c:v>
                </c:pt>
                <c:pt idx="220">
                  <c:v>29.5</c:v>
                </c:pt>
                <c:pt idx="221">
                  <c:v>29.5</c:v>
                </c:pt>
                <c:pt idx="222">
                  <c:v>29.5</c:v>
                </c:pt>
                <c:pt idx="223">
                  <c:v>29.5</c:v>
                </c:pt>
                <c:pt idx="224">
                  <c:v>29.5</c:v>
                </c:pt>
                <c:pt idx="225">
                  <c:v>29.5</c:v>
                </c:pt>
                <c:pt idx="226">
                  <c:v>29.5</c:v>
                </c:pt>
                <c:pt idx="227">
                  <c:v>29.5</c:v>
                </c:pt>
                <c:pt idx="228">
                  <c:v>29.5</c:v>
                </c:pt>
                <c:pt idx="229">
                  <c:v>29.5</c:v>
                </c:pt>
                <c:pt idx="230">
                  <c:v>30</c:v>
                </c:pt>
                <c:pt idx="231">
                  <c:v>30.666666666666668</c:v>
                </c:pt>
                <c:pt idx="232">
                  <c:v>31</c:v>
                </c:pt>
                <c:pt idx="233">
                  <c:v>31</c:v>
                </c:pt>
                <c:pt idx="234">
                  <c:v>31</c:v>
                </c:pt>
                <c:pt idx="235">
                  <c:v>31</c:v>
                </c:pt>
                <c:pt idx="236">
                  <c:v>31</c:v>
                </c:pt>
                <c:pt idx="237">
                  <c:v>31</c:v>
                </c:pt>
                <c:pt idx="238">
                  <c:v>31</c:v>
                </c:pt>
                <c:pt idx="239">
                  <c:v>31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31</c:v>
                </c:pt>
                <c:pt idx="253">
                  <c:v>31</c:v>
                </c:pt>
                <c:pt idx="254">
                  <c:v>31.166666666666668</c:v>
                </c:pt>
                <c:pt idx="255">
                  <c:v>31.166666666666668</c:v>
                </c:pt>
                <c:pt idx="256">
                  <c:v>31.166666666666668</c:v>
                </c:pt>
                <c:pt idx="257">
                  <c:v>31.5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33</c:v>
                </c:pt>
                <c:pt idx="263">
                  <c:v>33</c:v>
                </c:pt>
                <c:pt idx="264">
                  <c:v>33</c:v>
                </c:pt>
                <c:pt idx="265">
                  <c:v>33</c:v>
                </c:pt>
                <c:pt idx="266">
                  <c:v>33</c:v>
                </c:pt>
                <c:pt idx="267">
                  <c:v>33</c:v>
                </c:pt>
                <c:pt idx="268">
                  <c:v>33</c:v>
                </c:pt>
                <c:pt idx="269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F-46B0-8362-9C21721A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935792"/>
        <c:axId val="1452932880"/>
      </c:scatterChart>
      <c:valAx>
        <c:axId val="1452935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2880"/>
        <c:crossesAt val="0"/>
        <c:crossBetween val="midCat"/>
      </c:valAx>
      <c:valAx>
        <c:axId val="1452932880"/>
        <c:scaling>
          <c:orientation val="minMax"/>
          <c:max val="6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500742</xdr:colOff>
      <xdr:row>2</xdr:row>
      <xdr:rowOff>165461</xdr:rowOff>
    </xdr:from>
    <xdr:to>
      <xdr:col>46</xdr:col>
      <xdr:colOff>228599</xdr:colOff>
      <xdr:row>32</xdr:row>
      <xdr:rowOff>146956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58B065F-C8A3-43FE-B989-48BACDC3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525780</xdr:colOff>
      <xdr:row>33</xdr:row>
      <xdr:rowOff>205740</xdr:rowOff>
    </xdr:from>
    <xdr:to>
      <xdr:col>46</xdr:col>
      <xdr:colOff>253637</xdr:colOff>
      <xdr:row>63</xdr:row>
      <xdr:rowOff>187235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2E7ABBA-36DB-4629-AA87-CE8025090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DFC2-7A62-4911-B393-8ACCBF254D04}">
  <dimension ref="A1:K24"/>
  <sheetViews>
    <sheetView workbookViewId="0">
      <selection activeCell="G28" sqref="G28"/>
    </sheetView>
  </sheetViews>
  <sheetFormatPr defaultRowHeight="13.8" x14ac:dyDescent="0.25"/>
  <cols>
    <col min="1" max="16384" width="8.88671875" style="51"/>
  </cols>
  <sheetData>
    <row r="1" spans="1:10" x14ac:dyDescent="0.25">
      <c r="A1" s="49" t="s">
        <v>417</v>
      </c>
    </row>
    <row r="2" spans="1:10" x14ac:dyDescent="0.25">
      <c r="B2" s="51" t="s">
        <v>402</v>
      </c>
      <c r="C2" s="51" t="s">
        <v>403</v>
      </c>
      <c r="D2" s="51" t="s">
        <v>404</v>
      </c>
      <c r="E2" s="51" t="s">
        <v>405</v>
      </c>
      <c r="F2" s="51" t="s">
        <v>406</v>
      </c>
      <c r="H2" s="51" t="s">
        <v>418</v>
      </c>
    </row>
    <row r="3" spans="1:10" x14ac:dyDescent="0.25">
      <c r="A3" s="52" t="s">
        <v>407</v>
      </c>
      <c r="B3" s="51" t="s">
        <v>408</v>
      </c>
      <c r="C3" s="51">
        <v>0.72</v>
      </c>
      <c r="D3" s="51">
        <v>150.72999999999999</v>
      </c>
      <c r="E3" s="51">
        <v>108.08</v>
      </c>
      <c r="F3" s="51">
        <v>38910395</v>
      </c>
      <c r="H3" s="51">
        <f>E3/E9</f>
        <v>0.69580892293826047</v>
      </c>
      <c r="I3" s="51">
        <f>AVERAGE(H3,H5,H7)</f>
        <v>0.69864820229983371</v>
      </c>
      <c r="J3" s="51">
        <f>H3/$I$3</f>
        <v>0.99593603854954926</v>
      </c>
    </row>
    <row r="4" spans="1:10" x14ac:dyDescent="0.25">
      <c r="A4" s="52"/>
      <c r="B4" s="51" t="s">
        <v>409</v>
      </c>
      <c r="C4" s="51">
        <v>0.35</v>
      </c>
      <c r="D4" s="51">
        <v>26.75</v>
      </c>
      <c r="E4" s="51">
        <v>9.4499999999999993</v>
      </c>
      <c r="F4" s="51">
        <v>3403182</v>
      </c>
      <c r="H4" s="51">
        <f t="shared" ref="H4:H8" si="0">E4/E10</f>
        <v>8.2503928758512299E-2</v>
      </c>
      <c r="J4" s="51">
        <f t="shared" ref="J4:J8" si="1">H4/$I$3</f>
        <v>0.11809080519626772</v>
      </c>
    </row>
    <row r="5" spans="1:10" x14ac:dyDescent="0.25">
      <c r="A5" s="52"/>
      <c r="B5" s="51" t="s">
        <v>410</v>
      </c>
      <c r="C5" s="51">
        <v>0.76</v>
      </c>
      <c r="D5" s="51">
        <v>108.49</v>
      </c>
      <c r="E5" s="51">
        <v>82.28</v>
      </c>
      <c r="F5" s="51">
        <v>29619749</v>
      </c>
      <c r="H5" s="51">
        <f t="shared" si="0"/>
        <v>0.79436184591620007</v>
      </c>
      <c r="J5" s="51">
        <f t="shared" si="1"/>
        <v>1.1369983395094885</v>
      </c>
    </row>
    <row r="6" spans="1:10" x14ac:dyDescent="0.25">
      <c r="A6" s="52"/>
      <c r="B6" s="51" t="s">
        <v>411</v>
      </c>
      <c r="C6" s="51">
        <v>0.38</v>
      </c>
      <c r="D6" s="51">
        <v>44.68</v>
      </c>
      <c r="E6" s="51">
        <v>16.829999999999998</v>
      </c>
      <c r="F6" s="51">
        <v>6059547</v>
      </c>
      <c r="H6" s="51">
        <f t="shared" si="0"/>
        <v>0.22994944664571662</v>
      </c>
      <c r="J6" s="51">
        <f t="shared" si="1"/>
        <v>0.32913481475907513</v>
      </c>
    </row>
    <row r="7" spans="1:10" x14ac:dyDescent="0.25">
      <c r="A7" s="52"/>
      <c r="B7" s="51" t="s">
        <v>412</v>
      </c>
      <c r="C7" s="51">
        <v>0.98</v>
      </c>
      <c r="D7" s="51">
        <v>103.39</v>
      </c>
      <c r="E7" s="51">
        <v>101.14</v>
      </c>
      <c r="F7" s="51">
        <v>36410995</v>
      </c>
      <c r="H7" s="51">
        <f t="shared" si="0"/>
        <v>0.6057738380450407</v>
      </c>
      <c r="J7" s="51">
        <f t="shared" si="1"/>
        <v>0.86706562194096248</v>
      </c>
    </row>
    <row r="8" spans="1:10" x14ac:dyDescent="0.25">
      <c r="A8" s="52"/>
      <c r="B8" s="51" t="s">
        <v>413</v>
      </c>
      <c r="C8" s="51">
        <v>0.6</v>
      </c>
      <c r="D8" s="51">
        <v>50.61</v>
      </c>
      <c r="E8" s="51">
        <v>30.55</v>
      </c>
      <c r="F8" s="51">
        <v>10996750</v>
      </c>
      <c r="H8" s="51">
        <f t="shared" si="0"/>
        <v>0.18628048780487805</v>
      </c>
      <c r="J8" s="51">
        <f t="shared" si="1"/>
        <v>0.26662988209469896</v>
      </c>
    </row>
    <row r="9" spans="1:10" x14ac:dyDescent="0.25">
      <c r="A9" s="52" t="s">
        <v>414</v>
      </c>
      <c r="B9" s="51" t="s">
        <v>408</v>
      </c>
      <c r="C9" s="51">
        <v>0.8</v>
      </c>
      <c r="D9" s="51">
        <v>194.73</v>
      </c>
      <c r="E9" s="51">
        <v>155.33000000000001</v>
      </c>
      <c r="F9" s="51">
        <v>55919969</v>
      </c>
    </row>
    <row r="10" spans="1:10" x14ac:dyDescent="0.25">
      <c r="A10" s="52"/>
      <c r="B10" s="51" t="s">
        <v>409</v>
      </c>
      <c r="C10" s="51">
        <v>0.79</v>
      </c>
      <c r="D10" s="51">
        <v>145.44</v>
      </c>
      <c r="E10" s="51">
        <v>114.54</v>
      </c>
      <c r="F10" s="51">
        <v>41235621</v>
      </c>
    </row>
    <row r="11" spans="1:10" x14ac:dyDescent="0.25">
      <c r="A11" s="52"/>
      <c r="B11" s="51" t="s">
        <v>410</v>
      </c>
      <c r="C11" s="51">
        <v>0.73</v>
      </c>
      <c r="D11" s="51">
        <v>142</v>
      </c>
      <c r="E11" s="51">
        <v>103.58</v>
      </c>
      <c r="F11" s="51">
        <v>37289608</v>
      </c>
    </row>
    <row r="12" spans="1:10" x14ac:dyDescent="0.25">
      <c r="A12" s="52"/>
      <c r="B12" s="51" t="s">
        <v>411</v>
      </c>
      <c r="C12" s="51">
        <v>0.61</v>
      </c>
      <c r="D12" s="51">
        <v>120.65</v>
      </c>
      <c r="E12" s="51">
        <v>73.19</v>
      </c>
      <c r="F12" s="51">
        <v>26349205</v>
      </c>
    </row>
    <row r="13" spans="1:10" x14ac:dyDescent="0.25">
      <c r="A13" s="52"/>
      <c r="B13" s="51" t="s">
        <v>412</v>
      </c>
      <c r="C13" s="51">
        <v>0.9</v>
      </c>
      <c r="D13" s="51">
        <v>186.22</v>
      </c>
      <c r="E13" s="51">
        <v>166.96</v>
      </c>
      <c r="F13" s="51">
        <v>60105414</v>
      </c>
    </row>
    <row r="14" spans="1:10" x14ac:dyDescent="0.25">
      <c r="A14" s="52"/>
      <c r="B14" s="51" t="s">
        <v>413</v>
      </c>
      <c r="C14" s="51">
        <v>0.92</v>
      </c>
      <c r="D14" s="51">
        <v>178.26</v>
      </c>
      <c r="E14" s="51">
        <v>164</v>
      </c>
      <c r="F14" s="51">
        <v>59038434</v>
      </c>
    </row>
    <row r="15" spans="1:10" x14ac:dyDescent="0.25">
      <c r="I15" s="51" t="s">
        <v>415</v>
      </c>
      <c r="J15" s="51" t="s">
        <v>416</v>
      </c>
    </row>
    <row r="16" spans="1:10" x14ac:dyDescent="0.25">
      <c r="I16" s="51">
        <v>0.99593603854954926</v>
      </c>
      <c r="J16" s="51">
        <v>0.11809080519626772</v>
      </c>
    </row>
    <row r="17" spans="8:11" x14ac:dyDescent="0.25">
      <c r="I17" s="51">
        <v>1.1369983395094885</v>
      </c>
      <c r="J17" s="51">
        <v>0.32913481475907513</v>
      </c>
    </row>
    <row r="18" spans="8:11" x14ac:dyDescent="0.25">
      <c r="I18" s="51">
        <v>0.86706562194096248</v>
      </c>
      <c r="J18" s="51">
        <v>0.26662988209469896</v>
      </c>
    </row>
    <row r="20" spans="8:11" x14ac:dyDescent="0.25">
      <c r="H20" s="3"/>
      <c r="I20" s="37" t="s">
        <v>419</v>
      </c>
      <c r="J20" s="37" t="s">
        <v>420</v>
      </c>
    </row>
    <row r="21" spans="8:11" x14ac:dyDescent="0.25">
      <c r="H21" s="3" t="s">
        <v>17</v>
      </c>
      <c r="I21" s="36">
        <f>AVERAGE(I16:I18)</f>
        <v>1.0000000000000002</v>
      </c>
      <c r="J21" s="36">
        <f>AVERAGE(J16:J18)</f>
        <v>0.2379518340166806</v>
      </c>
    </row>
    <row r="22" spans="8:11" x14ac:dyDescent="0.25">
      <c r="H22" s="3" t="s">
        <v>18</v>
      </c>
      <c r="I22" s="3">
        <f>STDEVP(I16:I18)/SQRT(COUNT(I16:I18))</f>
        <v>6.3645380107252597E-2</v>
      </c>
      <c r="J22" s="3">
        <f>STDEVP(J16:J18)/SQRT(COUNT(J16:J18))</f>
        <v>5.1102764274570549E-2</v>
      </c>
    </row>
    <row r="23" spans="8:11" x14ac:dyDescent="0.25">
      <c r="H23" s="3"/>
      <c r="I23" s="3"/>
      <c r="J23" s="2"/>
      <c r="K23" s="2"/>
    </row>
    <row r="24" spans="8:11" x14ac:dyDescent="0.25">
      <c r="H24" s="3"/>
      <c r="I24" s="2"/>
      <c r="J24" s="2"/>
      <c r="K24" s="2"/>
    </row>
  </sheetData>
  <mergeCells count="2">
    <mergeCell ref="A3:A8"/>
    <mergeCell ref="A9:A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7B6C-8900-4672-AEFC-594AE4B2259C}">
  <dimension ref="A1:R66"/>
  <sheetViews>
    <sheetView topLeftCell="A7" zoomScaleNormal="100" zoomScaleSheetLayoutView="100" workbookViewId="0">
      <selection activeCell="H37" sqref="F35:H37"/>
    </sheetView>
  </sheetViews>
  <sheetFormatPr defaultColWidth="9.6640625" defaultRowHeight="13.2" x14ac:dyDescent="0.25"/>
  <cols>
    <col min="1" max="2" width="9.6640625" style="34"/>
    <col min="3" max="3" width="7" style="34" customWidth="1"/>
    <col min="4" max="16384" width="9.6640625" style="3"/>
  </cols>
  <sheetData>
    <row r="1" spans="1:18" ht="11.4" customHeight="1" x14ac:dyDescent="0.25">
      <c r="A1" s="49" t="s">
        <v>401</v>
      </c>
      <c r="B1" s="32"/>
      <c r="C1" s="32"/>
    </row>
    <row r="2" spans="1:18" ht="11.4" customHeight="1" x14ac:dyDescent="0.25">
      <c r="A2" s="48"/>
      <c r="B2" s="32"/>
      <c r="C2" s="32"/>
    </row>
    <row r="3" spans="1:18" ht="11.4" customHeight="1" x14ac:dyDescent="0.25">
      <c r="A3" s="32" t="s">
        <v>12</v>
      </c>
      <c r="B3" s="32" t="s">
        <v>13</v>
      </c>
      <c r="C3" s="32" t="s">
        <v>2</v>
      </c>
      <c r="D3" s="2"/>
      <c r="F3" s="2"/>
      <c r="G3" s="2"/>
      <c r="H3" s="2"/>
      <c r="I3" s="2"/>
      <c r="J3" s="2"/>
      <c r="K3" s="2"/>
      <c r="L3" s="2"/>
      <c r="M3" s="2"/>
    </row>
    <row r="4" spans="1:18" s="6" customFormat="1" ht="11.4" customHeight="1" x14ac:dyDescent="0.25">
      <c r="A4" s="32" t="s">
        <v>4</v>
      </c>
      <c r="B4" s="32" t="s">
        <v>14</v>
      </c>
      <c r="C4" s="33">
        <v>30.939287185668899</v>
      </c>
      <c r="D4" s="8"/>
      <c r="H4" s="9"/>
      <c r="I4" s="9"/>
      <c r="J4" s="9"/>
      <c r="K4" s="9"/>
      <c r="L4" s="9"/>
      <c r="M4" s="9"/>
    </row>
    <row r="5" spans="1:18" ht="11.4" customHeight="1" x14ac:dyDescent="0.25">
      <c r="A5" s="32" t="s">
        <v>4</v>
      </c>
      <c r="B5" s="32" t="s">
        <v>14</v>
      </c>
      <c r="C5" s="33">
        <v>30.201023101806602</v>
      </c>
      <c r="D5" s="7"/>
      <c r="H5" s="2"/>
      <c r="I5" s="2"/>
      <c r="J5" s="2"/>
      <c r="K5" s="2"/>
      <c r="L5" s="2"/>
      <c r="M5" s="2"/>
    </row>
    <row r="6" spans="1:18" ht="11.4" customHeight="1" x14ac:dyDescent="0.25">
      <c r="A6" s="32" t="s">
        <v>4</v>
      </c>
      <c r="B6" s="32" t="s">
        <v>14</v>
      </c>
      <c r="C6" s="33">
        <v>30.067176818847599</v>
      </c>
      <c r="D6" s="7"/>
      <c r="E6" s="1"/>
      <c r="F6" s="31"/>
      <c r="G6" s="31"/>
      <c r="H6" s="31"/>
      <c r="I6" s="31"/>
      <c r="J6" s="31"/>
      <c r="K6" s="31"/>
      <c r="L6" s="2"/>
      <c r="M6" s="2"/>
    </row>
    <row r="7" spans="1:18" ht="11.4" customHeight="1" thickBot="1" x14ac:dyDescent="0.3">
      <c r="A7" s="32" t="s">
        <v>6</v>
      </c>
      <c r="B7" s="32" t="s">
        <v>14</v>
      </c>
      <c r="C7" s="33">
        <v>30.232028961181602</v>
      </c>
      <c r="D7" s="7"/>
      <c r="E7" s="4"/>
      <c r="F7" s="5" t="s">
        <v>5</v>
      </c>
      <c r="G7" s="5" t="s">
        <v>6</v>
      </c>
      <c r="H7" s="5" t="s">
        <v>7</v>
      </c>
      <c r="I7" s="5" t="s">
        <v>9</v>
      </c>
      <c r="J7" s="5" t="s">
        <v>10</v>
      </c>
      <c r="K7" s="5" t="s">
        <v>11</v>
      </c>
      <c r="L7" s="2"/>
      <c r="M7" s="2"/>
    </row>
    <row r="8" spans="1:18" ht="11.4" customHeight="1" x14ac:dyDescent="0.25">
      <c r="A8" s="32" t="s">
        <v>6</v>
      </c>
      <c r="B8" s="32" t="s">
        <v>14</v>
      </c>
      <c r="C8" s="33">
        <v>30.477470397949201</v>
      </c>
      <c r="D8" s="7"/>
      <c r="E8" s="10" t="s">
        <v>14</v>
      </c>
      <c r="F8" s="11">
        <v>30.939287185668899</v>
      </c>
      <c r="G8" s="11">
        <v>30.232028961181602</v>
      </c>
      <c r="H8" s="11">
        <v>30.948562622070298</v>
      </c>
      <c r="I8" s="11">
        <v>31.692956924438398</v>
      </c>
      <c r="J8" s="11">
        <v>32.082824325561504</v>
      </c>
      <c r="K8" s="11">
        <v>32.653764724731403</v>
      </c>
      <c r="L8" s="2"/>
      <c r="M8" s="2"/>
      <c r="N8" s="2"/>
      <c r="O8" s="2"/>
      <c r="P8" s="2"/>
      <c r="Q8" s="2"/>
      <c r="R8" s="2"/>
    </row>
    <row r="9" spans="1:18" ht="11.4" customHeight="1" x14ac:dyDescent="0.25">
      <c r="A9" s="32" t="s">
        <v>6</v>
      </c>
      <c r="B9" s="32" t="s">
        <v>14</v>
      </c>
      <c r="C9" s="33">
        <v>30.309795379638601</v>
      </c>
      <c r="D9" s="7"/>
      <c r="E9" s="1" t="s">
        <v>14</v>
      </c>
      <c r="F9" s="13">
        <v>30.201023101806602</v>
      </c>
      <c r="G9" s="13">
        <v>30.477470397949201</v>
      </c>
      <c r="H9" s="13">
        <v>30.2165508270263</v>
      </c>
      <c r="I9" s="13">
        <v>32.677381515502901</v>
      </c>
      <c r="J9" s="13">
        <v>31.7565097808837</v>
      </c>
      <c r="K9" s="13">
        <v>31.6529541015625</v>
      </c>
      <c r="L9" s="2"/>
      <c r="M9" s="2"/>
      <c r="N9" s="2"/>
      <c r="O9" s="2"/>
      <c r="P9" s="2"/>
      <c r="Q9" s="2"/>
      <c r="R9" s="2"/>
    </row>
    <row r="10" spans="1:18" ht="11.4" customHeight="1" thickBot="1" x14ac:dyDescent="0.3">
      <c r="A10" s="32" t="s">
        <v>7</v>
      </c>
      <c r="B10" s="32" t="s">
        <v>14</v>
      </c>
      <c r="C10" s="33">
        <v>30.948562622070298</v>
      </c>
      <c r="E10" s="14" t="s">
        <v>14</v>
      </c>
      <c r="F10" s="15">
        <v>30.067176818847599</v>
      </c>
      <c r="G10" s="15">
        <v>30.309795379638601</v>
      </c>
      <c r="H10" s="15">
        <v>30.5057983398437</v>
      </c>
      <c r="I10" s="15">
        <v>31.691766738891602</v>
      </c>
      <c r="J10" s="15">
        <v>32.584768295288001</v>
      </c>
      <c r="K10" s="15">
        <v>31.808900833129801</v>
      </c>
      <c r="L10" s="2"/>
      <c r="M10" s="2"/>
      <c r="N10" s="2"/>
      <c r="O10" s="2"/>
      <c r="P10" s="2"/>
      <c r="Q10" s="2"/>
      <c r="R10" s="2"/>
    </row>
    <row r="11" spans="1:18" ht="11.4" customHeight="1" x14ac:dyDescent="0.25">
      <c r="A11" s="32" t="s">
        <v>7</v>
      </c>
      <c r="B11" s="32" t="s">
        <v>14</v>
      </c>
      <c r="C11" s="33">
        <v>30.2165508270263</v>
      </c>
      <c r="E11" s="10" t="s">
        <v>15</v>
      </c>
      <c r="F11" s="11">
        <v>33.853075027465799</v>
      </c>
      <c r="G11" s="11">
        <v>33.036821365356403</v>
      </c>
      <c r="H11" s="11">
        <v>34.129100799560497</v>
      </c>
      <c r="I11" s="16">
        <v>36.815280914306598</v>
      </c>
      <c r="J11" s="11">
        <v>37.118776321411097</v>
      </c>
      <c r="K11" s="16">
        <v>37.139976501464801</v>
      </c>
      <c r="L11" s="2"/>
      <c r="M11" s="2"/>
      <c r="N11" s="2"/>
      <c r="O11" s="2"/>
      <c r="P11" s="2"/>
      <c r="Q11" s="2"/>
      <c r="R11" s="2"/>
    </row>
    <row r="12" spans="1:18" ht="11.4" customHeight="1" x14ac:dyDescent="0.25">
      <c r="A12" s="32" t="s">
        <v>7</v>
      </c>
      <c r="B12" s="32" t="s">
        <v>14</v>
      </c>
      <c r="C12" s="33">
        <v>30.5057983398437</v>
      </c>
      <c r="E12" s="1" t="s">
        <v>15</v>
      </c>
      <c r="F12" s="13">
        <v>33.306652069091697</v>
      </c>
      <c r="G12" s="13">
        <v>33.44331741333</v>
      </c>
      <c r="H12" s="13">
        <v>33.855720520019503</v>
      </c>
      <c r="I12" s="17">
        <v>37.692953109741197</v>
      </c>
      <c r="J12" s="13">
        <v>37.494125366210902</v>
      </c>
      <c r="K12" s="17">
        <v>36.962179183959897</v>
      </c>
      <c r="L12" s="2"/>
      <c r="M12" s="2"/>
      <c r="N12" s="2"/>
      <c r="O12" s="2"/>
      <c r="P12" s="2"/>
      <c r="Q12" s="2"/>
      <c r="R12" s="2"/>
    </row>
    <row r="13" spans="1:18" ht="11.4" customHeight="1" thickBot="1" x14ac:dyDescent="0.3">
      <c r="A13" s="32" t="s">
        <v>8</v>
      </c>
      <c r="B13" s="32" t="s">
        <v>14</v>
      </c>
      <c r="C13" s="33">
        <v>31.692956924438398</v>
      </c>
      <c r="E13" s="1" t="s">
        <v>15</v>
      </c>
      <c r="F13" s="15">
        <v>33.2402954101562</v>
      </c>
      <c r="G13" s="15">
        <v>33.716106414794901</v>
      </c>
      <c r="H13" s="15">
        <v>33.6325073242187</v>
      </c>
      <c r="I13" s="18">
        <v>37.3581895828247</v>
      </c>
      <c r="J13" s="15">
        <v>36.997541427612298</v>
      </c>
      <c r="K13" s="18">
        <v>37.112827301025298</v>
      </c>
      <c r="L13" s="2"/>
      <c r="M13" s="2"/>
      <c r="N13" s="2"/>
      <c r="O13" s="2"/>
      <c r="P13" s="2"/>
      <c r="Q13" s="2"/>
      <c r="R13" s="2"/>
    </row>
    <row r="14" spans="1:18" ht="11.4" customHeight="1" x14ac:dyDescent="0.25">
      <c r="A14" s="32" t="s">
        <v>8</v>
      </c>
      <c r="B14" s="32" t="s">
        <v>14</v>
      </c>
      <c r="C14" s="33">
        <v>32.677381515502901</v>
      </c>
      <c r="E14" s="10"/>
      <c r="F14" s="11"/>
      <c r="G14" s="11"/>
      <c r="H14" s="11"/>
      <c r="I14" s="11"/>
      <c r="J14" s="11"/>
      <c r="K14" s="11"/>
      <c r="L14" s="2"/>
    </row>
    <row r="15" spans="1:18" x14ac:dyDescent="0.25">
      <c r="A15" s="32" t="s">
        <v>8</v>
      </c>
      <c r="B15" s="32" t="s">
        <v>14</v>
      </c>
      <c r="C15" s="33">
        <v>31.691766738891602</v>
      </c>
      <c r="E15" s="19"/>
      <c r="F15" s="17"/>
      <c r="G15" s="17"/>
      <c r="H15" s="17"/>
      <c r="I15" s="17"/>
      <c r="J15" s="17"/>
      <c r="K15" s="17"/>
      <c r="L15" s="2"/>
    </row>
    <row r="16" spans="1:18" x14ac:dyDescent="0.25">
      <c r="A16" s="32" t="s">
        <v>10</v>
      </c>
      <c r="B16" s="32" t="s">
        <v>14</v>
      </c>
      <c r="C16" s="33">
        <v>32.082824325561504</v>
      </c>
      <c r="E16" s="19"/>
      <c r="F16" s="53"/>
      <c r="G16" s="53"/>
      <c r="H16" s="53"/>
      <c r="I16" s="53"/>
      <c r="J16" s="53"/>
      <c r="K16" s="53"/>
      <c r="L16" s="2"/>
    </row>
    <row r="17" spans="1:12" ht="13.8" thickBot="1" x14ac:dyDescent="0.3">
      <c r="A17" s="32" t="s">
        <v>10</v>
      </c>
      <c r="B17" s="32" t="s">
        <v>14</v>
      </c>
      <c r="C17" s="33">
        <v>31.7565097808837</v>
      </c>
      <c r="E17" s="19"/>
      <c r="F17" s="5" t="s">
        <v>5</v>
      </c>
      <c r="G17" s="5" t="s">
        <v>6</v>
      </c>
      <c r="H17" s="5" t="s">
        <v>7</v>
      </c>
      <c r="I17" s="5" t="s">
        <v>9</v>
      </c>
      <c r="J17" s="5" t="s">
        <v>10</v>
      </c>
      <c r="K17" s="5" t="s">
        <v>11</v>
      </c>
      <c r="L17" s="2"/>
    </row>
    <row r="18" spans="1:12" x14ac:dyDescent="0.25">
      <c r="A18" s="32" t="s">
        <v>10</v>
      </c>
      <c r="B18" s="32" t="s">
        <v>14</v>
      </c>
      <c r="C18" s="33">
        <v>32.584768295288001</v>
      </c>
      <c r="E18" s="1" t="s">
        <v>3</v>
      </c>
      <c r="F18" s="20">
        <f>AVERAGE(F9,F8,F10)</f>
        <v>30.4024957021077</v>
      </c>
      <c r="G18" s="20">
        <f>AVERAGE(G9,G8,G10)</f>
        <v>30.339764912923133</v>
      </c>
      <c r="H18" s="20">
        <f t="shared" ref="H18:K18" si="0">AVERAGE(H9,H8,H10)</f>
        <v>30.55697059631343</v>
      </c>
      <c r="I18" s="20">
        <f t="shared" si="0"/>
        <v>32.020701726277629</v>
      </c>
      <c r="J18" s="20">
        <f t="shared" si="0"/>
        <v>32.1413674672444</v>
      </c>
      <c r="K18" s="20">
        <f t="shared" si="0"/>
        <v>32.038539886474567</v>
      </c>
      <c r="L18" s="2"/>
    </row>
    <row r="19" spans="1:12" x14ac:dyDescent="0.25">
      <c r="A19" s="32" t="s">
        <v>11</v>
      </c>
      <c r="B19" s="32" t="s">
        <v>14</v>
      </c>
      <c r="C19" s="33">
        <v>32.653764724731403</v>
      </c>
      <c r="E19" s="19"/>
      <c r="F19" s="19"/>
      <c r="G19" s="19"/>
      <c r="H19" s="19"/>
      <c r="I19" s="19"/>
      <c r="J19" s="19"/>
      <c r="K19" s="19"/>
      <c r="L19" s="2"/>
    </row>
    <row r="20" spans="1:12" x14ac:dyDescent="0.25">
      <c r="A20" s="32" t="s">
        <v>11</v>
      </c>
      <c r="B20" s="32" t="s">
        <v>14</v>
      </c>
      <c r="C20" s="33">
        <v>31.6529541015625</v>
      </c>
      <c r="E20" s="19"/>
      <c r="F20" s="19"/>
      <c r="G20" s="19"/>
      <c r="H20" s="19"/>
      <c r="I20" s="19"/>
      <c r="J20" s="19"/>
      <c r="K20" s="19"/>
      <c r="L20" s="2"/>
    </row>
    <row r="21" spans="1:12" x14ac:dyDescent="0.25">
      <c r="A21" s="32" t="s">
        <v>11</v>
      </c>
      <c r="B21" s="32" t="s">
        <v>14</v>
      </c>
      <c r="C21" s="33">
        <v>31.808900833129801</v>
      </c>
      <c r="E21" s="21"/>
      <c r="F21" s="29"/>
      <c r="G21" s="29"/>
      <c r="H21" s="29"/>
      <c r="I21" s="29"/>
      <c r="J21" s="29"/>
      <c r="K21" s="29"/>
      <c r="L21" s="2"/>
    </row>
    <row r="22" spans="1:12" x14ac:dyDescent="0.25">
      <c r="A22" s="32" t="s">
        <v>4</v>
      </c>
      <c r="B22" s="32" t="s">
        <v>16</v>
      </c>
      <c r="C22" s="33">
        <v>33.853075027465799</v>
      </c>
      <c r="E22" s="1" t="s">
        <v>16</v>
      </c>
      <c r="F22" s="20">
        <f t="shared" ref="F22:K22" si="1">AVERAGE(F11,F12,F13)</f>
        <v>33.466674168904568</v>
      </c>
      <c r="G22" s="20">
        <f t="shared" si="1"/>
        <v>33.398748397827099</v>
      </c>
      <c r="H22" s="20">
        <f t="shared" si="1"/>
        <v>33.872442881266231</v>
      </c>
      <c r="I22" s="20">
        <f t="shared" si="1"/>
        <v>37.288807868957498</v>
      </c>
      <c r="J22" s="20">
        <f t="shared" si="1"/>
        <v>37.203481038411432</v>
      </c>
      <c r="K22" s="20">
        <f t="shared" si="1"/>
        <v>37.071660995483334</v>
      </c>
      <c r="L22" s="2"/>
    </row>
    <row r="23" spans="1:12" x14ac:dyDescent="0.25">
      <c r="A23" s="32" t="s">
        <v>4</v>
      </c>
      <c r="B23" s="32" t="s">
        <v>16</v>
      </c>
      <c r="C23" s="33">
        <v>33.306652069091697</v>
      </c>
      <c r="E23" s="1"/>
      <c r="F23" s="22">
        <f t="shared" ref="F23:K23" si="2">F22-F18</f>
        <v>3.0641784667968679</v>
      </c>
      <c r="G23" s="22">
        <f t="shared" si="2"/>
        <v>3.0589834849039654</v>
      </c>
      <c r="H23" s="22">
        <f t="shared" si="2"/>
        <v>3.3154722849528007</v>
      </c>
      <c r="I23" s="22">
        <f t="shared" si="2"/>
        <v>5.2681061426798692</v>
      </c>
      <c r="J23" s="22">
        <f t="shared" si="2"/>
        <v>5.062113571167032</v>
      </c>
      <c r="K23" s="22">
        <f t="shared" si="2"/>
        <v>5.0331211090087677</v>
      </c>
      <c r="L23" s="2"/>
    </row>
    <row r="24" spans="1:12" x14ac:dyDescent="0.25">
      <c r="A24" s="32" t="s">
        <v>4</v>
      </c>
      <c r="B24" s="32" t="s">
        <v>16</v>
      </c>
      <c r="C24" s="33">
        <v>33.2402954101562</v>
      </c>
      <c r="D24" s="2"/>
      <c r="E24" s="1"/>
      <c r="F24" s="23">
        <f>AVERAGE(F23:H23)</f>
        <v>3.1462114122178781</v>
      </c>
      <c r="G24" s="22"/>
      <c r="H24" s="22"/>
      <c r="I24" s="22"/>
      <c r="J24" s="22"/>
      <c r="K24" s="22"/>
      <c r="L24" s="2"/>
    </row>
    <row r="25" spans="1:12" x14ac:dyDescent="0.25">
      <c r="A25" s="32" t="s">
        <v>6</v>
      </c>
      <c r="B25" s="32" t="s">
        <v>16</v>
      </c>
      <c r="C25" s="33">
        <v>33.036821365356403</v>
      </c>
      <c r="D25" s="2"/>
      <c r="E25" s="1"/>
      <c r="F25" s="22">
        <f t="shared" ref="F25:K25" si="3">F23-$F$24</f>
        <v>-8.203294542101025E-2</v>
      </c>
      <c r="G25" s="22">
        <f t="shared" si="3"/>
        <v>-8.7227927313912712E-2</v>
      </c>
      <c r="H25" s="22">
        <f t="shared" si="3"/>
        <v>0.16926087273492252</v>
      </c>
      <c r="I25" s="22">
        <f t="shared" si="3"/>
        <v>2.1218947304619911</v>
      </c>
      <c r="J25" s="22">
        <f t="shared" si="3"/>
        <v>1.9159021589491538</v>
      </c>
      <c r="K25" s="22">
        <f t="shared" si="3"/>
        <v>1.8869096967908896</v>
      </c>
      <c r="L25" s="2"/>
    </row>
    <row r="26" spans="1:12" x14ac:dyDescent="0.25">
      <c r="A26" s="32" t="s">
        <v>6</v>
      </c>
      <c r="B26" s="32" t="s">
        <v>16</v>
      </c>
      <c r="C26" s="33">
        <v>33.44331741333</v>
      </c>
      <c r="D26" s="2"/>
      <c r="E26" s="1"/>
      <c r="F26" s="25">
        <f t="shared" ref="F26:K26" si="4">POWER(2,-F25)</f>
        <v>1.0585085667279555</v>
      </c>
      <c r="G26" s="25">
        <f t="shared" si="4"/>
        <v>1.062327007281076</v>
      </c>
      <c r="H26" s="25">
        <f t="shared" si="4"/>
        <v>0.88929817325625515</v>
      </c>
      <c r="I26" s="25">
        <f t="shared" si="4"/>
        <v>0.22974498412555289</v>
      </c>
      <c r="J26" s="25">
        <f t="shared" si="4"/>
        <v>0.26500616749404177</v>
      </c>
      <c r="K26" s="25">
        <f t="shared" si="4"/>
        <v>0.27038561470017314</v>
      </c>
      <c r="L26" s="2"/>
    </row>
    <row r="27" spans="1:12" x14ac:dyDescent="0.25">
      <c r="A27" s="32" t="s">
        <v>6</v>
      </c>
      <c r="B27" s="32" t="s">
        <v>16</v>
      </c>
      <c r="C27" s="33">
        <v>33.716106414794901</v>
      </c>
      <c r="D27" s="2"/>
      <c r="F27" s="22">
        <f>AVERAGE(F26:H26)</f>
        <v>1.0033779157550955</v>
      </c>
      <c r="G27" s="22"/>
      <c r="H27" s="22"/>
      <c r="I27" s="22"/>
      <c r="J27" s="22"/>
      <c r="K27" s="22"/>
      <c r="L27" s="2"/>
    </row>
    <row r="28" spans="1:12" x14ac:dyDescent="0.25">
      <c r="A28" s="32" t="s">
        <v>7</v>
      </c>
      <c r="B28" s="32" t="s">
        <v>16</v>
      </c>
      <c r="C28" s="33">
        <v>34.129100799560497</v>
      </c>
      <c r="D28" s="2"/>
      <c r="F28" s="23">
        <f t="shared" ref="F28:K28" si="5">F26/$F$27</f>
        <v>1.0549450512186838</v>
      </c>
      <c r="G28" s="23">
        <f t="shared" si="5"/>
        <v>1.0587506368242301</v>
      </c>
      <c r="H28" s="23">
        <f t="shared" si="5"/>
        <v>0.88630431195708625</v>
      </c>
      <c r="I28" s="23">
        <f t="shared" si="5"/>
        <v>0.22897153756135594</v>
      </c>
      <c r="J28" s="23">
        <f t="shared" si="5"/>
        <v>0.26411401260970596</v>
      </c>
      <c r="K28" s="23">
        <f t="shared" si="5"/>
        <v>0.26947534967090991</v>
      </c>
      <c r="L28" s="2"/>
    </row>
    <row r="29" spans="1:12" x14ac:dyDescent="0.25">
      <c r="A29" s="32" t="s">
        <v>7</v>
      </c>
      <c r="B29" s="32" t="s">
        <v>16</v>
      </c>
      <c r="C29" s="33">
        <v>33.855720520019503</v>
      </c>
      <c r="D29" s="2"/>
      <c r="E29" s="2"/>
      <c r="F29" s="2"/>
      <c r="J29" s="2"/>
      <c r="K29" s="2"/>
      <c r="L29" s="2"/>
    </row>
    <row r="30" spans="1:12" x14ac:dyDescent="0.25">
      <c r="A30" s="32" t="s">
        <v>7</v>
      </c>
      <c r="B30" s="32" t="s">
        <v>16</v>
      </c>
      <c r="C30" s="33">
        <v>33.6325073242187</v>
      </c>
      <c r="J30" s="2"/>
      <c r="K30" s="2"/>
      <c r="L30" s="2"/>
    </row>
    <row r="31" spans="1:12" x14ac:dyDescent="0.25">
      <c r="A31" s="32" t="s">
        <v>8</v>
      </c>
      <c r="B31" s="32" t="s">
        <v>16</v>
      </c>
      <c r="C31" s="33">
        <v>36.815280914306598</v>
      </c>
      <c r="G31" s="37" t="s">
        <v>0</v>
      </c>
      <c r="H31" s="2"/>
      <c r="I31" s="37" t="s">
        <v>1</v>
      </c>
      <c r="J31" s="2"/>
      <c r="K31" s="2"/>
      <c r="L31" s="2"/>
    </row>
    <row r="32" spans="1:12" x14ac:dyDescent="0.25">
      <c r="A32" s="32" t="s">
        <v>8</v>
      </c>
      <c r="B32" s="32" t="s">
        <v>16</v>
      </c>
      <c r="C32" s="33">
        <v>37.692953109741197</v>
      </c>
      <c r="F32" s="3" t="s">
        <v>17</v>
      </c>
      <c r="G32" s="36">
        <f>AVERAGE(F28:H28)</f>
        <v>1.0000000000000002</v>
      </c>
      <c r="H32" s="36"/>
      <c r="I32" s="36">
        <f>AVERAGE(I28:K28)</f>
        <v>0.25418696661399059</v>
      </c>
      <c r="J32" s="2"/>
      <c r="K32" s="2"/>
      <c r="L32" s="2"/>
    </row>
    <row r="33" spans="1:13" x14ac:dyDescent="0.25">
      <c r="A33" s="32" t="s">
        <v>8</v>
      </c>
      <c r="B33" s="32" t="s">
        <v>16</v>
      </c>
      <c r="C33" s="33">
        <v>37.3581895828247</v>
      </c>
      <c r="F33" s="3" t="s">
        <v>18</v>
      </c>
      <c r="G33" s="3">
        <f>STDEVP(F28:H28)/SQRT(COUNT(F28:H28))</f>
        <v>4.6424736533959426E-2</v>
      </c>
      <c r="H33" s="2"/>
      <c r="I33" s="3">
        <f>STDEVP(I28:K28)/SQRT(COUNT(I28:K28))</f>
        <v>1.0371428493727897E-2</v>
      </c>
      <c r="J33" s="2"/>
      <c r="K33" s="2"/>
      <c r="L33" s="2"/>
    </row>
    <row r="34" spans="1:13" x14ac:dyDescent="0.25">
      <c r="A34" s="32" t="s">
        <v>10</v>
      </c>
      <c r="B34" s="32" t="s">
        <v>16</v>
      </c>
      <c r="C34" s="33">
        <v>37.118776321411097</v>
      </c>
      <c r="H34" s="2"/>
      <c r="I34" s="2"/>
      <c r="J34" s="2"/>
      <c r="K34" s="2"/>
      <c r="L34" s="2"/>
    </row>
    <row r="35" spans="1:13" ht="11.4" customHeight="1" x14ac:dyDescent="0.25">
      <c r="A35" s="32" t="s">
        <v>10</v>
      </c>
      <c r="B35" s="32" t="s">
        <v>16</v>
      </c>
      <c r="C35" s="33">
        <v>37.494125366210902</v>
      </c>
      <c r="G35" s="2"/>
      <c r="H35" s="2"/>
      <c r="I35" s="2"/>
      <c r="J35" s="2"/>
      <c r="K35" s="2"/>
      <c r="L35" s="2"/>
    </row>
    <row r="36" spans="1:13" x14ac:dyDescent="0.25">
      <c r="A36" s="32" t="s">
        <v>10</v>
      </c>
      <c r="B36" s="32" t="s">
        <v>16</v>
      </c>
      <c r="C36" s="33">
        <v>36.997541427612298</v>
      </c>
      <c r="F36" s="2"/>
      <c r="G36" s="2"/>
      <c r="H36" s="2"/>
      <c r="I36" s="2"/>
      <c r="J36" s="2"/>
      <c r="K36" s="2"/>
      <c r="L36" s="2"/>
    </row>
    <row r="37" spans="1:13" x14ac:dyDescent="0.25">
      <c r="A37" s="32" t="s">
        <v>11</v>
      </c>
      <c r="B37" s="32" t="s">
        <v>16</v>
      </c>
      <c r="C37" s="33">
        <v>37.139976501464801</v>
      </c>
      <c r="F37" s="2"/>
      <c r="G37" s="2"/>
      <c r="H37" s="2"/>
      <c r="I37" s="2"/>
      <c r="J37" s="2"/>
      <c r="K37" s="2"/>
      <c r="L37" s="2"/>
    </row>
    <row r="38" spans="1:13" ht="14.4" customHeight="1" x14ac:dyDescent="0.25">
      <c r="A38" s="32" t="s">
        <v>11</v>
      </c>
      <c r="B38" s="32" t="s">
        <v>16</v>
      </c>
      <c r="C38" s="33">
        <v>36.962179183959897</v>
      </c>
      <c r="L38" s="2"/>
    </row>
    <row r="39" spans="1:13" x14ac:dyDescent="0.25">
      <c r="A39" s="32" t="s">
        <v>11</v>
      </c>
      <c r="B39" s="32" t="s">
        <v>16</v>
      </c>
      <c r="C39" s="33">
        <v>37.112827301025298</v>
      </c>
      <c r="E39" s="26"/>
      <c r="F39" s="27"/>
      <c r="G39" s="27"/>
      <c r="H39" s="27"/>
      <c r="I39" s="27"/>
      <c r="J39" s="27"/>
      <c r="K39" s="27"/>
      <c r="L39" s="2"/>
    </row>
    <row r="40" spans="1:13" x14ac:dyDescent="0.25">
      <c r="A40" s="32"/>
      <c r="B40" s="32"/>
      <c r="C40" s="33"/>
      <c r="E40" s="28"/>
      <c r="F40" s="28"/>
      <c r="G40" s="28"/>
      <c r="H40" s="28"/>
      <c r="I40" s="26"/>
      <c r="J40" s="24"/>
      <c r="K40" s="26"/>
      <c r="L40" s="2"/>
    </row>
    <row r="41" spans="1:13" x14ac:dyDescent="0.25">
      <c r="C41" s="35"/>
      <c r="E41" s="28"/>
      <c r="F41" s="28"/>
      <c r="G41" s="28"/>
      <c r="H41" s="28"/>
      <c r="I41" s="26"/>
      <c r="J41" s="24"/>
      <c r="K41" s="26"/>
      <c r="L41" s="2"/>
    </row>
    <row r="42" spans="1:13" x14ac:dyDescent="0.25">
      <c r="C42" s="35"/>
      <c r="D42" s="26"/>
      <c r="E42" s="28"/>
      <c r="F42" s="28"/>
      <c r="G42" s="28"/>
      <c r="H42" s="28"/>
      <c r="I42" s="26"/>
      <c r="J42" s="24"/>
      <c r="K42" s="26"/>
      <c r="L42" s="2"/>
    </row>
    <row r="43" spans="1:13" x14ac:dyDescent="0.25">
      <c r="C43" s="35"/>
      <c r="D43" s="26"/>
      <c r="E43" s="28"/>
      <c r="F43" s="28"/>
      <c r="G43" s="28"/>
      <c r="H43" s="28"/>
      <c r="I43" s="26"/>
      <c r="J43" s="24"/>
      <c r="K43" s="26"/>
      <c r="L43" s="2"/>
    </row>
    <row r="44" spans="1:13" x14ac:dyDescent="0.25">
      <c r="C44" s="35"/>
      <c r="D44" s="26"/>
      <c r="E44" s="28"/>
      <c r="F44" s="28"/>
      <c r="G44" s="28"/>
      <c r="H44" s="28"/>
      <c r="I44" s="26"/>
      <c r="J44" s="24"/>
      <c r="K44" s="26"/>
      <c r="L44" s="2"/>
      <c r="M44" s="2"/>
    </row>
    <row r="45" spans="1:13" x14ac:dyDescent="0.25">
      <c r="C45" s="35"/>
      <c r="D45" s="7"/>
      <c r="E45" s="30"/>
      <c r="F45" s="30"/>
      <c r="G45" s="30"/>
      <c r="H45" s="30"/>
      <c r="I45" s="7"/>
      <c r="J45" s="12"/>
      <c r="K45" s="7"/>
      <c r="L45" s="2"/>
      <c r="M45" s="2"/>
    </row>
    <row r="46" spans="1:13" x14ac:dyDescent="0.25">
      <c r="C46" s="35"/>
      <c r="L46" s="2"/>
      <c r="M46" s="2"/>
    </row>
    <row r="47" spans="1:13" x14ac:dyDescent="0.25">
      <c r="C47" s="35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3:13" x14ac:dyDescent="0.25">
      <c r="C49" s="35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3:13" x14ac:dyDescent="0.25"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3:13" x14ac:dyDescent="0.25">
      <c r="C51" s="35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3:13" x14ac:dyDescent="0.25">
      <c r="C52" s="35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3:13" x14ac:dyDescent="0.25">
      <c r="C53" s="35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3:13" x14ac:dyDescent="0.25">
      <c r="C54" s="35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3:13" x14ac:dyDescent="0.25"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3:13" x14ac:dyDescent="0.25">
      <c r="C56" s="35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3:13" x14ac:dyDescent="0.25">
      <c r="C57" s="35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3:13" x14ac:dyDescent="0.25">
      <c r="C58" s="35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3:13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3:13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3:13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3:13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3:13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3:13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4:13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4:13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</row>
  </sheetData>
  <mergeCells count="1">
    <mergeCell ref="F16:K16"/>
  </mergeCells>
  <phoneticPr fontId="1" type="noConversion"/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9360-750F-4076-95E2-9C2236C1DB9F}">
  <dimension ref="A1:AE304"/>
  <sheetViews>
    <sheetView tabSelected="1" topLeftCell="A16" zoomScale="70" zoomScaleNormal="70" workbookViewId="0">
      <selection activeCell="I22" sqref="I22"/>
    </sheetView>
  </sheetViews>
  <sheetFormatPr defaultRowHeight="15.6" x14ac:dyDescent="0.25"/>
  <cols>
    <col min="1" max="10" width="8.88671875" style="38"/>
    <col min="11" max="11" width="14.109375" style="38" customWidth="1"/>
    <col min="12" max="12" width="13.6640625" style="38" customWidth="1"/>
    <col min="13" max="13" width="8.88671875" style="38"/>
    <col min="14" max="15" width="12.77734375" style="38" customWidth="1"/>
    <col min="16" max="17" width="8.88671875" style="39"/>
    <col min="18" max="25" width="8.88671875" style="38"/>
    <col min="26" max="28" width="11.6640625" style="38" customWidth="1"/>
    <col min="29" max="29" width="8.88671875" style="38"/>
    <col min="30" max="30" width="19.88671875" style="38" customWidth="1"/>
    <col min="31" max="16384" width="8.88671875" style="38"/>
  </cols>
  <sheetData>
    <row r="1" spans="1:28" ht="19.8" x14ac:dyDescent="0.25">
      <c r="A1" s="50" t="s">
        <v>400</v>
      </c>
      <c r="W1" s="45" t="s">
        <v>248</v>
      </c>
      <c r="Y1" s="45" t="s">
        <v>247</v>
      </c>
    </row>
    <row r="2" spans="1:28" ht="19.8" x14ac:dyDescent="0.3">
      <c r="M2" s="38" t="s">
        <v>398</v>
      </c>
      <c r="O2" s="38" t="s">
        <v>397</v>
      </c>
      <c r="P2" s="46" t="s">
        <v>248</v>
      </c>
      <c r="Q2" s="46" t="s">
        <v>247</v>
      </c>
      <c r="W2" s="38" t="s">
        <v>396</v>
      </c>
      <c r="X2" s="38">
        <v>5</v>
      </c>
      <c r="Y2" s="38" t="s">
        <v>395</v>
      </c>
      <c r="Z2" s="38">
        <v>15</v>
      </c>
    </row>
    <row r="3" spans="1:28" ht="16.8" x14ac:dyDescent="0.25">
      <c r="A3" s="43"/>
      <c r="B3" s="43" t="s">
        <v>394</v>
      </c>
      <c r="C3" s="44" t="s">
        <v>393</v>
      </c>
      <c r="L3" s="39">
        <f t="shared" ref="L3:L66" si="0">M3/30</f>
        <v>2.0333333333333332</v>
      </c>
      <c r="M3" s="38">
        <v>61</v>
      </c>
      <c r="N3" s="40">
        <v>44624</v>
      </c>
      <c r="O3" s="40" t="s">
        <v>392</v>
      </c>
      <c r="P3" s="39">
        <f t="shared" ref="P3:Q29" si="1">(0)/6</f>
        <v>0</v>
      </c>
      <c r="Q3" s="39">
        <f t="shared" si="1"/>
        <v>0</v>
      </c>
      <c r="R3" s="38">
        <v>1</v>
      </c>
      <c r="S3" s="39">
        <f t="shared" ref="S3:S66" si="2">P4-P3</f>
        <v>0</v>
      </c>
      <c r="T3" s="39">
        <f t="shared" ref="T3:T66" si="3">Q4-Q3</f>
        <v>0</v>
      </c>
      <c r="W3" s="38" t="s">
        <v>391</v>
      </c>
      <c r="X3" s="38">
        <v>7</v>
      </c>
      <c r="Y3" s="38" t="s">
        <v>390</v>
      </c>
      <c r="Z3" s="38">
        <v>7</v>
      </c>
      <c r="AB3" s="38" t="s">
        <v>399</v>
      </c>
    </row>
    <row r="4" spans="1:28" ht="16.8" x14ac:dyDescent="0.25">
      <c r="A4" s="43"/>
      <c r="B4" s="43" t="s">
        <v>389</v>
      </c>
      <c r="C4" s="44" t="s">
        <v>388</v>
      </c>
      <c r="L4" s="39">
        <f t="shared" si="0"/>
        <v>2.0666666666666669</v>
      </c>
      <c r="M4" s="38">
        <v>62</v>
      </c>
      <c r="N4" s="40">
        <v>44625</v>
      </c>
      <c r="O4" s="40" t="s">
        <v>387</v>
      </c>
      <c r="P4" s="39">
        <f t="shared" si="1"/>
        <v>0</v>
      </c>
      <c r="Q4" s="39">
        <f t="shared" si="1"/>
        <v>0</v>
      </c>
      <c r="R4" s="38">
        <v>1</v>
      </c>
      <c r="S4" s="39">
        <f t="shared" si="2"/>
        <v>0</v>
      </c>
      <c r="T4" s="39">
        <f t="shared" si="3"/>
        <v>0</v>
      </c>
      <c r="W4" s="38" t="s">
        <v>386</v>
      </c>
      <c r="X4" s="38">
        <v>7</v>
      </c>
      <c r="Y4" s="38" t="s">
        <v>385</v>
      </c>
      <c r="Z4" s="38">
        <v>10</v>
      </c>
    </row>
    <row r="5" spans="1:28" ht="16.8" x14ac:dyDescent="0.25">
      <c r="A5" s="43"/>
      <c r="B5" s="43" t="s">
        <v>384</v>
      </c>
      <c r="C5" s="44" t="s">
        <v>383</v>
      </c>
      <c r="L5" s="39">
        <f t="shared" si="0"/>
        <v>2.1</v>
      </c>
      <c r="M5" s="38">
        <v>63</v>
      </c>
      <c r="N5" s="40">
        <v>44626</v>
      </c>
      <c r="O5" s="40" t="s">
        <v>382</v>
      </c>
      <c r="P5" s="39">
        <f t="shared" si="1"/>
        <v>0</v>
      </c>
      <c r="Q5" s="39">
        <f t="shared" si="1"/>
        <v>0</v>
      </c>
      <c r="R5" s="38">
        <v>1</v>
      </c>
      <c r="S5" s="39">
        <f t="shared" si="2"/>
        <v>0</v>
      </c>
      <c r="T5" s="39">
        <f t="shared" si="3"/>
        <v>0</v>
      </c>
      <c r="W5" s="38" t="s">
        <v>381</v>
      </c>
      <c r="X5" s="38">
        <v>9</v>
      </c>
      <c r="Y5" s="38" t="s">
        <v>380</v>
      </c>
      <c r="Z5" s="38">
        <v>1</v>
      </c>
    </row>
    <row r="6" spans="1:28" ht="16.8" x14ac:dyDescent="0.25">
      <c r="A6" s="43"/>
      <c r="B6" s="43" t="s">
        <v>379</v>
      </c>
      <c r="C6" s="44" t="s">
        <v>378</v>
      </c>
      <c r="L6" s="39">
        <f t="shared" si="0"/>
        <v>2.1333333333333333</v>
      </c>
      <c r="M6" s="38">
        <v>64</v>
      </c>
      <c r="N6" s="40">
        <v>44627</v>
      </c>
      <c r="O6" s="40" t="s">
        <v>377</v>
      </c>
      <c r="P6" s="39">
        <f t="shared" si="1"/>
        <v>0</v>
      </c>
      <c r="Q6" s="39">
        <f t="shared" si="1"/>
        <v>0</v>
      </c>
      <c r="R6" s="38">
        <v>1</v>
      </c>
      <c r="S6" s="39">
        <f t="shared" si="2"/>
        <v>0</v>
      </c>
      <c r="T6" s="39">
        <f t="shared" si="3"/>
        <v>0</v>
      </c>
      <c r="W6" s="38" t="s">
        <v>376</v>
      </c>
      <c r="X6" s="38">
        <v>8</v>
      </c>
      <c r="Y6" s="38" t="s">
        <v>375</v>
      </c>
      <c r="Z6" s="38">
        <v>6</v>
      </c>
    </row>
    <row r="7" spans="1:28" ht="16.8" x14ac:dyDescent="0.25">
      <c r="A7" s="43"/>
      <c r="B7" s="43" t="s">
        <v>374</v>
      </c>
      <c r="C7" s="44" t="s">
        <v>373</v>
      </c>
      <c r="L7" s="39">
        <f t="shared" si="0"/>
        <v>2.1666666666666665</v>
      </c>
      <c r="M7" s="38">
        <v>65</v>
      </c>
      <c r="N7" s="40">
        <v>44628</v>
      </c>
      <c r="O7" s="40" t="s">
        <v>372</v>
      </c>
      <c r="P7" s="39">
        <f t="shared" si="1"/>
        <v>0</v>
      </c>
      <c r="Q7" s="39">
        <f t="shared" si="1"/>
        <v>0</v>
      </c>
      <c r="R7" s="38">
        <v>1</v>
      </c>
      <c r="S7" s="39">
        <f t="shared" si="2"/>
        <v>0</v>
      </c>
      <c r="T7" s="39">
        <f t="shared" si="3"/>
        <v>0</v>
      </c>
      <c r="W7" s="38" t="s">
        <v>371</v>
      </c>
      <c r="X7" s="38">
        <v>3</v>
      </c>
      <c r="Y7" s="38" t="s">
        <v>370</v>
      </c>
      <c r="Z7" s="38">
        <v>8</v>
      </c>
    </row>
    <row r="8" spans="1:28" ht="16.8" x14ac:dyDescent="0.25">
      <c r="B8" s="43" t="s">
        <v>369</v>
      </c>
      <c r="C8" s="44" t="s">
        <v>368</v>
      </c>
      <c r="L8" s="39">
        <f t="shared" si="0"/>
        <v>2.2000000000000002</v>
      </c>
      <c r="M8" s="38">
        <v>66</v>
      </c>
      <c r="N8" s="40">
        <v>44629</v>
      </c>
      <c r="O8" s="40" t="s">
        <v>367</v>
      </c>
      <c r="P8" s="39">
        <f t="shared" si="1"/>
        <v>0</v>
      </c>
      <c r="Q8" s="39">
        <f t="shared" si="1"/>
        <v>0</v>
      </c>
      <c r="R8" s="38">
        <v>1</v>
      </c>
      <c r="S8" s="39">
        <f t="shared" si="2"/>
        <v>0</v>
      </c>
      <c r="T8" s="39">
        <f t="shared" si="3"/>
        <v>0</v>
      </c>
      <c r="W8" s="38" t="s">
        <v>366</v>
      </c>
      <c r="X8" s="38">
        <v>10</v>
      </c>
      <c r="Y8" s="38" t="s">
        <v>365</v>
      </c>
      <c r="Z8" s="38">
        <v>5</v>
      </c>
    </row>
    <row r="9" spans="1:28" x14ac:dyDescent="0.25">
      <c r="L9" s="39">
        <f t="shared" si="0"/>
        <v>2.2333333333333334</v>
      </c>
      <c r="M9" s="38">
        <v>67</v>
      </c>
      <c r="N9" s="40">
        <v>44630</v>
      </c>
      <c r="O9" s="40" t="s">
        <v>364</v>
      </c>
      <c r="P9" s="39">
        <f t="shared" si="1"/>
        <v>0</v>
      </c>
      <c r="Q9" s="39">
        <f t="shared" si="1"/>
        <v>0</v>
      </c>
      <c r="R9" s="38">
        <v>1</v>
      </c>
      <c r="S9" s="39">
        <f t="shared" si="2"/>
        <v>0</v>
      </c>
      <c r="T9" s="39">
        <f t="shared" si="3"/>
        <v>0</v>
      </c>
      <c r="W9" s="38" t="s">
        <v>363</v>
      </c>
      <c r="X9" s="38">
        <v>11</v>
      </c>
      <c r="Y9" s="38" t="s">
        <v>362</v>
      </c>
      <c r="Z9" s="38">
        <v>1</v>
      </c>
    </row>
    <row r="10" spans="1:28" x14ac:dyDescent="0.25">
      <c r="L10" s="39">
        <f t="shared" si="0"/>
        <v>2.2666666666666666</v>
      </c>
      <c r="M10" s="38">
        <v>68</v>
      </c>
      <c r="N10" s="40">
        <v>44631</v>
      </c>
      <c r="O10" s="40" t="s">
        <v>361</v>
      </c>
      <c r="P10" s="39">
        <f t="shared" si="1"/>
        <v>0</v>
      </c>
      <c r="Q10" s="39">
        <f t="shared" si="1"/>
        <v>0</v>
      </c>
      <c r="R10" s="38">
        <v>1</v>
      </c>
      <c r="S10" s="39">
        <f t="shared" si="2"/>
        <v>0</v>
      </c>
      <c r="T10" s="39">
        <f t="shared" si="3"/>
        <v>0</v>
      </c>
      <c r="W10" s="38" t="s">
        <v>360</v>
      </c>
      <c r="X10" s="38">
        <v>9</v>
      </c>
      <c r="Y10" s="38" t="s">
        <v>359</v>
      </c>
      <c r="Z10" s="38">
        <v>5</v>
      </c>
    </row>
    <row r="11" spans="1:28" ht="16.8" x14ac:dyDescent="0.25">
      <c r="B11" s="43" t="s">
        <v>358</v>
      </c>
      <c r="C11" s="44" t="s">
        <v>357</v>
      </c>
      <c r="L11" s="39">
        <f t="shared" si="0"/>
        <v>2.2999999999999998</v>
      </c>
      <c r="M11" s="38">
        <v>69</v>
      </c>
      <c r="N11" s="40">
        <v>44632</v>
      </c>
      <c r="O11" s="40" t="s">
        <v>356</v>
      </c>
      <c r="P11" s="39">
        <f t="shared" si="1"/>
        <v>0</v>
      </c>
      <c r="Q11" s="39">
        <f t="shared" si="1"/>
        <v>0</v>
      </c>
      <c r="R11" s="38">
        <v>1</v>
      </c>
      <c r="S11" s="39">
        <f t="shared" si="2"/>
        <v>0</v>
      </c>
      <c r="T11" s="39">
        <f t="shared" si="3"/>
        <v>0</v>
      </c>
      <c r="W11" s="38" t="s">
        <v>355</v>
      </c>
      <c r="X11" s="38">
        <v>7</v>
      </c>
      <c r="Y11" s="38" t="s">
        <v>354</v>
      </c>
      <c r="Z11" s="38">
        <v>2</v>
      </c>
    </row>
    <row r="12" spans="1:28" ht="16.8" x14ac:dyDescent="0.25">
      <c r="B12" s="43" t="s">
        <v>353</v>
      </c>
      <c r="C12" s="44" t="s">
        <v>352</v>
      </c>
      <c r="L12" s="39">
        <f t="shared" si="0"/>
        <v>2.3333333333333335</v>
      </c>
      <c r="M12" s="38">
        <v>70</v>
      </c>
      <c r="N12" s="40">
        <v>44633</v>
      </c>
      <c r="O12" s="40" t="s">
        <v>351</v>
      </c>
      <c r="P12" s="39">
        <f t="shared" si="1"/>
        <v>0</v>
      </c>
      <c r="Q12" s="39">
        <f t="shared" si="1"/>
        <v>0</v>
      </c>
      <c r="R12" s="38">
        <v>1</v>
      </c>
      <c r="S12" s="39">
        <f t="shared" si="2"/>
        <v>0</v>
      </c>
      <c r="T12" s="39">
        <f t="shared" si="3"/>
        <v>0</v>
      </c>
      <c r="W12" s="38" t="s">
        <v>350</v>
      </c>
      <c r="X12" s="38">
        <v>10</v>
      </c>
      <c r="Y12" s="38" t="s">
        <v>349</v>
      </c>
      <c r="Z12" s="38">
        <v>6</v>
      </c>
    </row>
    <row r="13" spans="1:28" ht="16.8" x14ac:dyDescent="0.25">
      <c r="B13" s="43" t="s">
        <v>348</v>
      </c>
      <c r="C13" s="44" t="s">
        <v>347</v>
      </c>
      <c r="L13" s="39">
        <f t="shared" si="0"/>
        <v>2.3666666666666667</v>
      </c>
      <c r="M13" s="38">
        <v>71</v>
      </c>
      <c r="N13" s="40">
        <v>44634</v>
      </c>
      <c r="O13" s="40" t="s">
        <v>346</v>
      </c>
      <c r="P13" s="39">
        <f t="shared" si="1"/>
        <v>0</v>
      </c>
      <c r="Q13" s="39">
        <f t="shared" si="1"/>
        <v>0</v>
      </c>
      <c r="R13" s="38">
        <v>1</v>
      </c>
      <c r="S13" s="39">
        <f t="shared" si="2"/>
        <v>0</v>
      </c>
      <c r="T13" s="39">
        <f t="shared" si="3"/>
        <v>0</v>
      </c>
      <c r="W13" s="38" t="s">
        <v>345</v>
      </c>
      <c r="X13" s="38">
        <v>13</v>
      </c>
      <c r="Y13" s="38" t="s">
        <v>344</v>
      </c>
      <c r="Z13" s="38">
        <v>7</v>
      </c>
    </row>
    <row r="14" spans="1:28" ht="16.8" x14ac:dyDescent="0.25">
      <c r="B14" s="43" t="s">
        <v>343</v>
      </c>
      <c r="C14" s="44" t="s">
        <v>342</v>
      </c>
      <c r="L14" s="39">
        <f t="shared" si="0"/>
        <v>2.4</v>
      </c>
      <c r="M14" s="38">
        <v>72</v>
      </c>
      <c r="N14" s="40">
        <v>44635</v>
      </c>
      <c r="O14" s="40" t="s">
        <v>341</v>
      </c>
      <c r="P14" s="39">
        <f t="shared" si="1"/>
        <v>0</v>
      </c>
      <c r="Q14" s="39">
        <f t="shared" si="1"/>
        <v>0</v>
      </c>
      <c r="R14" s="38">
        <v>1</v>
      </c>
      <c r="S14" s="39">
        <f t="shared" si="2"/>
        <v>0</v>
      </c>
      <c r="T14" s="39">
        <f t="shared" si="3"/>
        <v>0</v>
      </c>
      <c r="W14" s="38" t="s">
        <v>340</v>
      </c>
      <c r="X14" s="38">
        <v>9</v>
      </c>
      <c r="Y14" s="38" t="s">
        <v>339</v>
      </c>
      <c r="Z14" s="38">
        <v>7</v>
      </c>
    </row>
    <row r="15" spans="1:28" ht="16.8" x14ac:dyDescent="0.25">
      <c r="B15" s="43" t="s">
        <v>338</v>
      </c>
      <c r="C15" s="44" t="s">
        <v>337</v>
      </c>
      <c r="L15" s="39">
        <f t="shared" si="0"/>
        <v>2.4333333333333331</v>
      </c>
      <c r="M15" s="38">
        <v>73</v>
      </c>
      <c r="N15" s="40">
        <v>44636</v>
      </c>
      <c r="O15" s="40" t="s">
        <v>336</v>
      </c>
      <c r="P15" s="39">
        <f t="shared" si="1"/>
        <v>0</v>
      </c>
      <c r="Q15" s="39">
        <f t="shared" si="1"/>
        <v>0</v>
      </c>
      <c r="R15" s="38">
        <v>1</v>
      </c>
      <c r="S15" s="39">
        <f t="shared" si="2"/>
        <v>0</v>
      </c>
      <c r="T15" s="39">
        <f t="shared" si="3"/>
        <v>0</v>
      </c>
      <c r="W15" s="38" t="s">
        <v>335</v>
      </c>
      <c r="X15" s="38">
        <v>11</v>
      </c>
      <c r="Y15" s="38" t="s">
        <v>334</v>
      </c>
      <c r="Z15" s="38">
        <v>4</v>
      </c>
    </row>
    <row r="16" spans="1:28" ht="16.8" x14ac:dyDescent="0.25">
      <c r="B16" s="43" t="s">
        <v>333</v>
      </c>
      <c r="C16" s="44" t="s">
        <v>332</v>
      </c>
      <c r="L16" s="39">
        <f t="shared" si="0"/>
        <v>2.4666666666666668</v>
      </c>
      <c r="M16" s="38">
        <v>74</v>
      </c>
      <c r="N16" s="40">
        <v>44637</v>
      </c>
      <c r="O16" s="40" t="s">
        <v>331</v>
      </c>
      <c r="P16" s="39">
        <f t="shared" si="1"/>
        <v>0</v>
      </c>
      <c r="Q16" s="39">
        <f t="shared" si="1"/>
        <v>0</v>
      </c>
      <c r="R16" s="38">
        <v>1</v>
      </c>
      <c r="S16" s="39">
        <f t="shared" si="2"/>
        <v>0</v>
      </c>
      <c r="T16" s="39">
        <f t="shared" si="3"/>
        <v>0</v>
      </c>
      <c r="W16" s="38" t="s">
        <v>330</v>
      </c>
      <c r="X16" s="38">
        <v>7</v>
      </c>
      <c r="Y16" s="38" t="s">
        <v>329</v>
      </c>
      <c r="Z16" s="38">
        <v>4</v>
      </c>
    </row>
    <row r="17" spans="2:26" x14ac:dyDescent="0.25">
      <c r="B17" s="43"/>
      <c r="L17" s="39">
        <f t="shared" si="0"/>
        <v>2.5</v>
      </c>
      <c r="M17" s="38">
        <v>75</v>
      </c>
      <c r="N17" s="40">
        <v>44638</v>
      </c>
      <c r="O17" s="40" t="s">
        <v>328</v>
      </c>
      <c r="P17" s="39">
        <f t="shared" si="1"/>
        <v>0</v>
      </c>
      <c r="Q17" s="39">
        <f t="shared" si="1"/>
        <v>0</v>
      </c>
      <c r="R17" s="38">
        <v>1</v>
      </c>
      <c r="S17" s="39">
        <f t="shared" si="2"/>
        <v>0</v>
      </c>
      <c r="T17" s="39">
        <f t="shared" si="3"/>
        <v>0</v>
      </c>
      <c r="W17" s="38" t="s">
        <v>327</v>
      </c>
      <c r="X17" s="38">
        <v>8</v>
      </c>
      <c r="Y17" s="38" t="s">
        <v>326</v>
      </c>
      <c r="Z17" s="38">
        <v>2</v>
      </c>
    </row>
    <row r="18" spans="2:26" x14ac:dyDescent="0.25">
      <c r="L18" s="39">
        <f t="shared" si="0"/>
        <v>2.5333333333333332</v>
      </c>
      <c r="M18" s="38">
        <v>76</v>
      </c>
      <c r="N18" s="40">
        <v>44639</v>
      </c>
      <c r="O18" s="40" t="s">
        <v>325</v>
      </c>
      <c r="P18" s="39">
        <f t="shared" si="1"/>
        <v>0</v>
      </c>
      <c r="Q18" s="39">
        <f t="shared" si="1"/>
        <v>0</v>
      </c>
      <c r="R18" s="38">
        <v>1</v>
      </c>
      <c r="S18" s="39">
        <f t="shared" si="2"/>
        <v>0</v>
      </c>
      <c r="T18" s="39">
        <f t="shared" si="3"/>
        <v>0</v>
      </c>
      <c r="W18" s="38" t="s">
        <v>324</v>
      </c>
      <c r="X18" s="38">
        <v>10</v>
      </c>
      <c r="Y18" s="38" t="s">
        <v>323</v>
      </c>
      <c r="Z18" s="38">
        <v>2</v>
      </c>
    </row>
    <row r="19" spans="2:26" x14ac:dyDescent="0.25">
      <c r="L19" s="39">
        <f t="shared" si="0"/>
        <v>2.5666666666666669</v>
      </c>
      <c r="M19" s="38">
        <v>77</v>
      </c>
      <c r="N19" s="40">
        <v>44640</v>
      </c>
      <c r="O19" s="40" t="s">
        <v>322</v>
      </c>
      <c r="P19" s="39">
        <f t="shared" si="1"/>
        <v>0</v>
      </c>
      <c r="Q19" s="39">
        <f t="shared" si="1"/>
        <v>0</v>
      </c>
      <c r="R19" s="38">
        <v>1</v>
      </c>
      <c r="S19" s="39">
        <f t="shared" si="2"/>
        <v>0</v>
      </c>
      <c r="T19" s="39">
        <f t="shared" si="3"/>
        <v>0</v>
      </c>
      <c r="W19" s="38" t="s">
        <v>321</v>
      </c>
      <c r="X19" s="38">
        <v>8</v>
      </c>
      <c r="Y19" s="38" t="s">
        <v>320</v>
      </c>
      <c r="Z19" s="38">
        <v>6</v>
      </c>
    </row>
    <row r="20" spans="2:26" x14ac:dyDescent="0.25">
      <c r="L20" s="39">
        <f t="shared" si="0"/>
        <v>2.6</v>
      </c>
      <c r="M20" s="38">
        <v>78</v>
      </c>
      <c r="N20" s="40">
        <v>44641</v>
      </c>
      <c r="O20" s="40" t="s">
        <v>319</v>
      </c>
      <c r="P20" s="39">
        <f t="shared" si="1"/>
        <v>0</v>
      </c>
      <c r="Q20" s="39">
        <f t="shared" si="1"/>
        <v>0</v>
      </c>
      <c r="R20" s="38">
        <v>1</v>
      </c>
      <c r="S20" s="39">
        <f t="shared" si="2"/>
        <v>0</v>
      </c>
      <c r="T20" s="39">
        <f t="shared" si="3"/>
        <v>0</v>
      </c>
      <c r="W20" s="38" t="s">
        <v>318</v>
      </c>
      <c r="X20" s="38">
        <v>3</v>
      </c>
      <c r="Y20" s="38" t="s">
        <v>317</v>
      </c>
      <c r="Z20" s="38">
        <v>6</v>
      </c>
    </row>
    <row r="21" spans="2:26" x14ac:dyDescent="0.25">
      <c r="L21" s="39">
        <f t="shared" si="0"/>
        <v>2.6333333333333333</v>
      </c>
      <c r="M21" s="38">
        <v>79</v>
      </c>
      <c r="N21" s="40">
        <v>44642</v>
      </c>
      <c r="O21" s="40" t="s">
        <v>316</v>
      </c>
      <c r="P21" s="39">
        <f t="shared" si="1"/>
        <v>0</v>
      </c>
      <c r="Q21" s="39">
        <f t="shared" si="1"/>
        <v>0</v>
      </c>
      <c r="R21" s="38">
        <v>1</v>
      </c>
      <c r="S21" s="39">
        <f t="shared" si="2"/>
        <v>0</v>
      </c>
      <c r="T21" s="39">
        <f t="shared" si="3"/>
        <v>0</v>
      </c>
      <c r="W21" s="38" t="s">
        <v>315</v>
      </c>
      <c r="X21" s="38">
        <v>9</v>
      </c>
      <c r="Y21" s="38" t="s">
        <v>314</v>
      </c>
      <c r="Z21" s="38">
        <v>7</v>
      </c>
    </row>
    <row r="22" spans="2:26" x14ac:dyDescent="0.25">
      <c r="L22" s="39">
        <f t="shared" si="0"/>
        <v>2.6666666666666665</v>
      </c>
      <c r="M22" s="38">
        <v>80</v>
      </c>
      <c r="N22" s="40">
        <v>44643</v>
      </c>
      <c r="O22" s="40" t="s">
        <v>313</v>
      </c>
      <c r="P22" s="39">
        <f t="shared" si="1"/>
        <v>0</v>
      </c>
      <c r="Q22" s="39">
        <f t="shared" si="1"/>
        <v>0</v>
      </c>
      <c r="R22" s="38">
        <v>1</v>
      </c>
      <c r="S22" s="39">
        <f t="shared" si="2"/>
        <v>0</v>
      </c>
      <c r="T22" s="39">
        <f t="shared" si="3"/>
        <v>0</v>
      </c>
      <c r="W22" s="38" t="s">
        <v>312</v>
      </c>
      <c r="X22" s="38">
        <v>11</v>
      </c>
      <c r="Y22" s="38" t="s">
        <v>311</v>
      </c>
      <c r="Z22" s="38">
        <v>8</v>
      </c>
    </row>
    <row r="23" spans="2:26" x14ac:dyDescent="0.25">
      <c r="L23" s="39">
        <f t="shared" si="0"/>
        <v>2.7</v>
      </c>
      <c r="M23" s="38">
        <v>81</v>
      </c>
      <c r="N23" s="40">
        <v>44644</v>
      </c>
      <c r="O23" s="40" t="s">
        <v>310</v>
      </c>
      <c r="P23" s="39">
        <f t="shared" si="1"/>
        <v>0</v>
      </c>
      <c r="Q23" s="39">
        <f t="shared" si="1"/>
        <v>0</v>
      </c>
      <c r="R23" s="38">
        <v>1</v>
      </c>
      <c r="S23" s="39">
        <f t="shared" si="2"/>
        <v>0</v>
      </c>
      <c r="T23" s="39">
        <f t="shared" si="3"/>
        <v>0</v>
      </c>
      <c r="W23" s="38" t="s">
        <v>309</v>
      </c>
      <c r="X23" s="38">
        <v>8</v>
      </c>
      <c r="Y23" s="38" t="s">
        <v>308</v>
      </c>
      <c r="Z23" s="38">
        <v>4</v>
      </c>
    </row>
    <row r="24" spans="2:26" x14ac:dyDescent="0.25">
      <c r="L24" s="39">
        <f t="shared" si="0"/>
        <v>2.7333333333333334</v>
      </c>
      <c r="M24" s="38">
        <v>82</v>
      </c>
      <c r="N24" s="40">
        <v>44645</v>
      </c>
      <c r="O24" s="40" t="s">
        <v>307</v>
      </c>
      <c r="P24" s="39">
        <f t="shared" si="1"/>
        <v>0</v>
      </c>
      <c r="Q24" s="39">
        <f t="shared" si="1"/>
        <v>0</v>
      </c>
      <c r="R24" s="38">
        <v>1</v>
      </c>
      <c r="S24" s="39">
        <f t="shared" si="2"/>
        <v>0</v>
      </c>
      <c r="T24" s="39">
        <f t="shared" si="3"/>
        <v>0</v>
      </c>
      <c r="W24" s="38" t="s">
        <v>306</v>
      </c>
      <c r="X24" s="38">
        <v>10</v>
      </c>
      <c r="Y24" s="38" t="s">
        <v>305</v>
      </c>
      <c r="Z24" s="38">
        <v>5</v>
      </c>
    </row>
    <row r="25" spans="2:26" x14ac:dyDescent="0.25">
      <c r="L25" s="39">
        <f t="shared" si="0"/>
        <v>2.7666666666666666</v>
      </c>
      <c r="M25" s="38">
        <v>83</v>
      </c>
      <c r="N25" s="40">
        <v>44646</v>
      </c>
      <c r="O25" s="40" t="s">
        <v>304</v>
      </c>
      <c r="P25" s="39">
        <f t="shared" si="1"/>
        <v>0</v>
      </c>
      <c r="Q25" s="39">
        <f t="shared" si="1"/>
        <v>0</v>
      </c>
      <c r="R25" s="38">
        <v>1</v>
      </c>
      <c r="S25" s="39">
        <f t="shared" si="2"/>
        <v>0</v>
      </c>
      <c r="T25" s="39">
        <f t="shared" si="3"/>
        <v>0</v>
      </c>
      <c r="W25" s="38" t="s">
        <v>303</v>
      </c>
      <c r="X25" s="38">
        <v>8</v>
      </c>
      <c r="Y25" s="38" t="s">
        <v>302</v>
      </c>
      <c r="Z25" s="38">
        <v>3</v>
      </c>
    </row>
    <row r="26" spans="2:26" x14ac:dyDescent="0.25">
      <c r="L26" s="39">
        <f t="shared" si="0"/>
        <v>2.8</v>
      </c>
      <c r="M26" s="38">
        <v>84</v>
      </c>
      <c r="N26" s="40">
        <v>44647</v>
      </c>
      <c r="O26" s="40" t="s">
        <v>301</v>
      </c>
      <c r="P26" s="39">
        <f t="shared" si="1"/>
        <v>0</v>
      </c>
      <c r="Q26" s="39">
        <f t="shared" si="1"/>
        <v>0</v>
      </c>
      <c r="R26" s="38">
        <v>1</v>
      </c>
      <c r="S26" s="39">
        <f t="shared" si="2"/>
        <v>0</v>
      </c>
      <c r="T26" s="39">
        <f t="shared" si="3"/>
        <v>0</v>
      </c>
      <c r="W26" s="38" t="s">
        <v>300</v>
      </c>
      <c r="X26" s="38">
        <v>7</v>
      </c>
      <c r="Y26" s="38" t="s">
        <v>299</v>
      </c>
      <c r="Z26" s="38">
        <v>2</v>
      </c>
    </row>
    <row r="27" spans="2:26" x14ac:dyDescent="0.25">
      <c r="L27" s="39">
        <f t="shared" si="0"/>
        <v>2.8333333333333335</v>
      </c>
      <c r="M27" s="38">
        <v>85</v>
      </c>
      <c r="N27" s="40">
        <v>44648</v>
      </c>
      <c r="O27" s="40" t="s">
        <v>298</v>
      </c>
      <c r="P27" s="39">
        <f t="shared" si="1"/>
        <v>0</v>
      </c>
      <c r="Q27" s="39">
        <f t="shared" si="1"/>
        <v>0</v>
      </c>
      <c r="R27" s="38">
        <v>1</v>
      </c>
      <c r="S27" s="39">
        <f t="shared" si="2"/>
        <v>0</v>
      </c>
      <c r="T27" s="39">
        <f t="shared" si="3"/>
        <v>0</v>
      </c>
      <c r="W27" s="38" t="s">
        <v>297</v>
      </c>
      <c r="X27" s="38">
        <v>11</v>
      </c>
      <c r="Y27" s="38" t="s">
        <v>296</v>
      </c>
      <c r="Z27" s="38">
        <v>6</v>
      </c>
    </row>
    <row r="28" spans="2:26" x14ac:dyDescent="0.25">
      <c r="L28" s="39">
        <f t="shared" si="0"/>
        <v>2.8666666666666667</v>
      </c>
      <c r="M28" s="38">
        <v>86</v>
      </c>
      <c r="N28" s="40">
        <v>44649</v>
      </c>
      <c r="O28" s="40" t="s">
        <v>295</v>
      </c>
      <c r="P28" s="39">
        <f t="shared" si="1"/>
        <v>0</v>
      </c>
      <c r="Q28" s="39">
        <f t="shared" si="1"/>
        <v>0</v>
      </c>
      <c r="R28" s="38">
        <v>1</v>
      </c>
      <c r="S28" s="39">
        <f t="shared" si="2"/>
        <v>0</v>
      </c>
      <c r="T28" s="39">
        <f t="shared" si="3"/>
        <v>0</v>
      </c>
      <c r="W28" s="38" t="s">
        <v>294</v>
      </c>
      <c r="X28" s="38">
        <v>6</v>
      </c>
      <c r="Y28" s="38" t="s">
        <v>293</v>
      </c>
      <c r="Z28" s="38">
        <v>7</v>
      </c>
    </row>
    <row r="29" spans="2:26" ht="16.8" x14ac:dyDescent="0.25">
      <c r="C29" s="44"/>
      <c r="L29" s="39">
        <f t="shared" si="0"/>
        <v>2.9</v>
      </c>
      <c r="M29" s="38">
        <v>87</v>
      </c>
      <c r="N29" s="40">
        <v>44650</v>
      </c>
      <c r="O29" s="40" t="s">
        <v>292</v>
      </c>
      <c r="P29" s="39">
        <f t="shared" si="1"/>
        <v>0</v>
      </c>
      <c r="Q29" s="39">
        <f t="shared" si="1"/>
        <v>0</v>
      </c>
      <c r="R29" s="38">
        <v>1</v>
      </c>
      <c r="S29" s="39">
        <f t="shared" si="2"/>
        <v>0.83333333333333337</v>
      </c>
      <c r="T29" s="39">
        <f t="shared" si="3"/>
        <v>0</v>
      </c>
      <c r="W29" s="38" t="s">
        <v>291</v>
      </c>
      <c r="X29" s="38">
        <v>8</v>
      </c>
      <c r="Y29" s="38" t="s">
        <v>290</v>
      </c>
      <c r="Z29" s="38">
        <v>8</v>
      </c>
    </row>
    <row r="30" spans="2:26" x14ac:dyDescent="0.25">
      <c r="L30" s="39">
        <f t="shared" si="0"/>
        <v>2.9333333333333331</v>
      </c>
      <c r="M30" s="38">
        <v>88</v>
      </c>
      <c r="N30" s="40">
        <v>44651</v>
      </c>
      <c r="O30" s="40" t="s">
        <v>289</v>
      </c>
      <c r="P30" s="39">
        <f>(5)/6</f>
        <v>0.83333333333333337</v>
      </c>
      <c r="Q30" s="39">
        <f>(0)/6</f>
        <v>0</v>
      </c>
      <c r="R30" s="38">
        <v>1</v>
      </c>
      <c r="S30" s="39">
        <f t="shared" si="2"/>
        <v>0</v>
      </c>
      <c r="T30" s="39">
        <f t="shared" si="3"/>
        <v>0</v>
      </c>
      <c r="W30" s="38" t="s">
        <v>288</v>
      </c>
      <c r="X30" s="38">
        <v>6</v>
      </c>
      <c r="Y30" s="38" t="s">
        <v>287</v>
      </c>
      <c r="Z30" s="38">
        <v>6</v>
      </c>
    </row>
    <row r="31" spans="2:26" x14ac:dyDescent="0.25">
      <c r="L31" s="39">
        <f t="shared" si="0"/>
        <v>2.9666666666666668</v>
      </c>
      <c r="M31" s="38">
        <v>89</v>
      </c>
      <c r="N31" s="40">
        <v>44652</v>
      </c>
      <c r="O31" s="40" t="s">
        <v>286</v>
      </c>
      <c r="P31" s="39">
        <f>(5)/6</f>
        <v>0.83333333333333337</v>
      </c>
      <c r="Q31" s="39">
        <f>(0)/6</f>
        <v>0</v>
      </c>
      <c r="R31" s="38">
        <v>1</v>
      </c>
      <c r="S31" s="39">
        <f t="shared" si="2"/>
        <v>0</v>
      </c>
      <c r="T31" s="39">
        <f t="shared" si="3"/>
        <v>0</v>
      </c>
      <c r="W31" s="38" t="s">
        <v>285</v>
      </c>
      <c r="X31" s="38">
        <v>7</v>
      </c>
      <c r="Y31" s="38" t="s">
        <v>284</v>
      </c>
      <c r="Z31" s="38">
        <v>2</v>
      </c>
    </row>
    <row r="32" spans="2:26" x14ac:dyDescent="0.25">
      <c r="L32" s="39">
        <f t="shared" si="0"/>
        <v>3</v>
      </c>
      <c r="M32" s="38">
        <v>90</v>
      </c>
      <c r="N32" s="40">
        <v>44653</v>
      </c>
      <c r="O32" s="40" t="s">
        <v>283</v>
      </c>
      <c r="P32" s="39">
        <f>(5)/6</f>
        <v>0.83333333333333337</v>
      </c>
      <c r="Q32" s="39">
        <f>(0)/6</f>
        <v>0</v>
      </c>
      <c r="R32" s="38">
        <v>1</v>
      </c>
      <c r="S32" s="39">
        <f t="shared" si="2"/>
        <v>0</v>
      </c>
      <c r="T32" s="39">
        <f t="shared" si="3"/>
        <v>0</v>
      </c>
      <c r="W32" s="38" t="s">
        <v>282</v>
      </c>
      <c r="X32" s="38">
        <v>9</v>
      </c>
      <c r="Y32" s="38" t="s">
        <v>280</v>
      </c>
      <c r="Z32" s="38">
        <v>4</v>
      </c>
    </row>
    <row r="33" spans="12:31" x14ac:dyDescent="0.25">
      <c r="L33" s="39">
        <f t="shared" si="0"/>
        <v>3.0333333333333332</v>
      </c>
      <c r="M33" s="38">
        <v>91</v>
      </c>
      <c r="N33" s="40">
        <v>44654</v>
      </c>
      <c r="O33" s="40" t="s">
        <v>281</v>
      </c>
      <c r="P33" s="39">
        <f>(5)/6</f>
        <v>0.83333333333333337</v>
      </c>
      <c r="Q33" s="39">
        <f>(0)/6</f>
        <v>0</v>
      </c>
      <c r="R33" s="38">
        <v>1</v>
      </c>
      <c r="S33" s="39">
        <f t="shared" si="2"/>
        <v>1.1666666666666665</v>
      </c>
      <c r="T33" s="39">
        <f t="shared" si="3"/>
        <v>2.5</v>
      </c>
      <c r="W33" s="38" t="s">
        <v>280</v>
      </c>
      <c r="X33" s="38">
        <v>4</v>
      </c>
      <c r="Y33" s="38" t="s">
        <v>280</v>
      </c>
      <c r="Z33" s="38">
        <v>4</v>
      </c>
    </row>
    <row r="34" spans="12:31" x14ac:dyDescent="0.25">
      <c r="L34" s="39">
        <f t="shared" si="0"/>
        <v>3.0666666666666669</v>
      </c>
      <c r="M34" s="38">
        <v>92</v>
      </c>
      <c r="N34" s="40">
        <v>44655</v>
      </c>
      <c r="O34" s="40" t="s">
        <v>279</v>
      </c>
      <c r="P34" s="39">
        <f>(5+7)/6</f>
        <v>2</v>
      </c>
      <c r="Q34" s="39">
        <f>(15)/6</f>
        <v>2.5</v>
      </c>
      <c r="R34" s="38">
        <v>1</v>
      </c>
      <c r="S34" s="39">
        <f t="shared" si="2"/>
        <v>0</v>
      </c>
      <c r="T34" s="39">
        <f t="shared" si="3"/>
        <v>1.1666666666666665</v>
      </c>
      <c r="W34" s="38" t="s">
        <v>278</v>
      </c>
      <c r="X34" s="38">
        <v>8</v>
      </c>
      <c r="Y34" s="38" t="s">
        <v>277</v>
      </c>
      <c r="Z34" s="38">
        <v>3</v>
      </c>
    </row>
    <row r="35" spans="12:31" x14ac:dyDescent="0.25">
      <c r="L35" s="39">
        <f t="shared" si="0"/>
        <v>3.1</v>
      </c>
      <c r="M35" s="38">
        <v>93</v>
      </c>
      <c r="N35" s="40">
        <v>44656</v>
      </c>
      <c r="O35" s="40" t="s">
        <v>276</v>
      </c>
      <c r="P35" s="39">
        <f>(5+7)/6</f>
        <v>2</v>
      </c>
      <c r="Q35" s="39">
        <f>(15+7)/6</f>
        <v>3.6666666666666665</v>
      </c>
      <c r="R35" s="38">
        <v>1</v>
      </c>
      <c r="S35" s="39">
        <f t="shared" si="2"/>
        <v>0</v>
      </c>
      <c r="T35" s="39">
        <f t="shared" si="3"/>
        <v>0</v>
      </c>
      <c r="W35" s="38" t="s">
        <v>275</v>
      </c>
      <c r="X35" s="38">
        <v>5</v>
      </c>
      <c r="Y35" s="38" t="s">
        <v>274</v>
      </c>
      <c r="Z35" s="38">
        <v>2</v>
      </c>
      <c r="AB35" s="54" t="s">
        <v>273</v>
      </c>
      <c r="AC35" s="54"/>
      <c r="AD35" s="54"/>
    </row>
    <row r="36" spans="12:31" x14ac:dyDescent="0.25">
      <c r="L36" s="39">
        <f t="shared" si="0"/>
        <v>3.1333333333333333</v>
      </c>
      <c r="M36" s="38">
        <v>94</v>
      </c>
      <c r="N36" s="40">
        <v>44657</v>
      </c>
      <c r="O36" s="40" t="s">
        <v>272</v>
      </c>
      <c r="P36" s="39">
        <f>(5+7)/6</f>
        <v>2</v>
      </c>
      <c r="Q36" s="39">
        <f>(15+7)/6</f>
        <v>3.6666666666666665</v>
      </c>
      <c r="R36" s="38">
        <v>1</v>
      </c>
      <c r="S36" s="39">
        <f t="shared" si="2"/>
        <v>1.1666666666666665</v>
      </c>
      <c r="T36" s="39">
        <f t="shared" si="3"/>
        <v>1.6666666666666665</v>
      </c>
      <c r="W36" s="38" t="s">
        <v>271</v>
      </c>
      <c r="X36" s="38">
        <v>4</v>
      </c>
      <c r="Y36" s="38" t="s">
        <v>270</v>
      </c>
      <c r="Z36" s="38">
        <v>4</v>
      </c>
    </row>
    <row r="37" spans="12:31" x14ac:dyDescent="0.25">
      <c r="L37" s="39">
        <f t="shared" si="0"/>
        <v>3.1666666666666665</v>
      </c>
      <c r="M37" s="38">
        <v>95</v>
      </c>
      <c r="N37" s="40">
        <v>44658</v>
      </c>
      <c r="O37" s="40" t="s">
        <v>269</v>
      </c>
      <c r="P37" s="39">
        <f>(5+7+7)/6</f>
        <v>3.1666666666666665</v>
      </c>
      <c r="Q37" s="39">
        <f t="shared" ref="Q37:Q48" si="4">(15+7+10)/6</f>
        <v>5.333333333333333</v>
      </c>
      <c r="R37" s="38">
        <v>1</v>
      </c>
      <c r="S37" s="39">
        <f t="shared" si="2"/>
        <v>0</v>
      </c>
      <c r="T37" s="39">
        <f t="shared" si="3"/>
        <v>0</v>
      </c>
      <c r="W37" s="38" t="s">
        <v>268</v>
      </c>
      <c r="X37" s="38">
        <v>4</v>
      </c>
      <c r="Y37" s="38" t="s">
        <v>267</v>
      </c>
      <c r="Z37" s="38">
        <v>3</v>
      </c>
      <c r="AB37" s="38" t="s">
        <v>251</v>
      </c>
      <c r="AC37" s="38">
        <v>4</v>
      </c>
      <c r="AD37" s="38">
        <v>3</v>
      </c>
    </row>
    <row r="38" spans="12:31" x14ac:dyDescent="0.25">
      <c r="L38" s="39">
        <f t="shared" si="0"/>
        <v>3.2</v>
      </c>
      <c r="M38" s="38">
        <v>96</v>
      </c>
      <c r="N38" s="40">
        <v>44659</v>
      </c>
      <c r="O38" s="40" t="s">
        <v>266</v>
      </c>
      <c r="P38" s="39">
        <f>(5+7+7)/6</f>
        <v>3.1666666666666665</v>
      </c>
      <c r="Q38" s="39">
        <f t="shared" si="4"/>
        <v>5.333333333333333</v>
      </c>
      <c r="R38" s="38">
        <v>1</v>
      </c>
      <c r="S38" s="39">
        <f t="shared" si="2"/>
        <v>0</v>
      </c>
      <c r="T38" s="39">
        <f t="shared" si="3"/>
        <v>0</v>
      </c>
      <c r="W38" s="38" t="s">
        <v>265</v>
      </c>
      <c r="X38" s="38">
        <v>7</v>
      </c>
      <c r="Y38" s="38" t="s">
        <v>264</v>
      </c>
      <c r="Z38" s="38">
        <v>4</v>
      </c>
      <c r="AB38" s="38" t="s">
        <v>251</v>
      </c>
      <c r="AC38" s="38">
        <v>7</v>
      </c>
      <c r="AD38" s="38">
        <v>4</v>
      </c>
    </row>
    <row r="39" spans="12:31" x14ac:dyDescent="0.25">
      <c r="L39" s="39">
        <f t="shared" si="0"/>
        <v>3.2333333333333334</v>
      </c>
      <c r="M39" s="38">
        <v>97</v>
      </c>
      <c r="N39" s="40">
        <v>44660</v>
      </c>
      <c r="O39" s="40" t="s">
        <v>263</v>
      </c>
      <c r="P39" s="39">
        <f>(5+7+7)/6</f>
        <v>3.1666666666666665</v>
      </c>
      <c r="Q39" s="39">
        <f t="shared" si="4"/>
        <v>5.333333333333333</v>
      </c>
      <c r="R39" s="38">
        <v>1</v>
      </c>
      <c r="S39" s="39">
        <f t="shared" si="2"/>
        <v>1.5000000000000004</v>
      </c>
      <c r="T39" s="39">
        <f t="shared" si="3"/>
        <v>0</v>
      </c>
      <c r="W39" s="38" t="s">
        <v>262</v>
      </c>
      <c r="X39" s="38">
        <v>4</v>
      </c>
      <c r="Y39" s="38" t="s">
        <v>261</v>
      </c>
      <c r="Z39" s="38">
        <v>2</v>
      </c>
      <c r="AB39" s="38" t="s">
        <v>251</v>
      </c>
      <c r="AC39" s="38">
        <v>4</v>
      </c>
      <c r="AD39" s="38">
        <v>2</v>
      </c>
    </row>
    <row r="40" spans="12:31" x14ac:dyDescent="0.25">
      <c r="L40" s="39">
        <f t="shared" si="0"/>
        <v>3.2666666666666666</v>
      </c>
      <c r="M40" s="38">
        <v>98</v>
      </c>
      <c r="N40" s="40">
        <v>44661</v>
      </c>
      <c r="O40" s="40" t="s">
        <v>260</v>
      </c>
      <c r="P40" s="39">
        <f>(5+7+7+9)/6</f>
        <v>4.666666666666667</v>
      </c>
      <c r="Q40" s="39">
        <f t="shared" si="4"/>
        <v>5.333333333333333</v>
      </c>
      <c r="R40" s="38">
        <v>1</v>
      </c>
      <c r="S40" s="39">
        <f t="shared" si="2"/>
        <v>0</v>
      </c>
      <c r="T40" s="39">
        <f t="shared" si="3"/>
        <v>0</v>
      </c>
      <c r="W40" s="38" t="s">
        <v>259</v>
      </c>
      <c r="X40" s="38">
        <v>4</v>
      </c>
      <c r="Y40" s="38" t="s">
        <v>258</v>
      </c>
      <c r="Z40" s="38">
        <v>1</v>
      </c>
      <c r="AB40" s="38" t="s">
        <v>251</v>
      </c>
      <c r="AC40" s="38">
        <v>4</v>
      </c>
      <c r="AD40" s="38">
        <v>1</v>
      </c>
    </row>
    <row r="41" spans="12:31" x14ac:dyDescent="0.25">
      <c r="L41" s="39">
        <f t="shared" si="0"/>
        <v>3.3</v>
      </c>
      <c r="M41" s="38">
        <v>99</v>
      </c>
      <c r="N41" s="40">
        <v>44662</v>
      </c>
      <c r="O41" s="40" t="s">
        <v>257</v>
      </c>
      <c r="P41" s="39">
        <f>(5+7+7+9)/6</f>
        <v>4.666666666666667</v>
      </c>
      <c r="Q41" s="39">
        <f t="shared" si="4"/>
        <v>5.333333333333333</v>
      </c>
      <c r="R41" s="38">
        <v>1</v>
      </c>
      <c r="S41" s="39">
        <f t="shared" si="2"/>
        <v>0</v>
      </c>
      <c r="T41" s="39">
        <f t="shared" si="3"/>
        <v>0</v>
      </c>
      <c r="W41" s="38" t="s">
        <v>256</v>
      </c>
      <c r="X41" s="38">
        <v>6</v>
      </c>
      <c r="Y41" s="38" t="s">
        <v>255</v>
      </c>
      <c r="Z41" s="38">
        <v>2</v>
      </c>
      <c r="AB41" s="38" t="s">
        <v>251</v>
      </c>
      <c r="AC41" s="38">
        <v>6</v>
      </c>
      <c r="AD41" s="38">
        <v>2</v>
      </c>
    </row>
    <row r="42" spans="12:31" x14ac:dyDescent="0.25">
      <c r="L42" s="39">
        <f t="shared" si="0"/>
        <v>3.3333333333333335</v>
      </c>
      <c r="M42" s="38">
        <v>100</v>
      </c>
      <c r="N42" s="40">
        <v>44663</v>
      </c>
      <c r="O42" s="40" t="s">
        <v>254</v>
      </c>
      <c r="P42" s="39">
        <f>(5+7+7+9)/6</f>
        <v>4.666666666666667</v>
      </c>
      <c r="Q42" s="39">
        <f t="shared" si="4"/>
        <v>5.333333333333333</v>
      </c>
      <c r="R42" s="38">
        <v>1</v>
      </c>
      <c r="S42" s="39">
        <f t="shared" si="2"/>
        <v>1.333333333333333</v>
      </c>
      <c r="T42" s="39">
        <f t="shared" si="3"/>
        <v>0</v>
      </c>
      <c r="W42" s="38" t="s">
        <v>253</v>
      </c>
      <c r="X42" s="38">
        <v>7</v>
      </c>
      <c r="Y42" s="38" t="s">
        <v>252</v>
      </c>
      <c r="Z42" s="38">
        <v>3</v>
      </c>
      <c r="AB42" s="38" t="s">
        <v>251</v>
      </c>
      <c r="AC42" s="38">
        <v>7</v>
      </c>
      <c r="AD42" s="38">
        <v>3</v>
      </c>
    </row>
    <row r="43" spans="12:31" x14ac:dyDescent="0.25">
      <c r="L43" s="39">
        <f t="shared" si="0"/>
        <v>3.3666666666666667</v>
      </c>
      <c r="M43" s="38">
        <v>101</v>
      </c>
      <c r="N43" s="40">
        <v>44664</v>
      </c>
      <c r="O43" s="40" t="s">
        <v>250</v>
      </c>
      <c r="P43" s="39">
        <f t="shared" ref="P43:P58" si="5">(5+7+7+9+8)/6</f>
        <v>6</v>
      </c>
      <c r="Q43" s="39">
        <f t="shared" si="4"/>
        <v>5.333333333333333</v>
      </c>
      <c r="R43" s="38">
        <v>1</v>
      </c>
      <c r="S43" s="39">
        <f t="shared" si="2"/>
        <v>0</v>
      </c>
      <c r="T43" s="39">
        <f t="shared" si="3"/>
        <v>0</v>
      </c>
    </row>
    <row r="44" spans="12:31" ht="19.8" x14ac:dyDescent="0.25">
      <c r="L44" s="39">
        <f t="shared" si="0"/>
        <v>3.4</v>
      </c>
      <c r="M44" s="38">
        <v>102</v>
      </c>
      <c r="N44" s="40">
        <v>44665</v>
      </c>
      <c r="O44" s="40" t="s">
        <v>249</v>
      </c>
      <c r="P44" s="39">
        <f t="shared" si="5"/>
        <v>6</v>
      </c>
      <c r="Q44" s="39">
        <f t="shared" si="4"/>
        <v>5.333333333333333</v>
      </c>
      <c r="R44" s="38">
        <v>1</v>
      </c>
      <c r="S44" s="39">
        <f t="shared" si="2"/>
        <v>0</v>
      </c>
      <c r="T44" s="39">
        <f t="shared" si="3"/>
        <v>0</v>
      </c>
      <c r="AB44" s="42"/>
      <c r="AC44" s="45" t="s">
        <v>248</v>
      </c>
      <c r="AD44" s="45" t="s">
        <v>247</v>
      </c>
    </row>
    <row r="45" spans="12:31" x14ac:dyDescent="0.25">
      <c r="L45" s="39">
        <f t="shared" si="0"/>
        <v>3.4333333333333331</v>
      </c>
      <c r="M45" s="38">
        <v>103</v>
      </c>
      <c r="N45" s="40">
        <v>44666</v>
      </c>
      <c r="O45" s="40" t="s">
        <v>246</v>
      </c>
      <c r="P45" s="39">
        <f t="shared" si="5"/>
        <v>6</v>
      </c>
      <c r="Q45" s="39">
        <f t="shared" si="4"/>
        <v>5.333333333333333</v>
      </c>
      <c r="R45" s="38">
        <v>1</v>
      </c>
      <c r="S45" s="39">
        <f t="shared" si="2"/>
        <v>0</v>
      </c>
      <c r="T45" s="39">
        <f t="shared" si="3"/>
        <v>0</v>
      </c>
      <c r="AB45" s="42" t="s">
        <v>17</v>
      </c>
      <c r="AC45" s="47">
        <f>AVERAGE(AC37:AC42)</f>
        <v>5.333333333333333</v>
      </c>
      <c r="AD45" s="47">
        <f>AVERAGE(AD37:AD42)</f>
        <v>2.5</v>
      </c>
    </row>
    <row r="46" spans="12:31" x14ac:dyDescent="0.25">
      <c r="L46" s="39">
        <f t="shared" si="0"/>
        <v>3.4666666666666668</v>
      </c>
      <c r="M46" s="38">
        <v>104</v>
      </c>
      <c r="N46" s="40">
        <v>44667</v>
      </c>
      <c r="O46" s="40" t="s">
        <v>245</v>
      </c>
      <c r="P46" s="39">
        <f t="shared" si="5"/>
        <v>6</v>
      </c>
      <c r="Q46" s="39">
        <f t="shared" si="4"/>
        <v>5.333333333333333</v>
      </c>
      <c r="R46" s="38">
        <v>1</v>
      </c>
      <c r="S46" s="39">
        <f t="shared" si="2"/>
        <v>0</v>
      </c>
      <c r="T46" s="39">
        <f t="shared" si="3"/>
        <v>0</v>
      </c>
      <c r="AB46" s="42" t="s">
        <v>18</v>
      </c>
      <c r="AC46" s="42">
        <f>STDEVP(AC37:AC42)/SQRT(COUNT(AC37:AC42))</f>
        <v>0.56108360768678212</v>
      </c>
      <c r="AD46" s="42">
        <f>STDEVP(AD37:AD42)/SQRT(COUNT(AD37:AD42))</f>
        <v>0.39086797998528583</v>
      </c>
    </row>
    <row r="47" spans="12:31" x14ac:dyDescent="0.25">
      <c r="L47" s="39">
        <f t="shared" si="0"/>
        <v>3.5</v>
      </c>
      <c r="M47" s="38">
        <v>105</v>
      </c>
      <c r="N47" s="40">
        <v>44668</v>
      </c>
      <c r="O47" s="40" t="s">
        <v>244</v>
      </c>
      <c r="P47" s="39">
        <f t="shared" si="5"/>
        <v>6</v>
      </c>
      <c r="Q47" s="39">
        <f t="shared" si="4"/>
        <v>5.333333333333333</v>
      </c>
      <c r="R47" s="38">
        <v>1</v>
      </c>
      <c r="S47" s="39">
        <f t="shared" si="2"/>
        <v>0</v>
      </c>
      <c r="T47" s="39">
        <f t="shared" si="3"/>
        <v>0</v>
      </c>
      <c r="AB47" s="42"/>
      <c r="AC47" s="42"/>
      <c r="AD47" s="41"/>
      <c r="AE47" s="2"/>
    </row>
    <row r="48" spans="12:31" x14ac:dyDescent="0.25">
      <c r="L48" s="39">
        <f t="shared" si="0"/>
        <v>3.5333333333333332</v>
      </c>
      <c r="M48" s="38">
        <v>106</v>
      </c>
      <c r="N48" s="40">
        <v>44669</v>
      </c>
      <c r="O48" s="40" t="s">
        <v>243</v>
      </c>
      <c r="P48" s="39">
        <f t="shared" si="5"/>
        <v>6</v>
      </c>
      <c r="Q48" s="39">
        <f t="shared" si="4"/>
        <v>5.333333333333333</v>
      </c>
      <c r="R48" s="38">
        <v>1</v>
      </c>
      <c r="S48" s="39">
        <f t="shared" si="2"/>
        <v>0</v>
      </c>
      <c r="T48" s="39">
        <f t="shared" si="3"/>
        <v>1.166666666666667</v>
      </c>
      <c r="AB48" s="42"/>
      <c r="AC48" s="41"/>
      <c r="AD48" s="41"/>
      <c r="AE48" s="2"/>
    </row>
    <row r="49" spans="12:20" x14ac:dyDescent="0.25">
      <c r="L49" s="39">
        <f t="shared" si="0"/>
        <v>3.5666666666666669</v>
      </c>
      <c r="M49" s="38">
        <v>107</v>
      </c>
      <c r="N49" s="40">
        <v>44670</v>
      </c>
      <c r="O49" s="40" t="s">
        <v>242</v>
      </c>
      <c r="P49" s="39">
        <f t="shared" si="5"/>
        <v>6</v>
      </c>
      <c r="Q49" s="39">
        <f>(15+7+10+7)/6</f>
        <v>6.5</v>
      </c>
      <c r="R49" s="38">
        <v>1</v>
      </c>
      <c r="S49" s="39">
        <f t="shared" si="2"/>
        <v>0</v>
      </c>
      <c r="T49" s="39">
        <f t="shared" si="3"/>
        <v>0</v>
      </c>
    </row>
    <row r="50" spans="12:20" x14ac:dyDescent="0.25">
      <c r="L50" s="39">
        <f t="shared" si="0"/>
        <v>3.6</v>
      </c>
      <c r="M50" s="38">
        <v>108</v>
      </c>
      <c r="N50" s="40">
        <v>44671</v>
      </c>
      <c r="O50" s="40" t="s">
        <v>241</v>
      </c>
      <c r="P50" s="39">
        <f t="shared" si="5"/>
        <v>6</v>
      </c>
      <c r="Q50" s="39">
        <f>(15+7+10+7)/6</f>
        <v>6.5</v>
      </c>
      <c r="R50" s="38">
        <v>1</v>
      </c>
      <c r="S50" s="39">
        <f t="shared" si="2"/>
        <v>0</v>
      </c>
      <c r="T50" s="39">
        <f t="shared" si="3"/>
        <v>0</v>
      </c>
    </row>
    <row r="51" spans="12:20" x14ac:dyDescent="0.25">
      <c r="L51" s="39">
        <f t="shared" si="0"/>
        <v>3.6333333333333333</v>
      </c>
      <c r="M51" s="38">
        <v>109</v>
      </c>
      <c r="N51" s="40">
        <v>44672</v>
      </c>
      <c r="O51" s="40" t="s">
        <v>240</v>
      </c>
      <c r="P51" s="39">
        <f t="shared" si="5"/>
        <v>6</v>
      </c>
      <c r="Q51" s="39">
        <f>(15+7+10+7)/6</f>
        <v>6.5</v>
      </c>
      <c r="R51" s="38">
        <v>1</v>
      </c>
      <c r="S51" s="39">
        <f t="shared" si="2"/>
        <v>0</v>
      </c>
      <c r="T51" s="39">
        <f t="shared" si="3"/>
        <v>0</v>
      </c>
    </row>
    <row r="52" spans="12:20" x14ac:dyDescent="0.25">
      <c r="L52" s="39">
        <f t="shared" si="0"/>
        <v>3.6666666666666665</v>
      </c>
      <c r="M52" s="38">
        <v>110</v>
      </c>
      <c r="N52" s="40">
        <v>44673</v>
      </c>
      <c r="O52" s="40" t="s">
        <v>239</v>
      </c>
      <c r="P52" s="39">
        <f t="shared" si="5"/>
        <v>6</v>
      </c>
      <c r="Q52" s="39">
        <f>(15+7+10+7)/6</f>
        <v>6.5</v>
      </c>
      <c r="R52" s="38">
        <v>1</v>
      </c>
      <c r="S52" s="39">
        <f t="shared" si="2"/>
        <v>0</v>
      </c>
      <c r="T52" s="39">
        <f t="shared" si="3"/>
        <v>1.333333333333333</v>
      </c>
    </row>
    <row r="53" spans="12:20" x14ac:dyDescent="0.25">
      <c r="L53" s="39">
        <f t="shared" si="0"/>
        <v>3.7</v>
      </c>
      <c r="M53" s="38">
        <v>111</v>
      </c>
      <c r="N53" s="40">
        <v>44674</v>
      </c>
      <c r="O53" s="40" t="s">
        <v>238</v>
      </c>
      <c r="P53" s="39">
        <f t="shared" si="5"/>
        <v>6</v>
      </c>
      <c r="Q53" s="39">
        <f>(15+7+10+7+8)/6</f>
        <v>7.833333333333333</v>
      </c>
      <c r="R53" s="38">
        <v>1</v>
      </c>
      <c r="S53" s="39">
        <f t="shared" si="2"/>
        <v>0</v>
      </c>
      <c r="T53" s="39">
        <f t="shared" si="3"/>
        <v>0</v>
      </c>
    </row>
    <row r="54" spans="12:20" x14ac:dyDescent="0.25">
      <c r="L54" s="39">
        <f t="shared" si="0"/>
        <v>3.7333333333333334</v>
      </c>
      <c r="M54" s="38">
        <v>112</v>
      </c>
      <c r="N54" s="40">
        <v>44675</v>
      </c>
      <c r="O54" s="40" t="s">
        <v>237</v>
      </c>
      <c r="P54" s="39">
        <f t="shared" si="5"/>
        <v>6</v>
      </c>
      <c r="Q54" s="39">
        <f>(15+7+10+7+8)/6</f>
        <v>7.833333333333333</v>
      </c>
      <c r="R54" s="38">
        <v>1</v>
      </c>
      <c r="S54" s="39">
        <f t="shared" si="2"/>
        <v>0</v>
      </c>
      <c r="T54" s="39">
        <f t="shared" si="3"/>
        <v>0.83333333333333304</v>
      </c>
    </row>
    <row r="55" spans="12:20" x14ac:dyDescent="0.25">
      <c r="L55" s="39">
        <f t="shared" si="0"/>
        <v>3.7666666666666666</v>
      </c>
      <c r="M55" s="38">
        <v>113</v>
      </c>
      <c r="N55" s="40">
        <v>44676</v>
      </c>
      <c r="O55" s="40" t="s">
        <v>236</v>
      </c>
      <c r="P55" s="39">
        <f t="shared" si="5"/>
        <v>6</v>
      </c>
      <c r="Q55" s="39">
        <f>(15+7+10+7+8+5)/6</f>
        <v>8.6666666666666661</v>
      </c>
      <c r="R55" s="38">
        <v>1</v>
      </c>
      <c r="S55" s="39">
        <f t="shared" si="2"/>
        <v>0</v>
      </c>
      <c r="T55" s="39">
        <f t="shared" si="3"/>
        <v>0</v>
      </c>
    </row>
    <row r="56" spans="12:20" x14ac:dyDescent="0.25">
      <c r="L56" s="39">
        <f t="shared" si="0"/>
        <v>3.8</v>
      </c>
      <c r="M56" s="38">
        <v>114</v>
      </c>
      <c r="N56" s="40">
        <v>44677</v>
      </c>
      <c r="O56" s="40" t="s">
        <v>235</v>
      </c>
      <c r="P56" s="39">
        <f t="shared" si="5"/>
        <v>6</v>
      </c>
      <c r="Q56" s="39">
        <f>(15+7+10+7+8+5)/6</f>
        <v>8.6666666666666661</v>
      </c>
      <c r="R56" s="38">
        <v>1</v>
      </c>
      <c r="S56" s="39">
        <f t="shared" si="2"/>
        <v>0</v>
      </c>
      <c r="T56" s="39">
        <f t="shared" si="3"/>
        <v>0</v>
      </c>
    </row>
    <row r="57" spans="12:20" x14ac:dyDescent="0.25">
      <c r="L57" s="39">
        <f t="shared" si="0"/>
        <v>3.8333333333333335</v>
      </c>
      <c r="M57" s="38">
        <v>115</v>
      </c>
      <c r="N57" s="40">
        <v>44678</v>
      </c>
      <c r="O57" s="40" t="s">
        <v>234</v>
      </c>
      <c r="P57" s="39">
        <f t="shared" si="5"/>
        <v>6</v>
      </c>
      <c r="Q57" s="39">
        <f>(15+7+10+7+8+5)/6</f>
        <v>8.6666666666666661</v>
      </c>
      <c r="R57" s="38">
        <v>1</v>
      </c>
      <c r="S57" s="39">
        <f t="shared" si="2"/>
        <v>0</v>
      </c>
      <c r="T57" s="39">
        <f t="shared" si="3"/>
        <v>0</v>
      </c>
    </row>
    <row r="58" spans="12:20" x14ac:dyDescent="0.25">
      <c r="L58" s="39">
        <f t="shared" si="0"/>
        <v>3.8666666666666667</v>
      </c>
      <c r="M58" s="38">
        <v>116</v>
      </c>
      <c r="N58" s="40">
        <v>44679</v>
      </c>
      <c r="O58" s="40" t="s">
        <v>233</v>
      </c>
      <c r="P58" s="39">
        <f t="shared" si="5"/>
        <v>6</v>
      </c>
      <c r="Q58" s="39">
        <f>(15+7+10+7+8+5)/6</f>
        <v>8.6666666666666661</v>
      </c>
      <c r="R58" s="38">
        <v>1</v>
      </c>
      <c r="S58" s="39">
        <f t="shared" si="2"/>
        <v>0.5</v>
      </c>
      <c r="T58" s="39">
        <f t="shared" si="3"/>
        <v>0</v>
      </c>
    </row>
    <row r="59" spans="12:20" x14ac:dyDescent="0.25">
      <c r="L59" s="39">
        <f t="shared" si="0"/>
        <v>3.9</v>
      </c>
      <c r="M59" s="38">
        <v>117</v>
      </c>
      <c r="N59" s="40">
        <v>44680</v>
      </c>
      <c r="O59" s="40" t="s">
        <v>232</v>
      </c>
      <c r="P59" s="39">
        <f t="shared" ref="P59:P66" si="6">(5+7+7+9+8+3)/6</f>
        <v>6.5</v>
      </c>
      <c r="Q59" s="39">
        <f>(15+7+10+7+8+5)/6</f>
        <v>8.6666666666666661</v>
      </c>
      <c r="R59" s="38">
        <v>1</v>
      </c>
      <c r="S59" s="39">
        <f t="shared" si="2"/>
        <v>0</v>
      </c>
      <c r="T59" s="39">
        <f t="shared" si="3"/>
        <v>0.16666666666666785</v>
      </c>
    </row>
    <row r="60" spans="12:20" x14ac:dyDescent="0.25">
      <c r="L60" s="39">
        <f t="shared" si="0"/>
        <v>3.9333333333333331</v>
      </c>
      <c r="M60" s="38">
        <v>118</v>
      </c>
      <c r="N60" s="40">
        <v>44681</v>
      </c>
      <c r="O60" s="40" t="s">
        <v>231</v>
      </c>
      <c r="P60" s="39">
        <f t="shared" si="6"/>
        <v>6.5</v>
      </c>
      <c r="Q60" s="39">
        <f t="shared" ref="Q60:Q75" si="7">(15+7+10+7+8+5+1)/6</f>
        <v>8.8333333333333339</v>
      </c>
      <c r="R60" s="38">
        <v>1</v>
      </c>
      <c r="S60" s="39">
        <f t="shared" si="2"/>
        <v>0</v>
      </c>
      <c r="T60" s="39">
        <f t="shared" si="3"/>
        <v>0</v>
      </c>
    </row>
    <row r="61" spans="12:20" x14ac:dyDescent="0.25">
      <c r="L61" s="39">
        <f t="shared" si="0"/>
        <v>3.9666666666666668</v>
      </c>
      <c r="M61" s="38">
        <v>119</v>
      </c>
      <c r="N61" s="40">
        <v>44682</v>
      </c>
      <c r="O61" s="40" t="s">
        <v>230</v>
      </c>
      <c r="P61" s="39">
        <f t="shared" si="6"/>
        <v>6.5</v>
      </c>
      <c r="Q61" s="39">
        <f t="shared" si="7"/>
        <v>8.8333333333333339</v>
      </c>
      <c r="R61" s="38">
        <v>1</v>
      </c>
      <c r="S61" s="39">
        <f t="shared" si="2"/>
        <v>0</v>
      </c>
      <c r="T61" s="39">
        <f t="shared" si="3"/>
        <v>0</v>
      </c>
    </row>
    <row r="62" spans="12:20" x14ac:dyDescent="0.25">
      <c r="L62" s="39">
        <f t="shared" si="0"/>
        <v>4</v>
      </c>
      <c r="M62" s="38">
        <v>120</v>
      </c>
      <c r="N62" s="40">
        <v>44683</v>
      </c>
      <c r="O62" s="40" t="s">
        <v>229</v>
      </c>
      <c r="P62" s="39">
        <f t="shared" si="6"/>
        <v>6.5</v>
      </c>
      <c r="Q62" s="39">
        <f t="shared" si="7"/>
        <v>8.8333333333333339</v>
      </c>
      <c r="R62" s="38">
        <v>1</v>
      </c>
      <c r="S62" s="39">
        <f t="shared" si="2"/>
        <v>0</v>
      </c>
      <c r="T62" s="39">
        <f t="shared" si="3"/>
        <v>0</v>
      </c>
    </row>
    <row r="63" spans="12:20" x14ac:dyDescent="0.25">
      <c r="L63" s="39">
        <f t="shared" si="0"/>
        <v>4.0333333333333332</v>
      </c>
      <c r="M63" s="38">
        <v>121</v>
      </c>
      <c r="N63" s="40">
        <v>44684</v>
      </c>
      <c r="O63" s="40" t="s">
        <v>228</v>
      </c>
      <c r="P63" s="39">
        <f t="shared" si="6"/>
        <v>6.5</v>
      </c>
      <c r="Q63" s="39">
        <f t="shared" si="7"/>
        <v>8.8333333333333339</v>
      </c>
      <c r="R63" s="38">
        <v>1</v>
      </c>
      <c r="S63" s="39">
        <f t="shared" si="2"/>
        <v>0</v>
      </c>
      <c r="T63" s="39">
        <f t="shared" si="3"/>
        <v>0</v>
      </c>
    </row>
    <row r="64" spans="12:20" x14ac:dyDescent="0.25">
      <c r="L64" s="39">
        <f t="shared" si="0"/>
        <v>4.0666666666666664</v>
      </c>
      <c r="M64" s="38">
        <v>122</v>
      </c>
      <c r="N64" s="40">
        <v>44685</v>
      </c>
      <c r="O64" s="40" t="s">
        <v>227</v>
      </c>
      <c r="P64" s="39">
        <f t="shared" si="6"/>
        <v>6.5</v>
      </c>
      <c r="Q64" s="39">
        <f t="shared" si="7"/>
        <v>8.8333333333333339</v>
      </c>
      <c r="R64" s="38">
        <v>1</v>
      </c>
      <c r="S64" s="39">
        <f t="shared" si="2"/>
        <v>0</v>
      </c>
      <c r="T64" s="39">
        <f t="shared" si="3"/>
        <v>0</v>
      </c>
    </row>
    <row r="65" spans="12:20" x14ac:dyDescent="0.25">
      <c r="L65" s="39">
        <f t="shared" si="0"/>
        <v>4.0999999999999996</v>
      </c>
      <c r="M65" s="38">
        <v>123</v>
      </c>
      <c r="N65" s="40">
        <v>44686</v>
      </c>
      <c r="O65" s="40" t="s">
        <v>226</v>
      </c>
      <c r="P65" s="39">
        <f t="shared" si="6"/>
        <v>6.5</v>
      </c>
      <c r="Q65" s="39">
        <f t="shared" si="7"/>
        <v>8.8333333333333339</v>
      </c>
      <c r="R65" s="38">
        <v>1</v>
      </c>
      <c r="S65" s="39">
        <f t="shared" si="2"/>
        <v>0</v>
      </c>
      <c r="T65" s="39">
        <f t="shared" si="3"/>
        <v>0</v>
      </c>
    </row>
    <row r="66" spans="12:20" x14ac:dyDescent="0.25">
      <c r="L66" s="39">
        <f t="shared" si="0"/>
        <v>4.1333333333333337</v>
      </c>
      <c r="M66" s="38">
        <v>124</v>
      </c>
      <c r="N66" s="40">
        <v>44687</v>
      </c>
      <c r="O66" s="40" t="s">
        <v>225</v>
      </c>
      <c r="P66" s="39">
        <f t="shared" si="6"/>
        <v>6.5</v>
      </c>
      <c r="Q66" s="39">
        <f t="shared" si="7"/>
        <v>8.8333333333333339</v>
      </c>
      <c r="R66" s="38">
        <v>1</v>
      </c>
      <c r="S66" s="39">
        <f t="shared" si="2"/>
        <v>1.6666666666666661</v>
      </c>
      <c r="T66" s="39">
        <f t="shared" si="3"/>
        <v>0</v>
      </c>
    </row>
    <row r="67" spans="12:20" x14ac:dyDescent="0.25">
      <c r="L67" s="39">
        <f t="shared" ref="L67:L130" si="8">M67/30</f>
        <v>4.166666666666667</v>
      </c>
      <c r="M67" s="38">
        <v>125</v>
      </c>
      <c r="N67" s="40">
        <v>44688</v>
      </c>
      <c r="O67" s="40" t="s">
        <v>224</v>
      </c>
      <c r="P67" s="39">
        <f>(5+7+7+9+8+3+10)/6</f>
        <v>8.1666666666666661</v>
      </c>
      <c r="Q67" s="39">
        <f t="shared" si="7"/>
        <v>8.8333333333333339</v>
      </c>
      <c r="R67" s="38">
        <v>1</v>
      </c>
      <c r="S67" s="39">
        <f t="shared" ref="S67:S130" si="9">P68-P67</f>
        <v>0</v>
      </c>
      <c r="T67" s="39">
        <f t="shared" ref="T67:T130" si="10">Q68-Q67</f>
        <v>0</v>
      </c>
    </row>
    <row r="68" spans="12:20" x14ac:dyDescent="0.25">
      <c r="L68" s="39">
        <f t="shared" si="8"/>
        <v>4.2</v>
      </c>
      <c r="M68" s="38">
        <v>126</v>
      </c>
      <c r="N68" s="40">
        <v>44689</v>
      </c>
      <c r="O68" s="40" t="s">
        <v>223</v>
      </c>
      <c r="P68" s="39">
        <f>(5+7+7+9+8+3+10)/6</f>
        <v>8.1666666666666661</v>
      </c>
      <c r="Q68" s="39">
        <f t="shared" si="7"/>
        <v>8.8333333333333339</v>
      </c>
      <c r="R68" s="38">
        <v>1</v>
      </c>
      <c r="S68" s="39">
        <f t="shared" si="9"/>
        <v>0</v>
      </c>
      <c r="T68" s="39">
        <f t="shared" si="10"/>
        <v>0</v>
      </c>
    </row>
    <row r="69" spans="12:20" x14ac:dyDescent="0.25">
      <c r="L69" s="39">
        <f t="shared" si="8"/>
        <v>4.2333333333333334</v>
      </c>
      <c r="M69" s="38">
        <v>127</v>
      </c>
      <c r="N69" s="40">
        <v>44690</v>
      </c>
      <c r="O69" s="40" t="s">
        <v>222</v>
      </c>
      <c r="P69" s="39">
        <f>(5+7+7+9+8+3+10)/6</f>
        <v>8.1666666666666661</v>
      </c>
      <c r="Q69" s="39">
        <f t="shared" si="7"/>
        <v>8.8333333333333339</v>
      </c>
      <c r="R69" s="38">
        <v>1</v>
      </c>
      <c r="S69" s="39">
        <f t="shared" si="9"/>
        <v>0</v>
      </c>
      <c r="T69" s="39">
        <f t="shared" si="10"/>
        <v>0</v>
      </c>
    </row>
    <row r="70" spans="12:20" x14ac:dyDescent="0.25">
      <c r="L70" s="39">
        <f t="shared" si="8"/>
        <v>4.2666666666666666</v>
      </c>
      <c r="M70" s="38">
        <v>128</v>
      </c>
      <c r="N70" s="40">
        <v>44691</v>
      </c>
      <c r="O70" s="40" t="s">
        <v>221</v>
      </c>
      <c r="P70" s="39">
        <f>(5+7+7+9+8+3+10)/6</f>
        <v>8.1666666666666661</v>
      </c>
      <c r="Q70" s="39">
        <f t="shared" si="7"/>
        <v>8.8333333333333339</v>
      </c>
      <c r="R70" s="38">
        <v>1</v>
      </c>
      <c r="S70" s="39">
        <f t="shared" si="9"/>
        <v>1.8333333333333339</v>
      </c>
      <c r="T70" s="39">
        <f t="shared" si="10"/>
        <v>0</v>
      </c>
    </row>
    <row r="71" spans="12:20" x14ac:dyDescent="0.25">
      <c r="L71" s="39">
        <f t="shared" si="8"/>
        <v>4.3</v>
      </c>
      <c r="M71" s="38">
        <v>129</v>
      </c>
      <c r="N71" s="40">
        <v>44692</v>
      </c>
      <c r="O71" s="40" t="s">
        <v>220</v>
      </c>
      <c r="P71" s="39">
        <f>(5+7+7+9+8+3+10+11)/6</f>
        <v>10</v>
      </c>
      <c r="Q71" s="39">
        <f t="shared" si="7"/>
        <v>8.8333333333333339</v>
      </c>
      <c r="R71" s="38">
        <v>1</v>
      </c>
      <c r="S71" s="39">
        <f t="shared" si="9"/>
        <v>1.5</v>
      </c>
      <c r="T71" s="39">
        <f t="shared" si="10"/>
        <v>0</v>
      </c>
    </row>
    <row r="72" spans="12:20" x14ac:dyDescent="0.25">
      <c r="L72" s="39">
        <f t="shared" si="8"/>
        <v>4.333333333333333</v>
      </c>
      <c r="M72" s="38">
        <v>130</v>
      </c>
      <c r="N72" s="40">
        <v>44693</v>
      </c>
      <c r="O72" s="40" t="s">
        <v>219</v>
      </c>
      <c r="P72" s="39">
        <f>(5+7+7+9+8+3+10+11+9)/6</f>
        <v>11.5</v>
      </c>
      <c r="Q72" s="39">
        <f t="shared" si="7"/>
        <v>8.8333333333333339</v>
      </c>
      <c r="R72" s="38">
        <v>1</v>
      </c>
      <c r="S72" s="39">
        <f t="shared" si="9"/>
        <v>1.1666666666666661</v>
      </c>
      <c r="T72" s="39">
        <f t="shared" si="10"/>
        <v>0</v>
      </c>
    </row>
    <row r="73" spans="12:20" x14ac:dyDescent="0.25">
      <c r="L73" s="39">
        <f t="shared" si="8"/>
        <v>4.3666666666666663</v>
      </c>
      <c r="M73" s="38">
        <v>131</v>
      </c>
      <c r="N73" s="40">
        <v>44694</v>
      </c>
      <c r="O73" s="40" t="s">
        <v>218</v>
      </c>
      <c r="P73" s="39">
        <f>(5+7+7+9+8+3+10+11+9+7)/6</f>
        <v>12.666666666666666</v>
      </c>
      <c r="Q73" s="39">
        <f t="shared" si="7"/>
        <v>8.8333333333333339</v>
      </c>
      <c r="R73" s="38">
        <v>1</v>
      </c>
      <c r="S73" s="39">
        <f t="shared" si="9"/>
        <v>0</v>
      </c>
      <c r="T73" s="39">
        <f t="shared" si="10"/>
        <v>0</v>
      </c>
    </row>
    <row r="74" spans="12:20" x14ac:dyDescent="0.25">
      <c r="L74" s="39">
        <f t="shared" si="8"/>
        <v>4.4000000000000004</v>
      </c>
      <c r="M74" s="38">
        <v>132</v>
      </c>
      <c r="N74" s="40">
        <v>44695</v>
      </c>
      <c r="O74" s="40" t="s">
        <v>217</v>
      </c>
      <c r="P74" s="39">
        <f>(5+7+7+9+8+3+10+11+9+7)/6</f>
        <v>12.666666666666666</v>
      </c>
      <c r="Q74" s="39">
        <f t="shared" si="7"/>
        <v>8.8333333333333339</v>
      </c>
      <c r="R74" s="38">
        <v>1</v>
      </c>
      <c r="S74" s="39">
        <f t="shared" si="9"/>
        <v>1.6666666666666679</v>
      </c>
      <c r="T74" s="39">
        <f t="shared" si="10"/>
        <v>0</v>
      </c>
    </row>
    <row r="75" spans="12:20" x14ac:dyDescent="0.25">
      <c r="L75" s="39">
        <f t="shared" si="8"/>
        <v>4.4333333333333336</v>
      </c>
      <c r="M75" s="38">
        <v>133</v>
      </c>
      <c r="N75" s="40">
        <v>44696</v>
      </c>
      <c r="O75" s="40" t="s">
        <v>216</v>
      </c>
      <c r="P75" s="39">
        <f t="shared" ref="P75:P88" si="11">(5+7+7+9+8+3+10+11+9+7+10)/6</f>
        <v>14.333333333333334</v>
      </c>
      <c r="Q75" s="39">
        <f t="shared" si="7"/>
        <v>8.8333333333333339</v>
      </c>
      <c r="R75" s="38">
        <v>1</v>
      </c>
      <c r="S75" s="39">
        <f t="shared" si="9"/>
        <v>0</v>
      </c>
      <c r="T75" s="39">
        <f t="shared" si="10"/>
        <v>0.83333333333333215</v>
      </c>
    </row>
    <row r="76" spans="12:20" x14ac:dyDescent="0.25">
      <c r="L76" s="39">
        <f t="shared" si="8"/>
        <v>4.4666666666666668</v>
      </c>
      <c r="M76" s="38">
        <v>134</v>
      </c>
      <c r="N76" s="40">
        <v>44697</v>
      </c>
      <c r="O76" s="40" t="s">
        <v>215</v>
      </c>
      <c r="P76" s="39">
        <f t="shared" si="11"/>
        <v>14.333333333333334</v>
      </c>
      <c r="Q76" s="39">
        <f>(15+7+10+7+8+5+1+5)/6</f>
        <v>9.6666666666666661</v>
      </c>
      <c r="R76" s="38">
        <v>1</v>
      </c>
      <c r="S76" s="39">
        <f t="shared" si="9"/>
        <v>0</v>
      </c>
      <c r="T76" s="39">
        <f t="shared" si="10"/>
        <v>0</v>
      </c>
    </row>
    <row r="77" spans="12:20" x14ac:dyDescent="0.25">
      <c r="L77" s="39">
        <f t="shared" si="8"/>
        <v>4.5</v>
      </c>
      <c r="M77" s="38">
        <v>135</v>
      </c>
      <c r="N77" s="40">
        <v>44698</v>
      </c>
      <c r="O77" s="40" t="s">
        <v>214</v>
      </c>
      <c r="P77" s="39">
        <f t="shared" si="11"/>
        <v>14.333333333333334</v>
      </c>
      <c r="Q77" s="39">
        <f>(15+7+10+7+8+5+1+5)/6</f>
        <v>9.6666666666666661</v>
      </c>
      <c r="R77" s="38">
        <v>1</v>
      </c>
      <c r="S77" s="39">
        <f t="shared" si="9"/>
        <v>0</v>
      </c>
      <c r="T77" s="39">
        <f t="shared" si="10"/>
        <v>0</v>
      </c>
    </row>
    <row r="78" spans="12:20" x14ac:dyDescent="0.25">
      <c r="L78" s="39">
        <f t="shared" si="8"/>
        <v>4.5333333333333332</v>
      </c>
      <c r="M78" s="38">
        <v>136</v>
      </c>
      <c r="N78" s="40">
        <v>44699</v>
      </c>
      <c r="O78" s="40" t="s">
        <v>213</v>
      </c>
      <c r="P78" s="39">
        <f t="shared" si="11"/>
        <v>14.333333333333334</v>
      </c>
      <c r="Q78" s="39">
        <f>(15+7+10+7+8+5+1+5)/6</f>
        <v>9.6666666666666661</v>
      </c>
      <c r="R78" s="38">
        <v>1</v>
      </c>
      <c r="S78" s="39">
        <f t="shared" si="9"/>
        <v>0</v>
      </c>
      <c r="T78" s="39">
        <f t="shared" si="10"/>
        <v>0.33333333333333393</v>
      </c>
    </row>
    <row r="79" spans="12:20" x14ac:dyDescent="0.25">
      <c r="L79" s="39">
        <f t="shared" si="8"/>
        <v>4.5666666666666664</v>
      </c>
      <c r="M79" s="38">
        <v>137</v>
      </c>
      <c r="N79" s="40">
        <v>44700</v>
      </c>
      <c r="O79" s="40" t="s">
        <v>212</v>
      </c>
      <c r="P79" s="39">
        <f t="shared" si="11"/>
        <v>14.333333333333334</v>
      </c>
      <c r="Q79" s="39">
        <f>(15+7+10+7+8+5+1+5+2)/6</f>
        <v>10</v>
      </c>
      <c r="R79" s="38">
        <v>1</v>
      </c>
      <c r="S79" s="39">
        <f t="shared" si="9"/>
        <v>0</v>
      </c>
      <c r="T79" s="39">
        <f t="shared" si="10"/>
        <v>1</v>
      </c>
    </row>
    <row r="80" spans="12:20" x14ac:dyDescent="0.25">
      <c r="L80" s="39">
        <f t="shared" si="8"/>
        <v>4.5999999999999996</v>
      </c>
      <c r="M80" s="38">
        <v>138</v>
      </c>
      <c r="N80" s="40">
        <v>44701</v>
      </c>
      <c r="O80" s="40" t="s">
        <v>211</v>
      </c>
      <c r="P80" s="39">
        <f t="shared" si="11"/>
        <v>14.333333333333334</v>
      </c>
      <c r="Q80" s="39">
        <f t="shared" ref="Q80:Q91" si="12">(15+7+10+7+8+5+1+5+2+6)/6</f>
        <v>11</v>
      </c>
      <c r="R80" s="38">
        <v>1</v>
      </c>
      <c r="S80" s="39">
        <f t="shared" si="9"/>
        <v>0</v>
      </c>
      <c r="T80" s="39">
        <f t="shared" si="10"/>
        <v>0</v>
      </c>
    </row>
    <row r="81" spans="12:20" x14ac:dyDescent="0.25">
      <c r="L81" s="39">
        <f t="shared" si="8"/>
        <v>4.6333333333333337</v>
      </c>
      <c r="M81" s="38">
        <v>139</v>
      </c>
      <c r="N81" s="40">
        <v>44702</v>
      </c>
      <c r="O81" s="40" t="s">
        <v>210</v>
      </c>
      <c r="P81" s="39">
        <f t="shared" si="11"/>
        <v>14.333333333333334</v>
      </c>
      <c r="Q81" s="39">
        <f t="shared" si="12"/>
        <v>11</v>
      </c>
      <c r="R81" s="38">
        <v>1</v>
      </c>
      <c r="S81" s="39">
        <f t="shared" si="9"/>
        <v>0</v>
      </c>
      <c r="T81" s="39">
        <f t="shared" si="10"/>
        <v>0</v>
      </c>
    </row>
    <row r="82" spans="12:20" x14ac:dyDescent="0.25">
      <c r="L82" s="39">
        <f t="shared" si="8"/>
        <v>4.666666666666667</v>
      </c>
      <c r="M82" s="38">
        <v>140</v>
      </c>
      <c r="N82" s="40">
        <v>44703</v>
      </c>
      <c r="O82" s="40" t="s">
        <v>209</v>
      </c>
      <c r="P82" s="39">
        <f t="shared" si="11"/>
        <v>14.333333333333334</v>
      </c>
      <c r="Q82" s="39">
        <f t="shared" si="12"/>
        <v>11</v>
      </c>
      <c r="R82" s="38">
        <v>1</v>
      </c>
      <c r="S82" s="39">
        <f t="shared" si="9"/>
        <v>0</v>
      </c>
      <c r="T82" s="39">
        <f t="shared" si="10"/>
        <v>0</v>
      </c>
    </row>
    <row r="83" spans="12:20" x14ac:dyDescent="0.25">
      <c r="L83" s="39">
        <f t="shared" si="8"/>
        <v>4.7</v>
      </c>
      <c r="M83" s="38">
        <v>141</v>
      </c>
      <c r="N83" s="40">
        <v>44704</v>
      </c>
      <c r="O83" s="40" t="s">
        <v>208</v>
      </c>
      <c r="P83" s="39">
        <f t="shared" si="11"/>
        <v>14.333333333333334</v>
      </c>
      <c r="Q83" s="39">
        <f t="shared" si="12"/>
        <v>11</v>
      </c>
      <c r="R83" s="38">
        <v>1</v>
      </c>
      <c r="S83" s="39">
        <f t="shared" si="9"/>
        <v>0</v>
      </c>
      <c r="T83" s="39">
        <f t="shared" si="10"/>
        <v>0</v>
      </c>
    </row>
    <row r="84" spans="12:20" x14ac:dyDescent="0.25">
      <c r="L84" s="39">
        <f t="shared" si="8"/>
        <v>4.7333333333333334</v>
      </c>
      <c r="M84" s="38">
        <v>142</v>
      </c>
      <c r="N84" s="40">
        <v>44705</v>
      </c>
      <c r="O84" s="40" t="s">
        <v>207</v>
      </c>
      <c r="P84" s="39">
        <f t="shared" si="11"/>
        <v>14.333333333333334</v>
      </c>
      <c r="Q84" s="39">
        <f t="shared" si="12"/>
        <v>11</v>
      </c>
      <c r="R84" s="38">
        <v>1</v>
      </c>
      <c r="S84" s="39">
        <f t="shared" si="9"/>
        <v>0</v>
      </c>
      <c r="T84" s="39">
        <f t="shared" si="10"/>
        <v>0</v>
      </c>
    </row>
    <row r="85" spans="12:20" x14ac:dyDescent="0.25">
      <c r="L85" s="39">
        <f t="shared" si="8"/>
        <v>4.7666666666666666</v>
      </c>
      <c r="M85" s="38">
        <v>143</v>
      </c>
      <c r="N85" s="40">
        <v>44706</v>
      </c>
      <c r="O85" s="40" t="s">
        <v>206</v>
      </c>
      <c r="P85" s="39">
        <f t="shared" si="11"/>
        <v>14.333333333333334</v>
      </c>
      <c r="Q85" s="39">
        <f t="shared" si="12"/>
        <v>11</v>
      </c>
      <c r="R85" s="38">
        <v>1</v>
      </c>
      <c r="S85" s="39">
        <f t="shared" si="9"/>
        <v>0</v>
      </c>
      <c r="T85" s="39">
        <f t="shared" si="10"/>
        <v>0</v>
      </c>
    </row>
    <row r="86" spans="12:20" x14ac:dyDescent="0.25">
      <c r="L86" s="39">
        <f t="shared" si="8"/>
        <v>4.8</v>
      </c>
      <c r="M86" s="38">
        <v>144</v>
      </c>
      <c r="N86" s="40">
        <v>44707</v>
      </c>
      <c r="O86" s="40" t="s">
        <v>205</v>
      </c>
      <c r="P86" s="39">
        <f t="shared" si="11"/>
        <v>14.333333333333334</v>
      </c>
      <c r="Q86" s="39">
        <f t="shared" si="12"/>
        <v>11</v>
      </c>
      <c r="R86" s="38">
        <v>1</v>
      </c>
      <c r="S86" s="39">
        <f t="shared" si="9"/>
        <v>0</v>
      </c>
      <c r="T86" s="39">
        <f t="shared" si="10"/>
        <v>0</v>
      </c>
    </row>
    <row r="87" spans="12:20" x14ac:dyDescent="0.25">
      <c r="L87" s="39">
        <f t="shared" si="8"/>
        <v>4.833333333333333</v>
      </c>
      <c r="M87" s="38">
        <v>145</v>
      </c>
      <c r="N87" s="40">
        <v>44708</v>
      </c>
      <c r="O87" s="40" t="s">
        <v>204</v>
      </c>
      <c r="P87" s="39">
        <f t="shared" si="11"/>
        <v>14.333333333333334</v>
      </c>
      <c r="Q87" s="39">
        <f t="shared" si="12"/>
        <v>11</v>
      </c>
      <c r="R87" s="38">
        <v>1</v>
      </c>
      <c r="S87" s="39">
        <f t="shared" si="9"/>
        <v>0</v>
      </c>
      <c r="T87" s="39">
        <f t="shared" si="10"/>
        <v>0</v>
      </c>
    </row>
    <row r="88" spans="12:20" x14ac:dyDescent="0.25">
      <c r="L88" s="39">
        <f t="shared" si="8"/>
        <v>4.8666666666666663</v>
      </c>
      <c r="M88" s="38">
        <v>146</v>
      </c>
      <c r="N88" s="40">
        <v>44709</v>
      </c>
      <c r="O88" s="40" t="s">
        <v>203</v>
      </c>
      <c r="P88" s="39">
        <f t="shared" si="11"/>
        <v>14.333333333333334</v>
      </c>
      <c r="Q88" s="39">
        <f t="shared" si="12"/>
        <v>11</v>
      </c>
      <c r="R88" s="38">
        <v>1</v>
      </c>
      <c r="S88" s="39">
        <f t="shared" si="9"/>
        <v>2.1666666666666661</v>
      </c>
      <c r="T88" s="39">
        <f t="shared" si="10"/>
        <v>0</v>
      </c>
    </row>
    <row r="89" spans="12:20" x14ac:dyDescent="0.25">
      <c r="L89" s="39">
        <f t="shared" si="8"/>
        <v>4.9000000000000004</v>
      </c>
      <c r="M89" s="38">
        <v>147</v>
      </c>
      <c r="N89" s="40">
        <v>44710</v>
      </c>
      <c r="O89" s="40" t="s">
        <v>202</v>
      </c>
      <c r="P89" s="39">
        <f>(5+7+7+9+8+3+10+11+9+7+10+13)/6</f>
        <v>16.5</v>
      </c>
      <c r="Q89" s="39">
        <f t="shared" si="12"/>
        <v>11</v>
      </c>
      <c r="R89" s="38">
        <v>1</v>
      </c>
      <c r="S89" s="39">
        <f t="shared" si="9"/>
        <v>0</v>
      </c>
      <c r="T89" s="39">
        <f t="shared" si="10"/>
        <v>0</v>
      </c>
    </row>
    <row r="90" spans="12:20" x14ac:dyDescent="0.25">
      <c r="L90" s="39">
        <f t="shared" si="8"/>
        <v>4.9333333333333336</v>
      </c>
      <c r="M90" s="38">
        <v>148</v>
      </c>
      <c r="N90" s="40">
        <v>44711</v>
      </c>
      <c r="O90" s="40" t="s">
        <v>201</v>
      </c>
      <c r="P90" s="39">
        <f>(5+7+7+9+8+3+10+11+9+7+10+13)/6</f>
        <v>16.5</v>
      </c>
      <c r="Q90" s="39">
        <f t="shared" si="12"/>
        <v>11</v>
      </c>
      <c r="R90" s="38">
        <v>1</v>
      </c>
      <c r="S90" s="39">
        <f t="shared" si="9"/>
        <v>0</v>
      </c>
      <c r="T90" s="39">
        <f t="shared" si="10"/>
        <v>0</v>
      </c>
    </row>
    <row r="91" spans="12:20" x14ac:dyDescent="0.25">
      <c r="L91" s="39">
        <f t="shared" si="8"/>
        <v>4.9666666666666668</v>
      </c>
      <c r="M91" s="38">
        <v>149</v>
      </c>
      <c r="N91" s="40">
        <v>44712</v>
      </c>
      <c r="O91" s="40" t="s">
        <v>200</v>
      </c>
      <c r="P91" s="39">
        <f>(5+7+7+9+8+3+10+11+9+7+10+13)/6</f>
        <v>16.5</v>
      </c>
      <c r="Q91" s="39">
        <f t="shared" si="12"/>
        <v>11</v>
      </c>
      <c r="R91" s="38">
        <v>1</v>
      </c>
      <c r="S91" s="39">
        <f t="shared" si="9"/>
        <v>1</v>
      </c>
      <c r="T91" s="39">
        <f t="shared" si="10"/>
        <v>1.1666666666666661</v>
      </c>
    </row>
    <row r="92" spans="12:20" x14ac:dyDescent="0.25">
      <c r="L92" s="39">
        <f t="shared" si="8"/>
        <v>5</v>
      </c>
      <c r="M92" s="38">
        <v>150</v>
      </c>
      <c r="N92" s="40">
        <v>44713</v>
      </c>
      <c r="O92" s="40" t="s">
        <v>199</v>
      </c>
      <c r="P92" s="39">
        <f t="shared" ref="P92:P100" si="13">(5+7+7+9+8+3+10+11+9+7+10+13+6)/6</f>
        <v>17.5</v>
      </c>
      <c r="Q92" s="39">
        <f t="shared" ref="Q92:Q102" si="14">(15+7+10+7+8+5+1+5+2+6+7)/6</f>
        <v>12.166666666666666</v>
      </c>
      <c r="R92" s="38">
        <v>1</v>
      </c>
      <c r="S92" s="39">
        <f t="shared" si="9"/>
        <v>0</v>
      </c>
      <c r="T92" s="39">
        <f t="shared" si="10"/>
        <v>0</v>
      </c>
    </row>
    <row r="93" spans="12:20" x14ac:dyDescent="0.25">
      <c r="L93" s="39">
        <f t="shared" si="8"/>
        <v>5.0333333333333332</v>
      </c>
      <c r="M93" s="38">
        <v>151</v>
      </c>
      <c r="N93" s="40">
        <v>44714</v>
      </c>
      <c r="O93" s="40" t="s">
        <v>198</v>
      </c>
      <c r="P93" s="39">
        <f t="shared" si="13"/>
        <v>17.5</v>
      </c>
      <c r="Q93" s="39">
        <f t="shared" si="14"/>
        <v>12.166666666666666</v>
      </c>
      <c r="R93" s="38">
        <v>1</v>
      </c>
      <c r="S93" s="39">
        <f t="shared" si="9"/>
        <v>0</v>
      </c>
      <c r="T93" s="39">
        <f t="shared" si="10"/>
        <v>0</v>
      </c>
    </row>
    <row r="94" spans="12:20" x14ac:dyDescent="0.25">
      <c r="L94" s="39">
        <f t="shared" si="8"/>
        <v>5.0666666666666664</v>
      </c>
      <c r="M94" s="38">
        <v>152</v>
      </c>
      <c r="N94" s="40">
        <v>44715</v>
      </c>
      <c r="O94" s="40" t="s">
        <v>197</v>
      </c>
      <c r="P94" s="39">
        <f t="shared" si="13"/>
        <v>17.5</v>
      </c>
      <c r="Q94" s="39">
        <f t="shared" si="14"/>
        <v>12.166666666666666</v>
      </c>
      <c r="R94" s="38">
        <v>1</v>
      </c>
      <c r="S94" s="39">
        <f t="shared" si="9"/>
        <v>0</v>
      </c>
      <c r="T94" s="39">
        <f t="shared" si="10"/>
        <v>0</v>
      </c>
    </row>
    <row r="95" spans="12:20" x14ac:dyDescent="0.25">
      <c r="L95" s="39">
        <f t="shared" si="8"/>
        <v>5.0999999999999996</v>
      </c>
      <c r="M95" s="38">
        <v>153</v>
      </c>
      <c r="N95" s="40">
        <v>44716</v>
      </c>
      <c r="O95" s="40" t="s">
        <v>196</v>
      </c>
      <c r="P95" s="39">
        <f t="shared" si="13"/>
        <v>17.5</v>
      </c>
      <c r="Q95" s="39">
        <f t="shared" si="14"/>
        <v>12.166666666666666</v>
      </c>
      <c r="R95" s="38">
        <v>1</v>
      </c>
      <c r="S95" s="39">
        <f t="shared" si="9"/>
        <v>0</v>
      </c>
      <c r="T95" s="39">
        <f t="shared" si="10"/>
        <v>0</v>
      </c>
    </row>
    <row r="96" spans="12:20" x14ac:dyDescent="0.25">
      <c r="L96" s="39">
        <f t="shared" si="8"/>
        <v>5.1333333333333337</v>
      </c>
      <c r="M96" s="38">
        <v>154</v>
      </c>
      <c r="N96" s="40">
        <v>44717</v>
      </c>
      <c r="O96" s="40" t="s">
        <v>195</v>
      </c>
      <c r="P96" s="39">
        <f t="shared" si="13"/>
        <v>17.5</v>
      </c>
      <c r="Q96" s="39">
        <f t="shared" si="14"/>
        <v>12.166666666666666</v>
      </c>
      <c r="R96" s="38">
        <v>1</v>
      </c>
      <c r="S96" s="39">
        <f t="shared" si="9"/>
        <v>0</v>
      </c>
      <c r="T96" s="39">
        <f t="shared" si="10"/>
        <v>0</v>
      </c>
    </row>
    <row r="97" spans="12:20" x14ac:dyDescent="0.25">
      <c r="L97" s="39">
        <f t="shared" si="8"/>
        <v>5.166666666666667</v>
      </c>
      <c r="M97" s="38">
        <v>155</v>
      </c>
      <c r="N97" s="40">
        <v>44718</v>
      </c>
      <c r="O97" s="40" t="s">
        <v>194</v>
      </c>
      <c r="P97" s="39">
        <f t="shared" si="13"/>
        <v>17.5</v>
      </c>
      <c r="Q97" s="39">
        <f t="shared" si="14"/>
        <v>12.166666666666666</v>
      </c>
      <c r="R97" s="38">
        <v>1</v>
      </c>
      <c r="S97" s="39">
        <f t="shared" si="9"/>
        <v>0</v>
      </c>
      <c r="T97" s="39">
        <f t="shared" si="10"/>
        <v>0</v>
      </c>
    </row>
    <row r="98" spans="12:20" x14ac:dyDescent="0.25">
      <c r="L98" s="39">
        <f t="shared" si="8"/>
        <v>5.2</v>
      </c>
      <c r="M98" s="38">
        <v>156</v>
      </c>
      <c r="N98" s="40">
        <v>44719</v>
      </c>
      <c r="O98" s="40" t="s">
        <v>193</v>
      </c>
      <c r="P98" s="39">
        <f t="shared" si="13"/>
        <v>17.5</v>
      </c>
      <c r="Q98" s="39">
        <f t="shared" si="14"/>
        <v>12.166666666666666</v>
      </c>
      <c r="R98" s="38">
        <v>1</v>
      </c>
      <c r="S98" s="39">
        <f t="shared" si="9"/>
        <v>0</v>
      </c>
      <c r="T98" s="39">
        <f t="shared" si="10"/>
        <v>0</v>
      </c>
    </row>
    <row r="99" spans="12:20" x14ac:dyDescent="0.25">
      <c r="L99" s="39">
        <f t="shared" si="8"/>
        <v>5.2333333333333334</v>
      </c>
      <c r="M99" s="38">
        <v>157</v>
      </c>
      <c r="N99" s="40">
        <v>44720</v>
      </c>
      <c r="O99" s="40" t="s">
        <v>192</v>
      </c>
      <c r="P99" s="39">
        <f t="shared" si="13"/>
        <v>17.5</v>
      </c>
      <c r="Q99" s="39">
        <f t="shared" si="14"/>
        <v>12.166666666666666</v>
      </c>
      <c r="R99" s="38">
        <v>1</v>
      </c>
      <c r="S99" s="39">
        <f t="shared" si="9"/>
        <v>0</v>
      </c>
      <c r="T99" s="39">
        <f t="shared" si="10"/>
        <v>0</v>
      </c>
    </row>
    <row r="100" spans="12:20" x14ac:dyDescent="0.25">
      <c r="L100" s="39">
        <f t="shared" si="8"/>
        <v>5.2666666666666666</v>
      </c>
      <c r="M100" s="38">
        <v>158</v>
      </c>
      <c r="N100" s="40">
        <v>44721</v>
      </c>
      <c r="O100" s="40" t="s">
        <v>191</v>
      </c>
      <c r="P100" s="39">
        <f t="shared" si="13"/>
        <v>17.5</v>
      </c>
      <c r="Q100" s="39">
        <f t="shared" si="14"/>
        <v>12.166666666666666</v>
      </c>
      <c r="R100" s="38">
        <v>1</v>
      </c>
      <c r="S100" s="39">
        <f t="shared" si="9"/>
        <v>1.8333333333333321</v>
      </c>
      <c r="T100" s="39">
        <f t="shared" si="10"/>
        <v>0</v>
      </c>
    </row>
    <row r="101" spans="12:20" x14ac:dyDescent="0.25">
      <c r="L101" s="39">
        <f t="shared" si="8"/>
        <v>5.3</v>
      </c>
      <c r="M101" s="38">
        <v>159</v>
      </c>
      <c r="N101" s="40">
        <v>44722</v>
      </c>
      <c r="O101" s="40" t="s">
        <v>190</v>
      </c>
      <c r="P101" s="39">
        <f t="shared" ref="P101:P110" si="15">(5+7+7+9+8+3+10+11+9+7+10+13+6+11)/6</f>
        <v>19.333333333333332</v>
      </c>
      <c r="Q101" s="39">
        <f t="shared" si="14"/>
        <v>12.166666666666666</v>
      </c>
      <c r="R101" s="38">
        <v>1</v>
      </c>
      <c r="S101" s="39">
        <f t="shared" si="9"/>
        <v>0</v>
      </c>
      <c r="T101" s="39">
        <f t="shared" si="10"/>
        <v>0</v>
      </c>
    </row>
    <row r="102" spans="12:20" x14ac:dyDescent="0.25">
      <c r="L102" s="39">
        <f t="shared" si="8"/>
        <v>5.333333333333333</v>
      </c>
      <c r="M102" s="38">
        <v>160</v>
      </c>
      <c r="N102" s="40">
        <v>44723</v>
      </c>
      <c r="O102" s="40" t="s">
        <v>189</v>
      </c>
      <c r="P102" s="39">
        <f t="shared" si="15"/>
        <v>19.333333333333332</v>
      </c>
      <c r="Q102" s="39">
        <f t="shared" si="14"/>
        <v>12.166666666666666</v>
      </c>
      <c r="R102" s="38">
        <v>1</v>
      </c>
      <c r="S102" s="39">
        <f t="shared" si="9"/>
        <v>0</v>
      </c>
      <c r="T102" s="39">
        <f t="shared" si="10"/>
        <v>1.1666666666666679</v>
      </c>
    </row>
    <row r="103" spans="12:20" x14ac:dyDescent="0.25">
      <c r="L103" s="39">
        <f t="shared" si="8"/>
        <v>5.3666666666666663</v>
      </c>
      <c r="M103" s="38">
        <v>161</v>
      </c>
      <c r="N103" s="40">
        <v>44724</v>
      </c>
      <c r="O103" s="40" t="s">
        <v>188</v>
      </c>
      <c r="P103" s="39">
        <f t="shared" si="15"/>
        <v>19.333333333333332</v>
      </c>
      <c r="Q103" s="39">
        <f>(15+7+10+7+8+5+1+5+2+6+7+7)/6</f>
        <v>13.333333333333334</v>
      </c>
      <c r="R103" s="38">
        <v>1</v>
      </c>
      <c r="S103" s="39">
        <f t="shared" si="9"/>
        <v>0</v>
      </c>
      <c r="T103" s="39">
        <f t="shared" si="10"/>
        <v>0.66666666666666607</v>
      </c>
    </row>
    <row r="104" spans="12:20" x14ac:dyDescent="0.25">
      <c r="L104" s="39">
        <f t="shared" si="8"/>
        <v>5.4</v>
      </c>
      <c r="M104" s="38">
        <v>162</v>
      </c>
      <c r="N104" s="40">
        <v>44725</v>
      </c>
      <c r="O104" s="40" t="s">
        <v>187</v>
      </c>
      <c r="P104" s="39">
        <f t="shared" si="15"/>
        <v>19.333333333333332</v>
      </c>
      <c r="Q104" s="39">
        <f>(15+7+10+7+8+5+1+5+2+6+7+7+4)/6</f>
        <v>14</v>
      </c>
      <c r="R104" s="38">
        <v>1</v>
      </c>
      <c r="S104" s="39">
        <f t="shared" si="9"/>
        <v>0</v>
      </c>
      <c r="T104" s="39">
        <f t="shared" si="10"/>
        <v>0</v>
      </c>
    </row>
    <row r="105" spans="12:20" x14ac:dyDescent="0.25">
      <c r="L105" s="39">
        <f t="shared" si="8"/>
        <v>5.4333333333333336</v>
      </c>
      <c r="M105" s="38">
        <v>163</v>
      </c>
      <c r="N105" s="40">
        <v>44726</v>
      </c>
      <c r="O105" s="40" t="s">
        <v>186</v>
      </c>
      <c r="P105" s="39">
        <f t="shared" si="15"/>
        <v>19.333333333333332</v>
      </c>
      <c r="Q105" s="39">
        <f>(15+7+10+7+8+5+1+5+2+6+7+7+4)/6</f>
        <v>14</v>
      </c>
      <c r="R105" s="38">
        <v>1</v>
      </c>
      <c r="S105" s="39">
        <f t="shared" si="9"/>
        <v>0</v>
      </c>
      <c r="T105" s="39">
        <f t="shared" si="10"/>
        <v>0</v>
      </c>
    </row>
    <row r="106" spans="12:20" x14ac:dyDescent="0.25">
      <c r="L106" s="39">
        <f t="shared" si="8"/>
        <v>5.4666666666666668</v>
      </c>
      <c r="M106" s="38">
        <v>164</v>
      </c>
      <c r="N106" s="40">
        <v>44727</v>
      </c>
      <c r="O106" s="40" t="s">
        <v>185</v>
      </c>
      <c r="P106" s="39">
        <f t="shared" si="15"/>
        <v>19.333333333333332</v>
      </c>
      <c r="Q106" s="39">
        <f>(15+7+10+7+8+5+1+5+2+6+7+7+4)/6</f>
        <v>14</v>
      </c>
      <c r="R106" s="38">
        <v>1</v>
      </c>
      <c r="S106" s="39">
        <f t="shared" si="9"/>
        <v>0</v>
      </c>
      <c r="T106" s="39">
        <f t="shared" si="10"/>
        <v>0</v>
      </c>
    </row>
    <row r="107" spans="12:20" x14ac:dyDescent="0.25">
      <c r="L107" s="39">
        <f t="shared" si="8"/>
        <v>5.5</v>
      </c>
      <c r="M107" s="38">
        <v>165</v>
      </c>
      <c r="N107" s="40">
        <v>44728</v>
      </c>
      <c r="O107" s="40" t="s">
        <v>184</v>
      </c>
      <c r="P107" s="39">
        <f t="shared" si="15"/>
        <v>19.333333333333332</v>
      </c>
      <c r="Q107" s="39">
        <f>(15+7+10+7+8+5+1+5+2+6+7+7+4)/6</f>
        <v>14</v>
      </c>
      <c r="R107" s="38">
        <v>1</v>
      </c>
      <c r="S107" s="39">
        <f t="shared" si="9"/>
        <v>0</v>
      </c>
      <c r="T107" s="39">
        <f t="shared" si="10"/>
        <v>0.66666666666666607</v>
      </c>
    </row>
    <row r="108" spans="12:20" x14ac:dyDescent="0.25">
      <c r="L108" s="39">
        <f t="shared" si="8"/>
        <v>5.5333333333333332</v>
      </c>
      <c r="M108" s="38">
        <v>166</v>
      </c>
      <c r="N108" s="40">
        <v>44729</v>
      </c>
      <c r="O108" s="40" t="s">
        <v>183</v>
      </c>
      <c r="P108" s="39">
        <f t="shared" si="15"/>
        <v>19.333333333333332</v>
      </c>
      <c r="Q108" s="39">
        <f t="shared" ref="Q108:Q116" si="16">(15+7+10+7+8+5+1+5+2+6+7+7+4+4)/6</f>
        <v>14.666666666666666</v>
      </c>
      <c r="R108" s="38">
        <v>1</v>
      </c>
      <c r="S108" s="39">
        <f t="shared" si="9"/>
        <v>0</v>
      </c>
      <c r="T108" s="39">
        <f t="shared" si="10"/>
        <v>0</v>
      </c>
    </row>
    <row r="109" spans="12:20" x14ac:dyDescent="0.25">
      <c r="L109" s="39">
        <f t="shared" si="8"/>
        <v>5.5666666666666664</v>
      </c>
      <c r="M109" s="38">
        <v>167</v>
      </c>
      <c r="N109" s="40">
        <v>44730</v>
      </c>
      <c r="O109" s="40" t="s">
        <v>182</v>
      </c>
      <c r="P109" s="39">
        <f t="shared" si="15"/>
        <v>19.333333333333332</v>
      </c>
      <c r="Q109" s="39">
        <f t="shared" si="16"/>
        <v>14.666666666666666</v>
      </c>
      <c r="R109" s="38">
        <v>1</v>
      </c>
      <c r="S109" s="39">
        <f t="shared" si="9"/>
        <v>0</v>
      </c>
      <c r="T109" s="39">
        <f t="shared" si="10"/>
        <v>0</v>
      </c>
    </row>
    <row r="110" spans="12:20" x14ac:dyDescent="0.25">
      <c r="L110" s="39">
        <f t="shared" si="8"/>
        <v>5.6</v>
      </c>
      <c r="M110" s="38">
        <v>168</v>
      </c>
      <c r="N110" s="40">
        <v>44731</v>
      </c>
      <c r="O110" s="40" t="s">
        <v>181</v>
      </c>
      <c r="P110" s="39">
        <f t="shared" si="15"/>
        <v>19.333333333333332</v>
      </c>
      <c r="Q110" s="39">
        <f t="shared" si="16"/>
        <v>14.666666666666666</v>
      </c>
      <c r="R110" s="38">
        <v>1</v>
      </c>
      <c r="S110" s="39">
        <f t="shared" si="9"/>
        <v>2.5</v>
      </c>
      <c r="T110" s="39">
        <f t="shared" si="10"/>
        <v>0</v>
      </c>
    </row>
    <row r="111" spans="12:20" x14ac:dyDescent="0.25">
      <c r="L111" s="39">
        <f t="shared" si="8"/>
        <v>5.6333333333333337</v>
      </c>
      <c r="M111" s="38">
        <v>169</v>
      </c>
      <c r="N111" s="40">
        <v>44732</v>
      </c>
      <c r="O111" s="40" t="s">
        <v>180</v>
      </c>
      <c r="P111" s="39">
        <f>(5+7+7+9+8+3+10+11+9+7+10+13+6+11+7+8)/6</f>
        <v>21.833333333333332</v>
      </c>
      <c r="Q111" s="39">
        <f t="shared" si="16"/>
        <v>14.666666666666666</v>
      </c>
      <c r="R111" s="38">
        <v>1</v>
      </c>
      <c r="S111" s="39">
        <f t="shared" si="9"/>
        <v>0</v>
      </c>
      <c r="T111" s="39">
        <f t="shared" si="10"/>
        <v>0</v>
      </c>
    </row>
    <row r="112" spans="12:20" x14ac:dyDescent="0.25">
      <c r="L112" s="39">
        <f t="shared" si="8"/>
        <v>5.666666666666667</v>
      </c>
      <c r="M112" s="38">
        <v>170</v>
      </c>
      <c r="N112" s="40">
        <v>44733</v>
      </c>
      <c r="O112" s="40" t="s">
        <v>179</v>
      </c>
      <c r="P112" s="39">
        <f>(5+7+7+9+8+3+10+11+9+7+10+13+6+11+7+8)/6</f>
        <v>21.833333333333332</v>
      </c>
      <c r="Q112" s="39">
        <f t="shared" si="16"/>
        <v>14.666666666666666</v>
      </c>
      <c r="R112" s="38">
        <v>1</v>
      </c>
      <c r="S112" s="39">
        <f t="shared" si="9"/>
        <v>1.6666666666666679</v>
      </c>
      <c r="T112" s="39">
        <f t="shared" si="10"/>
        <v>0</v>
      </c>
    </row>
    <row r="113" spans="12:20" x14ac:dyDescent="0.25">
      <c r="L113" s="39">
        <f t="shared" si="8"/>
        <v>5.7</v>
      </c>
      <c r="M113" s="38">
        <v>171</v>
      </c>
      <c r="N113" s="40">
        <v>44734</v>
      </c>
      <c r="O113" s="40" t="s">
        <v>178</v>
      </c>
      <c r="P113" s="39">
        <f t="shared" ref="P113:P121" si="17">(5+7+7+9+8+3+10+11+9+7+10+13+6+11+7+8+10)/6</f>
        <v>23.5</v>
      </c>
      <c r="Q113" s="39">
        <f t="shared" si="16"/>
        <v>14.666666666666666</v>
      </c>
      <c r="R113" s="38">
        <v>1</v>
      </c>
      <c r="S113" s="39">
        <f t="shared" si="9"/>
        <v>0</v>
      </c>
      <c r="T113" s="39">
        <f t="shared" si="10"/>
        <v>0</v>
      </c>
    </row>
    <row r="114" spans="12:20" x14ac:dyDescent="0.25">
      <c r="L114" s="39">
        <f t="shared" si="8"/>
        <v>5.7333333333333334</v>
      </c>
      <c r="M114" s="38">
        <v>172</v>
      </c>
      <c r="N114" s="40">
        <v>44735</v>
      </c>
      <c r="O114" s="40" t="s">
        <v>177</v>
      </c>
      <c r="P114" s="39">
        <f t="shared" si="17"/>
        <v>23.5</v>
      </c>
      <c r="Q114" s="39">
        <f t="shared" si="16"/>
        <v>14.666666666666666</v>
      </c>
      <c r="R114" s="38">
        <v>1</v>
      </c>
      <c r="S114" s="39">
        <f t="shared" si="9"/>
        <v>0</v>
      </c>
      <c r="T114" s="39">
        <f t="shared" si="10"/>
        <v>0</v>
      </c>
    </row>
    <row r="115" spans="12:20" x14ac:dyDescent="0.25">
      <c r="L115" s="39">
        <f t="shared" si="8"/>
        <v>5.7666666666666666</v>
      </c>
      <c r="M115" s="38">
        <v>173</v>
      </c>
      <c r="N115" s="40">
        <v>44736</v>
      </c>
      <c r="O115" s="40" t="s">
        <v>176</v>
      </c>
      <c r="P115" s="39">
        <f t="shared" si="17"/>
        <v>23.5</v>
      </c>
      <c r="Q115" s="39">
        <f t="shared" si="16"/>
        <v>14.666666666666666</v>
      </c>
      <c r="R115" s="38">
        <v>1</v>
      </c>
      <c r="S115" s="39">
        <f t="shared" si="9"/>
        <v>0</v>
      </c>
      <c r="T115" s="39">
        <f t="shared" si="10"/>
        <v>0</v>
      </c>
    </row>
    <row r="116" spans="12:20" x14ac:dyDescent="0.25">
      <c r="L116" s="39">
        <f t="shared" si="8"/>
        <v>5.8</v>
      </c>
      <c r="M116" s="38">
        <v>174</v>
      </c>
      <c r="N116" s="40">
        <v>44737</v>
      </c>
      <c r="O116" s="40" t="s">
        <v>175</v>
      </c>
      <c r="P116" s="39">
        <f t="shared" si="17"/>
        <v>23.5</v>
      </c>
      <c r="Q116" s="39">
        <f t="shared" si="16"/>
        <v>14.666666666666666</v>
      </c>
      <c r="R116" s="38">
        <v>1</v>
      </c>
      <c r="S116" s="39">
        <f t="shared" si="9"/>
        <v>0</v>
      </c>
      <c r="T116" s="39">
        <f t="shared" si="10"/>
        <v>0.33333333333333393</v>
      </c>
    </row>
    <row r="117" spans="12:20" x14ac:dyDescent="0.25">
      <c r="L117" s="39">
        <f t="shared" si="8"/>
        <v>5.833333333333333</v>
      </c>
      <c r="M117" s="38">
        <v>175</v>
      </c>
      <c r="N117" s="40">
        <v>44738</v>
      </c>
      <c r="O117" s="40" t="s">
        <v>174</v>
      </c>
      <c r="P117" s="39">
        <f t="shared" si="17"/>
        <v>23.5</v>
      </c>
      <c r="Q117" s="39">
        <f t="shared" ref="Q117:Q128" si="18">(15+7+10+7+8+5+1+5+2+6+7+7+4+4+2)/6</f>
        <v>15</v>
      </c>
      <c r="R117" s="38">
        <v>1</v>
      </c>
      <c r="S117" s="39">
        <f t="shared" si="9"/>
        <v>0</v>
      </c>
      <c r="T117" s="39">
        <f t="shared" si="10"/>
        <v>0</v>
      </c>
    </row>
    <row r="118" spans="12:20" x14ac:dyDescent="0.25">
      <c r="L118" s="39">
        <f t="shared" si="8"/>
        <v>5.8666666666666663</v>
      </c>
      <c r="M118" s="38">
        <v>176</v>
      </c>
      <c r="N118" s="40">
        <v>44739</v>
      </c>
      <c r="O118" s="40" t="s">
        <v>173</v>
      </c>
      <c r="P118" s="39">
        <f t="shared" si="17"/>
        <v>23.5</v>
      </c>
      <c r="Q118" s="39">
        <f t="shared" si="18"/>
        <v>15</v>
      </c>
      <c r="R118" s="38">
        <v>1</v>
      </c>
      <c r="S118" s="39">
        <f t="shared" si="9"/>
        <v>0</v>
      </c>
      <c r="T118" s="39">
        <f t="shared" si="10"/>
        <v>0</v>
      </c>
    </row>
    <row r="119" spans="12:20" x14ac:dyDescent="0.25">
      <c r="L119" s="39">
        <f t="shared" si="8"/>
        <v>5.9</v>
      </c>
      <c r="M119" s="38">
        <v>177</v>
      </c>
      <c r="N119" s="40">
        <v>44740</v>
      </c>
      <c r="O119" s="40" t="s">
        <v>172</v>
      </c>
      <c r="P119" s="39">
        <f t="shared" si="17"/>
        <v>23.5</v>
      </c>
      <c r="Q119" s="39">
        <f t="shared" si="18"/>
        <v>15</v>
      </c>
      <c r="R119" s="38">
        <v>1</v>
      </c>
      <c r="S119" s="39">
        <f t="shared" si="9"/>
        <v>0</v>
      </c>
      <c r="T119" s="39">
        <f t="shared" si="10"/>
        <v>0</v>
      </c>
    </row>
    <row r="120" spans="12:20" x14ac:dyDescent="0.25">
      <c r="L120" s="39">
        <f t="shared" si="8"/>
        <v>5.9333333333333336</v>
      </c>
      <c r="M120" s="38">
        <v>178</v>
      </c>
      <c r="N120" s="40">
        <v>44741</v>
      </c>
      <c r="O120" s="40" t="s">
        <v>171</v>
      </c>
      <c r="P120" s="39">
        <f t="shared" si="17"/>
        <v>23.5</v>
      </c>
      <c r="Q120" s="39">
        <f t="shared" si="18"/>
        <v>15</v>
      </c>
      <c r="R120" s="38">
        <v>1</v>
      </c>
      <c r="S120" s="39">
        <f t="shared" si="9"/>
        <v>0</v>
      </c>
      <c r="T120" s="39">
        <f t="shared" si="10"/>
        <v>0</v>
      </c>
    </row>
    <row r="121" spans="12:20" x14ac:dyDescent="0.25">
      <c r="L121" s="39">
        <f t="shared" si="8"/>
        <v>5.9666666666666668</v>
      </c>
      <c r="M121" s="38">
        <v>179</v>
      </c>
      <c r="N121" s="40">
        <v>44742</v>
      </c>
      <c r="O121" s="40" t="s">
        <v>170</v>
      </c>
      <c r="P121" s="39">
        <f t="shared" si="17"/>
        <v>23.5</v>
      </c>
      <c r="Q121" s="39">
        <f t="shared" si="18"/>
        <v>15</v>
      </c>
      <c r="R121" s="38">
        <v>1</v>
      </c>
      <c r="S121" s="39">
        <f t="shared" si="9"/>
        <v>1.3333333333333321</v>
      </c>
      <c r="T121" s="39">
        <f t="shared" si="10"/>
        <v>0</v>
      </c>
    </row>
    <row r="122" spans="12:20" x14ac:dyDescent="0.25">
      <c r="L122" s="39">
        <f t="shared" si="8"/>
        <v>6</v>
      </c>
      <c r="M122" s="38">
        <v>180</v>
      </c>
      <c r="N122" s="40">
        <v>44743</v>
      </c>
      <c r="O122" s="40" t="s">
        <v>169</v>
      </c>
      <c r="P122" s="39">
        <f t="shared" ref="P122:P134" si="19">(5+7+7+9+8+3+10+11+9+7+10+13+6+11+7+8+10+8)/6</f>
        <v>24.833333333333332</v>
      </c>
      <c r="Q122" s="39">
        <f t="shared" si="18"/>
        <v>15</v>
      </c>
      <c r="R122" s="38">
        <v>1</v>
      </c>
      <c r="S122" s="39">
        <f t="shared" si="9"/>
        <v>0</v>
      </c>
      <c r="T122" s="39">
        <f t="shared" si="10"/>
        <v>0</v>
      </c>
    </row>
    <row r="123" spans="12:20" x14ac:dyDescent="0.25">
      <c r="L123" s="39">
        <f t="shared" si="8"/>
        <v>6.0333333333333332</v>
      </c>
      <c r="M123" s="38">
        <v>181</v>
      </c>
      <c r="N123" s="40">
        <v>44744</v>
      </c>
      <c r="O123" s="40" t="s">
        <v>168</v>
      </c>
      <c r="P123" s="39">
        <f t="shared" si="19"/>
        <v>24.833333333333332</v>
      </c>
      <c r="Q123" s="39">
        <f t="shared" si="18"/>
        <v>15</v>
      </c>
      <c r="R123" s="38">
        <v>1</v>
      </c>
      <c r="S123" s="39">
        <f t="shared" si="9"/>
        <v>0</v>
      </c>
      <c r="T123" s="39">
        <f t="shared" si="10"/>
        <v>0</v>
      </c>
    </row>
    <row r="124" spans="12:20" x14ac:dyDescent="0.25">
      <c r="L124" s="39">
        <f t="shared" si="8"/>
        <v>6.0666666666666664</v>
      </c>
      <c r="M124" s="38">
        <v>182</v>
      </c>
      <c r="N124" s="40">
        <v>44745</v>
      </c>
      <c r="O124" s="40" t="s">
        <v>167</v>
      </c>
      <c r="P124" s="39">
        <f t="shared" si="19"/>
        <v>24.833333333333332</v>
      </c>
      <c r="Q124" s="39">
        <f t="shared" si="18"/>
        <v>15</v>
      </c>
      <c r="R124" s="38">
        <v>1</v>
      </c>
      <c r="S124" s="39">
        <f t="shared" si="9"/>
        <v>0</v>
      </c>
      <c r="T124" s="39">
        <f t="shared" si="10"/>
        <v>0</v>
      </c>
    </row>
    <row r="125" spans="12:20" x14ac:dyDescent="0.25">
      <c r="L125" s="39">
        <f t="shared" si="8"/>
        <v>6.1</v>
      </c>
      <c r="M125" s="38">
        <v>183</v>
      </c>
      <c r="N125" s="40">
        <v>44746</v>
      </c>
      <c r="O125" s="40" t="s">
        <v>166</v>
      </c>
      <c r="P125" s="39">
        <f t="shared" si="19"/>
        <v>24.833333333333332</v>
      </c>
      <c r="Q125" s="39">
        <f t="shared" si="18"/>
        <v>15</v>
      </c>
      <c r="R125" s="38">
        <v>1</v>
      </c>
      <c r="S125" s="39">
        <f t="shared" si="9"/>
        <v>0</v>
      </c>
      <c r="T125" s="39">
        <f t="shared" si="10"/>
        <v>0</v>
      </c>
    </row>
    <row r="126" spans="12:20" x14ac:dyDescent="0.25">
      <c r="L126" s="39">
        <f t="shared" si="8"/>
        <v>6.1333333333333337</v>
      </c>
      <c r="M126" s="38">
        <v>184</v>
      </c>
      <c r="N126" s="40">
        <v>44747</v>
      </c>
      <c r="O126" s="40" t="s">
        <v>165</v>
      </c>
      <c r="P126" s="39">
        <f t="shared" si="19"/>
        <v>24.833333333333332</v>
      </c>
      <c r="Q126" s="39">
        <f t="shared" si="18"/>
        <v>15</v>
      </c>
      <c r="R126" s="38">
        <v>1</v>
      </c>
      <c r="S126" s="39">
        <f t="shared" si="9"/>
        <v>0</v>
      </c>
      <c r="T126" s="39">
        <f t="shared" si="10"/>
        <v>0</v>
      </c>
    </row>
    <row r="127" spans="12:20" x14ac:dyDescent="0.25">
      <c r="L127" s="39">
        <f t="shared" si="8"/>
        <v>6.166666666666667</v>
      </c>
      <c r="M127" s="38">
        <v>185</v>
      </c>
      <c r="N127" s="40">
        <v>44748</v>
      </c>
      <c r="O127" s="40" t="s">
        <v>164</v>
      </c>
      <c r="P127" s="39">
        <f t="shared" si="19"/>
        <v>24.833333333333332</v>
      </c>
      <c r="Q127" s="39">
        <f t="shared" si="18"/>
        <v>15</v>
      </c>
      <c r="R127" s="38">
        <v>1</v>
      </c>
      <c r="S127" s="39">
        <f t="shared" si="9"/>
        <v>0</v>
      </c>
      <c r="T127" s="39">
        <f t="shared" si="10"/>
        <v>0</v>
      </c>
    </row>
    <row r="128" spans="12:20" x14ac:dyDescent="0.25">
      <c r="L128" s="39">
        <f t="shared" si="8"/>
        <v>6.2</v>
      </c>
      <c r="M128" s="38">
        <v>186</v>
      </c>
      <c r="N128" s="40">
        <v>44749</v>
      </c>
      <c r="O128" s="40" t="s">
        <v>163</v>
      </c>
      <c r="P128" s="39">
        <f t="shared" si="19"/>
        <v>24.833333333333332</v>
      </c>
      <c r="Q128" s="39">
        <f t="shared" si="18"/>
        <v>15</v>
      </c>
      <c r="R128" s="38">
        <v>1</v>
      </c>
      <c r="S128" s="39">
        <f t="shared" si="9"/>
        <v>0</v>
      </c>
      <c r="T128" s="39">
        <f t="shared" si="10"/>
        <v>1</v>
      </c>
    </row>
    <row r="129" spans="12:20" x14ac:dyDescent="0.25">
      <c r="L129" s="39">
        <f t="shared" si="8"/>
        <v>6.2333333333333334</v>
      </c>
      <c r="M129" s="38">
        <v>187</v>
      </c>
      <c r="N129" s="40">
        <v>44750</v>
      </c>
      <c r="O129" s="40" t="s">
        <v>162</v>
      </c>
      <c r="P129" s="39">
        <f t="shared" si="19"/>
        <v>24.833333333333332</v>
      </c>
      <c r="Q129" s="39">
        <f t="shared" ref="Q129:Q134" si="20">(15+7+10+7+8+5+1+5+2+6+7+7+4+4+2+6)/6</f>
        <v>16</v>
      </c>
      <c r="R129" s="38">
        <v>1</v>
      </c>
      <c r="S129" s="39">
        <f t="shared" si="9"/>
        <v>0</v>
      </c>
      <c r="T129" s="39">
        <f t="shared" si="10"/>
        <v>0</v>
      </c>
    </row>
    <row r="130" spans="12:20" x14ac:dyDescent="0.25">
      <c r="L130" s="39">
        <f t="shared" si="8"/>
        <v>6.2666666666666666</v>
      </c>
      <c r="M130" s="38">
        <v>188</v>
      </c>
      <c r="N130" s="40">
        <v>44751</v>
      </c>
      <c r="O130" s="40" t="s">
        <v>161</v>
      </c>
      <c r="P130" s="39">
        <f t="shared" si="19"/>
        <v>24.833333333333332</v>
      </c>
      <c r="Q130" s="39">
        <f t="shared" si="20"/>
        <v>16</v>
      </c>
      <c r="R130" s="38">
        <v>1</v>
      </c>
      <c r="S130" s="39">
        <f t="shared" si="9"/>
        <v>0</v>
      </c>
      <c r="T130" s="39">
        <f t="shared" si="10"/>
        <v>0</v>
      </c>
    </row>
    <row r="131" spans="12:20" x14ac:dyDescent="0.25">
      <c r="L131" s="39">
        <f t="shared" ref="L131:L194" si="21">M131/30</f>
        <v>6.3</v>
      </c>
      <c r="M131" s="38">
        <v>189</v>
      </c>
      <c r="N131" s="40">
        <v>44752</v>
      </c>
      <c r="O131" s="40" t="s">
        <v>160</v>
      </c>
      <c r="P131" s="39">
        <f t="shared" si="19"/>
        <v>24.833333333333332</v>
      </c>
      <c r="Q131" s="39">
        <f t="shared" si="20"/>
        <v>16</v>
      </c>
      <c r="R131" s="38">
        <v>1</v>
      </c>
      <c r="S131" s="39">
        <f t="shared" ref="S131:S194" si="22">P132-P131</f>
        <v>0</v>
      </c>
      <c r="T131" s="39">
        <f t="shared" ref="T131:T194" si="23">Q132-Q131</f>
        <v>0</v>
      </c>
    </row>
    <row r="132" spans="12:20" x14ac:dyDescent="0.25">
      <c r="L132" s="39">
        <f t="shared" si="21"/>
        <v>6.333333333333333</v>
      </c>
      <c r="M132" s="38">
        <v>190</v>
      </c>
      <c r="N132" s="40">
        <v>44753</v>
      </c>
      <c r="O132" s="40" t="s">
        <v>159</v>
      </c>
      <c r="P132" s="39">
        <f t="shared" si="19"/>
        <v>24.833333333333332</v>
      </c>
      <c r="Q132" s="39">
        <f t="shared" si="20"/>
        <v>16</v>
      </c>
      <c r="R132" s="38">
        <v>1</v>
      </c>
      <c r="S132" s="39">
        <f t="shared" si="22"/>
        <v>0</v>
      </c>
      <c r="T132" s="39">
        <f t="shared" si="23"/>
        <v>0</v>
      </c>
    </row>
    <row r="133" spans="12:20" x14ac:dyDescent="0.25">
      <c r="L133" s="39">
        <f t="shared" si="21"/>
        <v>6.3666666666666663</v>
      </c>
      <c r="M133" s="38">
        <v>191</v>
      </c>
      <c r="N133" s="40">
        <v>44754</v>
      </c>
      <c r="O133" s="40" t="s">
        <v>158</v>
      </c>
      <c r="P133" s="39">
        <f t="shared" si="19"/>
        <v>24.833333333333332</v>
      </c>
      <c r="Q133" s="39">
        <f t="shared" si="20"/>
        <v>16</v>
      </c>
      <c r="R133" s="38">
        <v>1</v>
      </c>
      <c r="S133" s="39">
        <f t="shared" si="22"/>
        <v>0</v>
      </c>
      <c r="T133" s="39">
        <f t="shared" si="23"/>
        <v>0</v>
      </c>
    </row>
    <row r="134" spans="12:20" x14ac:dyDescent="0.25">
      <c r="L134" s="39">
        <f t="shared" si="21"/>
        <v>6.4</v>
      </c>
      <c r="M134" s="38">
        <v>192</v>
      </c>
      <c r="N134" s="40">
        <v>44755</v>
      </c>
      <c r="O134" s="40" t="s">
        <v>157</v>
      </c>
      <c r="P134" s="39">
        <f t="shared" si="19"/>
        <v>24.833333333333332</v>
      </c>
      <c r="Q134" s="39">
        <f t="shared" si="20"/>
        <v>16</v>
      </c>
      <c r="R134" s="38">
        <v>1</v>
      </c>
      <c r="S134" s="39">
        <f t="shared" si="22"/>
        <v>0.5</v>
      </c>
      <c r="T134" s="39">
        <f t="shared" si="23"/>
        <v>1</v>
      </c>
    </row>
    <row r="135" spans="12:20" x14ac:dyDescent="0.25">
      <c r="L135" s="39">
        <f t="shared" si="21"/>
        <v>6.4333333333333336</v>
      </c>
      <c r="M135" s="38">
        <v>193</v>
      </c>
      <c r="N135" s="40">
        <v>44756</v>
      </c>
      <c r="O135" s="40" t="s">
        <v>156</v>
      </c>
      <c r="P135" s="39">
        <f>(5+7+7+9+8+3+10+11+9+7+10+13+6+11+7+8+10+8+3)/6</f>
        <v>25.333333333333332</v>
      </c>
      <c r="Q135" s="39">
        <f t="shared" ref="Q135:Q145" si="24">(15+7+10+7+8+5+1+5+2+6+7+7+4+4+2+6+6)/6</f>
        <v>17</v>
      </c>
      <c r="R135" s="38">
        <v>1</v>
      </c>
      <c r="S135" s="39">
        <f t="shared" si="22"/>
        <v>0</v>
      </c>
      <c r="T135" s="39">
        <f t="shared" si="23"/>
        <v>0</v>
      </c>
    </row>
    <row r="136" spans="12:20" x14ac:dyDescent="0.25">
      <c r="L136" s="39">
        <f t="shared" si="21"/>
        <v>6.4666666666666668</v>
      </c>
      <c r="M136" s="38">
        <v>194</v>
      </c>
      <c r="N136" s="40">
        <v>44757</v>
      </c>
      <c r="O136" s="40" t="s">
        <v>155</v>
      </c>
      <c r="P136" s="39">
        <f>(5+7+7+9+8+3+10+11+9+7+10+13+6+11+7+8+10+8+3)/6</f>
        <v>25.333333333333332</v>
      </c>
      <c r="Q136" s="39">
        <f t="shared" si="24"/>
        <v>17</v>
      </c>
      <c r="R136" s="38">
        <v>1</v>
      </c>
      <c r="S136" s="39">
        <f t="shared" si="22"/>
        <v>0</v>
      </c>
      <c r="T136" s="39">
        <f t="shared" si="23"/>
        <v>0</v>
      </c>
    </row>
    <row r="137" spans="12:20" x14ac:dyDescent="0.25">
      <c r="L137" s="39">
        <f t="shared" si="21"/>
        <v>6.5</v>
      </c>
      <c r="M137" s="38">
        <v>195</v>
      </c>
      <c r="N137" s="40">
        <v>44758</v>
      </c>
      <c r="O137" s="40" t="s">
        <v>154</v>
      </c>
      <c r="P137" s="39">
        <f>(5+7+7+9+8+3+10+11+9+7+10+13+6+11+7+8+10+8+3)/6</f>
        <v>25.333333333333332</v>
      </c>
      <c r="Q137" s="39">
        <f t="shared" si="24"/>
        <v>17</v>
      </c>
      <c r="R137" s="38">
        <v>1</v>
      </c>
      <c r="S137" s="39">
        <f t="shared" si="22"/>
        <v>1.5</v>
      </c>
      <c r="T137" s="39">
        <f t="shared" si="23"/>
        <v>0</v>
      </c>
    </row>
    <row r="138" spans="12:20" x14ac:dyDescent="0.25">
      <c r="L138" s="39">
        <f t="shared" si="21"/>
        <v>6.5333333333333332</v>
      </c>
      <c r="M138" s="38">
        <v>196</v>
      </c>
      <c r="N138" s="40">
        <v>44759</v>
      </c>
      <c r="O138" s="40" t="s">
        <v>153</v>
      </c>
      <c r="P138" s="39">
        <f>(5+7+7+9+8+3+10+11+9+7+10+13+6+11+7+8+10+8+3+9)/6</f>
        <v>26.833333333333332</v>
      </c>
      <c r="Q138" s="39">
        <f t="shared" si="24"/>
        <v>17</v>
      </c>
      <c r="R138" s="38">
        <v>1</v>
      </c>
      <c r="S138" s="39">
        <f t="shared" si="22"/>
        <v>0</v>
      </c>
      <c r="T138" s="39">
        <f t="shared" si="23"/>
        <v>0</v>
      </c>
    </row>
    <row r="139" spans="12:20" x14ac:dyDescent="0.25">
      <c r="L139" s="39">
        <f t="shared" si="21"/>
        <v>6.5666666666666664</v>
      </c>
      <c r="M139" s="38">
        <v>197</v>
      </c>
      <c r="N139" s="40">
        <v>44760</v>
      </c>
      <c r="O139" s="40" t="s">
        <v>152</v>
      </c>
      <c r="P139" s="39">
        <f>(5+7+7+9+8+3+10+11+9+7+10+13+6+11+7+8+10+8+3+9)/6</f>
        <v>26.833333333333332</v>
      </c>
      <c r="Q139" s="39">
        <f t="shared" si="24"/>
        <v>17</v>
      </c>
      <c r="R139" s="38">
        <v>1</v>
      </c>
      <c r="S139" s="39">
        <f t="shared" si="22"/>
        <v>0</v>
      </c>
      <c r="T139" s="39">
        <f t="shared" si="23"/>
        <v>0</v>
      </c>
    </row>
    <row r="140" spans="12:20" x14ac:dyDescent="0.25">
      <c r="L140" s="39">
        <f t="shared" si="21"/>
        <v>6.6</v>
      </c>
      <c r="M140" s="38">
        <v>198</v>
      </c>
      <c r="N140" s="40">
        <v>44761</v>
      </c>
      <c r="O140" s="40" t="s">
        <v>151</v>
      </c>
      <c r="P140" s="39">
        <f>(5+7+7+9+8+3+10+11+9+7+10+13+6+11+7+8+10+8+3+9)/6</f>
        <v>26.833333333333332</v>
      </c>
      <c r="Q140" s="39">
        <f t="shared" si="24"/>
        <v>17</v>
      </c>
      <c r="R140" s="38">
        <v>1</v>
      </c>
      <c r="S140" s="39">
        <f t="shared" si="22"/>
        <v>0</v>
      </c>
      <c r="T140" s="39">
        <f t="shared" si="23"/>
        <v>0</v>
      </c>
    </row>
    <row r="141" spans="12:20" x14ac:dyDescent="0.25">
      <c r="L141" s="39">
        <f t="shared" si="21"/>
        <v>6.6333333333333337</v>
      </c>
      <c r="M141" s="38">
        <v>199</v>
      </c>
      <c r="N141" s="40">
        <v>44762</v>
      </c>
      <c r="O141" s="40" t="s">
        <v>150</v>
      </c>
      <c r="P141" s="39">
        <f>(5+7+7+9+8+3+10+11+9+7+10+13+6+11+7+8+10+8+3+9)/6</f>
        <v>26.833333333333332</v>
      </c>
      <c r="Q141" s="39">
        <f t="shared" si="24"/>
        <v>17</v>
      </c>
      <c r="R141" s="38">
        <v>1</v>
      </c>
      <c r="S141" s="39">
        <f t="shared" si="22"/>
        <v>0</v>
      </c>
      <c r="T141" s="39">
        <f t="shared" si="23"/>
        <v>0</v>
      </c>
    </row>
    <row r="142" spans="12:20" x14ac:dyDescent="0.25">
      <c r="L142" s="39">
        <f t="shared" si="21"/>
        <v>6.666666666666667</v>
      </c>
      <c r="M142" s="38">
        <v>200</v>
      </c>
      <c r="N142" s="40">
        <v>44763</v>
      </c>
      <c r="O142" s="40" t="s">
        <v>149</v>
      </c>
      <c r="P142" s="39">
        <f>(5+7+7+9+8+3+10+11+9+7+10+13+6+11+7+8+10+8+3+9)/6</f>
        <v>26.833333333333332</v>
      </c>
      <c r="Q142" s="39">
        <f t="shared" si="24"/>
        <v>17</v>
      </c>
      <c r="R142" s="38">
        <v>1</v>
      </c>
      <c r="S142" s="39">
        <f t="shared" si="22"/>
        <v>1.8333333333333357</v>
      </c>
      <c r="T142" s="39">
        <f t="shared" si="23"/>
        <v>0</v>
      </c>
    </row>
    <row r="143" spans="12:20" x14ac:dyDescent="0.25">
      <c r="L143" s="39">
        <f t="shared" si="21"/>
        <v>6.7</v>
      </c>
      <c r="M143" s="38">
        <v>201</v>
      </c>
      <c r="N143" s="40">
        <v>44764</v>
      </c>
      <c r="O143" s="40" t="s">
        <v>148</v>
      </c>
      <c r="P143" s="39">
        <f t="shared" ref="P143:P149" si="25">(5+7+7+9+8+3+10+11+9+7+10+13+6+11+7+8+10+8+3+9+11)/6</f>
        <v>28.666666666666668</v>
      </c>
      <c r="Q143" s="39">
        <f t="shared" si="24"/>
        <v>17</v>
      </c>
      <c r="R143" s="38">
        <v>1</v>
      </c>
      <c r="S143" s="39">
        <f t="shared" si="22"/>
        <v>0</v>
      </c>
      <c r="T143" s="39">
        <f t="shared" si="23"/>
        <v>0</v>
      </c>
    </row>
    <row r="144" spans="12:20" x14ac:dyDescent="0.25">
      <c r="L144" s="39">
        <f t="shared" si="21"/>
        <v>6.7333333333333334</v>
      </c>
      <c r="M144" s="38">
        <v>202</v>
      </c>
      <c r="N144" s="40">
        <v>44765</v>
      </c>
      <c r="O144" s="40" t="s">
        <v>147</v>
      </c>
      <c r="P144" s="39">
        <f t="shared" si="25"/>
        <v>28.666666666666668</v>
      </c>
      <c r="Q144" s="39">
        <f t="shared" si="24"/>
        <v>17</v>
      </c>
      <c r="R144" s="38">
        <v>1</v>
      </c>
      <c r="S144" s="39">
        <f t="shared" si="22"/>
        <v>0</v>
      </c>
      <c r="T144" s="39">
        <f t="shared" si="23"/>
        <v>0</v>
      </c>
    </row>
    <row r="145" spans="12:20" x14ac:dyDescent="0.25">
      <c r="L145" s="39">
        <f t="shared" si="21"/>
        <v>6.7666666666666666</v>
      </c>
      <c r="M145" s="38">
        <v>203</v>
      </c>
      <c r="N145" s="40">
        <v>44766</v>
      </c>
      <c r="O145" s="40" t="s">
        <v>146</v>
      </c>
      <c r="P145" s="39">
        <f t="shared" si="25"/>
        <v>28.666666666666668</v>
      </c>
      <c r="Q145" s="39">
        <f t="shared" si="24"/>
        <v>17</v>
      </c>
      <c r="R145" s="38">
        <v>1</v>
      </c>
      <c r="S145" s="39">
        <f t="shared" si="22"/>
        <v>0</v>
      </c>
      <c r="T145" s="39">
        <f t="shared" si="23"/>
        <v>1.1666666666666679</v>
      </c>
    </row>
    <row r="146" spans="12:20" x14ac:dyDescent="0.25">
      <c r="L146" s="39">
        <f t="shared" si="21"/>
        <v>6.8</v>
      </c>
      <c r="M146" s="38">
        <v>204</v>
      </c>
      <c r="N146" s="40">
        <v>44767</v>
      </c>
      <c r="O146" s="40" t="s">
        <v>145</v>
      </c>
      <c r="P146" s="39">
        <f t="shared" si="25"/>
        <v>28.666666666666668</v>
      </c>
      <c r="Q146" s="39">
        <f>(15+7+10+7+8+5+1+5+2+6+7+7+4+4+2+6+6+7)/6</f>
        <v>18.166666666666668</v>
      </c>
      <c r="R146" s="38">
        <v>1</v>
      </c>
      <c r="S146" s="39">
        <f t="shared" si="22"/>
        <v>0</v>
      </c>
      <c r="T146" s="39">
        <f t="shared" si="23"/>
        <v>0</v>
      </c>
    </row>
    <row r="147" spans="12:20" x14ac:dyDescent="0.25">
      <c r="L147" s="39">
        <f t="shared" si="21"/>
        <v>6.833333333333333</v>
      </c>
      <c r="M147" s="38">
        <v>205</v>
      </c>
      <c r="N147" s="40">
        <v>44768</v>
      </c>
      <c r="O147" s="40" t="s">
        <v>144</v>
      </c>
      <c r="P147" s="39">
        <f t="shared" si="25"/>
        <v>28.666666666666668</v>
      </c>
      <c r="Q147" s="39">
        <f>(15+7+10+7+8+5+1+5+2+6+7+7+4+4+2+6+6+7)/6</f>
        <v>18.166666666666668</v>
      </c>
      <c r="R147" s="38">
        <v>1</v>
      </c>
      <c r="S147" s="39">
        <f t="shared" si="22"/>
        <v>0</v>
      </c>
      <c r="T147" s="39">
        <f t="shared" si="23"/>
        <v>0</v>
      </c>
    </row>
    <row r="148" spans="12:20" x14ac:dyDescent="0.25">
      <c r="L148" s="39">
        <f t="shared" si="21"/>
        <v>6.8666666666666663</v>
      </c>
      <c r="M148" s="38">
        <v>206</v>
      </c>
      <c r="N148" s="40">
        <v>44769</v>
      </c>
      <c r="O148" s="40" t="s">
        <v>143</v>
      </c>
      <c r="P148" s="39">
        <f t="shared" si="25"/>
        <v>28.666666666666668</v>
      </c>
      <c r="Q148" s="39">
        <f>(15+7+10+7+8+5+1+5+2+6+7+7+4+4+2+6+6+7)/6</f>
        <v>18.166666666666668</v>
      </c>
      <c r="R148" s="38">
        <v>1</v>
      </c>
      <c r="S148" s="39">
        <f t="shared" si="22"/>
        <v>0</v>
      </c>
      <c r="T148" s="39">
        <f t="shared" si="23"/>
        <v>1.3333333333333321</v>
      </c>
    </row>
    <row r="149" spans="12:20" x14ac:dyDescent="0.25">
      <c r="L149" s="39">
        <f t="shared" si="21"/>
        <v>6.9</v>
      </c>
      <c r="M149" s="38">
        <v>207</v>
      </c>
      <c r="N149" s="40">
        <v>44770</v>
      </c>
      <c r="O149" s="40" t="s">
        <v>142</v>
      </c>
      <c r="P149" s="39">
        <f t="shared" si="25"/>
        <v>28.666666666666668</v>
      </c>
      <c r="Q149" s="39">
        <f t="shared" ref="Q149:Q154" si="26">(15+7+10+7+8+5+1+5+2+6+7+7+4+4+2+6+6+7+8)/6</f>
        <v>19.5</v>
      </c>
      <c r="R149" s="38">
        <v>1</v>
      </c>
      <c r="S149" s="39">
        <f t="shared" si="22"/>
        <v>1.3333333333333321</v>
      </c>
      <c r="T149" s="39">
        <f t="shared" si="23"/>
        <v>0</v>
      </c>
    </row>
    <row r="150" spans="12:20" x14ac:dyDescent="0.25">
      <c r="L150" s="39">
        <f t="shared" si="21"/>
        <v>6.9333333333333336</v>
      </c>
      <c r="M150" s="38">
        <v>208</v>
      </c>
      <c r="N150" s="40">
        <v>44771</v>
      </c>
      <c r="O150" s="40" t="s">
        <v>141</v>
      </c>
      <c r="P150" s="39">
        <f>(5+7+7+9+8+3+10+11+9+7+10+13+6+11+7+8+10+8+3+9+11+8)/6</f>
        <v>30</v>
      </c>
      <c r="Q150" s="39">
        <f t="shared" si="26"/>
        <v>19.5</v>
      </c>
      <c r="R150" s="38">
        <v>1</v>
      </c>
      <c r="S150" s="39">
        <f t="shared" si="22"/>
        <v>0</v>
      </c>
      <c r="T150" s="39">
        <f t="shared" si="23"/>
        <v>0</v>
      </c>
    </row>
    <row r="151" spans="12:20" x14ac:dyDescent="0.25">
      <c r="L151" s="39">
        <f t="shared" si="21"/>
        <v>6.9666666666666668</v>
      </c>
      <c r="M151" s="38">
        <v>209</v>
      </c>
      <c r="N151" s="40">
        <v>44772</v>
      </c>
      <c r="O151" s="40" t="s">
        <v>140</v>
      </c>
      <c r="P151" s="39">
        <f>(5+7+7+9+8+3+10+11+9+7+10+13+6+11+7+8+10+8+3+9+11+8)/6</f>
        <v>30</v>
      </c>
      <c r="Q151" s="39">
        <f t="shared" si="26"/>
        <v>19.5</v>
      </c>
      <c r="R151" s="38">
        <v>1</v>
      </c>
      <c r="S151" s="39">
        <f t="shared" si="22"/>
        <v>0</v>
      </c>
      <c r="T151" s="39">
        <f t="shared" si="23"/>
        <v>0</v>
      </c>
    </row>
    <row r="152" spans="12:20" x14ac:dyDescent="0.25">
      <c r="L152" s="39">
        <f t="shared" si="21"/>
        <v>7</v>
      </c>
      <c r="M152" s="38">
        <v>210</v>
      </c>
      <c r="N152" s="40">
        <v>44773</v>
      </c>
      <c r="O152" s="40" t="s">
        <v>139</v>
      </c>
      <c r="P152" s="39">
        <f>(5+7+7+9+8+3+10+11+9+7+10+13+6+11+7+8+10+8+3+9+11+8)/6</f>
        <v>30</v>
      </c>
      <c r="Q152" s="39">
        <f t="shared" si="26"/>
        <v>19.5</v>
      </c>
      <c r="R152" s="38">
        <v>1</v>
      </c>
      <c r="S152" s="39">
        <f t="shared" si="22"/>
        <v>0</v>
      </c>
      <c r="T152" s="39">
        <f t="shared" si="23"/>
        <v>0</v>
      </c>
    </row>
    <row r="153" spans="12:20" x14ac:dyDescent="0.25">
      <c r="L153" s="39">
        <f t="shared" si="21"/>
        <v>7.0333333333333332</v>
      </c>
      <c r="M153" s="38">
        <v>211</v>
      </c>
      <c r="N153" s="40">
        <v>44774</v>
      </c>
      <c r="O153" s="40" t="s">
        <v>138</v>
      </c>
      <c r="P153" s="39">
        <f>(5+7+7+9+8+3+10+11+9+7+10+13+6+11+7+8+10+8+3+9+11+8)/6</f>
        <v>30</v>
      </c>
      <c r="Q153" s="39">
        <f t="shared" si="26"/>
        <v>19.5</v>
      </c>
      <c r="R153" s="38">
        <v>1</v>
      </c>
      <c r="S153" s="39">
        <f t="shared" si="22"/>
        <v>1.6666666666666679</v>
      </c>
      <c r="T153" s="39">
        <f t="shared" si="23"/>
        <v>0</v>
      </c>
    </row>
    <row r="154" spans="12:20" x14ac:dyDescent="0.25">
      <c r="L154" s="39">
        <f t="shared" si="21"/>
        <v>7.0666666666666664</v>
      </c>
      <c r="M154" s="38">
        <v>212</v>
      </c>
      <c r="N154" s="40">
        <v>44775</v>
      </c>
      <c r="O154" s="40" t="s">
        <v>137</v>
      </c>
      <c r="P154" s="39">
        <f t="shared" ref="P154:P160" si="27">(5+7+7+9+8+3+10+11+9+7+10+13+6+11+7+8+10+8+3+9+11+8+10)/6</f>
        <v>31.666666666666668</v>
      </c>
      <c r="Q154" s="39">
        <f t="shared" si="26"/>
        <v>19.5</v>
      </c>
      <c r="R154" s="38">
        <v>1</v>
      </c>
      <c r="S154" s="39">
        <f t="shared" si="22"/>
        <v>0</v>
      </c>
      <c r="T154" s="39">
        <f t="shared" si="23"/>
        <v>0.66666666666666785</v>
      </c>
    </row>
    <row r="155" spans="12:20" x14ac:dyDescent="0.25">
      <c r="L155" s="39">
        <f t="shared" si="21"/>
        <v>7.1</v>
      </c>
      <c r="M155" s="38">
        <v>213</v>
      </c>
      <c r="N155" s="40">
        <v>44776</v>
      </c>
      <c r="O155" s="40" t="s">
        <v>136</v>
      </c>
      <c r="P155" s="39">
        <f t="shared" si="27"/>
        <v>31.666666666666668</v>
      </c>
      <c r="Q155" s="39">
        <f>(15+7+10+7+8+5+1+5+2+6+7+7+4+4+2+6+6+7+8+4)/6</f>
        <v>20.166666666666668</v>
      </c>
      <c r="R155" s="38">
        <v>1</v>
      </c>
      <c r="S155" s="39">
        <f t="shared" si="22"/>
        <v>0</v>
      </c>
      <c r="T155" s="39">
        <f t="shared" si="23"/>
        <v>0</v>
      </c>
    </row>
    <row r="156" spans="12:20" x14ac:dyDescent="0.25">
      <c r="L156" s="39">
        <f t="shared" si="21"/>
        <v>7.1333333333333337</v>
      </c>
      <c r="M156" s="38">
        <v>214</v>
      </c>
      <c r="N156" s="40">
        <v>44777</v>
      </c>
      <c r="O156" s="40" t="s">
        <v>135</v>
      </c>
      <c r="P156" s="39">
        <f t="shared" si="27"/>
        <v>31.666666666666668</v>
      </c>
      <c r="Q156" s="39">
        <f>(15+7+10+7+8+5+1+5+2+6+7+7+4+4+2+6+6+7+8+4)/6</f>
        <v>20.166666666666668</v>
      </c>
      <c r="R156" s="38">
        <v>1</v>
      </c>
      <c r="S156" s="39">
        <f t="shared" si="22"/>
        <v>0</v>
      </c>
      <c r="T156" s="39">
        <f t="shared" si="23"/>
        <v>0</v>
      </c>
    </row>
    <row r="157" spans="12:20" x14ac:dyDescent="0.25">
      <c r="L157" s="39">
        <f t="shared" si="21"/>
        <v>7.166666666666667</v>
      </c>
      <c r="M157" s="38">
        <v>215</v>
      </c>
      <c r="N157" s="40">
        <v>44778</v>
      </c>
      <c r="O157" s="40" t="s">
        <v>134</v>
      </c>
      <c r="P157" s="39">
        <f t="shared" si="27"/>
        <v>31.666666666666668</v>
      </c>
      <c r="Q157" s="39">
        <f>(15+7+10+7+8+5+1+5+2+6+7+7+4+4+2+6+6+7+8+4)/6</f>
        <v>20.166666666666668</v>
      </c>
      <c r="R157" s="38">
        <v>1</v>
      </c>
      <c r="S157" s="39">
        <f t="shared" si="22"/>
        <v>0</v>
      </c>
      <c r="T157" s="39">
        <f t="shared" si="23"/>
        <v>0</v>
      </c>
    </row>
    <row r="158" spans="12:20" x14ac:dyDescent="0.25">
      <c r="L158" s="39">
        <f t="shared" si="21"/>
        <v>7.2</v>
      </c>
      <c r="M158" s="38">
        <v>216</v>
      </c>
      <c r="N158" s="40">
        <v>44779</v>
      </c>
      <c r="O158" s="40" t="s">
        <v>133</v>
      </c>
      <c r="P158" s="39">
        <f t="shared" si="27"/>
        <v>31.666666666666668</v>
      </c>
      <c r="Q158" s="39">
        <f>(15+7+10+7+8+5+1+5+2+6+7+7+4+4+2+6+6+7+8+4)/6</f>
        <v>20.166666666666668</v>
      </c>
      <c r="R158" s="38">
        <v>1</v>
      </c>
      <c r="S158" s="39">
        <f t="shared" si="22"/>
        <v>0</v>
      </c>
      <c r="T158" s="39">
        <f t="shared" si="23"/>
        <v>0.83333333333333215</v>
      </c>
    </row>
    <row r="159" spans="12:20" x14ac:dyDescent="0.25">
      <c r="L159" s="39">
        <f t="shared" si="21"/>
        <v>7.2333333333333334</v>
      </c>
      <c r="M159" s="38">
        <v>217</v>
      </c>
      <c r="N159" s="40">
        <v>44780</v>
      </c>
      <c r="O159" s="40" t="s">
        <v>132</v>
      </c>
      <c r="P159" s="39">
        <f t="shared" si="27"/>
        <v>31.666666666666668</v>
      </c>
      <c r="Q159" s="39">
        <f>(15+7+10+7+8+5+1+5+2+6+7+7+4+4+2+6+6+7+8+4+5)/6</f>
        <v>21</v>
      </c>
      <c r="R159" s="38">
        <v>1</v>
      </c>
      <c r="S159" s="39">
        <f t="shared" si="22"/>
        <v>0</v>
      </c>
      <c r="T159" s="39">
        <f t="shared" si="23"/>
        <v>0</v>
      </c>
    </row>
    <row r="160" spans="12:20" x14ac:dyDescent="0.25">
      <c r="L160" s="39">
        <f t="shared" si="21"/>
        <v>7.2666666666666666</v>
      </c>
      <c r="M160" s="38">
        <v>218</v>
      </c>
      <c r="N160" s="40">
        <v>44781</v>
      </c>
      <c r="O160" s="40" t="s">
        <v>131</v>
      </c>
      <c r="P160" s="39">
        <f t="shared" si="27"/>
        <v>31.666666666666668</v>
      </c>
      <c r="Q160" s="39">
        <f>(15+7+10+7+8+5+1+5+2+6+7+7+4+4+2+6+6+7+8+4+5)/6</f>
        <v>21</v>
      </c>
      <c r="R160" s="38">
        <v>1</v>
      </c>
      <c r="S160" s="39">
        <f t="shared" si="22"/>
        <v>1.3333333333333321</v>
      </c>
      <c r="T160" s="39">
        <f t="shared" si="23"/>
        <v>0.5</v>
      </c>
    </row>
    <row r="161" spans="12:20" x14ac:dyDescent="0.25">
      <c r="L161" s="39">
        <f t="shared" si="21"/>
        <v>7.3</v>
      </c>
      <c r="M161" s="38">
        <v>219</v>
      </c>
      <c r="N161" s="40">
        <v>44782</v>
      </c>
      <c r="O161" s="40" t="s">
        <v>130</v>
      </c>
      <c r="P161" s="39">
        <f>(5+7+7+9+8+3+10+11+9+7+10+13+6+11+7+8+10+8+3+9+11+8+10+8)/6</f>
        <v>33</v>
      </c>
      <c r="Q161" s="39">
        <f t="shared" ref="Q161:Q171" si="28">(15+7+10+7+8+5+1+5+2+6+7+7+4+4+2+6+6+7+8+4+5+3)/6</f>
        <v>21.5</v>
      </c>
      <c r="R161" s="38">
        <v>1</v>
      </c>
      <c r="S161" s="39">
        <f t="shared" si="22"/>
        <v>0</v>
      </c>
      <c r="T161" s="39">
        <f t="shared" si="23"/>
        <v>0</v>
      </c>
    </row>
    <row r="162" spans="12:20" x14ac:dyDescent="0.25">
      <c r="L162" s="39">
        <f t="shared" si="21"/>
        <v>7.333333333333333</v>
      </c>
      <c r="M162" s="38">
        <v>220</v>
      </c>
      <c r="N162" s="40">
        <v>44783</v>
      </c>
      <c r="O162" s="40" t="s">
        <v>129</v>
      </c>
      <c r="P162" s="39">
        <f>(5+7+7+9+8+3+10+11+9+7+10+13+6+11+7+8+10+8+3+9+11+8+10+8)/6</f>
        <v>33</v>
      </c>
      <c r="Q162" s="39">
        <f t="shared" si="28"/>
        <v>21.5</v>
      </c>
      <c r="R162" s="38">
        <v>1</v>
      </c>
      <c r="S162" s="39">
        <f t="shared" si="22"/>
        <v>0</v>
      </c>
      <c r="T162" s="39">
        <f t="shared" si="23"/>
        <v>0</v>
      </c>
    </row>
    <row r="163" spans="12:20" x14ac:dyDescent="0.25">
      <c r="L163" s="39">
        <f t="shared" si="21"/>
        <v>7.3666666666666663</v>
      </c>
      <c r="M163" s="38">
        <v>221</v>
      </c>
      <c r="N163" s="40">
        <v>44784</v>
      </c>
      <c r="O163" s="40" t="s">
        <v>128</v>
      </c>
      <c r="P163" s="39">
        <f>(5+7+7+9+8+3+10+11+9+7+10+13+6+11+7+8+10+8+3+9+11+8+10+8)/6</f>
        <v>33</v>
      </c>
      <c r="Q163" s="39">
        <f t="shared" si="28"/>
        <v>21.5</v>
      </c>
      <c r="R163" s="38">
        <v>1</v>
      </c>
      <c r="S163" s="39">
        <f t="shared" si="22"/>
        <v>0</v>
      </c>
      <c r="T163" s="39">
        <f t="shared" si="23"/>
        <v>0</v>
      </c>
    </row>
    <row r="164" spans="12:20" x14ac:dyDescent="0.25">
      <c r="L164" s="39">
        <f t="shared" si="21"/>
        <v>7.4</v>
      </c>
      <c r="M164" s="38">
        <v>222</v>
      </c>
      <c r="N164" s="40">
        <v>44785</v>
      </c>
      <c r="O164" s="40" t="s">
        <v>127</v>
      </c>
      <c r="P164" s="39">
        <f>(5+7+7+9+8+3+10+11+9+7+10+13+6+11+7+8+10+8+3+9+11+8+10+8)/6</f>
        <v>33</v>
      </c>
      <c r="Q164" s="39">
        <f t="shared" si="28"/>
        <v>21.5</v>
      </c>
      <c r="R164" s="38">
        <v>1</v>
      </c>
      <c r="S164" s="39">
        <f t="shared" si="22"/>
        <v>0</v>
      </c>
      <c r="T164" s="39">
        <f t="shared" si="23"/>
        <v>0</v>
      </c>
    </row>
    <row r="165" spans="12:20" x14ac:dyDescent="0.25">
      <c r="L165" s="39">
        <f t="shared" si="21"/>
        <v>7.4333333333333336</v>
      </c>
      <c r="M165" s="38">
        <v>223</v>
      </c>
      <c r="N165" s="40">
        <v>44786</v>
      </c>
      <c r="O165" s="40" t="s">
        <v>126</v>
      </c>
      <c r="P165" s="39">
        <f>(5+7+7+9+8+3+10+11+9+7+10+13+6+11+7+8+10+8+3+9+11+8+10+8)/6</f>
        <v>33</v>
      </c>
      <c r="Q165" s="39">
        <f t="shared" si="28"/>
        <v>21.5</v>
      </c>
      <c r="R165" s="38">
        <v>1</v>
      </c>
      <c r="S165" s="39">
        <f t="shared" si="22"/>
        <v>1.1666666666666643</v>
      </c>
      <c r="T165" s="39">
        <f t="shared" si="23"/>
        <v>0</v>
      </c>
    </row>
    <row r="166" spans="12:20" x14ac:dyDescent="0.25">
      <c r="L166" s="39">
        <f t="shared" si="21"/>
        <v>7.4666666666666668</v>
      </c>
      <c r="M166" s="38">
        <v>224</v>
      </c>
      <c r="N166" s="40">
        <v>44787</v>
      </c>
      <c r="O166" s="40" t="s">
        <v>125</v>
      </c>
      <c r="P166" s="39">
        <f t="shared" ref="P166:P177" si="29">(5+7+7+9+8+3+10+11+9+7+10+13+6+11+7+8+10+8+3+9+11+8+10+8+7)/6</f>
        <v>34.166666666666664</v>
      </c>
      <c r="Q166" s="39">
        <f t="shared" si="28"/>
        <v>21.5</v>
      </c>
      <c r="R166" s="38">
        <v>1</v>
      </c>
      <c r="S166" s="39">
        <f t="shared" si="22"/>
        <v>0</v>
      </c>
      <c r="T166" s="39">
        <f t="shared" si="23"/>
        <v>0</v>
      </c>
    </row>
    <row r="167" spans="12:20" x14ac:dyDescent="0.25">
      <c r="L167" s="39">
        <f t="shared" si="21"/>
        <v>7.5</v>
      </c>
      <c r="M167" s="38">
        <v>225</v>
      </c>
      <c r="N167" s="40">
        <v>44788</v>
      </c>
      <c r="O167" s="40" t="s">
        <v>124</v>
      </c>
      <c r="P167" s="39">
        <f t="shared" si="29"/>
        <v>34.166666666666664</v>
      </c>
      <c r="Q167" s="39">
        <f t="shared" si="28"/>
        <v>21.5</v>
      </c>
      <c r="R167" s="38">
        <v>1</v>
      </c>
      <c r="S167" s="39">
        <f t="shared" si="22"/>
        <v>0</v>
      </c>
      <c r="T167" s="39">
        <f t="shared" si="23"/>
        <v>0</v>
      </c>
    </row>
    <row r="168" spans="12:20" x14ac:dyDescent="0.25">
      <c r="L168" s="39">
        <f t="shared" si="21"/>
        <v>7.5333333333333332</v>
      </c>
      <c r="M168" s="38">
        <v>226</v>
      </c>
      <c r="N168" s="40">
        <v>44789</v>
      </c>
      <c r="O168" s="40" t="s">
        <v>123</v>
      </c>
      <c r="P168" s="39">
        <f t="shared" si="29"/>
        <v>34.166666666666664</v>
      </c>
      <c r="Q168" s="39">
        <f t="shared" si="28"/>
        <v>21.5</v>
      </c>
      <c r="R168" s="38">
        <v>1</v>
      </c>
      <c r="S168" s="39">
        <f t="shared" si="22"/>
        <v>0</v>
      </c>
      <c r="T168" s="39">
        <f t="shared" si="23"/>
        <v>0</v>
      </c>
    </row>
    <row r="169" spans="12:20" x14ac:dyDescent="0.25">
      <c r="L169" s="39">
        <f t="shared" si="21"/>
        <v>7.5666666666666664</v>
      </c>
      <c r="M169" s="38">
        <v>227</v>
      </c>
      <c r="N169" s="40">
        <v>44790</v>
      </c>
      <c r="O169" s="40" t="s">
        <v>122</v>
      </c>
      <c r="P169" s="39">
        <f t="shared" si="29"/>
        <v>34.166666666666664</v>
      </c>
      <c r="Q169" s="39">
        <f t="shared" si="28"/>
        <v>21.5</v>
      </c>
      <c r="R169" s="38">
        <v>1</v>
      </c>
      <c r="S169" s="39">
        <f t="shared" si="22"/>
        <v>0</v>
      </c>
      <c r="T169" s="39">
        <f t="shared" si="23"/>
        <v>0</v>
      </c>
    </row>
    <row r="170" spans="12:20" x14ac:dyDescent="0.25">
      <c r="L170" s="39">
        <f t="shared" si="21"/>
        <v>7.6</v>
      </c>
      <c r="M170" s="38">
        <v>228</v>
      </c>
      <c r="N170" s="40">
        <v>44791</v>
      </c>
      <c r="O170" s="40" t="s">
        <v>121</v>
      </c>
      <c r="P170" s="39">
        <f t="shared" si="29"/>
        <v>34.166666666666664</v>
      </c>
      <c r="Q170" s="39">
        <f t="shared" si="28"/>
        <v>21.5</v>
      </c>
      <c r="R170" s="38">
        <v>1</v>
      </c>
      <c r="S170" s="39">
        <f t="shared" si="22"/>
        <v>0</v>
      </c>
      <c r="T170" s="39">
        <f t="shared" si="23"/>
        <v>0</v>
      </c>
    </row>
    <row r="171" spans="12:20" x14ac:dyDescent="0.25">
      <c r="L171" s="39">
        <f t="shared" si="21"/>
        <v>7.6333333333333337</v>
      </c>
      <c r="M171" s="38">
        <v>229</v>
      </c>
      <c r="N171" s="40">
        <v>44792</v>
      </c>
      <c r="O171" s="40" t="s">
        <v>120</v>
      </c>
      <c r="P171" s="39">
        <f t="shared" si="29"/>
        <v>34.166666666666664</v>
      </c>
      <c r="Q171" s="39">
        <f t="shared" si="28"/>
        <v>21.5</v>
      </c>
      <c r="R171" s="38">
        <v>1</v>
      </c>
      <c r="S171" s="39">
        <f t="shared" si="22"/>
        <v>0</v>
      </c>
      <c r="T171" s="39">
        <f t="shared" si="23"/>
        <v>0.33333333333333215</v>
      </c>
    </row>
    <row r="172" spans="12:20" x14ac:dyDescent="0.25">
      <c r="L172" s="39">
        <f t="shared" si="21"/>
        <v>7.666666666666667</v>
      </c>
      <c r="M172" s="38">
        <v>230</v>
      </c>
      <c r="N172" s="40">
        <v>44793</v>
      </c>
      <c r="O172" s="40" t="s">
        <v>119</v>
      </c>
      <c r="P172" s="39">
        <f t="shared" si="29"/>
        <v>34.166666666666664</v>
      </c>
      <c r="Q172" s="39">
        <f>(15+7+10+7+8+5+1+5+2+6+7+7+4+4+2+6+6+7+8+4+5+3+2)/6</f>
        <v>21.833333333333332</v>
      </c>
      <c r="R172" s="38">
        <v>1</v>
      </c>
      <c r="S172" s="39">
        <f t="shared" si="22"/>
        <v>0</v>
      </c>
      <c r="T172" s="39">
        <f t="shared" si="23"/>
        <v>1</v>
      </c>
    </row>
    <row r="173" spans="12:20" x14ac:dyDescent="0.25">
      <c r="L173" s="39">
        <f t="shared" si="21"/>
        <v>7.7</v>
      </c>
      <c r="M173" s="38">
        <v>231</v>
      </c>
      <c r="N173" s="40">
        <v>44794</v>
      </c>
      <c r="O173" s="40" t="s">
        <v>118</v>
      </c>
      <c r="P173" s="39">
        <f t="shared" si="29"/>
        <v>34.166666666666664</v>
      </c>
      <c r="Q173" s="39">
        <f t="shared" ref="Q173:Q181" si="30">(15+7+10+7+8+5+1+5+2+6+7+7+4+4+2+6+6+7+8+4+5+3+2+6)/6</f>
        <v>22.833333333333332</v>
      </c>
      <c r="R173" s="38">
        <v>1</v>
      </c>
      <c r="S173" s="39">
        <f t="shared" si="22"/>
        <v>0</v>
      </c>
      <c r="T173" s="39">
        <f t="shared" si="23"/>
        <v>0</v>
      </c>
    </row>
    <row r="174" spans="12:20" x14ac:dyDescent="0.25">
      <c r="L174" s="39">
        <f t="shared" si="21"/>
        <v>7.7333333333333334</v>
      </c>
      <c r="M174" s="38">
        <v>232</v>
      </c>
      <c r="N174" s="40">
        <v>44795</v>
      </c>
      <c r="O174" s="40" t="s">
        <v>117</v>
      </c>
      <c r="P174" s="39">
        <f t="shared" si="29"/>
        <v>34.166666666666664</v>
      </c>
      <c r="Q174" s="39">
        <f t="shared" si="30"/>
        <v>22.833333333333332</v>
      </c>
      <c r="R174" s="38">
        <v>1</v>
      </c>
      <c r="S174" s="39">
        <f t="shared" si="22"/>
        <v>0</v>
      </c>
      <c r="T174" s="39">
        <f t="shared" si="23"/>
        <v>0</v>
      </c>
    </row>
    <row r="175" spans="12:20" x14ac:dyDescent="0.25">
      <c r="L175" s="39">
        <f t="shared" si="21"/>
        <v>7.7666666666666666</v>
      </c>
      <c r="M175" s="38">
        <v>233</v>
      </c>
      <c r="N175" s="40">
        <v>44796</v>
      </c>
      <c r="O175" s="40" t="s">
        <v>116</v>
      </c>
      <c r="P175" s="39">
        <f t="shared" si="29"/>
        <v>34.166666666666664</v>
      </c>
      <c r="Q175" s="39">
        <f t="shared" si="30"/>
        <v>22.833333333333332</v>
      </c>
      <c r="R175" s="38">
        <v>1</v>
      </c>
      <c r="S175" s="39">
        <f t="shared" si="22"/>
        <v>0</v>
      </c>
      <c r="T175" s="39">
        <f t="shared" si="23"/>
        <v>0</v>
      </c>
    </row>
    <row r="176" spans="12:20" x14ac:dyDescent="0.25">
      <c r="L176" s="39">
        <f t="shared" si="21"/>
        <v>7.8</v>
      </c>
      <c r="M176" s="38">
        <v>234</v>
      </c>
      <c r="N176" s="40">
        <v>44797</v>
      </c>
      <c r="O176" s="40" t="s">
        <v>115</v>
      </c>
      <c r="P176" s="39">
        <f t="shared" si="29"/>
        <v>34.166666666666664</v>
      </c>
      <c r="Q176" s="39">
        <f t="shared" si="30"/>
        <v>22.833333333333332</v>
      </c>
      <c r="R176" s="38">
        <v>1</v>
      </c>
      <c r="S176" s="39">
        <f t="shared" si="22"/>
        <v>0</v>
      </c>
      <c r="T176" s="39">
        <f t="shared" si="23"/>
        <v>0</v>
      </c>
    </row>
    <row r="177" spans="12:20" x14ac:dyDescent="0.25">
      <c r="L177" s="39">
        <f t="shared" si="21"/>
        <v>7.833333333333333</v>
      </c>
      <c r="M177" s="38">
        <v>235</v>
      </c>
      <c r="N177" s="40">
        <v>44798</v>
      </c>
      <c r="O177" s="40" t="s">
        <v>114</v>
      </c>
      <c r="P177" s="39">
        <f t="shared" si="29"/>
        <v>34.166666666666664</v>
      </c>
      <c r="Q177" s="39">
        <f t="shared" si="30"/>
        <v>22.833333333333332</v>
      </c>
      <c r="R177" s="38">
        <v>1</v>
      </c>
      <c r="S177" s="39">
        <f t="shared" si="22"/>
        <v>1</v>
      </c>
      <c r="T177" s="39">
        <f t="shared" si="23"/>
        <v>0</v>
      </c>
    </row>
    <row r="178" spans="12:20" x14ac:dyDescent="0.25">
      <c r="L178" s="39">
        <f t="shared" si="21"/>
        <v>7.8666666666666663</v>
      </c>
      <c r="M178" s="38">
        <v>236</v>
      </c>
      <c r="N178" s="40">
        <v>44799</v>
      </c>
      <c r="O178" s="40" t="s">
        <v>113</v>
      </c>
      <c r="P178" s="39">
        <f>(5+7+7+9+8+3+10+11+9+7+10+13+6+11+7+8+10+8+3+9+11+8+10+8+7+6)/6</f>
        <v>35.166666666666664</v>
      </c>
      <c r="Q178" s="39">
        <f t="shared" si="30"/>
        <v>22.833333333333332</v>
      </c>
      <c r="R178" s="38">
        <v>1</v>
      </c>
      <c r="S178" s="39">
        <f t="shared" si="22"/>
        <v>1.8333333333333357</v>
      </c>
      <c r="T178" s="39">
        <f t="shared" si="23"/>
        <v>0</v>
      </c>
    </row>
    <row r="179" spans="12:20" x14ac:dyDescent="0.25">
      <c r="L179" s="39">
        <f t="shared" si="21"/>
        <v>7.9</v>
      </c>
      <c r="M179" s="38">
        <v>237</v>
      </c>
      <c r="N179" s="40">
        <v>44800</v>
      </c>
      <c r="O179" s="40" t="s">
        <v>112</v>
      </c>
      <c r="P179" s="39">
        <f>(5+7+7+9+8+3+10+11+9+7+10+13+6+11+7+8+10+8+3+9+11+8+10+8+7+6+11)/6</f>
        <v>37</v>
      </c>
      <c r="Q179" s="39">
        <f t="shared" si="30"/>
        <v>22.833333333333332</v>
      </c>
      <c r="R179" s="38">
        <v>1</v>
      </c>
      <c r="S179" s="39">
        <f t="shared" si="22"/>
        <v>1.3333333333333357</v>
      </c>
      <c r="T179" s="39">
        <f t="shared" si="23"/>
        <v>0</v>
      </c>
    </row>
    <row r="180" spans="12:20" x14ac:dyDescent="0.25">
      <c r="L180" s="39">
        <f t="shared" si="21"/>
        <v>7.9333333333333336</v>
      </c>
      <c r="M180" s="38">
        <v>238</v>
      </c>
      <c r="N180" s="40">
        <v>44801</v>
      </c>
      <c r="O180" s="40" t="s">
        <v>111</v>
      </c>
      <c r="P180" s="39">
        <f t="shared" ref="P180:P196" si="31">(5+7+7+9+8+3+10+11+9+7+10+13+6+11+7+8+10+8+3+9+11+8+10+8+7+6+11+8)/6</f>
        <v>38.333333333333336</v>
      </c>
      <c r="Q180" s="39">
        <f t="shared" si="30"/>
        <v>22.833333333333332</v>
      </c>
      <c r="R180" s="38">
        <v>1</v>
      </c>
      <c r="S180" s="39">
        <f t="shared" si="22"/>
        <v>0</v>
      </c>
      <c r="T180" s="39">
        <f t="shared" si="23"/>
        <v>0</v>
      </c>
    </row>
    <row r="181" spans="12:20" x14ac:dyDescent="0.25">
      <c r="L181" s="39">
        <f t="shared" si="21"/>
        <v>7.9666666666666668</v>
      </c>
      <c r="M181" s="38">
        <v>239</v>
      </c>
      <c r="N181" s="40">
        <v>44802</v>
      </c>
      <c r="O181" s="40" t="s">
        <v>110</v>
      </c>
      <c r="P181" s="39">
        <f t="shared" si="31"/>
        <v>38.333333333333336</v>
      </c>
      <c r="Q181" s="39">
        <f t="shared" si="30"/>
        <v>22.833333333333332</v>
      </c>
      <c r="R181" s="38">
        <v>1</v>
      </c>
      <c r="S181" s="39">
        <f t="shared" si="22"/>
        <v>0</v>
      </c>
      <c r="T181" s="39">
        <f t="shared" si="23"/>
        <v>1.1666666666666679</v>
      </c>
    </row>
    <row r="182" spans="12:20" x14ac:dyDescent="0.25">
      <c r="L182" s="39">
        <f t="shared" si="21"/>
        <v>8</v>
      </c>
      <c r="M182" s="38">
        <v>240</v>
      </c>
      <c r="N182" s="40">
        <v>44803</v>
      </c>
      <c r="O182" s="40" t="s">
        <v>109</v>
      </c>
      <c r="P182" s="39">
        <f t="shared" si="31"/>
        <v>38.333333333333336</v>
      </c>
      <c r="Q182" s="39">
        <f>(15+7+10+7+8+5+1+5+2+6+7+7+4+4+2+6+6+7+8+4+5+3+2+6+7)/6</f>
        <v>24</v>
      </c>
      <c r="R182" s="38">
        <v>1</v>
      </c>
      <c r="S182" s="39">
        <f t="shared" si="22"/>
        <v>0</v>
      </c>
      <c r="T182" s="39">
        <f t="shared" si="23"/>
        <v>0</v>
      </c>
    </row>
    <row r="183" spans="12:20" x14ac:dyDescent="0.25">
      <c r="L183" s="39">
        <f t="shared" si="21"/>
        <v>8.0333333333333332</v>
      </c>
      <c r="M183" s="38">
        <v>241</v>
      </c>
      <c r="N183" s="40">
        <v>44804</v>
      </c>
      <c r="O183" s="40" t="s">
        <v>108</v>
      </c>
      <c r="P183" s="39">
        <f t="shared" si="31"/>
        <v>38.333333333333336</v>
      </c>
      <c r="Q183" s="39">
        <f>(15+7+10+7+8+5+1+5+2+6+7+7+4+4+2+6+6+7+8+4+5+3+2+6+7)/6</f>
        <v>24</v>
      </c>
      <c r="R183" s="38">
        <v>1</v>
      </c>
      <c r="S183" s="39">
        <f t="shared" si="22"/>
        <v>0</v>
      </c>
      <c r="T183" s="39">
        <f t="shared" si="23"/>
        <v>0</v>
      </c>
    </row>
    <row r="184" spans="12:20" x14ac:dyDescent="0.25">
      <c r="L184" s="39">
        <f t="shared" si="21"/>
        <v>8.0666666666666664</v>
      </c>
      <c r="M184" s="38">
        <v>242</v>
      </c>
      <c r="N184" s="40">
        <v>44805</v>
      </c>
      <c r="O184" s="40" t="s">
        <v>107</v>
      </c>
      <c r="P184" s="39">
        <f t="shared" si="31"/>
        <v>38.333333333333336</v>
      </c>
      <c r="Q184" s="39">
        <f>(15+7+10+7+8+5+1+5+2+6+7+7+4+4+2+6+6+7+8+4+5+3+2+6+7)/6</f>
        <v>24</v>
      </c>
      <c r="R184" s="38">
        <v>1</v>
      </c>
      <c r="S184" s="39">
        <f t="shared" si="22"/>
        <v>0</v>
      </c>
      <c r="T184" s="39">
        <f t="shared" si="23"/>
        <v>1.3333333333333321</v>
      </c>
    </row>
    <row r="185" spans="12:20" x14ac:dyDescent="0.25">
      <c r="L185" s="39">
        <f t="shared" si="21"/>
        <v>8.1</v>
      </c>
      <c r="M185" s="38">
        <v>243</v>
      </c>
      <c r="N185" s="40">
        <v>44806</v>
      </c>
      <c r="O185" s="40" t="s">
        <v>106</v>
      </c>
      <c r="P185" s="39">
        <f t="shared" si="31"/>
        <v>38.333333333333336</v>
      </c>
      <c r="Q185" s="39">
        <f t="shared" ref="Q185:Q193" si="32">(15+7+10+7+8+5+1+5+2+6+7+7+4+4+2+6+6+7+8+4+5+3+2+6+7+8)/6</f>
        <v>25.333333333333332</v>
      </c>
      <c r="R185" s="38">
        <v>1</v>
      </c>
      <c r="S185" s="39">
        <f t="shared" si="22"/>
        <v>0</v>
      </c>
      <c r="T185" s="39">
        <f t="shared" si="23"/>
        <v>0</v>
      </c>
    </row>
    <row r="186" spans="12:20" x14ac:dyDescent="0.25">
      <c r="L186" s="39">
        <f t="shared" si="21"/>
        <v>8.1333333333333329</v>
      </c>
      <c r="M186" s="38">
        <v>244</v>
      </c>
      <c r="N186" s="40">
        <v>44807</v>
      </c>
      <c r="O186" s="40" t="s">
        <v>105</v>
      </c>
      <c r="P186" s="39">
        <f t="shared" si="31"/>
        <v>38.333333333333336</v>
      </c>
      <c r="Q186" s="39">
        <f t="shared" si="32"/>
        <v>25.333333333333332</v>
      </c>
      <c r="R186" s="38">
        <v>1</v>
      </c>
      <c r="S186" s="39">
        <f t="shared" si="22"/>
        <v>0</v>
      </c>
      <c r="T186" s="39">
        <f t="shared" si="23"/>
        <v>0</v>
      </c>
    </row>
    <row r="187" spans="12:20" x14ac:dyDescent="0.25">
      <c r="L187" s="39">
        <f t="shared" si="21"/>
        <v>8.1666666666666661</v>
      </c>
      <c r="M187" s="38">
        <v>245</v>
      </c>
      <c r="N187" s="40">
        <v>44808</v>
      </c>
      <c r="O187" s="40" t="s">
        <v>104</v>
      </c>
      <c r="P187" s="39">
        <f t="shared" si="31"/>
        <v>38.333333333333336</v>
      </c>
      <c r="Q187" s="39">
        <f t="shared" si="32"/>
        <v>25.333333333333332</v>
      </c>
      <c r="R187" s="38">
        <v>1</v>
      </c>
      <c r="S187" s="39">
        <f t="shared" si="22"/>
        <v>0</v>
      </c>
      <c r="T187" s="39">
        <f t="shared" si="23"/>
        <v>0</v>
      </c>
    </row>
    <row r="188" spans="12:20" x14ac:dyDescent="0.25">
      <c r="L188" s="39">
        <f t="shared" si="21"/>
        <v>8.1999999999999993</v>
      </c>
      <c r="M188" s="38">
        <v>246</v>
      </c>
      <c r="N188" s="40">
        <v>44809</v>
      </c>
      <c r="O188" s="40" t="s">
        <v>103</v>
      </c>
      <c r="P188" s="39">
        <f t="shared" si="31"/>
        <v>38.333333333333336</v>
      </c>
      <c r="Q188" s="39">
        <f t="shared" si="32"/>
        <v>25.333333333333332</v>
      </c>
      <c r="R188" s="38">
        <v>1</v>
      </c>
      <c r="S188" s="39">
        <f t="shared" si="22"/>
        <v>0</v>
      </c>
      <c r="T188" s="39">
        <f t="shared" si="23"/>
        <v>0</v>
      </c>
    </row>
    <row r="189" spans="12:20" x14ac:dyDescent="0.25">
      <c r="L189" s="39">
        <f t="shared" si="21"/>
        <v>8.2333333333333325</v>
      </c>
      <c r="M189" s="38">
        <v>247</v>
      </c>
      <c r="N189" s="40">
        <v>44810</v>
      </c>
      <c r="O189" s="40" t="s">
        <v>102</v>
      </c>
      <c r="P189" s="39">
        <f t="shared" si="31"/>
        <v>38.333333333333336</v>
      </c>
      <c r="Q189" s="39">
        <f t="shared" si="32"/>
        <v>25.333333333333332</v>
      </c>
      <c r="R189" s="38">
        <v>1</v>
      </c>
      <c r="S189" s="39">
        <f t="shared" si="22"/>
        <v>0</v>
      </c>
      <c r="T189" s="39">
        <f t="shared" si="23"/>
        <v>0</v>
      </c>
    </row>
    <row r="190" spans="12:20" x14ac:dyDescent="0.25">
      <c r="L190" s="39">
        <f t="shared" si="21"/>
        <v>8.2666666666666675</v>
      </c>
      <c r="M190" s="38">
        <v>248</v>
      </c>
      <c r="N190" s="40">
        <v>44811</v>
      </c>
      <c r="O190" s="40" t="s">
        <v>101</v>
      </c>
      <c r="P190" s="39">
        <f t="shared" si="31"/>
        <v>38.333333333333336</v>
      </c>
      <c r="Q190" s="39">
        <f t="shared" si="32"/>
        <v>25.333333333333332</v>
      </c>
      <c r="R190" s="38">
        <v>1</v>
      </c>
      <c r="S190" s="39">
        <f t="shared" si="22"/>
        <v>0</v>
      </c>
      <c r="T190" s="39">
        <f t="shared" si="23"/>
        <v>0</v>
      </c>
    </row>
    <row r="191" spans="12:20" x14ac:dyDescent="0.25">
      <c r="L191" s="39">
        <f t="shared" si="21"/>
        <v>8.3000000000000007</v>
      </c>
      <c r="M191" s="38">
        <v>249</v>
      </c>
      <c r="N191" s="40">
        <v>44812</v>
      </c>
      <c r="O191" s="40" t="s">
        <v>100</v>
      </c>
      <c r="P191" s="39">
        <f t="shared" si="31"/>
        <v>38.333333333333336</v>
      </c>
      <c r="Q191" s="39">
        <f t="shared" si="32"/>
        <v>25.333333333333332</v>
      </c>
      <c r="R191" s="38">
        <v>1</v>
      </c>
      <c r="S191" s="39">
        <f t="shared" si="22"/>
        <v>0</v>
      </c>
      <c r="T191" s="39">
        <f t="shared" si="23"/>
        <v>0</v>
      </c>
    </row>
    <row r="192" spans="12:20" x14ac:dyDescent="0.25">
      <c r="L192" s="39">
        <f t="shared" si="21"/>
        <v>8.3333333333333339</v>
      </c>
      <c r="M192" s="38">
        <v>250</v>
      </c>
      <c r="N192" s="40">
        <v>44813</v>
      </c>
      <c r="O192" s="40" t="s">
        <v>99</v>
      </c>
      <c r="P192" s="39">
        <f t="shared" si="31"/>
        <v>38.333333333333336</v>
      </c>
      <c r="Q192" s="39">
        <f t="shared" si="32"/>
        <v>25.333333333333332</v>
      </c>
      <c r="R192" s="38">
        <v>1</v>
      </c>
      <c r="S192" s="39">
        <f t="shared" si="22"/>
        <v>0</v>
      </c>
      <c r="T192" s="39">
        <f t="shared" si="23"/>
        <v>0</v>
      </c>
    </row>
    <row r="193" spans="12:20" x14ac:dyDescent="0.25">
      <c r="L193" s="39">
        <f t="shared" si="21"/>
        <v>8.3666666666666671</v>
      </c>
      <c r="M193" s="38">
        <v>251</v>
      </c>
      <c r="N193" s="40">
        <v>44814</v>
      </c>
      <c r="O193" s="40" t="s">
        <v>98</v>
      </c>
      <c r="P193" s="39">
        <f t="shared" si="31"/>
        <v>38.333333333333336</v>
      </c>
      <c r="Q193" s="39">
        <f t="shared" si="32"/>
        <v>25.333333333333332</v>
      </c>
      <c r="R193" s="38">
        <v>1</v>
      </c>
      <c r="S193" s="39">
        <f t="shared" si="22"/>
        <v>0</v>
      </c>
      <c r="T193" s="39">
        <f t="shared" si="23"/>
        <v>1</v>
      </c>
    </row>
    <row r="194" spans="12:20" x14ac:dyDescent="0.25">
      <c r="L194" s="39">
        <f t="shared" si="21"/>
        <v>8.4</v>
      </c>
      <c r="M194" s="38">
        <v>252</v>
      </c>
      <c r="N194" s="40">
        <v>44815</v>
      </c>
      <c r="O194" s="40" t="s">
        <v>97</v>
      </c>
      <c r="P194" s="39">
        <f t="shared" si="31"/>
        <v>38.333333333333336</v>
      </c>
      <c r="Q194" s="39">
        <f t="shared" ref="Q194:Q199" si="33">(15+7+10+7+8+5+1+5+2+6+7+7+4+4+2+6+6+7+8+4+5+3+2+6+7+8+6)/6</f>
        <v>26.333333333333332</v>
      </c>
      <c r="R194" s="38">
        <v>1</v>
      </c>
      <c r="S194" s="39">
        <f t="shared" si="22"/>
        <v>0</v>
      </c>
      <c r="T194" s="39">
        <f t="shared" si="23"/>
        <v>0</v>
      </c>
    </row>
    <row r="195" spans="12:20" x14ac:dyDescent="0.25">
      <c r="L195" s="39">
        <f t="shared" ref="L195:L258" si="34">M195/30</f>
        <v>8.4333333333333336</v>
      </c>
      <c r="M195" s="38">
        <v>253</v>
      </c>
      <c r="N195" s="40">
        <v>44816</v>
      </c>
      <c r="O195" s="40" t="s">
        <v>96</v>
      </c>
      <c r="P195" s="39">
        <f t="shared" si="31"/>
        <v>38.333333333333336</v>
      </c>
      <c r="Q195" s="39">
        <f t="shared" si="33"/>
        <v>26.333333333333332</v>
      </c>
      <c r="R195" s="38">
        <v>1</v>
      </c>
      <c r="S195" s="39">
        <f t="shared" ref="S195:S258" si="35">P196-P195</f>
        <v>0</v>
      </c>
      <c r="T195" s="39">
        <f t="shared" ref="T195:T258" si="36">Q196-Q195</f>
        <v>0</v>
      </c>
    </row>
    <row r="196" spans="12:20" x14ac:dyDescent="0.25">
      <c r="L196" s="39">
        <f t="shared" si="34"/>
        <v>8.4666666666666668</v>
      </c>
      <c r="M196" s="38">
        <v>254</v>
      </c>
      <c r="N196" s="40">
        <v>44817</v>
      </c>
      <c r="O196" s="40" t="s">
        <v>95</v>
      </c>
      <c r="P196" s="39">
        <f t="shared" si="31"/>
        <v>38.333333333333336</v>
      </c>
      <c r="Q196" s="39">
        <f t="shared" si="33"/>
        <v>26.333333333333332</v>
      </c>
      <c r="R196" s="38">
        <v>1</v>
      </c>
      <c r="S196" s="39">
        <f t="shared" si="35"/>
        <v>1</v>
      </c>
      <c r="T196" s="39">
        <f t="shared" si="36"/>
        <v>0</v>
      </c>
    </row>
    <row r="197" spans="12:20" x14ac:dyDescent="0.25">
      <c r="L197" s="39">
        <f t="shared" si="34"/>
        <v>8.5</v>
      </c>
      <c r="M197" s="38">
        <v>255</v>
      </c>
      <c r="N197" s="40">
        <v>44818</v>
      </c>
      <c r="O197" s="40" t="s">
        <v>94</v>
      </c>
      <c r="P197" s="39">
        <f>(5+7+7+9+8+3+10+11+9+7+10+13+6+11+7+8+10+8+3+9+11+8+10+8+7+6+11+8+6)/6</f>
        <v>39.333333333333336</v>
      </c>
      <c r="Q197" s="39">
        <f t="shared" si="33"/>
        <v>26.333333333333332</v>
      </c>
      <c r="R197" s="38">
        <v>1</v>
      </c>
      <c r="S197" s="39">
        <f t="shared" si="35"/>
        <v>1.1666666666666643</v>
      </c>
      <c r="T197" s="39">
        <f t="shared" si="36"/>
        <v>0</v>
      </c>
    </row>
    <row r="198" spans="12:20" x14ac:dyDescent="0.25">
      <c r="L198" s="39">
        <f t="shared" si="34"/>
        <v>8.5333333333333332</v>
      </c>
      <c r="M198" s="38">
        <v>256</v>
      </c>
      <c r="N198" s="40">
        <v>44819</v>
      </c>
      <c r="O198" s="40" t="s">
        <v>93</v>
      </c>
      <c r="P198" s="39">
        <f>(5+7+7+9+8+3+10+11+9+7+10+13+6+11+7+8+10+8+3+9+11+8+10+8+7+6+11+8+6+7)/6</f>
        <v>40.5</v>
      </c>
      <c r="Q198" s="39">
        <f t="shared" si="33"/>
        <v>26.333333333333332</v>
      </c>
      <c r="R198" s="38">
        <v>1</v>
      </c>
      <c r="S198" s="39">
        <f t="shared" si="35"/>
        <v>1.5</v>
      </c>
      <c r="T198" s="39">
        <f t="shared" si="36"/>
        <v>0</v>
      </c>
    </row>
    <row r="199" spans="12:20" x14ac:dyDescent="0.25">
      <c r="L199" s="39">
        <f t="shared" si="34"/>
        <v>8.5666666666666664</v>
      </c>
      <c r="M199" s="38">
        <v>257</v>
      </c>
      <c r="N199" s="40">
        <v>44820</v>
      </c>
      <c r="O199" s="40" t="s">
        <v>92</v>
      </c>
      <c r="P199" s="39">
        <f t="shared" ref="P199:P206" si="37">(5+7+7+9+8+3+10+11+9+7+10+13+6+11+7+8+10+8+3+9+11+8+10+8+7+6+11+8+6+7+9)/6</f>
        <v>42</v>
      </c>
      <c r="Q199" s="39">
        <f t="shared" si="33"/>
        <v>26.333333333333332</v>
      </c>
      <c r="R199" s="38">
        <v>1</v>
      </c>
      <c r="S199" s="39">
        <f t="shared" si="35"/>
        <v>0</v>
      </c>
      <c r="T199" s="39">
        <f t="shared" si="36"/>
        <v>0.3333333333333357</v>
      </c>
    </row>
    <row r="200" spans="12:20" x14ac:dyDescent="0.25">
      <c r="L200" s="39">
        <f t="shared" si="34"/>
        <v>8.6</v>
      </c>
      <c r="M200" s="38">
        <v>258</v>
      </c>
      <c r="N200" s="40">
        <v>44821</v>
      </c>
      <c r="O200" s="40" t="s">
        <v>91</v>
      </c>
      <c r="P200" s="39">
        <f t="shared" si="37"/>
        <v>42</v>
      </c>
      <c r="Q200" s="39">
        <f t="shared" ref="Q200:Q206" si="38">(15+7+10+7+8+5+1+5+2+6+7+7+4+4+2+6+6+7+8+4+5+3+2+6+7+8+6+2)/6</f>
        <v>26.666666666666668</v>
      </c>
      <c r="R200" s="38">
        <v>1</v>
      </c>
      <c r="S200" s="39">
        <f t="shared" si="35"/>
        <v>0</v>
      </c>
      <c r="T200" s="39">
        <f t="shared" si="36"/>
        <v>0</v>
      </c>
    </row>
    <row r="201" spans="12:20" x14ac:dyDescent="0.25">
      <c r="L201" s="39">
        <f t="shared" si="34"/>
        <v>8.6333333333333329</v>
      </c>
      <c r="M201" s="38">
        <v>259</v>
      </c>
      <c r="N201" s="40">
        <v>44822</v>
      </c>
      <c r="O201" s="40" t="s">
        <v>90</v>
      </c>
      <c r="P201" s="39">
        <f t="shared" si="37"/>
        <v>42</v>
      </c>
      <c r="Q201" s="39">
        <f t="shared" si="38"/>
        <v>26.666666666666668</v>
      </c>
      <c r="R201" s="38">
        <v>1</v>
      </c>
      <c r="S201" s="39">
        <f t="shared" si="35"/>
        <v>0</v>
      </c>
      <c r="T201" s="39">
        <f t="shared" si="36"/>
        <v>0</v>
      </c>
    </row>
    <row r="202" spans="12:20" x14ac:dyDescent="0.25">
      <c r="L202" s="39">
        <f t="shared" si="34"/>
        <v>8.6666666666666661</v>
      </c>
      <c r="M202" s="38">
        <v>260</v>
      </c>
      <c r="N202" s="40">
        <v>44823</v>
      </c>
      <c r="O202" s="40" t="s">
        <v>89</v>
      </c>
      <c r="P202" s="39">
        <f t="shared" si="37"/>
        <v>42</v>
      </c>
      <c r="Q202" s="39">
        <f t="shared" si="38"/>
        <v>26.666666666666668</v>
      </c>
      <c r="R202" s="38">
        <v>1</v>
      </c>
      <c r="S202" s="39">
        <f t="shared" si="35"/>
        <v>0</v>
      </c>
      <c r="T202" s="39">
        <f t="shared" si="36"/>
        <v>0</v>
      </c>
    </row>
    <row r="203" spans="12:20" x14ac:dyDescent="0.25">
      <c r="L203" s="39">
        <f t="shared" si="34"/>
        <v>8.6999999999999993</v>
      </c>
      <c r="M203" s="38">
        <v>261</v>
      </c>
      <c r="N203" s="40">
        <v>44824</v>
      </c>
      <c r="O203" s="40" t="s">
        <v>88</v>
      </c>
      <c r="P203" s="39">
        <f t="shared" si="37"/>
        <v>42</v>
      </c>
      <c r="Q203" s="39">
        <f t="shared" si="38"/>
        <v>26.666666666666668</v>
      </c>
      <c r="R203" s="38">
        <v>1</v>
      </c>
      <c r="S203" s="39">
        <f t="shared" si="35"/>
        <v>0</v>
      </c>
      <c r="T203" s="39">
        <f t="shared" si="36"/>
        <v>0</v>
      </c>
    </row>
    <row r="204" spans="12:20" x14ac:dyDescent="0.25">
      <c r="L204" s="39">
        <f t="shared" si="34"/>
        <v>8.7333333333333325</v>
      </c>
      <c r="M204" s="38">
        <v>262</v>
      </c>
      <c r="N204" s="40">
        <v>44825</v>
      </c>
      <c r="O204" s="40" t="s">
        <v>87</v>
      </c>
      <c r="P204" s="39">
        <f t="shared" si="37"/>
        <v>42</v>
      </c>
      <c r="Q204" s="39">
        <f t="shared" si="38"/>
        <v>26.666666666666668</v>
      </c>
      <c r="R204" s="38">
        <v>1</v>
      </c>
      <c r="S204" s="39">
        <f t="shared" si="35"/>
        <v>0</v>
      </c>
      <c r="T204" s="39">
        <f t="shared" si="36"/>
        <v>0</v>
      </c>
    </row>
    <row r="205" spans="12:20" x14ac:dyDescent="0.25">
      <c r="L205" s="39">
        <f t="shared" si="34"/>
        <v>8.7666666666666675</v>
      </c>
      <c r="M205" s="38">
        <v>263</v>
      </c>
      <c r="N205" s="40">
        <v>44826</v>
      </c>
      <c r="O205" s="40" t="s">
        <v>86</v>
      </c>
      <c r="P205" s="39">
        <f t="shared" si="37"/>
        <v>42</v>
      </c>
      <c r="Q205" s="39">
        <f t="shared" si="38"/>
        <v>26.666666666666668</v>
      </c>
      <c r="R205" s="38">
        <v>1</v>
      </c>
      <c r="S205" s="39">
        <f t="shared" si="35"/>
        <v>0</v>
      </c>
      <c r="T205" s="39">
        <f t="shared" si="36"/>
        <v>0</v>
      </c>
    </row>
    <row r="206" spans="12:20" x14ac:dyDescent="0.25">
      <c r="L206" s="39">
        <f t="shared" si="34"/>
        <v>8.8000000000000007</v>
      </c>
      <c r="M206" s="38">
        <v>264</v>
      </c>
      <c r="N206" s="40">
        <v>44827</v>
      </c>
      <c r="O206" s="40" t="s">
        <v>85</v>
      </c>
      <c r="P206" s="39">
        <f t="shared" si="37"/>
        <v>42</v>
      </c>
      <c r="Q206" s="39">
        <f t="shared" si="38"/>
        <v>26.666666666666668</v>
      </c>
      <c r="R206" s="38">
        <v>1</v>
      </c>
      <c r="S206" s="39">
        <f t="shared" si="35"/>
        <v>0.6666666666666643</v>
      </c>
      <c r="T206" s="39">
        <f t="shared" si="36"/>
        <v>0.6666666666666643</v>
      </c>
    </row>
    <row r="207" spans="12:20" x14ac:dyDescent="0.25">
      <c r="L207" s="39">
        <f t="shared" si="34"/>
        <v>8.8333333333333339</v>
      </c>
      <c r="M207" s="38">
        <v>265</v>
      </c>
      <c r="N207" s="40">
        <v>44828</v>
      </c>
      <c r="O207" s="40" t="s">
        <v>84</v>
      </c>
      <c r="P207" s="39">
        <f>(5+7+7+9+8+3+10+11+9+7+10+13+6+11+7+8+10+8+3+9+11+8+10+8+7+6+11+8+6+7+9+4)/6</f>
        <v>42.666666666666664</v>
      </c>
      <c r="Q207" s="39">
        <f>(15+7+10+7+8+5+1+5+2+6+7+7+4+4+2+6+6+7+8+4+5+3+2+6+7+8+6+2+4)/6</f>
        <v>27.333333333333332</v>
      </c>
      <c r="R207" s="38">
        <v>1</v>
      </c>
      <c r="S207" s="39">
        <f t="shared" si="35"/>
        <v>0</v>
      </c>
      <c r="T207" s="39">
        <f t="shared" si="36"/>
        <v>0.66666666666666785</v>
      </c>
    </row>
    <row r="208" spans="12:20" x14ac:dyDescent="0.25">
      <c r="L208" s="39">
        <f t="shared" si="34"/>
        <v>8.8666666666666671</v>
      </c>
      <c r="M208" s="38">
        <v>266</v>
      </c>
      <c r="N208" s="40">
        <v>44829</v>
      </c>
      <c r="O208" s="40" t="s">
        <v>83</v>
      </c>
      <c r="P208" s="39">
        <f>(5+7+7+9+8+3+10+11+9+7+10+13+6+11+7+8+10+8+3+9+11+8+10+8+7+6+11+8+6+7+9+4)/6</f>
        <v>42.666666666666664</v>
      </c>
      <c r="Q208" s="39">
        <f>(15+7+10+7+8+5+1+5+2+6+7+7+4+4+2+6+6+7+8+4+5+3+2+6+7+8+6+2+4+4)/6</f>
        <v>28</v>
      </c>
      <c r="R208" s="38">
        <v>1</v>
      </c>
      <c r="S208" s="39">
        <f t="shared" si="35"/>
        <v>0</v>
      </c>
      <c r="T208" s="39">
        <f t="shared" si="36"/>
        <v>0.5</v>
      </c>
    </row>
    <row r="209" spans="12:20" x14ac:dyDescent="0.25">
      <c r="L209" s="39">
        <f t="shared" si="34"/>
        <v>8.9</v>
      </c>
      <c r="M209" s="38">
        <v>267</v>
      </c>
      <c r="N209" s="40">
        <v>44830</v>
      </c>
      <c r="O209" s="40" t="s">
        <v>82</v>
      </c>
      <c r="P209" s="39">
        <f>(5+7+7+9+8+3+10+11+9+7+10+13+6+11+7+8+10+8+3+9+11+8+10+8+7+6+11+8+6+7+9+4)/6</f>
        <v>42.666666666666664</v>
      </c>
      <c r="Q209" s="39">
        <f>(15+7+10+7+8+5+1+5+2+6+7+7+4+4+2+6+6+7+8+4+5+3+2+6+7+8+6+2+4+4+3)/6</f>
        <v>28.5</v>
      </c>
      <c r="R209" s="38">
        <v>1</v>
      </c>
      <c r="S209" s="39">
        <f t="shared" si="35"/>
        <v>0</v>
      </c>
      <c r="T209" s="39">
        <f t="shared" si="36"/>
        <v>0</v>
      </c>
    </row>
    <row r="210" spans="12:20" x14ac:dyDescent="0.25">
      <c r="L210" s="39">
        <f t="shared" si="34"/>
        <v>8.9333333333333336</v>
      </c>
      <c r="M210" s="38">
        <v>268</v>
      </c>
      <c r="N210" s="40">
        <v>44831</v>
      </c>
      <c r="O210" s="40" t="s">
        <v>81</v>
      </c>
      <c r="P210" s="39">
        <f>(5+7+7+9+8+3+10+11+9+7+10+13+6+11+7+8+10+8+3+9+11+8+10+8+7+6+11+8+6+7+9+4)/6</f>
        <v>42.666666666666664</v>
      </c>
      <c r="Q210" s="39">
        <f>(15+7+10+7+8+5+1+5+2+6+7+7+4+4+2+6+6+7+8+4+5+3+2+6+7+8+6+2+4+4+3)/6</f>
        <v>28.5</v>
      </c>
      <c r="R210" s="38">
        <v>1</v>
      </c>
      <c r="S210" s="39">
        <f t="shared" si="35"/>
        <v>1.3333333333333357</v>
      </c>
      <c r="T210" s="39">
        <f t="shared" si="36"/>
        <v>0</v>
      </c>
    </row>
    <row r="211" spans="12:20" x14ac:dyDescent="0.25">
      <c r="L211" s="39">
        <f t="shared" si="34"/>
        <v>8.9666666666666668</v>
      </c>
      <c r="M211" s="38">
        <v>269</v>
      </c>
      <c r="N211" s="40">
        <v>44832</v>
      </c>
      <c r="O211" s="40" t="s">
        <v>80</v>
      </c>
      <c r="P211" s="39">
        <f t="shared" ref="P211:P223" si="39">(5+7+7+9+8+3+10+11+9+7+10+13+6+11+7+8+10+8+3+9+11+8+10+8+7+6+11+8+6+7+9+4+8)/6</f>
        <v>44</v>
      </c>
      <c r="Q211" s="39">
        <f>(15+7+10+7+8+5+1+5+2+6+7+7+4+4+2+6+6+7+8+4+5+3+2+6+7+8+6+2+4+4+3)/6</f>
        <v>28.5</v>
      </c>
      <c r="R211" s="38">
        <v>1</v>
      </c>
      <c r="S211" s="39">
        <f t="shared" si="35"/>
        <v>0</v>
      </c>
      <c r="T211" s="39">
        <f t="shared" si="36"/>
        <v>0</v>
      </c>
    </row>
    <row r="212" spans="12:20" x14ac:dyDescent="0.25">
      <c r="L212" s="39">
        <f t="shared" si="34"/>
        <v>9</v>
      </c>
      <c r="M212" s="38">
        <v>270</v>
      </c>
      <c r="N212" s="40">
        <v>44833</v>
      </c>
      <c r="O212" s="40" t="s">
        <v>79</v>
      </c>
      <c r="P212" s="39">
        <f t="shared" si="39"/>
        <v>44</v>
      </c>
      <c r="Q212" s="39">
        <f>(15+7+10+7+8+5+1+5+2+6+7+7+4+4+2+6+6+7+8+4+5+3+2+6+7+8+6+2+4+4+3)/6</f>
        <v>28.5</v>
      </c>
      <c r="R212" s="38">
        <v>1</v>
      </c>
      <c r="S212" s="39">
        <f t="shared" si="35"/>
        <v>0</v>
      </c>
      <c r="T212" s="39">
        <f t="shared" si="36"/>
        <v>0.33333333333333215</v>
      </c>
    </row>
    <row r="213" spans="12:20" x14ac:dyDescent="0.25">
      <c r="L213" s="39">
        <f t="shared" si="34"/>
        <v>9.0333333333333332</v>
      </c>
      <c r="M213" s="38">
        <v>271</v>
      </c>
      <c r="N213" s="40">
        <v>44834</v>
      </c>
      <c r="O213" s="40" t="s">
        <v>78</v>
      </c>
      <c r="P213" s="39">
        <f t="shared" si="39"/>
        <v>44</v>
      </c>
      <c r="Q213" s="39">
        <f t="shared" ref="Q213:Q219" si="40">(15+7+10+7+8+5+1+5+2+6+7+7+4+4+2+6+6+7+8+4+5+3+2+6+7+8+6+2+4+4+3+2)/6</f>
        <v>28.833333333333332</v>
      </c>
      <c r="R213" s="38">
        <v>1</v>
      </c>
      <c r="S213" s="39">
        <f t="shared" si="35"/>
        <v>0</v>
      </c>
      <c r="T213" s="39">
        <f t="shared" si="36"/>
        <v>0</v>
      </c>
    </row>
    <row r="214" spans="12:20" x14ac:dyDescent="0.25">
      <c r="L214" s="39">
        <f t="shared" si="34"/>
        <v>9.0666666666666664</v>
      </c>
      <c r="M214" s="38">
        <v>272</v>
      </c>
      <c r="N214" s="40">
        <v>44835</v>
      </c>
      <c r="O214" s="40" t="s">
        <v>77</v>
      </c>
      <c r="P214" s="39">
        <f t="shared" si="39"/>
        <v>44</v>
      </c>
      <c r="Q214" s="39">
        <f t="shared" si="40"/>
        <v>28.833333333333332</v>
      </c>
      <c r="R214" s="38">
        <v>1</v>
      </c>
      <c r="S214" s="39">
        <f t="shared" si="35"/>
        <v>0</v>
      </c>
      <c r="T214" s="39">
        <f t="shared" si="36"/>
        <v>0</v>
      </c>
    </row>
    <row r="215" spans="12:20" x14ac:dyDescent="0.25">
      <c r="L215" s="39">
        <f t="shared" si="34"/>
        <v>9.1</v>
      </c>
      <c r="M215" s="38">
        <v>273</v>
      </c>
      <c r="N215" s="40">
        <v>44836</v>
      </c>
      <c r="O215" s="40" t="s">
        <v>76</v>
      </c>
      <c r="P215" s="39">
        <f t="shared" si="39"/>
        <v>44</v>
      </c>
      <c r="Q215" s="39">
        <f t="shared" si="40"/>
        <v>28.833333333333332</v>
      </c>
      <c r="R215" s="38">
        <v>1</v>
      </c>
      <c r="S215" s="39">
        <f t="shared" si="35"/>
        <v>0</v>
      </c>
      <c r="T215" s="39">
        <f t="shared" si="36"/>
        <v>0</v>
      </c>
    </row>
    <row r="216" spans="12:20" x14ac:dyDescent="0.25">
      <c r="L216" s="39">
        <f t="shared" si="34"/>
        <v>9.1333333333333329</v>
      </c>
      <c r="M216" s="38">
        <v>274</v>
      </c>
      <c r="N216" s="40">
        <v>44837</v>
      </c>
      <c r="O216" s="40" t="s">
        <v>75</v>
      </c>
      <c r="P216" s="39">
        <f t="shared" si="39"/>
        <v>44</v>
      </c>
      <c r="Q216" s="39">
        <f t="shared" si="40"/>
        <v>28.833333333333332</v>
      </c>
      <c r="R216" s="38">
        <v>1</v>
      </c>
      <c r="S216" s="39">
        <f t="shared" si="35"/>
        <v>0</v>
      </c>
      <c r="T216" s="39">
        <f t="shared" si="36"/>
        <v>0</v>
      </c>
    </row>
    <row r="217" spans="12:20" x14ac:dyDescent="0.25">
      <c r="L217" s="39">
        <f t="shared" si="34"/>
        <v>9.1666666666666661</v>
      </c>
      <c r="M217" s="38">
        <v>275</v>
      </c>
      <c r="N217" s="40">
        <v>44838</v>
      </c>
      <c r="O217" s="40" t="s">
        <v>74</v>
      </c>
      <c r="P217" s="39">
        <f t="shared" si="39"/>
        <v>44</v>
      </c>
      <c r="Q217" s="39">
        <f t="shared" si="40"/>
        <v>28.833333333333332</v>
      </c>
      <c r="R217" s="38">
        <v>1</v>
      </c>
      <c r="S217" s="39">
        <f t="shared" si="35"/>
        <v>0</v>
      </c>
      <c r="T217" s="39">
        <f t="shared" si="36"/>
        <v>0</v>
      </c>
    </row>
    <row r="218" spans="12:20" x14ac:dyDescent="0.25">
      <c r="L218" s="39">
        <f t="shared" si="34"/>
        <v>9.1999999999999993</v>
      </c>
      <c r="M218" s="38">
        <v>276</v>
      </c>
      <c r="N218" s="40">
        <v>44839</v>
      </c>
      <c r="O218" s="40" t="s">
        <v>73</v>
      </c>
      <c r="P218" s="39">
        <f t="shared" si="39"/>
        <v>44</v>
      </c>
      <c r="Q218" s="39">
        <f t="shared" si="40"/>
        <v>28.833333333333332</v>
      </c>
      <c r="R218" s="38">
        <v>1</v>
      </c>
      <c r="S218" s="39">
        <f t="shared" si="35"/>
        <v>0</v>
      </c>
      <c r="T218" s="39">
        <f t="shared" si="36"/>
        <v>0</v>
      </c>
    </row>
    <row r="219" spans="12:20" x14ac:dyDescent="0.25">
      <c r="L219" s="39">
        <f t="shared" si="34"/>
        <v>9.2333333333333325</v>
      </c>
      <c r="M219" s="38">
        <v>277</v>
      </c>
      <c r="N219" s="40">
        <v>44840</v>
      </c>
      <c r="O219" s="40" t="s">
        <v>72</v>
      </c>
      <c r="P219" s="39">
        <f t="shared" si="39"/>
        <v>44</v>
      </c>
      <c r="Q219" s="39">
        <f t="shared" si="40"/>
        <v>28.833333333333332</v>
      </c>
      <c r="R219" s="38">
        <v>1</v>
      </c>
      <c r="S219" s="39">
        <f t="shared" si="35"/>
        <v>0</v>
      </c>
      <c r="T219" s="39">
        <f t="shared" si="36"/>
        <v>0.66666666666666785</v>
      </c>
    </row>
    <row r="220" spans="12:20" x14ac:dyDescent="0.25">
      <c r="L220" s="39">
        <f t="shared" si="34"/>
        <v>9.2666666666666675</v>
      </c>
      <c r="M220" s="38">
        <v>278</v>
      </c>
      <c r="N220" s="40">
        <v>44841</v>
      </c>
      <c r="O220" s="40" t="s">
        <v>71</v>
      </c>
      <c r="P220" s="39">
        <f t="shared" si="39"/>
        <v>44</v>
      </c>
      <c r="Q220" s="39">
        <f t="shared" ref="Q220:Q232" si="41">(15+7+10+7+8+5+1+5+2+6+7+7+4+4+2+6+6+7+8+4+5+3+2+6+7+8+6+2+4+4+3+2+4)/6</f>
        <v>29.5</v>
      </c>
      <c r="R220" s="38">
        <v>1</v>
      </c>
      <c r="S220" s="39">
        <f t="shared" si="35"/>
        <v>0</v>
      </c>
      <c r="T220" s="39">
        <f t="shared" si="36"/>
        <v>0</v>
      </c>
    </row>
    <row r="221" spans="12:20" x14ac:dyDescent="0.25">
      <c r="L221" s="39">
        <f t="shared" si="34"/>
        <v>9.3000000000000007</v>
      </c>
      <c r="M221" s="38">
        <v>279</v>
      </c>
      <c r="N221" s="40">
        <v>44842</v>
      </c>
      <c r="O221" s="40" t="s">
        <v>70</v>
      </c>
      <c r="P221" s="39">
        <f t="shared" si="39"/>
        <v>44</v>
      </c>
      <c r="Q221" s="39">
        <f t="shared" si="41"/>
        <v>29.5</v>
      </c>
      <c r="R221" s="38">
        <v>1</v>
      </c>
      <c r="S221" s="39">
        <f t="shared" si="35"/>
        <v>0</v>
      </c>
      <c r="T221" s="39">
        <f t="shared" si="36"/>
        <v>0</v>
      </c>
    </row>
    <row r="222" spans="12:20" x14ac:dyDescent="0.25">
      <c r="L222" s="39">
        <f t="shared" si="34"/>
        <v>9.3333333333333339</v>
      </c>
      <c r="M222" s="38">
        <v>280</v>
      </c>
      <c r="N222" s="40">
        <v>44843</v>
      </c>
      <c r="O222" s="40" t="s">
        <v>69</v>
      </c>
      <c r="P222" s="39">
        <f t="shared" si="39"/>
        <v>44</v>
      </c>
      <c r="Q222" s="39">
        <f t="shared" si="41"/>
        <v>29.5</v>
      </c>
      <c r="R222" s="38">
        <v>1</v>
      </c>
      <c r="S222" s="39">
        <f t="shared" si="35"/>
        <v>0</v>
      </c>
      <c r="T222" s="39">
        <f t="shared" si="36"/>
        <v>0</v>
      </c>
    </row>
    <row r="223" spans="12:20" x14ac:dyDescent="0.25">
      <c r="L223" s="39">
        <f t="shared" si="34"/>
        <v>9.3666666666666671</v>
      </c>
      <c r="M223" s="38">
        <v>281</v>
      </c>
      <c r="N223" s="40">
        <v>44844</v>
      </c>
      <c r="O223" s="40" t="s">
        <v>68</v>
      </c>
      <c r="P223" s="39">
        <f t="shared" si="39"/>
        <v>44</v>
      </c>
      <c r="Q223" s="39">
        <f t="shared" si="41"/>
        <v>29.5</v>
      </c>
      <c r="R223" s="38">
        <v>1</v>
      </c>
      <c r="S223" s="39">
        <f t="shared" si="35"/>
        <v>0.8333333333333357</v>
      </c>
      <c r="T223" s="39">
        <f t="shared" si="36"/>
        <v>0</v>
      </c>
    </row>
    <row r="224" spans="12:20" x14ac:dyDescent="0.25">
      <c r="L224" s="39">
        <f t="shared" si="34"/>
        <v>9.4</v>
      </c>
      <c r="M224" s="38">
        <v>282</v>
      </c>
      <c r="N224" s="40">
        <v>44845</v>
      </c>
      <c r="O224" s="40" t="s">
        <v>67</v>
      </c>
      <c r="P224" s="39">
        <f>(5+7+7+9+8+3+10+11+9+7+10+13+6+11+7+8+10+8+3+9+11+8+10+8+7+6+11+8+6+7+9+4+8+5)/6</f>
        <v>44.833333333333336</v>
      </c>
      <c r="Q224" s="39">
        <f t="shared" si="41"/>
        <v>29.5</v>
      </c>
      <c r="R224" s="38">
        <v>1</v>
      </c>
      <c r="S224" s="39">
        <f t="shared" si="35"/>
        <v>0</v>
      </c>
      <c r="T224" s="39">
        <f t="shared" si="36"/>
        <v>0</v>
      </c>
    </row>
    <row r="225" spans="12:20" x14ac:dyDescent="0.25">
      <c r="L225" s="39">
        <f t="shared" si="34"/>
        <v>9.4333333333333336</v>
      </c>
      <c r="M225" s="38">
        <v>283</v>
      </c>
      <c r="N225" s="40">
        <v>44846</v>
      </c>
      <c r="O225" s="40" t="s">
        <v>66</v>
      </c>
      <c r="P225" s="39">
        <f>(5+7+7+9+8+3+10+11+9+7+10+13+6+11+7+8+10+8+3+9+11+8+10+8+7+6+11+8+6+7+9+4+8+5)/6</f>
        <v>44.833333333333336</v>
      </c>
      <c r="Q225" s="39">
        <f t="shared" si="41"/>
        <v>29.5</v>
      </c>
      <c r="R225" s="38">
        <v>1</v>
      </c>
      <c r="S225" s="39">
        <f t="shared" si="35"/>
        <v>0</v>
      </c>
      <c r="T225" s="39">
        <f t="shared" si="36"/>
        <v>0</v>
      </c>
    </row>
    <row r="226" spans="12:20" x14ac:dyDescent="0.25">
      <c r="L226" s="39">
        <f t="shared" si="34"/>
        <v>9.4666666666666668</v>
      </c>
      <c r="M226" s="38">
        <v>284</v>
      </c>
      <c r="N226" s="40">
        <v>44847</v>
      </c>
      <c r="O226" s="40" t="s">
        <v>65</v>
      </c>
      <c r="P226" s="39">
        <f>(5+7+7+9+8+3+10+11+9+7+10+13+6+11+7+8+10+8+3+9+11+8+10+8+7+6+11+8+6+7+9+4+8+5)/6</f>
        <v>44.833333333333336</v>
      </c>
      <c r="Q226" s="39">
        <f t="shared" si="41"/>
        <v>29.5</v>
      </c>
      <c r="R226" s="38">
        <v>1</v>
      </c>
      <c r="S226" s="39">
        <f t="shared" si="35"/>
        <v>0</v>
      </c>
      <c r="T226" s="39">
        <f t="shared" si="36"/>
        <v>0</v>
      </c>
    </row>
    <row r="227" spans="12:20" x14ac:dyDescent="0.25">
      <c r="L227" s="39">
        <f t="shared" si="34"/>
        <v>9.5</v>
      </c>
      <c r="M227" s="38">
        <v>285</v>
      </c>
      <c r="N227" s="40">
        <v>44848</v>
      </c>
      <c r="O227" s="40" t="s">
        <v>64</v>
      </c>
      <c r="P227" s="39">
        <f>(5+7+7+9+8+3+10+11+9+7+10+13+6+11+7+8+10+8+3+9+11+8+10+8+7+6+11+8+6+7+9+4+8+5)/6</f>
        <v>44.833333333333336</v>
      </c>
      <c r="Q227" s="39">
        <f t="shared" si="41"/>
        <v>29.5</v>
      </c>
      <c r="R227" s="38">
        <v>1</v>
      </c>
      <c r="S227" s="39">
        <f t="shared" si="35"/>
        <v>0.6666666666666643</v>
      </c>
      <c r="T227" s="39">
        <f t="shared" si="36"/>
        <v>0</v>
      </c>
    </row>
    <row r="228" spans="12:20" x14ac:dyDescent="0.25">
      <c r="L228" s="39">
        <f t="shared" si="34"/>
        <v>9.5333333333333332</v>
      </c>
      <c r="M228" s="38">
        <v>286</v>
      </c>
      <c r="N228" s="40">
        <v>44849</v>
      </c>
      <c r="O228" s="40" t="s">
        <v>63</v>
      </c>
      <c r="P228" s="39">
        <f t="shared" ref="P228:P244" si="42">(5+7+7+9+8+3+10+11+9+7+10+13+6+11+7+8+10+8+3+9+11+8+10+8+7+6+11+8+6+7+9+4+8+5+4)/6</f>
        <v>45.5</v>
      </c>
      <c r="Q228" s="39">
        <f t="shared" si="41"/>
        <v>29.5</v>
      </c>
      <c r="R228" s="38">
        <v>1</v>
      </c>
      <c r="S228" s="39">
        <f t="shared" si="35"/>
        <v>0</v>
      </c>
      <c r="T228" s="39">
        <f t="shared" si="36"/>
        <v>0</v>
      </c>
    </row>
    <row r="229" spans="12:20" x14ac:dyDescent="0.25">
      <c r="L229" s="39">
        <f t="shared" si="34"/>
        <v>9.5666666666666664</v>
      </c>
      <c r="M229" s="38">
        <v>287</v>
      </c>
      <c r="N229" s="40">
        <v>44850</v>
      </c>
      <c r="O229" s="40" t="s">
        <v>62</v>
      </c>
      <c r="P229" s="39">
        <f t="shared" si="42"/>
        <v>45.5</v>
      </c>
      <c r="Q229" s="39">
        <f t="shared" si="41"/>
        <v>29.5</v>
      </c>
      <c r="R229" s="38">
        <v>1</v>
      </c>
      <c r="S229" s="39">
        <f t="shared" si="35"/>
        <v>0</v>
      </c>
      <c r="T229" s="39">
        <f t="shared" si="36"/>
        <v>0</v>
      </c>
    </row>
    <row r="230" spans="12:20" x14ac:dyDescent="0.25">
      <c r="L230" s="39">
        <f t="shared" si="34"/>
        <v>9.6</v>
      </c>
      <c r="M230" s="38">
        <v>288</v>
      </c>
      <c r="N230" s="40">
        <v>44851</v>
      </c>
      <c r="O230" s="40" t="s">
        <v>61</v>
      </c>
      <c r="P230" s="39">
        <f t="shared" si="42"/>
        <v>45.5</v>
      </c>
      <c r="Q230" s="39">
        <f t="shared" si="41"/>
        <v>29.5</v>
      </c>
      <c r="R230" s="38">
        <v>1</v>
      </c>
      <c r="S230" s="39">
        <f t="shared" si="35"/>
        <v>0</v>
      </c>
      <c r="T230" s="39">
        <f t="shared" si="36"/>
        <v>0</v>
      </c>
    </row>
    <row r="231" spans="12:20" x14ac:dyDescent="0.25">
      <c r="L231" s="39">
        <f t="shared" si="34"/>
        <v>9.6333333333333329</v>
      </c>
      <c r="M231" s="38">
        <v>289</v>
      </c>
      <c r="N231" s="40">
        <v>44852</v>
      </c>
      <c r="O231" s="40" t="s">
        <v>60</v>
      </c>
      <c r="P231" s="39">
        <f t="shared" si="42"/>
        <v>45.5</v>
      </c>
      <c r="Q231" s="39">
        <f t="shared" si="41"/>
        <v>29.5</v>
      </c>
      <c r="R231" s="38">
        <v>1</v>
      </c>
      <c r="S231" s="39">
        <f t="shared" si="35"/>
        <v>0</v>
      </c>
      <c r="T231" s="39">
        <f t="shared" si="36"/>
        <v>0</v>
      </c>
    </row>
    <row r="232" spans="12:20" x14ac:dyDescent="0.25">
      <c r="L232" s="39">
        <f t="shared" si="34"/>
        <v>9.6666666666666661</v>
      </c>
      <c r="M232" s="38">
        <v>290</v>
      </c>
      <c r="N232" s="40">
        <v>44853</v>
      </c>
      <c r="O232" s="40" t="s">
        <v>59</v>
      </c>
      <c r="P232" s="39">
        <f t="shared" si="42"/>
        <v>45.5</v>
      </c>
      <c r="Q232" s="39">
        <f t="shared" si="41"/>
        <v>29.5</v>
      </c>
      <c r="R232" s="38">
        <v>1</v>
      </c>
      <c r="S232" s="39">
        <f t="shared" si="35"/>
        <v>0</v>
      </c>
      <c r="T232" s="39">
        <f t="shared" si="36"/>
        <v>0.5</v>
      </c>
    </row>
    <row r="233" spans="12:20" x14ac:dyDescent="0.25">
      <c r="L233" s="39">
        <f t="shared" si="34"/>
        <v>9.6999999999999993</v>
      </c>
      <c r="M233" s="38">
        <v>291</v>
      </c>
      <c r="N233" s="40">
        <v>44854</v>
      </c>
      <c r="O233" s="40" t="s">
        <v>58</v>
      </c>
      <c r="P233" s="39">
        <f t="shared" si="42"/>
        <v>45.5</v>
      </c>
      <c r="Q233" s="39">
        <f>(15+7+10+7+8+5+1+5+2+6+7+7+4+4+2+6+6+7+8+4+5+3+2+6+7+8+6+2+4+4+3+2+4+3)/6</f>
        <v>30</v>
      </c>
      <c r="R233" s="38">
        <v>1</v>
      </c>
      <c r="S233" s="39">
        <f t="shared" si="35"/>
        <v>0</v>
      </c>
      <c r="T233" s="39">
        <f t="shared" si="36"/>
        <v>0.66666666666666785</v>
      </c>
    </row>
    <row r="234" spans="12:20" x14ac:dyDescent="0.25">
      <c r="L234" s="39">
        <f t="shared" si="34"/>
        <v>9.7333333333333325</v>
      </c>
      <c r="M234" s="38">
        <v>292</v>
      </c>
      <c r="N234" s="40">
        <v>44855</v>
      </c>
      <c r="O234" s="40" t="s">
        <v>57</v>
      </c>
      <c r="P234" s="39">
        <f t="shared" si="42"/>
        <v>45.5</v>
      </c>
      <c r="Q234" s="39">
        <f>(15+7+10+7+8+5+1+5+2+6+7+7+4+4+2+6+6+7+8+4+5+3+2+6+7+8+6+2+4+4+3+2+4+3+4)/6</f>
        <v>30.666666666666668</v>
      </c>
      <c r="R234" s="38">
        <v>1</v>
      </c>
      <c r="S234" s="39">
        <f t="shared" si="35"/>
        <v>0</v>
      </c>
      <c r="T234" s="39">
        <f t="shared" si="36"/>
        <v>0.33333333333333215</v>
      </c>
    </row>
    <row r="235" spans="12:20" x14ac:dyDescent="0.25">
      <c r="L235" s="39">
        <f t="shared" si="34"/>
        <v>9.7666666666666675</v>
      </c>
      <c r="M235" s="38">
        <v>293</v>
      </c>
      <c r="N235" s="40">
        <v>44856</v>
      </c>
      <c r="O235" s="40" t="s">
        <v>56</v>
      </c>
      <c r="P235" s="39">
        <f t="shared" si="42"/>
        <v>45.5</v>
      </c>
      <c r="Q235" s="39">
        <f t="shared" ref="Q235:Q256" si="43">(15+7+10+7+8+5+1+5+2+6+7+7+4+4+2+6+6+7+8+4+5+3+2+6+7+8+6+2+4+4+3+2+4+3+4+2)/6</f>
        <v>31</v>
      </c>
      <c r="R235" s="38">
        <v>1</v>
      </c>
      <c r="S235" s="39">
        <f t="shared" si="35"/>
        <v>0</v>
      </c>
      <c r="T235" s="39">
        <f t="shared" si="36"/>
        <v>0</v>
      </c>
    </row>
    <row r="236" spans="12:20" x14ac:dyDescent="0.25">
      <c r="L236" s="39">
        <f t="shared" si="34"/>
        <v>9.8000000000000007</v>
      </c>
      <c r="M236" s="38">
        <v>294</v>
      </c>
      <c r="N236" s="40">
        <v>44857</v>
      </c>
      <c r="O236" s="40" t="s">
        <v>55</v>
      </c>
      <c r="P236" s="39">
        <f t="shared" si="42"/>
        <v>45.5</v>
      </c>
      <c r="Q236" s="39">
        <f t="shared" si="43"/>
        <v>31</v>
      </c>
      <c r="R236" s="38">
        <v>1</v>
      </c>
      <c r="S236" s="39">
        <f t="shared" si="35"/>
        <v>0</v>
      </c>
      <c r="T236" s="39">
        <f t="shared" si="36"/>
        <v>0</v>
      </c>
    </row>
    <row r="237" spans="12:20" x14ac:dyDescent="0.25">
      <c r="L237" s="39">
        <f t="shared" si="34"/>
        <v>9.8333333333333339</v>
      </c>
      <c r="M237" s="38">
        <v>295</v>
      </c>
      <c r="N237" s="40">
        <v>44858</v>
      </c>
      <c r="O237" s="40" t="s">
        <v>54</v>
      </c>
      <c r="P237" s="39">
        <f t="shared" si="42"/>
        <v>45.5</v>
      </c>
      <c r="Q237" s="39">
        <f t="shared" si="43"/>
        <v>31</v>
      </c>
      <c r="R237" s="38">
        <v>1</v>
      </c>
      <c r="S237" s="39">
        <f t="shared" si="35"/>
        <v>0</v>
      </c>
      <c r="T237" s="39">
        <f t="shared" si="36"/>
        <v>0</v>
      </c>
    </row>
    <row r="238" spans="12:20" x14ac:dyDescent="0.25">
      <c r="L238" s="39">
        <f t="shared" si="34"/>
        <v>9.8666666666666671</v>
      </c>
      <c r="M238" s="38">
        <v>296</v>
      </c>
      <c r="N238" s="40">
        <v>44859</v>
      </c>
      <c r="O238" s="40" t="s">
        <v>53</v>
      </c>
      <c r="P238" s="39">
        <f t="shared" si="42"/>
        <v>45.5</v>
      </c>
      <c r="Q238" s="39">
        <f t="shared" si="43"/>
        <v>31</v>
      </c>
      <c r="R238" s="38">
        <v>1</v>
      </c>
      <c r="S238" s="39">
        <f t="shared" si="35"/>
        <v>0</v>
      </c>
      <c r="T238" s="39">
        <f t="shared" si="36"/>
        <v>0</v>
      </c>
    </row>
    <row r="239" spans="12:20" x14ac:dyDescent="0.25">
      <c r="L239" s="39">
        <f t="shared" si="34"/>
        <v>9.9</v>
      </c>
      <c r="M239" s="38">
        <v>297</v>
      </c>
      <c r="N239" s="40">
        <v>44860</v>
      </c>
      <c r="O239" s="40" t="s">
        <v>52</v>
      </c>
      <c r="P239" s="39">
        <f t="shared" si="42"/>
        <v>45.5</v>
      </c>
      <c r="Q239" s="39">
        <f t="shared" si="43"/>
        <v>31</v>
      </c>
      <c r="R239" s="38">
        <v>1</v>
      </c>
      <c r="S239" s="39">
        <f t="shared" si="35"/>
        <v>0</v>
      </c>
      <c r="T239" s="39">
        <f t="shared" si="36"/>
        <v>0</v>
      </c>
    </row>
    <row r="240" spans="12:20" x14ac:dyDescent="0.25">
      <c r="L240" s="39">
        <f t="shared" si="34"/>
        <v>9.9333333333333336</v>
      </c>
      <c r="M240" s="38">
        <v>298</v>
      </c>
      <c r="N240" s="40">
        <v>44861</v>
      </c>
      <c r="O240" s="40" t="s">
        <v>51</v>
      </c>
      <c r="P240" s="39">
        <f t="shared" si="42"/>
        <v>45.5</v>
      </c>
      <c r="Q240" s="39">
        <f t="shared" si="43"/>
        <v>31</v>
      </c>
      <c r="R240" s="38">
        <v>1</v>
      </c>
      <c r="S240" s="39">
        <f t="shared" si="35"/>
        <v>0</v>
      </c>
      <c r="T240" s="39">
        <f t="shared" si="36"/>
        <v>0</v>
      </c>
    </row>
    <row r="241" spans="12:20" x14ac:dyDescent="0.25">
      <c r="L241" s="39">
        <f t="shared" si="34"/>
        <v>9.9666666666666668</v>
      </c>
      <c r="M241" s="38">
        <v>299</v>
      </c>
      <c r="N241" s="40">
        <v>44862</v>
      </c>
      <c r="O241" s="40" t="s">
        <v>50</v>
      </c>
      <c r="P241" s="39">
        <f t="shared" si="42"/>
        <v>45.5</v>
      </c>
      <c r="Q241" s="39">
        <f t="shared" si="43"/>
        <v>31</v>
      </c>
      <c r="R241" s="38">
        <v>1</v>
      </c>
      <c r="S241" s="39">
        <f t="shared" si="35"/>
        <v>0</v>
      </c>
      <c r="T241" s="39">
        <f t="shared" si="36"/>
        <v>0</v>
      </c>
    </row>
    <row r="242" spans="12:20" x14ac:dyDescent="0.25">
      <c r="L242" s="39">
        <f t="shared" si="34"/>
        <v>10</v>
      </c>
      <c r="M242" s="38">
        <v>300</v>
      </c>
      <c r="N242" s="40">
        <v>44863</v>
      </c>
      <c r="O242" s="40" t="s">
        <v>49</v>
      </c>
      <c r="P242" s="39">
        <f t="shared" si="42"/>
        <v>45.5</v>
      </c>
      <c r="Q242" s="39">
        <f t="shared" si="43"/>
        <v>31</v>
      </c>
      <c r="R242" s="38">
        <v>1</v>
      </c>
      <c r="S242" s="39">
        <f t="shared" si="35"/>
        <v>0</v>
      </c>
      <c r="T242" s="39">
        <f t="shared" si="36"/>
        <v>0</v>
      </c>
    </row>
    <row r="243" spans="12:20" x14ac:dyDescent="0.25">
      <c r="L243" s="39">
        <f t="shared" si="34"/>
        <v>10.033333333333333</v>
      </c>
      <c r="M243" s="38">
        <v>301</v>
      </c>
      <c r="N243" s="40">
        <v>44864</v>
      </c>
      <c r="O243" s="40" t="s">
        <v>48</v>
      </c>
      <c r="P243" s="39">
        <f t="shared" si="42"/>
        <v>45.5</v>
      </c>
      <c r="Q243" s="39">
        <f t="shared" si="43"/>
        <v>31</v>
      </c>
      <c r="R243" s="38">
        <v>1</v>
      </c>
      <c r="S243" s="39">
        <f t="shared" si="35"/>
        <v>0</v>
      </c>
      <c r="T243" s="39">
        <f t="shared" si="36"/>
        <v>0</v>
      </c>
    </row>
    <row r="244" spans="12:20" x14ac:dyDescent="0.25">
      <c r="L244" s="39">
        <f t="shared" si="34"/>
        <v>10.066666666666666</v>
      </c>
      <c r="M244" s="38">
        <v>302</v>
      </c>
      <c r="N244" s="40">
        <v>44865</v>
      </c>
      <c r="O244" s="40" t="s">
        <v>47</v>
      </c>
      <c r="P244" s="39">
        <f t="shared" si="42"/>
        <v>45.5</v>
      </c>
      <c r="Q244" s="39">
        <f t="shared" si="43"/>
        <v>31</v>
      </c>
      <c r="R244" s="38">
        <v>1</v>
      </c>
      <c r="S244" s="39">
        <f t="shared" si="35"/>
        <v>1.8333333333333357</v>
      </c>
      <c r="T244" s="39">
        <f t="shared" si="36"/>
        <v>0</v>
      </c>
    </row>
    <row r="245" spans="12:20" x14ac:dyDescent="0.25">
      <c r="L245" s="39">
        <f t="shared" si="34"/>
        <v>10.1</v>
      </c>
      <c r="M245" s="38">
        <v>303</v>
      </c>
      <c r="N245" s="40">
        <v>44866</v>
      </c>
      <c r="O245" s="40" t="s">
        <v>46</v>
      </c>
      <c r="P245" s="39">
        <f>(5+7+7+9+8+3+10+11+9+7+10+13+6+11+7+8+10+8+3+9+11+8+10+8+7+6+11+8+6+7+9+4+8+5+4+4+7)/6</f>
        <v>47.333333333333336</v>
      </c>
      <c r="Q245" s="39">
        <f t="shared" si="43"/>
        <v>31</v>
      </c>
      <c r="R245" s="38">
        <v>1</v>
      </c>
      <c r="S245" s="39">
        <f t="shared" si="35"/>
        <v>0</v>
      </c>
      <c r="T245" s="39">
        <f t="shared" si="36"/>
        <v>0</v>
      </c>
    </row>
    <row r="246" spans="12:20" x14ac:dyDescent="0.25">
      <c r="L246" s="39">
        <f t="shared" si="34"/>
        <v>10.133333333333333</v>
      </c>
      <c r="M246" s="38">
        <v>304</v>
      </c>
      <c r="N246" s="40">
        <v>44867</v>
      </c>
      <c r="O246" s="40" t="s">
        <v>45</v>
      </c>
      <c r="P246" s="39">
        <f>(5+7+7+9+8+3+10+11+9+7+10+13+6+11+7+8+10+8+3+9+11+8+10+8+7+6+11+8+6+7+9+4+8+5+4+4+7)/6</f>
        <v>47.333333333333336</v>
      </c>
      <c r="Q246" s="39">
        <f t="shared" si="43"/>
        <v>31</v>
      </c>
      <c r="R246" s="38">
        <v>1</v>
      </c>
      <c r="S246" s="39">
        <f t="shared" si="35"/>
        <v>0</v>
      </c>
      <c r="T246" s="39">
        <f t="shared" si="36"/>
        <v>0</v>
      </c>
    </row>
    <row r="247" spans="12:20" x14ac:dyDescent="0.25">
      <c r="L247" s="39">
        <f t="shared" si="34"/>
        <v>10.166666666666666</v>
      </c>
      <c r="M247" s="38">
        <v>305</v>
      </c>
      <c r="N247" s="40">
        <v>44868</v>
      </c>
      <c r="O247" s="40" t="s">
        <v>44</v>
      </c>
      <c r="P247" s="39">
        <f>(5+7+7+9+8+3+10+11+9+7+10+13+6+11+7+8+10+8+3+9+11+8+10+8+7+6+11+8+6+7+9+4+8+5+4+4+7)/6</f>
        <v>47.333333333333336</v>
      </c>
      <c r="Q247" s="39">
        <f t="shared" si="43"/>
        <v>31</v>
      </c>
      <c r="R247" s="38">
        <v>1</v>
      </c>
      <c r="S247" s="39">
        <f t="shared" si="35"/>
        <v>0</v>
      </c>
      <c r="T247" s="39">
        <f t="shared" si="36"/>
        <v>0</v>
      </c>
    </row>
    <row r="248" spans="12:20" x14ac:dyDescent="0.25">
      <c r="L248" s="39">
        <f t="shared" si="34"/>
        <v>10.199999999999999</v>
      </c>
      <c r="M248" s="38">
        <v>306</v>
      </c>
      <c r="N248" s="40">
        <v>44869</v>
      </c>
      <c r="O248" s="40" t="s">
        <v>43</v>
      </c>
      <c r="P248" s="39">
        <f>(5+7+7+9+8+3+10+11+9+7+10+13+6+11+7+8+10+8+3+9+11+8+10+8+7+6+11+8+6+7+9+4+8+5+4+4+7)/6</f>
        <v>47.333333333333336</v>
      </c>
      <c r="Q248" s="39">
        <f t="shared" si="43"/>
        <v>31</v>
      </c>
      <c r="R248" s="38">
        <v>1</v>
      </c>
      <c r="S248" s="39">
        <f t="shared" si="35"/>
        <v>0</v>
      </c>
      <c r="T248" s="39">
        <f t="shared" si="36"/>
        <v>0</v>
      </c>
    </row>
    <row r="249" spans="12:20" x14ac:dyDescent="0.25">
      <c r="L249" s="39">
        <f t="shared" si="34"/>
        <v>10.233333333333333</v>
      </c>
      <c r="M249" s="38">
        <v>307</v>
      </c>
      <c r="N249" s="40">
        <v>44870</v>
      </c>
      <c r="O249" s="40" t="s">
        <v>42</v>
      </c>
      <c r="P249" s="39">
        <f>(5+7+7+9+8+3+10+11+9+7+10+13+6+11+7+8+10+8+3+9+11+8+10+8+7+6+11+8+6+7+9+4+8+5+4+4+7)/6</f>
        <v>47.333333333333336</v>
      </c>
      <c r="Q249" s="39">
        <f t="shared" si="43"/>
        <v>31</v>
      </c>
      <c r="R249" s="38">
        <v>1</v>
      </c>
      <c r="S249" s="39">
        <f t="shared" si="35"/>
        <v>0.6666666666666643</v>
      </c>
      <c r="T249" s="39">
        <f t="shared" si="36"/>
        <v>0</v>
      </c>
    </row>
    <row r="250" spans="12:20" x14ac:dyDescent="0.25">
      <c r="L250" s="39">
        <f t="shared" si="34"/>
        <v>10.266666666666667</v>
      </c>
      <c r="M250" s="38">
        <v>308</v>
      </c>
      <c r="N250" s="40">
        <v>44871</v>
      </c>
      <c r="O250" s="40" t="s">
        <v>41</v>
      </c>
      <c r="P250" s="39">
        <f t="shared" ref="P250:P265" si="44">(5+7+7+9+8+3+10+11+9+7+10+13+6+11+7+8+10+8+3+9+11+8+10+8+7+6+11+8+6+7+9+4+8+5+4+4+7+4)/6</f>
        <v>48</v>
      </c>
      <c r="Q250" s="39">
        <f t="shared" si="43"/>
        <v>31</v>
      </c>
      <c r="R250" s="38">
        <v>1</v>
      </c>
      <c r="S250" s="39">
        <f t="shared" si="35"/>
        <v>0</v>
      </c>
      <c r="T250" s="39">
        <f t="shared" si="36"/>
        <v>0</v>
      </c>
    </row>
    <row r="251" spans="12:20" x14ac:dyDescent="0.25">
      <c r="L251" s="39">
        <f t="shared" si="34"/>
        <v>10.3</v>
      </c>
      <c r="M251" s="38">
        <v>309</v>
      </c>
      <c r="N251" s="40">
        <v>44872</v>
      </c>
      <c r="O251" s="40" t="s">
        <v>40</v>
      </c>
      <c r="P251" s="39">
        <f t="shared" si="44"/>
        <v>48</v>
      </c>
      <c r="Q251" s="39">
        <f t="shared" si="43"/>
        <v>31</v>
      </c>
      <c r="R251" s="38">
        <v>1</v>
      </c>
      <c r="S251" s="39">
        <f t="shared" si="35"/>
        <v>0</v>
      </c>
      <c r="T251" s="39">
        <f t="shared" si="36"/>
        <v>0</v>
      </c>
    </row>
    <row r="252" spans="12:20" x14ac:dyDescent="0.25">
      <c r="L252" s="39">
        <f t="shared" si="34"/>
        <v>10.333333333333334</v>
      </c>
      <c r="M252" s="38">
        <v>310</v>
      </c>
      <c r="N252" s="40">
        <v>44873</v>
      </c>
      <c r="O252" s="40" t="s">
        <v>39</v>
      </c>
      <c r="P252" s="39">
        <f t="shared" si="44"/>
        <v>48</v>
      </c>
      <c r="Q252" s="39">
        <f t="shared" si="43"/>
        <v>31</v>
      </c>
      <c r="R252" s="38">
        <v>1</v>
      </c>
      <c r="S252" s="39">
        <f t="shared" si="35"/>
        <v>0</v>
      </c>
      <c r="T252" s="39">
        <f t="shared" si="36"/>
        <v>0</v>
      </c>
    </row>
    <row r="253" spans="12:20" x14ac:dyDescent="0.25">
      <c r="L253" s="39">
        <f t="shared" si="34"/>
        <v>10.366666666666667</v>
      </c>
      <c r="M253" s="38">
        <v>311</v>
      </c>
      <c r="N253" s="40">
        <v>44874</v>
      </c>
      <c r="O253" s="40" t="s">
        <v>38</v>
      </c>
      <c r="P253" s="39">
        <f t="shared" si="44"/>
        <v>48</v>
      </c>
      <c r="Q253" s="39">
        <f t="shared" si="43"/>
        <v>31</v>
      </c>
      <c r="R253" s="38">
        <v>1</v>
      </c>
      <c r="S253" s="39">
        <f t="shared" si="35"/>
        <v>0</v>
      </c>
      <c r="T253" s="39">
        <f t="shared" si="36"/>
        <v>0</v>
      </c>
    </row>
    <row r="254" spans="12:20" x14ac:dyDescent="0.25">
      <c r="L254" s="39">
        <f t="shared" si="34"/>
        <v>10.4</v>
      </c>
      <c r="M254" s="38">
        <v>312</v>
      </c>
      <c r="N254" s="40">
        <v>44875</v>
      </c>
      <c r="O254" s="40" t="s">
        <v>37</v>
      </c>
      <c r="P254" s="39">
        <f t="shared" si="44"/>
        <v>48</v>
      </c>
      <c r="Q254" s="39">
        <f t="shared" si="43"/>
        <v>31</v>
      </c>
      <c r="R254" s="38">
        <v>1</v>
      </c>
      <c r="S254" s="39">
        <f t="shared" si="35"/>
        <v>0</v>
      </c>
      <c r="T254" s="39">
        <f t="shared" si="36"/>
        <v>0</v>
      </c>
    </row>
    <row r="255" spans="12:20" x14ac:dyDescent="0.25">
      <c r="L255" s="39">
        <f t="shared" si="34"/>
        <v>10.433333333333334</v>
      </c>
      <c r="M255" s="38">
        <v>313</v>
      </c>
      <c r="N255" s="40">
        <v>44876</v>
      </c>
      <c r="O255" s="40" t="s">
        <v>36</v>
      </c>
      <c r="P255" s="39">
        <f t="shared" si="44"/>
        <v>48</v>
      </c>
      <c r="Q255" s="39">
        <f t="shared" si="43"/>
        <v>31</v>
      </c>
      <c r="R255" s="38">
        <v>1</v>
      </c>
      <c r="S255" s="39">
        <f t="shared" si="35"/>
        <v>0</v>
      </c>
      <c r="T255" s="39">
        <f t="shared" si="36"/>
        <v>0</v>
      </c>
    </row>
    <row r="256" spans="12:20" x14ac:dyDescent="0.25">
      <c r="L256" s="39">
        <f t="shared" si="34"/>
        <v>10.466666666666667</v>
      </c>
      <c r="M256" s="38">
        <v>314</v>
      </c>
      <c r="N256" s="40">
        <v>44877</v>
      </c>
      <c r="O256" s="40" t="s">
        <v>35</v>
      </c>
      <c r="P256" s="39">
        <f t="shared" si="44"/>
        <v>48</v>
      </c>
      <c r="Q256" s="39">
        <f t="shared" si="43"/>
        <v>31</v>
      </c>
      <c r="R256" s="38">
        <v>1</v>
      </c>
      <c r="S256" s="39">
        <f t="shared" si="35"/>
        <v>0</v>
      </c>
      <c r="T256" s="39">
        <f t="shared" si="36"/>
        <v>0.16666666666666785</v>
      </c>
    </row>
    <row r="257" spans="12:20" x14ac:dyDescent="0.25">
      <c r="L257" s="39">
        <f t="shared" si="34"/>
        <v>10.5</v>
      </c>
      <c r="M257" s="38">
        <v>315</v>
      </c>
      <c r="N257" s="40">
        <v>44878</v>
      </c>
      <c r="O257" s="40" t="s">
        <v>34</v>
      </c>
      <c r="P257" s="39">
        <f t="shared" si="44"/>
        <v>48</v>
      </c>
      <c r="Q257" s="39">
        <f>(15+7+10+7+8+5+1+5+2+6+7+7+4+4+2+6+6+7+8+4+5+3+2+6+7+8+6+2+4+4+3+2+4+3+4+2+1)/6</f>
        <v>31.166666666666668</v>
      </c>
      <c r="R257" s="38">
        <v>1</v>
      </c>
      <c r="S257" s="39">
        <f t="shared" si="35"/>
        <v>0</v>
      </c>
      <c r="T257" s="39">
        <f t="shared" si="36"/>
        <v>0</v>
      </c>
    </row>
    <row r="258" spans="12:20" x14ac:dyDescent="0.25">
      <c r="L258" s="39">
        <f t="shared" si="34"/>
        <v>10.533333333333333</v>
      </c>
      <c r="M258" s="38">
        <v>316</v>
      </c>
      <c r="N258" s="40">
        <v>44879</v>
      </c>
      <c r="O258" s="40" t="s">
        <v>33</v>
      </c>
      <c r="P258" s="39">
        <f t="shared" si="44"/>
        <v>48</v>
      </c>
      <c r="Q258" s="39">
        <f>(15+7+10+7+8+5+1+5+2+6+7+7+4+4+2+6+6+7+8+4+5+3+2+6+7+8+6+2+4+4+3+2+4+3+4+2+1)/6</f>
        <v>31.166666666666668</v>
      </c>
      <c r="R258" s="38">
        <v>1</v>
      </c>
      <c r="S258" s="39">
        <f t="shared" si="35"/>
        <v>0</v>
      </c>
      <c r="T258" s="39">
        <f t="shared" si="36"/>
        <v>0</v>
      </c>
    </row>
    <row r="259" spans="12:20" x14ac:dyDescent="0.25">
      <c r="L259" s="39">
        <f t="shared" ref="L259:L272" si="45">M259/30</f>
        <v>10.566666666666666</v>
      </c>
      <c r="M259" s="38">
        <v>317</v>
      </c>
      <c r="N259" s="40">
        <v>44880</v>
      </c>
      <c r="O259" s="40" t="s">
        <v>32</v>
      </c>
      <c r="P259" s="39">
        <f t="shared" si="44"/>
        <v>48</v>
      </c>
      <c r="Q259" s="39">
        <f>(15+7+10+7+8+5+1+5+2+6+7+7+4+4+2+6+6+7+8+4+5+3+2+6+7+8+6+2+4+4+3+2+4+3+4+2+1)/6</f>
        <v>31.166666666666668</v>
      </c>
      <c r="R259" s="38">
        <v>1</v>
      </c>
      <c r="S259" s="39">
        <f t="shared" ref="S259:S271" si="46">P260-P259</f>
        <v>0</v>
      </c>
      <c r="T259" s="39">
        <f t="shared" ref="T259:T271" si="47">Q260-Q259</f>
        <v>0.33333333333333215</v>
      </c>
    </row>
    <row r="260" spans="12:20" x14ac:dyDescent="0.25">
      <c r="L260" s="39">
        <f t="shared" si="45"/>
        <v>10.6</v>
      </c>
      <c r="M260" s="38">
        <v>318</v>
      </c>
      <c r="N260" s="40">
        <v>44881</v>
      </c>
      <c r="O260" s="40" t="s">
        <v>31</v>
      </c>
      <c r="P260" s="39">
        <f t="shared" si="44"/>
        <v>48</v>
      </c>
      <c r="Q260" s="39">
        <f>(15+7+10+7+8+5+1+5+2+6+7+7+4+4+2+6+6+7+8+4+5+3+2+6+7+8+6+2+4+4+3+2+4+3+4+2+1+2)/6</f>
        <v>31.5</v>
      </c>
      <c r="R260" s="38">
        <v>1</v>
      </c>
      <c r="S260" s="39">
        <f t="shared" si="46"/>
        <v>0</v>
      </c>
      <c r="T260" s="39">
        <f t="shared" si="47"/>
        <v>0.5</v>
      </c>
    </row>
    <row r="261" spans="12:20" x14ac:dyDescent="0.25">
      <c r="L261" s="39">
        <f t="shared" si="45"/>
        <v>10.633333333333333</v>
      </c>
      <c r="M261" s="38">
        <v>319</v>
      </c>
      <c r="N261" s="40">
        <v>44882</v>
      </c>
      <c r="O261" s="40" t="s">
        <v>30</v>
      </c>
      <c r="P261" s="39">
        <f t="shared" si="44"/>
        <v>48</v>
      </c>
      <c r="Q261" s="39">
        <f>(15+7+10+7+8+5+1+5+2+6+7+7+4+4+2+6+6+7+8+4+5+3+2+6+7+8+6+2+4+4+3+2+4+3+4+2+1+2+3)/6</f>
        <v>32</v>
      </c>
      <c r="R261" s="38">
        <v>1</v>
      </c>
      <c r="S261" s="39">
        <f t="shared" si="46"/>
        <v>0</v>
      </c>
      <c r="T261" s="39">
        <f t="shared" si="47"/>
        <v>0</v>
      </c>
    </row>
    <row r="262" spans="12:20" x14ac:dyDescent="0.25">
      <c r="L262" s="39">
        <f t="shared" si="45"/>
        <v>10.666666666666666</v>
      </c>
      <c r="M262" s="38">
        <v>320</v>
      </c>
      <c r="N262" s="40">
        <v>44883</v>
      </c>
      <c r="O262" s="40" t="s">
        <v>29</v>
      </c>
      <c r="P262" s="39">
        <f t="shared" si="44"/>
        <v>48</v>
      </c>
      <c r="Q262" s="39">
        <f>(15+7+10+7+8+5+1+5+2+6+7+7+4+4+2+6+6+7+8+4+5+3+2+6+7+8+6+2+4+4+3+2+4+3+4+2+1+2+3)/6</f>
        <v>32</v>
      </c>
      <c r="R262" s="38">
        <v>1</v>
      </c>
      <c r="S262" s="39">
        <f t="shared" si="46"/>
        <v>0</v>
      </c>
      <c r="T262" s="39">
        <f t="shared" si="47"/>
        <v>0</v>
      </c>
    </row>
    <row r="263" spans="12:20" x14ac:dyDescent="0.25">
      <c r="L263" s="39">
        <f t="shared" si="45"/>
        <v>10.7</v>
      </c>
      <c r="M263" s="38">
        <v>321</v>
      </c>
      <c r="N263" s="40">
        <v>44884</v>
      </c>
      <c r="O263" s="40" t="s">
        <v>28</v>
      </c>
      <c r="P263" s="39">
        <f t="shared" si="44"/>
        <v>48</v>
      </c>
      <c r="Q263" s="39">
        <f>(15+7+10+7+8+5+1+5+2+6+7+7+4+4+2+6+6+7+8+4+5+3+2+6+7+8+6+2+4+4+3+2+4+3+4+2+1+2+3)/6</f>
        <v>32</v>
      </c>
      <c r="R263" s="38">
        <v>1</v>
      </c>
      <c r="S263" s="39">
        <f t="shared" si="46"/>
        <v>0</v>
      </c>
      <c r="T263" s="39">
        <f t="shared" si="47"/>
        <v>0</v>
      </c>
    </row>
    <row r="264" spans="12:20" x14ac:dyDescent="0.25">
      <c r="L264" s="39">
        <f t="shared" si="45"/>
        <v>10.733333333333333</v>
      </c>
      <c r="M264" s="38">
        <v>322</v>
      </c>
      <c r="N264" s="40">
        <v>44885</v>
      </c>
      <c r="O264" s="40" t="s">
        <v>27</v>
      </c>
      <c r="P264" s="39">
        <f t="shared" si="44"/>
        <v>48</v>
      </c>
      <c r="Q264" s="39">
        <f>(15+7+10+7+8+5+1+5+2+6+7+7+4+4+2+6+6+7+8+4+5+3+2+6+7+8+6+2+4+4+3+2+4+3+4+2+1+2+3)/6</f>
        <v>32</v>
      </c>
      <c r="R264" s="38">
        <v>1</v>
      </c>
      <c r="S264" s="39">
        <f t="shared" si="46"/>
        <v>0</v>
      </c>
      <c r="T264" s="39">
        <f t="shared" si="47"/>
        <v>1</v>
      </c>
    </row>
    <row r="265" spans="12:20" x14ac:dyDescent="0.25">
      <c r="L265" s="39">
        <f t="shared" si="45"/>
        <v>10.766666666666667</v>
      </c>
      <c r="M265" s="38">
        <v>323</v>
      </c>
      <c r="N265" s="40">
        <v>44886</v>
      </c>
      <c r="O265" s="40" t="s">
        <v>26</v>
      </c>
      <c r="P265" s="39">
        <f t="shared" si="44"/>
        <v>48</v>
      </c>
      <c r="Q265" s="39">
        <f t="shared" ref="Q265:Q272" si="48">(15+7+10+7+8+5+1+5+2+6+7+7+4+4+2+6+6+7+8+4+5+3+2+6+7+8+6+2+4+4+3+2+4+3+4+2+1+2+3+6)/6</f>
        <v>33</v>
      </c>
      <c r="R265" s="38">
        <v>1</v>
      </c>
      <c r="S265" s="39">
        <f t="shared" si="46"/>
        <v>0.6666666666666643</v>
      </c>
      <c r="T265" s="39">
        <f t="shared" si="47"/>
        <v>0</v>
      </c>
    </row>
    <row r="266" spans="12:20" x14ac:dyDescent="0.25">
      <c r="L266" s="39">
        <f t="shared" si="45"/>
        <v>10.8</v>
      </c>
      <c r="M266" s="38">
        <v>324</v>
      </c>
      <c r="N266" s="40">
        <v>44887</v>
      </c>
      <c r="O266" s="40" t="s">
        <v>25</v>
      </c>
      <c r="P266" s="39">
        <f>(5+7+7+9+8+3+10+11+9+7+10+13+6+11+7+8+10+8+3+9+11+8+10+8+7+6+11+8+6+7+9+4+8+5+4+4+7+4+4)/6</f>
        <v>48.666666666666664</v>
      </c>
      <c r="Q266" s="39">
        <f t="shared" si="48"/>
        <v>33</v>
      </c>
      <c r="R266" s="38">
        <v>1</v>
      </c>
      <c r="S266" s="39">
        <f t="shared" si="46"/>
        <v>0</v>
      </c>
      <c r="T266" s="39">
        <f t="shared" si="47"/>
        <v>0</v>
      </c>
    </row>
    <row r="267" spans="12:20" x14ac:dyDescent="0.25">
      <c r="L267" s="39">
        <f t="shared" si="45"/>
        <v>10.833333333333334</v>
      </c>
      <c r="M267" s="38">
        <v>325</v>
      </c>
      <c r="N267" s="40">
        <v>44888</v>
      </c>
      <c r="O267" s="40" t="s">
        <v>24</v>
      </c>
      <c r="P267" s="39">
        <f>(5+7+7+9+8+3+10+11+9+7+10+13+6+11+7+8+10+8+3+9+11+8+10+8+7+6+11+8+6+7+9+4+8+5+4+4+7+4+4)/6</f>
        <v>48.666666666666664</v>
      </c>
      <c r="Q267" s="39">
        <f t="shared" si="48"/>
        <v>33</v>
      </c>
      <c r="R267" s="38">
        <v>1</v>
      </c>
      <c r="S267" s="39">
        <f t="shared" si="46"/>
        <v>0</v>
      </c>
      <c r="T267" s="39">
        <f t="shared" si="47"/>
        <v>0</v>
      </c>
    </row>
    <row r="268" spans="12:20" x14ac:dyDescent="0.25">
      <c r="L268" s="39">
        <f t="shared" si="45"/>
        <v>10.866666666666667</v>
      </c>
      <c r="M268" s="38">
        <v>326</v>
      </c>
      <c r="N268" s="40">
        <v>44889</v>
      </c>
      <c r="O268" s="40" t="s">
        <v>23</v>
      </c>
      <c r="P268" s="39">
        <f>(5+7+7+9+8+3+10+11+9+7+10+13+6+11+7+8+10+8+3+9+11+8+10+8+7+6+11+8+6+7+9+4+8+5+4+4+7+4+4)/6</f>
        <v>48.666666666666664</v>
      </c>
      <c r="Q268" s="39">
        <f t="shared" si="48"/>
        <v>33</v>
      </c>
      <c r="R268" s="38">
        <v>1</v>
      </c>
      <c r="S268" s="39">
        <f t="shared" si="46"/>
        <v>0</v>
      </c>
      <c r="T268" s="39">
        <f t="shared" si="47"/>
        <v>0</v>
      </c>
    </row>
    <row r="269" spans="12:20" x14ac:dyDescent="0.25">
      <c r="L269" s="39">
        <f t="shared" si="45"/>
        <v>10.9</v>
      </c>
      <c r="M269" s="38">
        <v>327</v>
      </c>
      <c r="N269" s="40">
        <v>44890</v>
      </c>
      <c r="O269" s="40" t="s">
        <v>22</v>
      </c>
      <c r="P269" s="39">
        <f>(5+7+7+9+8+3+10+11+9+7+10+13+6+11+7+8+10+8+3+9+11+8+10+8+7+6+11+8+6+7+9+4+8+5+4+4+7+4+4)/6</f>
        <v>48.666666666666664</v>
      </c>
      <c r="Q269" s="39">
        <f t="shared" si="48"/>
        <v>33</v>
      </c>
      <c r="R269" s="38">
        <v>1</v>
      </c>
      <c r="S269" s="39">
        <f t="shared" si="46"/>
        <v>0</v>
      </c>
      <c r="T269" s="39">
        <f t="shared" si="47"/>
        <v>0</v>
      </c>
    </row>
    <row r="270" spans="12:20" x14ac:dyDescent="0.25">
      <c r="L270" s="39">
        <f t="shared" si="45"/>
        <v>10.933333333333334</v>
      </c>
      <c r="M270" s="38">
        <v>328</v>
      </c>
      <c r="N270" s="40">
        <v>44891</v>
      </c>
      <c r="O270" s="40" t="s">
        <v>21</v>
      </c>
      <c r="P270" s="39">
        <f>(5+7+7+9+8+3+10+11+9+7+10+13+6+11+7+8+10+8+3+9+11+8+10+8+7+6+11+8+6+7+9+4+8+5+4+4+7+4+4)/6</f>
        <v>48.666666666666664</v>
      </c>
      <c r="Q270" s="39">
        <f t="shared" si="48"/>
        <v>33</v>
      </c>
      <c r="R270" s="38">
        <v>1</v>
      </c>
      <c r="S270" s="39">
        <f t="shared" si="46"/>
        <v>1</v>
      </c>
      <c r="T270" s="39">
        <f t="shared" si="47"/>
        <v>0</v>
      </c>
    </row>
    <row r="271" spans="12:20" x14ac:dyDescent="0.25">
      <c r="L271" s="39">
        <f t="shared" si="45"/>
        <v>10.966666666666667</v>
      </c>
      <c r="M271" s="38">
        <v>329</v>
      </c>
      <c r="N271" s="40">
        <v>44892</v>
      </c>
      <c r="O271" s="40" t="s">
        <v>20</v>
      </c>
      <c r="P271" s="39">
        <f>(5+7+7+9+8+3+10+11+9+7+10+13+6+11+7+8+10+8+3+9+11+8+10+8+7+6+11+8+6+7+9+4+8+5+4+4+7+4+4+6)/6</f>
        <v>49.666666666666664</v>
      </c>
      <c r="Q271" s="39">
        <f t="shared" si="48"/>
        <v>33</v>
      </c>
      <c r="R271" s="38">
        <v>1</v>
      </c>
      <c r="S271" s="39">
        <f t="shared" si="46"/>
        <v>1.1666666666666714</v>
      </c>
      <c r="T271" s="39">
        <f t="shared" si="47"/>
        <v>0</v>
      </c>
    </row>
    <row r="272" spans="12:20" x14ac:dyDescent="0.25">
      <c r="L272" s="39">
        <f t="shared" si="45"/>
        <v>11</v>
      </c>
      <c r="M272" s="38">
        <v>330</v>
      </c>
      <c r="N272" s="40">
        <v>44893</v>
      </c>
      <c r="O272" s="40" t="s">
        <v>19</v>
      </c>
      <c r="P272" s="39">
        <f>(5+7+7+9+8+3+10+11+9+7+10+13+6+11+7+8+10+8+3+9+11+8+10+8+7+6+11+8+6+7+9+4+8+5+4+4+7+4+4+6+7)/6</f>
        <v>50.833333333333336</v>
      </c>
      <c r="Q272" s="39">
        <f t="shared" si="48"/>
        <v>33</v>
      </c>
      <c r="R272" s="38">
        <v>2</v>
      </c>
      <c r="S272" s="39"/>
      <c r="T272" s="39"/>
    </row>
    <row r="273" spans="14:20" x14ac:dyDescent="0.25">
      <c r="N273" s="40"/>
      <c r="O273" s="40"/>
      <c r="S273" s="39"/>
      <c r="T273" s="39"/>
    </row>
    <row r="274" spans="14:20" x14ac:dyDescent="0.25">
      <c r="N274" s="40"/>
      <c r="O274" s="40"/>
      <c r="S274" s="39"/>
      <c r="T274" s="39"/>
    </row>
    <row r="275" spans="14:20" x14ac:dyDescent="0.25">
      <c r="N275" s="40"/>
      <c r="O275" s="40"/>
      <c r="S275" s="39"/>
      <c r="T275" s="39"/>
    </row>
    <row r="276" spans="14:20" x14ac:dyDescent="0.25">
      <c r="N276" s="40"/>
      <c r="O276" s="40"/>
      <c r="S276" s="39"/>
      <c r="T276" s="39"/>
    </row>
    <row r="277" spans="14:20" x14ac:dyDescent="0.25">
      <c r="N277" s="40"/>
      <c r="O277" s="40"/>
    </row>
    <row r="278" spans="14:20" x14ac:dyDescent="0.25">
      <c r="N278" s="40"/>
      <c r="O278" s="40"/>
    </row>
    <row r="279" spans="14:20" x14ac:dyDescent="0.25">
      <c r="N279" s="40"/>
      <c r="O279" s="40"/>
    </row>
    <row r="280" spans="14:20" x14ac:dyDescent="0.25">
      <c r="N280" s="40"/>
      <c r="O280" s="40"/>
    </row>
    <row r="281" spans="14:20" x14ac:dyDescent="0.25">
      <c r="N281" s="40"/>
      <c r="O281" s="40"/>
    </row>
    <row r="282" spans="14:20" x14ac:dyDescent="0.25">
      <c r="N282" s="40"/>
      <c r="O282" s="40"/>
    </row>
    <row r="283" spans="14:20" x14ac:dyDescent="0.25">
      <c r="N283" s="40"/>
      <c r="O283" s="40"/>
    </row>
    <row r="284" spans="14:20" x14ac:dyDescent="0.25">
      <c r="N284" s="40"/>
      <c r="O284" s="40"/>
    </row>
    <row r="285" spans="14:20" x14ac:dyDescent="0.25">
      <c r="N285" s="40"/>
      <c r="O285" s="40"/>
    </row>
    <row r="286" spans="14:20" x14ac:dyDescent="0.25">
      <c r="N286" s="40"/>
      <c r="O286" s="40"/>
    </row>
    <row r="287" spans="14:20" x14ac:dyDescent="0.25">
      <c r="N287" s="40"/>
      <c r="O287" s="40"/>
    </row>
    <row r="288" spans="14:20" x14ac:dyDescent="0.25">
      <c r="N288" s="40"/>
      <c r="O288" s="40"/>
    </row>
    <row r="289" spans="14:15" x14ac:dyDescent="0.25">
      <c r="N289" s="40"/>
      <c r="O289" s="40"/>
    </row>
    <row r="290" spans="14:15" x14ac:dyDescent="0.25">
      <c r="N290" s="40"/>
      <c r="O290" s="40"/>
    </row>
    <row r="291" spans="14:15" x14ac:dyDescent="0.25">
      <c r="N291" s="40"/>
      <c r="O291" s="40"/>
    </row>
    <row r="292" spans="14:15" x14ac:dyDescent="0.25">
      <c r="N292" s="40"/>
      <c r="O292" s="40"/>
    </row>
    <row r="293" spans="14:15" x14ac:dyDescent="0.25">
      <c r="N293" s="40"/>
      <c r="O293" s="40"/>
    </row>
    <row r="294" spans="14:15" x14ac:dyDescent="0.25">
      <c r="N294" s="40"/>
      <c r="O294" s="40"/>
    </row>
    <row r="295" spans="14:15" x14ac:dyDescent="0.25">
      <c r="N295" s="40"/>
      <c r="O295" s="40"/>
    </row>
    <row r="296" spans="14:15" x14ac:dyDescent="0.25">
      <c r="N296" s="40"/>
      <c r="O296" s="40"/>
    </row>
    <row r="297" spans="14:15" x14ac:dyDescent="0.25">
      <c r="N297" s="40"/>
      <c r="O297" s="40"/>
    </row>
    <row r="298" spans="14:15" x14ac:dyDescent="0.25">
      <c r="N298" s="40"/>
      <c r="O298" s="40"/>
    </row>
    <row r="299" spans="14:15" x14ac:dyDescent="0.25">
      <c r="N299" s="40"/>
      <c r="O299" s="40"/>
    </row>
    <row r="300" spans="14:15" x14ac:dyDescent="0.25">
      <c r="N300" s="40"/>
      <c r="O300" s="40"/>
    </row>
    <row r="301" spans="14:15" x14ac:dyDescent="0.25">
      <c r="N301" s="40"/>
      <c r="O301" s="40"/>
    </row>
    <row r="302" spans="14:15" x14ac:dyDescent="0.25">
      <c r="N302" s="40"/>
      <c r="O302" s="40"/>
    </row>
    <row r="303" spans="14:15" x14ac:dyDescent="0.25">
      <c r="O303" s="40"/>
    </row>
    <row r="304" spans="14:15" x14ac:dyDescent="0.25">
      <c r="O304" s="40"/>
    </row>
  </sheetData>
  <mergeCells count="1">
    <mergeCell ref="AB35:AD35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 1-Cii </vt:lpstr>
      <vt:lpstr>Fig 1-G </vt:lpstr>
      <vt:lpstr>fig 1-H,I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古景开</dc:creator>
  <cp:lastModifiedBy>gjk-pc</cp:lastModifiedBy>
  <dcterms:created xsi:type="dcterms:W3CDTF">2015-06-05T18:19:34Z</dcterms:created>
  <dcterms:modified xsi:type="dcterms:W3CDTF">2023-02-13T03:34:14Z</dcterms:modified>
</cp:coreProperties>
</file>