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课题（LIU&amp;WANG LAB）\文章撰写\online data\finally online data\CTX 文章相关结果Final\"/>
    </mc:Choice>
  </mc:AlternateContent>
  <xr:revisionPtr revIDLastSave="0" documentId="13_ncr:1_{F5D7E6FB-EADC-402E-B5B5-CA95E1835CE8}" xr6:coauthVersionLast="47" xr6:coauthVersionMax="47" xr10:uidLastSave="{00000000-0000-0000-0000-000000000000}"/>
  <bookViews>
    <workbookView xWindow="2544" yWindow="2544" windowWidth="25596" windowHeight="13728" activeTab="3" xr2:uid="{D09185A4-9BA5-4864-8236-FF2464888AD7}"/>
  </bookViews>
  <sheets>
    <sheet name="Fig 2 B " sheetId="1" r:id="rId1"/>
    <sheet name="Fig 2 C,D,E" sheetId="2" r:id="rId2"/>
    <sheet name="Fig 2 G" sheetId="3" r:id="rId3"/>
    <sheet name="Fig 2 I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3" l="1"/>
  <c r="C5" i="3"/>
  <c r="C4" i="3" s="1"/>
  <c r="F5" i="3"/>
  <c r="F4" i="3" s="1"/>
  <c r="K5" i="3"/>
  <c r="K4" i="3" s="1"/>
  <c r="J5" i="3"/>
  <c r="I5" i="3"/>
  <c r="I4" i="3" s="1"/>
  <c r="H5" i="3"/>
  <c r="H4" i="3" s="1"/>
  <c r="G5" i="3"/>
  <c r="G4" i="3" s="1"/>
  <c r="E5" i="3"/>
  <c r="E4" i="3" s="1"/>
  <c r="D5" i="3"/>
  <c r="D4" i="3" s="1"/>
  <c r="B5" i="3"/>
  <c r="B4" i="3" s="1"/>
  <c r="F4" i="4" l="1"/>
  <c r="E4" i="4"/>
  <c r="D4" i="4"/>
  <c r="C4" i="4"/>
  <c r="B4" i="4"/>
  <c r="A4" i="4"/>
  <c r="H48" i="1" l="1"/>
  <c r="G48" i="1"/>
  <c r="P48" i="1" s="1"/>
  <c r="F48" i="1"/>
  <c r="E48" i="1"/>
  <c r="N48" i="1" s="1"/>
  <c r="D48" i="1"/>
  <c r="M48" i="1" s="1"/>
  <c r="C48" i="1"/>
  <c r="Q47" i="1"/>
  <c r="P47" i="1"/>
  <c r="O47" i="1"/>
  <c r="N47" i="1"/>
  <c r="M47" i="1"/>
  <c r="L47" i="1"/>
  <c r="Q46" i="1"/>
  <c r="P46" i="1"/>
  <c r="O46" i="1"/>
  <c r="N46" i="1"/>
  <c r="M46" i="1"/>
  <c r="L46" i="1"/>
  <c r="Q45" i="1"/>
  <c r="P45" i="1"/>
  <c r="O45" i="1"/>
  <c r="N45" i="1"/>
  <c r="M45" i="1"/>
  <c r="L45" i="1"/>
  <c r="N41" i="1"/>
  <c r="M41" i="1"/>
  <c r="H41" i="1"/>
  <c r="G41" i="1"/>
  <c r="P41" i="1" s="1"/>
  <c r="F41" i="1"/>
  <c r="O41" i="1" s="1"/>
  <c r="E41" i="1"/>
  <c r="D41" i="1"/>
  <c r="C41" i="1"/>
  <c r="Q40" i="1"/>
  <c r="P40" i="1"/>
  <c r="O40" i="1"/>
  <c r="N40" i="1"/>
  <c r="M40" i="1"/>
  <c r="L40" i="1"/>
  <c r="Q39" i="1"/>
  <c r="P39" i="1"/>
  <c r="O39" i="1"/>
  <c r="N39" i="1"/>
  <c r="M39" i="1"/>
  <c r="L39" i="1"/>
  <c r="Q38" i="1"/>
  <c r="P38" i="1"/>
  <c r="O38" i="1"/>
  <c r="N38" i="1"/>
  <c r="M38" i="1"/>
  <c r="L38" i="1"/>
  <c r="L41" i="1" s="1"/>
  <c r="Q37" i="1"/>
  <c r="P37" i="1"/>
  <c r="O37" i="1"/>
  <c r="N37" i="1"/>
  <c r="M37" i="1"/>
  <c r="L37" i="1"/>
  <c r="P32" i="1"/>
  <c r="O32" i="1"/>
  <c r="N32" i="1"/>
  <c r="H32" i="1"/>
  <c r="G32" i="1"/>
  <c r="F32" i="1"/>
  <c r="E32" i="1"/>
  <c r="D32" i="1"/>
  <c r="C32" i="1"/>
  <c r="Q31" i="1"/>
  <c r="P31" i="1"/>
  <c r="O31" i="1"/>
  <c r="N31" i="1"/>
  <c r="M31" i="1"/>
  <c r="L31" i="1"/>
  <c r="Q30" i="1"/>
  <c r="P30" i="1"/>
  <c r="O30" i="1"/>
  <c r="N30" i="1"/>
  <c r="M30" i="1"/>
  <c r="L30" i="1"/>
  <c r="Q29" i="1"/>
  <c r="P29" i="1"/>
  <c r="O29" i="1"/>
  <c r="N29" i="1"/>
  <c r="M29" i="1"/>
  <c r="L29" i="1"/>
  <c r="N24" i="1"/>
  <c r="H24" i="1"/>
  <c r="G24" i="1"/>
  <c r="P24" i="1" s="1"/>
  <c r="F24" i="1"/>
  <c r="O24" i="1" s="1"/>
  <c r="E24" i="1"/>
  <c r="D24" i="1"/>
  <c r="M24" i="1" s="1"/>
  <c r="C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M15" i="1"/>
  <c r="H15" i="1"/>
  <c r="G15" i="1"/>
  <c r="F15" i="1"/>
  <c r="E15" i="1"/>
  <c r="C15" i="1"/>
  <c r="Q14" i="1"/>
  <c r="P14" i="1"/>
  <c r="O14" i="1"/>
  <c r="N14" i="1"/>
  <c r="M14" i="1"/>
  <c r="L14" i="1"/>
  <c r="Q13" i="1"/>
  <c r="P13" i="1"/>
  <c r="O13" i="1"/>
  <c r="N13" i="1"/>
  <c r="M13" i="1"/>
  <c r="L13" i="1"/>
  <c r="Q12" i="1"/>
  <c r="Q15" i="1" s="1"/>
  <c r="P12" i="1"/>
  <c r="O12" i="1"/>
  <c r="N12" i="1"/>
  <c r="M12" i="1"/>
  <c r="L12" i="1"/>
  <c r="L15" i="1" s="1"/>
  <c r="Q11" i="1"/>
  <c r="P11" i="1"/>
  <c r="O11" i="1"/>
  <c r="N11" i="1"/>
  <c r="M11" i="1"/>
  <c r="L11" i="1"/>
  <c r="N6" i="1"/>
  <c r="H6" i="1"/>
  <c r="G6" i="1"/>
  <c r="P6" i="1" s="1"/>
  <c r="F6" i="1"/>
  <c r="O6" i="1" s="1"/>
  <c r="E6" i="1"/>
  <c r="D6" i="1"/>
  <c r="M6" i="1" s="1"/>
  <c r="C6" i="1"/>
  <c r="I6" i="1" s="1"/>
  <c r="G7" i="1" s="1"/>
  <c r="Q5" i="1"/>
  <c r="P5" i="1"/>
  <c r="O5" i="1"/>
  <c r="N5" i="1"/>
  <c r="M5" i="1"/>
  <c r="L5" i="1"/>
  <c r="Q4" i="1"/>
  <c r="P4" i="1"/>
  <c r="O4" i="1"/>
  <c r="N4" i="1"/>
  <c r="M4" i="1"/>
  <c r="L4" i="1"/>
  <c r="Q3" i="1"/>
  <c r="P3" i="1"/>
  <c r="O3" i="1"/>
  <c r="N3" i="1"/>
  <c r="M3" i="1"/>
  <c r="L3" i="1"/>
  <c r="Q2" i="1"/>
  <c r="Q6" i="1" s="1"/>
  <c r="P2" i="1"/>
  <c r="O2" i="1"/>
  <c r="N2" i="1"/>
  <c r="M2" i="1"/>
  <c r="L2" i="1"/>
  <c r="L6" i="1" l="1"/>
  <c r="Q41" i="1"/>
  <c r="Q48" i="1"/>
  <c r="Q24" i="1"/>
  <c r="Q32" i="1"/>
  <c r="H7" i="1"/>
  <c r="L24" i="1"/>
  <c r="R24" i="1" s="1"/>
  <c r="L32" i="1"/>
  <c r="R32" i="1" s="1"/>
  <c r="Q33" i="1" s="1"/>
  <c r="L48" i="1"/>
  <c r="R41" i="1"/>
  <c r="M42" i="1" s="1"/>
  <c r="N42" i="1"/>
  <c r="H25" i="1"/>
  <c r="R6" i="1"/>
  <c r="P7" i="1"/>
  <c r="E16" i="1"/>
  <c r="R48" i="1"/>
  <c r="Q49" i="1" s="1"/>
  <c r="D7" i="1"/>
  <c r="P15" i="1"/>
  <c r="M32" i="1"/>
  <c r="I41" i="1"/>
  <c r="C42" i="1" s="1"/>
  <c r="O48" i="1"/>
  <c r="C7" i="1"/>
  <c r="E7" i="1"/>
  <c r="I15" i="1"/>
  <c r="F16" i="1" s="1"/>
  <c r="N15" i="1"/>
  <c r="R15" i="1" s="1"/>
  <c r="I32" i="1"/>
  <c r="D33" i="1" s="1"/>
  <c r="M33" i="1" s="1"/>
  <c r="L42" i="1"/>
  <c r="I24" i="1"/>
  <c r="F7" i="1"/>
  <c r="I48" i="1"/>
  <c r="G49" i="1" s="1"/>
  <c r="P49" i="1" s="1"/>
  <c r="O15" i="1"/>
  <c r="O25" i="1" l="1"/>
  <c r="Q25" i="1"/>
  <c r="E49" i="1"/>
  <c r="N49" i="1" s="1"/>
  <c r="F49" i="1"/>
  <c r="O49" i="1" s="1"/>
  <c r="L25" i="1"/>
  <c r="L49" i="1"/>
  <c r="M16" i="1"/>
  <c r="L16" i="1"/>
  <c r="Q16" i="1"/>
  <c r="D25" i="1"/>
  <c r="C25" i="1"/>
  <c r="E25" i="1"/>
  <c r="C33" i="1"/>
  <c r="L33" i="1"/>
  <c r="H33" i="1"/>
  <c r="G33" i="1"/>
  <c r="P33" i="1" s="1"/>
  <c r="F33" i="1"/>
  <c r="O33" i="1" s="1"/>
  <c r="G42" i="1"/>
  <c r="F42" i="1"/>
  <c r="E42" i="1"/>
  <c r="H42" i="1"/>
  <c r="D42" i="1"/>
  <c r="P42" i="1"/>
  <c r="O42" i="1"/>
  <c r="G25" i="1"/>
  <c r="N25" i="1"/>
  <c r="M25" i="1"/>
  <c r="O7" i="1"/>
  <c r="M7" i="1"/>
  <c r="N7" i="1"/>
  <c r="E33" i="1"/>
  <c r="N33" i="1" s="1"/>
  <c r="O16" i="1"/>
  <c r="N16" i="1"/>
  <c r="P16" i="1"/>
  <c r="L7" i="1"/>
  <c r="P25" i="1"/>
  <c r="D16" i="1"/>
  <c r="C16" i="1"/>
  <c r="H16" i="1"/>
  <c r="C49" i="1"/>
  <c r="D49" i="1"/>
  <c r="M49" i="1" s="1"/>
  <c r="H49" i="1"/>
  <c r="F25" i="1"/>
  <c r="Q7" i="1"/>
  <c r="G16" i="1"/>
  <c r="Q42" i="1"/>
</calcChain>
</file>

<file path=xl/sharedStrings.xml><?xml version="1.0" encoding="utf-8"?>
<sst xmlns="http://schemas.openxmlformats.org/spreadsheetml/2006/main" count="322" uniqueCount="54">
  <si>
    <t>*5</t>
    <phoneticPr fontId="2" type="noConversion"/>
  </si>
  <si>
    <t>cko-1</t>
    <phoneticPr fontId="2" type="noConversion"/>
  </si>
  <si>
    <t>page-1</t>
    <phoneticPr fontId="2" type="noConversion"/>
  </si>
  <si>
    <t>page-2</t>
  </si>
  <si>
    <t>page-3</t>
  </si>
  <si>
    <t>cko-2</t>
  </si>
  <si>
    <t>page-4</t>
  </si>
  <si>
    <t>cko-3</t>
  </si>
  <si>
    <t>WT-1</t>
    <phoneticPr fontId="2" type="noConversion"/>
  </si>
  <si>
    <t>WT-2</t>
  </si>
  <si>
    <t>WT-3</t>
  </si>
  <si>
    <t>cko-2</t>
    <phoneticPr fontId="2" type="noConversion"/>
  </si>
  <si>
    <t>WT-1</t>
  </si>
  <si>
    <t>cko-1</t>
  </si>
  <si>
    <r>
      <t>Clpp</t>
    </r>
    <r>
      <rPr>
        <b/>
        <vertAlign val="superscript"/>
        <sz val="10"/>
        <rFont val="Arial"/>
        <family val="2"/>
      </rPr>
      <t>fl/fl</t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</si>
  <si>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</t>
    </r>
  </si>
  <si>
    <t>MII oocyte number</t>
    <phoneticPr fontId="2" type="noConversion"/>
  </si>
  <si>
    <t>Fig 2-C</t>
    <phoneticPr fontId="2" type="noConversion"/>
  </si>
  <si>
    <t>Fig 2-D</t>
    <phoneticPr fontId="2" type="noConversion"/>
  </si>
  <si>
    <t>Fig 2-E</t>
    <phoneticPr fontId="2" type="noConversion"/>
  </si>
  <si>
    <t>2-cell-oocyte number</t>
    <phoneticPr fontId="2" type="noConversion"/>
  </si>
  <si>
    <t>BL number</t>
    <phoneticPr fontId="2" type="noConversion"/>
  </si>
  <si>
    <t>Fig 2-G</t>
    <phoneticPr fontId="2" type="noConversion"/>
  </si>
  <si>
    <t>Corpora lutea</t>
  </si>
  <si>
    <t>Primordial FC</t>
  </si>
  <si>
    <t>Primordial FC</t>
    <phoneticPr fontId="2" type="noConversion"/>
  </si>
  <si>
    <t>Primary FC</t>
  </si>
  <si>
    <t>Primary FC</t>
    <phoneticPr fontId="2" type="noConversion"/>
  </si>
  <si>
    <t>Secondary FC</t>
  </si>
  <si>
    <t>Secondary FC</t>
    <phoneticPr fontId="2" type="noConversion"/>
  </si>
  <si>
    <t>Antral FC</t>
  </si>
  <si>
    <t>Antral FC</t>
    <phoneticPr fontId="2" type="noConversion"/>
  </si>
  <si>
    <t>Atretic FC</t>
  </si>
  <si>
    <t>Atretic FC</t>
    <phoneticPr fontId="2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</si>
  <si>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-1</t>
    </r>
    <phoneticPr fontId="2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</si>
  <si>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-2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</si>
  <si>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-3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</si>
  <si>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;Zp3-cre-1</t>
    </r>
    <phoneticPr fontId="2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</si>
  <si>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;Zp3-cre-2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</si>
  <si>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;Zp3-cre-3</t>
    </r>
    <r>
      <rPr>
        <sz val="11"/>
        <color theme="1"/>
        <rFont val="等线"/>
        <family val="2"/>
        <scheme val="minor"/>
      </rPr>
      <t/>
    </r>
  </si>
  <si>
    <t>Aneuploidy rate （%）</t>
    <phoneticPr fontId="2" type="noConversion"/>
  </si>
  <si>
    <t>Abnormal spindle rate (%)</t>
    <phoneticPr fontId="2" type="noConversion"/>
  </si>
  <si>
    <t>Fig 2-B</t>
    <phoneticPr fontId="2" type="noConversion"/>
  </si>
  <si>
    <t>Follicle count</t>
    <phoneticPr fontId="2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</si>
  <si>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-4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</si>
  <si>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-5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</si>
  <si>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;Zp3-cre-4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</si>
  <si>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;Zp3-cre-5</t>
    </r>
    <r>
      <rPr>
        <sz val="11"/>
        <color theme="1"/>
        <rFont val="等线"/>
        <family val="2"/>
        <scheme val="minor"/>
      </rPr>
      <t/>
    </r>
  </si>
  <si>
    <t>good</t>
    <phoneticPr fontId="2" type="noConversion"/>
  </si>
  <si>
    <t>bed</t>
    <phoneticPr fontId="2" type="noConversion"/>
  </si>
  <si>
    <t>bed/good</t>
    <phoneticPr fontId="2" type="noConversion"/>
  </si>
  <si>
    <t>(bed/good)*100</t>
    <phoneticPr fontId="2" type="noConversion"/>
  </si>
  <si>
    <t>Chromosome number = 20 is the normal number of chromosomes, and the others are abnormal numbers, which are recorded as aneuploid oocytes</t>
    <phoneticPr fontId="2" type="noConversion"/>
  </si>
  <si>
    <t xml:space="preserve">good Good means that the oocyte spindle is in normal shape, while bed means abnormal spindle shape.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</si>
</sst>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color theme="1"/>
      <name val="等线"/>
      <family val="3"/>
      <charset val="134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176" fontId="0" fillId="0" borderId="0" xfId="1" applyNumberFormat="1" applyFont="1" applyAlignment="1"/>
    <xf numFmtId="9" fontId="0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57A8-FA5D-4103-B3E5-4E4C14E4533D}">
  <dimension ref="A1:Z49"/>
  <sheetViews>
    <sheetView topLeftCell="L4" zoomScale="85" zoomScaleNormal="85" workbookViewId="0">
      <selection activeCell="V37" sqref="V37"/>
    </sheetView>
  </sheetViews>
  <sheetFormatPr defaultRowHeight="13.8" x14ac:dyDescent="0.25"/>
  <cols>
    <col min="1" max="2" width="8.88671875" style="1"/>
    <col min="3" max="8" width="13.77734375" style="1" customWidth="1"/>
    <col min="9" max="11" width="8.88671875" style="1"/>
    <col min="12" max="17" width="13.21875" style="1" customWidth="1"/>
    <col min="18" max="19" width="8.88671875" style="1"/>
    <col min="20" max="30" width="15.109375" style="1" customWidth="1"/>
    <col min="31" max="16384" width="8.88671875" style="1"/>
  </cols>
  <sheetData>
    <row r="1" spans="1:26" x14ac:dyDescent="0.25">
      <c r="C1" s="1" t="s">
        <v>25</v>
      </c>
      <c r="D1" s="1" t="s">
        <v>27</v>
      </c>
      <c r="E1" s="1" t="s">
        <v>29</v>
      </c>
      <c r="F1" s="1" t="s">
        <v>31</v>
      </c>
      <c r="G1" s="1" t="s">
        <v>23</v>
      </c>
      <c r="H1" s="1" t="s">
        <v>33</v>
      </c>
      <c r="J1" s="1" t="s">
        <v>0</v>
      </c>
      <c r="L1" s="1" t="s">
        <v>25</v>
      </c>
      <c r="M1" s="1" t="s">
        <v>27</v>
      </c>
      <c r="N1" s="1" t="s">
        <v>29</v>
      </c>
      <c r="O1" s="1" t="s">
        <v>31</v>
      </c>
      <c r="P1" s="1" t="s">
        <v>23</v>
      </c>
      <c r="Q1" s="1" t="s">
        <v>33</v>
      </c>
    </row>
    <row r="2" spans="1:26" x14ac:dyDescent="0.25">
      <c r="A2" s="1" t="s">
        <v>1</v>
      </c>
      <c r="B2" s="1" t="s">
        <v>2</v>
      </c>
      <c r="C2" s="1">
        <v>24</v>
      </c>
      <c r="D2" s="1">
        <v>9</v>
      </c>
      <c r="E2" s="1">
        <v>6</v>
      </c>
      <c r="F2" s="1">
        <v>2</v>
      </c>
      <c r="G2" s="1">
        <v>3</v>
      </c>
      <c r="H2" s="1">
        <v>2</v>
      </c>
      <c r="K2" s="1" t="s">
        <v>2</v>
      </c>
      <c r="L2" s="1">
        <f>C2*5</f>
        <v>120</v>
      </c>
      <c r="M2" s="1">
        <f>D2</f>
        <v>9</v>
      </c>
      <c r="N2" s="1">
        <f t="shared" ref="N2:P6" si="0">E2</f>
        <v>6</v>
      </c>
      <c r="O2" s="1">
        <f t="shared" si="0"/>
        <v>2</v>
      </c>
      <c r="P2" s="1">
        <f t="shared" si="0"/>
        <v>3</v>
      </c>
      <c r="Q2" s="1">
        <f t="shared" ref="Q2:Q5" si="1">H2*5</f>
        <v>10</v>
      </c>
      <c r="T2" t="s">
        <v>42</v>
      </c>
      <c r="U2"/>
    </row>
    <row r="3" spans="1:26" x14ac:dyDescent="0.25">
      <c r="B3" s="1" t="s">
        <v>3</v>
      </c>
      <c r="C3" s="1">
        <v>16</v>
      </c>
      <c r="D3" s="1">
        <v>11</v>
      </c>
      <c r="E3" s="1">
        <v>6</v>
      </c>
      <c r="F3" s="1">
        <v>1</v>
      </c>
      <c r="G3" s="1">
        <v>2</v>
      </c>
      <c r="H3" s="1">
        <v>5</v>
      </c>
      <c r="K3" s="1" t="s">
        <v>3</v>
      </c>
      <c r="L3" s="1">
        <f t="shared" ref="L3:L5" si="2">C3*5</f>
        <v>80</v>
      </c>
      <c r="M3" s="1">
        <f t="shared" ref="M3:M6" si="3">D3</f>
        <v>11</v>
      </c>
      <c r="N3" s="1">
        <f t="shared" si="0"/>
        <v>6</v>
      </c>
      <c r="O3" s="1">
        <f t="shared" si="0"/>
        <v>1</v>
      </c>
      <c r="P3" s="1">
        <f t="shared" si="0"/>
        <v>2</v>
      </c>
      <c r="Q3" s="1">
        <f t="shared" si="1"/>
        <v>25</v>
      </c>
      <c r="T3" s="10" t="s">
        <v>43</v>
      </c>
      <c r="U3" s="10"/>
    </row>
    <row r="4" spans="1:26" x14ac:dyDescent="0.25">
      <c r="B4" s="1" t="s">
        <v>4</v>
      </c>
      <c r="C4" s="1">
        <v>22</v>
      </c>
      <c r="D4" s="1">
        <v>10</v>
      </c>
      <c r="E4" s="1">
        <v>12</v>
      </c>
      <c r="F4" s="1">
        <v>5</v>
      </c>
      <c r="G4" s="1">
        <v>0</v>
      </c>
      <c r="H4" s="1">
        <v>4</v>
      </c>
      <c r="K4" s="1" t="s">
        <v>4</v>
      </c>
      <c r="L4" s="1">
        <f t="shared" si="2"/>
        <v>110</v>
      </c>
      <c r="M4" s="1">
        <f t="shared" si="3"/>
        <v>10</v>
      </c>
      <c r="N4" s="1">
        <f t="shared" si="0"/>
        <v>12</v>
      </c>
      <c r="O4" s="1">
        <f t="shared" si="0"/>
        <v>5</v>
      </c>
      <c r="P4" s="1">
        <f t="shared" si="0"/>
        <v>0</v>
      </c>
      <c r="Q4" s="1">
        <f t="shared" si="1"/>
        <v>20</v>
      </c>
    </row>
    <row r="5" spans="1:26" x14ac:dyDescent="0.25">
      <c r="B5" s="1" t="s">
        <v>6</v>
      </c>
      <c r="C5" s="1">
        <v>16</v>
      </c>
      <c r="D5" s="1">
        <v>6</v>
      </c>
      <c r="E5" s="1">
        <v>5</v>
      </c>
      <c r="F5" s="1">
        <v>2</v>
      </c>
      <c r="G5" s="1">
        <v>4</v>
      </c>
      <c r="H5" s="1">
        <v>3</v>
      </c>
      <c r="K5" s="1" t="s">
        <v>6</v>
      </c>
      <c r="L5" s="1">
        <f t="shared" si="2"/>
        <v>80</v>
      </c>
      <c r="M5" s="1">
        <f t="shared" si="3"/>
        <v>6</v>
      </c>
      <c r="N5" s="1">
        <f t="shared" si="0"/>
        <v>5</v>
      </c>
      <c r="O5" s="1">
        <f t="shared" si="0"/>
        <v>2</v>
      </c>
      <c r="P5" s="1">
        <f t="shared" si="0"/>
        <v>4</v>
      </c>
      <c r="Q5" s="1">
        <f t="shared" si="1"/>
        <v>15</v>
      </c>
    </row>
    <row r="6" spans="1:26" x14ac:dyDescent="0.25">
      <c r="C6" s="1">
        <f>SUM(C2:C5)</f>
        <v>78</v>
      </c>
      <c r="D6" s="1">
        <f t="shared" ref="D6:H6" si="4">SUM(D2:D5)</f>
        <v>36</v>
      </c>
      <c r="E6" s="1">
        <f t="shared" si="4"/>
        <v>29</v>
      </c>
      <c r="F6" s="1">
        <f t="shared" si="4"/>
        <v>10</v>
      </c>
      <c r="G6" s="1">
        <f t="shared" si="4"/>
        <v>9</v>
      </c>
      <c r="H6" s="1">
        <f t="shared" si="4"/>
        <v>14</v>
      </c>
      <c r="I6" s="1">
        <f>SUM(C6:H6)</f>
        <v>176</v>
      </c>
      <c r="L6" s="1">
        <f>SUM(L2:L5)</f>
        <v>390</v>
      </c>
      <c r="M6" s="1">
        <f t="shared" si="3"/>
        <v>36</v>
      </c>
      <c r="N6" s="1">
        <f t="shared" si="0"/>
        <v>29</v>
      </c>
      <c r="O6" s="1">
        <f t="shared" si="0"/>
        <v>10</v>
      </c>
      <c r="P6" s="1">
        <f t="shared" si="0"/>
        <v>9</v>
      </c>
      <c r="Q6" s="1">
        <f t="shared" ref="Q6" si="5">SUM(Q2:Q5)</f>
        <v>70</v>
      </c>
      <c r="R6" s="1">
        <f>SUM(L6:Q6)</f>
        <v>544</v>
      </c>
    </row>
    <row r="7" spans="1:26" x14ac:dyDescent="0.25">
      <c r="C7" s="1">
        <f>C6/I6%</f>
        <v>44.31818181818182</v>
      </c>
      <c r="D7" s="1">
        <f>D6/$I6 %</f>
        <v>20.454545454545453</v>
      </c>
      <c r="E7" s="1">
        <f t="shared" ref="E7:H7" si="6">E6/$I6 %</f>
        <v>16.477272727272727</v>
      </c>
      <c r="F7" s="1">
        <f t="shared" si="6"/>
        <v>5.6818181818181817</v>
      </c>
      <c r="G7" s="1">
        <f t="shared" si="6"/>
        <v>5.1136363636363633</v>
      </c>
      <c r="H7" s="1">
        <f t="shared" si="6"/>
        <v>7.9545454545454541</v>
      </c>
      <c r="L7" s="1">
        <f t="shared" ref="L7:P7" si="7">L6/$R6 %</f>
        <v>71.691176470588232</v>
      </c>
      <c r="M7" s="1">
        <f t="shared" si="7"/>
        <v>6.617647058823529</v>
      </c>
      <c r="N7" s="1">
        <f t="shared" si="7"/>
        <v>5.3308823529411757</v>
      </c>
      <c r="O7" s="1">
        <f>O6/$R6 %</f>
        <v>1.838235294117647</v>
      </c>
      <c r="P7" s="1">
        <f t="shared" si="7"/>
        <v>1.6544117647058822</v>
      </c>
      <c r="Q7" s="1">
        <f>Q6/$R6 %</f>
        <v>12.867647058823529</v>
      </c>
    </row>
    <row r="8" spans="1:26" x14ac:dyDescent="0.25">
      <c r="U8" s="1" t="s">
        <v>25</v>
      </c>
      <c r="V8" s="1" t="s">
        <v>27</v>
      </c>
      <c r="W8" s="1" t="s">
        <v>29</v>
      </c>
      <c r="X8" s="1" t="s">
        <v>31</v>
      </c>
      <c r="Y8" s="1" t="s">
        <v>23</v>
      </c>
      <c r="Z8" s="1" t="s">
        <v>33</v>
      </c>
    </row>
    <row r="9" spans="1:26" x14ac:dyDescent="0.25">
      <c r="T9" s="1" t="s">
        <v>1</v>
      </c>
      <c r="U9" s="1">
        <v>390</v>
      </c>
      <c r="V9" s="1">
        <v>36</v>
      </c>
      <c r="W9" s="1">
        <v>29</v>
      </c>
      <c r="X9" s="1">
        <v>10</v>
      </c>
      <c r="Y9" s="1">
        <v>9</v>
      </c>
      <c r="Z9" s="1">
        <v>70</v>
      </c>
    </row>
    <row r="10" spans="1:26" x14ac:dyDescent="0.25">
      <c r="T10" s="1" t="s">
        <v>5</v>
      </c>
      <c r="U10" s="1">
        <v>380</v>
      </c>
      <c r="V10" s="1">
        <v>33</v>
      </c>
      <c r="W10" s="1">
        <v>24</v>
      </c>
      <c r="X10" s="1">
        <v>9</v>
      </c>
      <c r="Y10" s="1">
        <v>10</v>
      </c>
      <c r="Z10" s="1">
        <v>75</v>
      </c>
    </row>
    <row r="11" spans="1:26" x14ac:dyDescent="0.25">
      <c r="A11" s="1" t="s">
        <v>11</v>
      </c>
      <c r="B11" s="1" t="s">
        <v>2</v>
      </c>
      <c r="C11" s="1">
        <v>27</v>
      </c>
      <c r="D11" s="1">
        <v>5</v>
      </c>
      <c r="E11" s="1">
        <v>4</v>
      </c>
      <c r="F11" s="1">
        <v>1</v>
      </c>
      <c r="G11" s="1">
        <v>1</v>
      </c>
      <c r="H11" s="1">
        <v>3</v>
      </c>
      <c r="K11" s="1" t="s">
        <v>2</v>
      </c>
      <c r="L11" s="1">
        <f>C11*5</f>
        <v>135</v>
      </c>
      <c r="M11" s="1">
        <f>D11</f>
        <v>5</v>
      </c>
      <c r="N11" s="1">
        <f t="shared" ref="N11:P15" si="8">E11</f>
        <v>4</v>
      </c>
      <c r="O11" s="1">
        <f t="shared" si="8"/>
        <v>1</v>
      </c>
      <c r="P11" s="1">
        <f t="shared" si="8"/>
        <v>1</v>
      </c>
      <c r="Q11" s="1">
        <f t="shared" ref="Q11:Q14" si="9">H11*5</f>
        <v>15</v>
      </c>
      <c r="T11" s="1" t="s">
        <v>7</v>
      </c>
      <c r="U11" s="1">
        <v>445</v>
      </c>
      <c r="V11" s="1">
        <v>33</v>
      </c>
      <c r="W11" s="1">
        <v>29</v>
      </c>
      <c r="X11" s="1">
        <v>15</v>
      </c>
      <c r="Y11" s="1">
        <v>15</v>
      </c>
      <c r="Z11" s="1">
        <v>90</v>
      </c>
    </row>
    <row r="12" spans="1:26" x14ac:dyDescent="0.25">
      <c r="B12" s="1" t="s">
        <v>3</v>
      </c>
      <c r="C12" s="1">
        <v>13</v>
      </c>
      <c r="D12" s="1">
        <v>14</v>
      </c>
      <c r="E12" s="1">
        <v>3</v>
      </c>
      <c r="F12" s="1">
        <v>4</v>
      </c>
      <c r="G12" s="1">
        <v>3</v>
      </c>
      <c r="H12" s="1">
        <v>4</v>
      </c>
      <c r="K12" s="1" t="s">
        <v>3</v>
      </c>
      <c r="L12" s="1">
        <f t="shared" ref="L12:L14" si="10">C12*5</f>
        <v>65</v>
      </c>
      <c r="M12" s="1">
        <f t="shared" ref="M12:M15" si="11">D12</f>
        <v>14</v>
      </c>
      <c r="N12" s="1">
        <f t="shared" si="8"/>
        <v>3</v>
      </c>
      <c r="O12" s="1">
        <f t="shared" si="8"/>
        <v>4</v>
      </c>
      <c r="P12" s="1">
        <f t="shared" si="8"/>
        <v>3</v>
      </c>
      <c r="Q12" s="1">
        <f t="shared" si="9"/>
        <v>20</v>
      </c>
    </row>
    <row r="13" spans="1:26" x14ac:dyDescent="0.25">
      <c r="B13" s="1" t="s">
        <v>4</v>
      </c>
      <c r="C13" s="1">
        <v>28</v>
      </c>
      <c r="D13" s="1">
        <v>1</v>
      </c>
      <c r="E13" s="1">
        <v>9</v>
      </c>
      <c r="F13" s="1">
        <v>3</v>
      </c>
      <c r="G13" s="1">
        <v>1</v>
      </c>
      <c r="H13" s="1">
        <v>6</v>
      </c>
      <c r="K13" s="1" t="s">
        <v>4</v>
      </c>
      <c r="L13" s="1">
        <f t="shared" si="10"/>
        <v>140</v>
      </c>
      <c r="M13" s="1">
        <f t="shared" si="11"/>
        <v>1</v>
      </c>
      <c r="N13" s="1">
        <f t="shared" si="8"/>
        <v>9</v>
      </c>
      <c r="O13" s="1">
        <f t="shared" si="8"/>
        <v>3</v>
      </c>
      <c r="P13" s="1">
        <f t="shared" si="8"/>
        <v>1</v>
      </c>
      <c r="Q13" s="1">
        <f t="shared" si="9"/>
        <v>30</v>
      </c>
    </row>
    <row r="14" spans="1:26" x14ac:dyDescent="0.25">
      <c r="B14" s="1" t="s">
        <v>6</v>
      </c>
      <c r="C14" s="1">
        <v>8</v>
      </c>
      <c r="D14" s="1">
        <v>4</v>
      </c>
      <c r="E14" s="1">
        <v>8</v>
      </c>
      <c r="F14" s="1">
        <v>1</v>
      </c>
      <c r="G14" s="1">
        <v>5</v>
      </c>
      <c r="H14" s="1">
        <v>2</v>
      </c>
      <c r="K14" s="1" t="s">
        <v>6</v>
      </c>
      <c r="L14" s="1">
        <f t="shared" si="10"/>
        <v>40</v>
      </c>
      <c r="M14" s="1">
        <f t="shared" si="11"/>
        <v>4</v>
      </c>
      <c r="N14" s="1">
        <f t="shared" si="8"/>
        <v>8</v>
      </c>
      <c r="O14" s="1">
        <f t="shared" si="8"/>
        <v>1</v>
      </c>
      <c r="P14" s="1">
        <f t="shared" si="8"/>
        <v>5</v>
      </c>
      <c r="Q14" s="1">
        <f t="shared" si="9"/>
        <v>10</v>
      </c>
      <c r="T14" s="1" t="s">
        <v>8</v>
      </c>
      <c r="U14" s="1">
        <v>385</v>
      </c>
      <c r="V14" s="1">
        <v>44</v>
      </c>
      <c r="W14" s="1">
        <v>35</v>
      </c>
      <c r="X14" s="1">
        <v>21</v>
      </c>
      <c r="Y14" s="1">
        <v>12</v>
      </c>
      <c r="Z14" s="1">
        <v>50</v>
      </c>
    </row>
    <row r="15" spans="1:26" x14ac:dyDescent="0.25">
      <c r="C15" s="1">
        <f>SUM(C11:C14)</f>
        <v>76</v>
      </c>
      <c r="D15" s="1">
        <v>33</v>
      </c>
      <c r="E15" s="1">
        <f t="shared" ref="E15:H15" si="12">SUM(E11:E14)</f>
        <v>24</v>
      </c>
      <c r="F15" s="1">
        <f t="shared" si="12"/>
        <v>9</v>
      </c>
      <c r="G15" s="1">
        <f t="shared" si="12"/>
        <v>10</v>
      </c>
      <c r="H15" s="1">
        <f t="shared" si="12"/>
        <v>15</v>
      </c>
      <c r="I15" s="1">
        <f>SUM(C15:H15)</f>
        <v>167</v>
      </c>
      <c r="L15" s="1">
        <f>SUM(L11:L14)</f>
        <v>380</v>
      </c>
      <c r="M15" s="1">
        <f t="shared" si="11"/>
        <v>33</v>
      </c>
      <c r="N15" s="1">
        <f t="shared" si="8"/>
        <v>24</v>
      </c>
      <c r="O15" s="1">
        <f t="shared" si="8"/>
        <v>9</v>
      </c>
      <c r="P15" s="1">
        <f t="shared" si="8"/>
        <v>10</v>
      </c>
      <c r="Q15" s="1">
        <f t="shared" ref="Q15" si="13">SUM(Q11:Q14)</f>
        <v>75</v>
      </c>
      <c r="R15" s="1">
        <f>SUM(L15:Q15)</f>
        <v>531</v>
      </c>
      <c r="T15" s="1" t="s">
        <v>9</v>
      </c>
      <c r="U15" s="1">
        <v>425</v>
      </c>
      <c r="V15" s="1">
        <v>49</v>
      </c>
      <c r="W15" s="1">
        <v>45</v>
      </c>
      <c r="X15" s="1">
        <v>29</v>
      </c>
      <c r="Y15" s="1">
        <v>19</v>
      </c>
      <c r="Z15" s="1">
        <v>60</v>
      </c>
    </row>
    <row r="16" spans="1:26" x14ac:dyDescent="0.25">
      <c r="C16" s="1">
        <f>C15/I15%</f>
        <v>45.508982035928149</v>
      </c>
      <c r="D16" s="1">
        <f>D15/$I15 %</f>
        <v>19.76047904191617</v>
      </c>
      <c r="E16" s="1">
        <f t="shared" ref="E16:H16" si="14">E15/$I15 %</f>
        <v>14.371257485029941</v>
      </c>
      <c r="F16" s="1">
        <f t="shared" si="14"/>
        <v>5.3892215568862278</v>
      </c>
      <c r="G16" s="1">
        <f t="shared" si="14"/>
        <v>5.9880239520958085</v>
      </c>
      <c r="H16" s="1">
        <f t="shared" si="14"/>
        <v>8.9820359281437128</v>
      </c>
      <c r="L16" s="1">
        <f t="shared" ref="L16" si="15">L15/$R15 %</f>
        <v>71.563088512241066</v>
      </c>
      <c r="M16" s="1">
        <f>M15/$R15 %</f>
        <v>6.2146892655367232</v>
      </c>
      <c r="N16" s="1">
        <f t="shared" ref="N16" si="16">N15/$R15 %</f>
        <v>4.5197740112994351</v>
      </c>
      <c r="O16" s="1">
        <f>O15/$R15 %</f>
        <v>1.6949152542372883</v>
      </c>
      <c r="P16" s="1">
        <f t="shared" ref="P16" si="17">P15/$R15 %</f>
        <v>1.8832391713747647</v>
      </c>
      <c r="Q16" s="1">
        <f>Q15/$R15 %</f>
        <v>14.124293785310735</v>
      </c>
      <c r="T16" s="1" t="s">
        <v>10</v>
      </c>
      <c r="U16" s="1">
        <v>410</v>
      </c>
      <c r="V16" s="1">
        <v>43</v>
      </c>
      <c r="W16" s="1">
        <v>34</v>
      </c>
      <c r="X16" s="1">
        <v>17</v>
      </c>
      <c r="Y16" s="1">
        <v>16</v>
      </c>
      <c r="Z16" s="1">
        <v>55</v>
      </c>
    </row>
    <row r="19" spans="1:26" x14ac:dyDescent="0.25">
      <c r="U19" s="1" t="s">
        <v>12</v>
      </c>
      <c r="V19" s="1" t="s">
        <v>9</v>
      </c>
      <c r="W19" s="1" t="s">
        <v>10</v>
      </c>
      <c r="X19" s="1" t="s">
        <v>13</v>
      </c>
      <c r="Y19" s="1" t="s">
        <v>5</v>
      </c>
      <c r="Z19" s="1" t="s">
        <v>7</v>
      </c>
    </row>
    <row r="20" spans="1:26" x14ac:dyDescent="0.25">
      <c r="A20" s="1" t="s">
        <v>11</v>
      </c>
      <c r="B20" s="1" t="s">
        <v>2</v>
      </c>
      <c r="C20" s="1">
        <v>24</v>
      </c>
      <c r="D20" s="1">
        <v>4</v>
      </c>
      <c r="E20" s="1">
        <v>6</v>
      </c>
      <c r="F20" s="1">
        <v>3</v>
      </c>
      <c r="G20" s="1">
        <v>6</v>
      </c>
      <c r="H20" s="1">
        <v>3</v>
      </c>
      <c r="K20" s="1" t="s">
        <v>2</v>
      </c>
      <c r="L20" s="1">
        <f>C20*5</f>
        <v>120</v>
      </c>
      <c r="M20" s="1">
        <f>D20</f>
        <v>4</v>
      </c>
      <c r="N20" s="1">
        <f t="shared" ref="N20:P24" si="18">E20</f>
        <v>6</v>
      </c>
      <c r="O20" s="1">
        <f t="shared" si="18"/>
        <v>3</v>
      </c>
      <c r="P20" s="1">
        <f t="shared" si="18"/>
        <v>6</v>
      </c>
      <c r="Q20" s="1">
        <f t="shared" ref="Q20:Q23" si="19">H20*5</f>
        <v>15</v>
      </c>
      <c r="T20" s="1" t="s">
        <v>24</v>
      </c>
      <c r="U20" s="1">
        <v>385</v>
      </c>
      <c r="V20" s="1">
        <v>425</v>
      </c>
      <c r="W20" s="1">
        <v>410</v>
      </c>
      <c r="X20" s="1">
        <v>390</v>
      </c>
      <c r="Y20" s="1">
        <v>380</v>
      </c>
      <c r="Z20" s="1">
        <v>445</v>
      </c>
    </row>
    <row r="21" spans="1:26" x14ac:dyDescent="0.25">
      <c r="B21" s="1" t="s">
        <v>3</v>
      </c>
      <c r="C21" s="1">
        <v>22</v>
      </c>
      <c r="D21" s="1">
        <v>12</v>
      </c>
      <c r="E21" s="1">
        <v>9</v>
      </c>
      <c r="F21" s="1">
        <v>5</v>
      </c>
      <c r="G21" s="1">
        <v>2</v>
      </c>
      <c r="H21" s="1">
        <v>4</v>
      </c>
      <c r="K21" s="1" t="s">
        <v>3</v>
      </c>
      <c r="L21" s="1">
        <f t="shared" ref="L21:L23" si="20">C21*5</f>
        <v>110</v>
      </c>
      <c r="M21" s="1">
        <f t="shared" ref="M21:M24" si="21">D21</f>
        <v>12</v>
      </c>
      <c r="N21" s="1">
        <f t="shared" si="18"/>
        <v>9</v>
      </c>
      <c r="O21" s="1">
        <f t="shared" si="18"/>
        <v>5</v>
      </c>
      <c r="P21" s="1">
        <f t="shared" si="18"/>
        <v>2</v>
      </c>
      <c r="Q21" s="1">
        <f t="shared" si="19"/>
        <v>20</v>
      </c>
      <c r="T21" s="1" t="s">
        <v>26</v>
      </c>
      <c r="U21" s="1">
        <v>44</v>
      </c>
      <c r="V21" s="1">
        <v>49</v>
      </c>
      <c r="W21" s="1">
        <v>43</v>
      </c>
      <c r="X21" s="1">
        <v>36</v>
      </c>
      <c r="Y21" s="1">
        <v>33</v>
      </c>
      <c r="Z21" s="1">
        <v>33</v>
      </c>
    </row>
    <row r="22" spans="1:26" x14ac:dyDescent="0.25">
      <c r="B22" s="1" t="s">
        <v>4</v>
      </c>
      <c r="C22" s="1">
        <v>25</v>
      </c>
      <c r="D22" s="1">
        <v>8</v>
      </c>
      <c r="E22" s="1">
        <v>11</v>
      </c>
      <c r="F22" s="1">
        <v>4</v>
      </c>
      <c r="G22" s="1">
        <v>4</v>
      </c>
      <c r="H22" s="1">
        <v>6</v>
      </c>
      <c r="K22" s="1" t="s">
        <v>4</v>
      </c>
      <c r="L22" s="1">
        <f t="shared" si="20"/>
        <v>125</v>
      </c>
      <c r="M22" s="1">
        <f t="shared" si="21"/>
        <v>8</v>
      </c>
      <c r="N22" s="1">
        <f t="shared" si="18"/>
        <v>11</v>
      </c>
      <c r="O22" s="1">
        <f t="shared" si="18"/>
        <v>4</v>
      </c>
      <c r="P22" s="1">
        <f t="shared" si="18"/>
        <v>4</v>
      </c>
      <c r="Q22" s="1">
        <f t="shared" si="19"/>
        <v>30</v>
      </c>
      <c r="T22" s="1" t="s">
        <v>28</v>
      </c>
      <c r="U22" s="1">
        <v>35</v>
      </c>
      <c r="V22" s="1">
        <v>45</v>
      </c>
      <c r="W22" s="1">
        <v>34</v>
      </c>
      <c r="X22" s="1">
        <v>29</v>
      </c>
      <c r="Y22" s="1">
        <v>24</v>
      </c>
      <c r="Z22" s="1">
        <v>29</v>
      </c>
    </row>
    <row r="23" spans="1:26" x14ac:dyDescent="0.25">
      <c r="B23" s="1" t="s">
        <v>6</v>
      </c>
      <c r="C23" s="1">
        <v>18</v>
      </c>
      <c r="D23" s="1">
        <v>9</v>
      </c>
      <c r="E23" s="1">
        <v>3</v>
      </c>
      <c r="F23" s="1">
        <v>3</v>
      </c>
      <c r="G23" s="1">
        <v>3</v>
      </c>
      <c r="H23" s="1">
        <v>5</v>
      </c>
      <c r="K23" s="1" t="s">
        <v>6</v>
      </c>
      <c r="L23" s="1">
        <f t="shared" si="20"/>
        <v>90</v>
      </c>
      <c r="M23" s="1">
        <f t="shared" si="21"/>
        <v>9</v>
      </c>
      <c r="N23" s="1">
        <f t="shared" si="18"/>
        <v>3</v>
      </c>
      <c r="O23" s="1">
        <f t="shared" si="18"/>
        <v>3</v>
      </c>
      <c r="P23" s="1">
        <f t="shared" si="18"/>
        <v>3</v>
      </c>
      <c r="Q23" s="1">
        <f t="shared" si="19"/>
        <v>25</v>
      </c>
      <c r="T23" s="1" t="s">
        <v>30</v>
      </c>
      <c r="U23" s="1">
        <v>21</v>
      </c>
      <c r="V23" s="1">
        <v>29</v>
      </c>
      <c r="W23" s="1">
        <v>17</v>
      </c>
      <c r="X23" s="1">
        <v>10</v>
      </c>
      <c r="Y23" s="1">
        <v>9</v>
      </c>
      <c r="Z23" s="1">
        <v>15</v>
      </c>
    </row>
    <row r="24" spans="1:26" x14ac:dyDescent="0.25">
      <c r="C24" s="1">
        <f>SUM(C20:C23)</f>
        <v>89</v>
      </c>
      <c r="D24" s="1">
        <f t="shared" ref="D24:H24" si="22">SUM(D20:D23)</f>
        <v>33</v>
      </c>
      <c r="E24" s="1">
        <f t="shared" si="22"/>
        <v>29</v>
      </c>
      <c r="F24" s="1">
        <f t="shared" si="22"/>
        <v>15</v>
      </c>
      <c r="G24" s="1">
        <f t="shared" si="22"/>
        <v>15</v>
      </c>
      <c r="H24" s="1">
        <f t="shared" si="22"/>
        <v>18</v>
      </c>
      <c r="I24" s="1">
        <f>SUM(C24:H24)</f>
        <v>199</v>
      </c>
      <c r="L24" s="1">
        <f>SUM(L20:L23)</f>
        <v>445</v>
      </c>
      <c r="M24" s="1">
        <f t="shared" si="21"/>
        <v>33</v>
      </c>
      <c r="N24" s="1">
        <f t="shared" si="18"/>
        <v>29</v>
      </c>
      <c r="O24" s="1">
        <f t="shared" si="18"/>
        <v>15</v>
      </c>
      <c r="P24" s="1">
        <f t="shared" si="18"/>
        <v>15</v>
      </c>
      <c r="Q24" s="1">
        <f t="shared" ref="Q24" si="23">SUM(Q20:Q23)</f>
        <v>90</v>
      </c>
      <c r="R24" s="1">
        <f>SUM(L24:Q24)</f>
        <v>627</v>
      </c>
      <c r="T24" s="1" t="s">
        <v>23</v>
      </c>
      <c r="U24" s="1">
        <v>12</v>
      </c>
      <c r="V24" s="1">
        <v>19</v>
      </c>
      <c r="W24" s="1">
        <v>16</v>
      </c>
      <c r="X24" s="1">
        <v>9</v>
      </c>
      <c r="Y24" s="1">
        <v>10</v>
      </c>
      <c r="Z24" s="1">
        <v>15</v>
      </c>
    </row>
    <row r="25" spans="1:26" x14ac:dyDescent="0.25">
      <c r="C25" s="1">
        <f>C24/I24%</f>
        <v>44.723618090452263</v>
      </c>
      <c r="D25" s="1">
        <f>D24/$I24 %</f>
        <v>16.582914572864322</v>
      </c>
      <c r="E25" s="1">
        <f t="shared" ref="E25:H25" si="24">E24/$I24 %</f>
        <v>14.572864321608041</v>
      </c>
      <c r="F25" s="1">
        <f t="shared" si="24"/>
        <v>7.5376884422110555</v>
      </c>
      <c r="G25" s="1">
        <f t="shared" si="24"/>
        <v>7.5376884422110555</v>
      </c>
      <c r="H25" s="1">
        <f t="shared" si="24"/>
        <v>9.0452261306532655</v>
      </c>
      <c r="L25" s="1">
        <f t="shared" ref="L25" si="25">L24/$R24 %</f>
        <v>70.972886762360446</v>
      </c>
      <c r="M25" s="1">
        <f>M24/$R24 %</f>
        <v>5.2631578947368425</v>
      </c>
      <c r="N25" s="1">
        <f t="shared" ref="N25" si="26">N24/$R24 %</f>
        <v>4.6251993620414673</v>
      </c>
      <c r="O25" s="1">
        <f>O24/$R24 %</f>
        <v>2.3923444976076556</v>
      </c>
      <c r="P25" s="1">
        <f t="shared" ref="P25" si="27">P24/$R24 %</f>
        <v>2.3923444976076556</v>
      </c>
      <c r="Q25" s="1">
        <f>Q24/$R24 %</f>
        <v>14.354066985645934</v>
      </c>
      <c r="T25" s="1" t="s">
        <v>32</v>
      </c>
      <c r="U25" s="1">
        <v>50</v>
      </c>
      <c r="V25" s="1">
        <v>60</v>
      </c>
      <c r="W25" s="1">
        <v>55</v>
      </c>
      <c r="X25" s="1">
        <v>70</v>
      </c>
      <c r="Y25" s="1">
        <v>75</v>
      </c>
      <c r="Z25" s="1">
        <v>90</v>
      </c>
    </row>
    <row r="29" spans="1:26" x14ac:dyDescent="0.25">
      <c r="A29" s="1" t="s">
        <v>8</v>
      </c>
      <c r="B29" s="1" t="s">
        <v>2</v>
      </c>
      <c r="C29" s="1">
        <v>22</v>
      </c>
      <c r="D29" s="1">
        <v>15</v>
      </c>
      <c r="E29" s="1">
        <v>12</v>
      </c>
      <c r="F29" s="1">
        <v>7</v>
      </c>
      <c r="G29" s="1">
        <v>10</v>
      </c>
      <c r="H29" s="1">
        <v>3</v>
      </c>
      <c r="K29" s="1" t="s">
        <v>2</v>
      </c>
      <c r="L29" s="1">
        <f>C29*5</f>
        <v>110</v>
      </c>
      <c r="M29" s="1">
        <f>D29</f>
        <v>15</v>
      </c>
      <c r="N29" s="1">
        <f t="shared" ref="N29:P33" si="28">E29</f>
        <v>12</v>
      </c>
      <c r="O29" s="1">
        <f t="shared" si="28"/>
        <v>7</v>
      </c>
      <c r="P29" s="1">
        <f t="shared" si="28"/>
        <v>10</v>
      </c>
      <c r="Q29" s="1">
        <f t="shared" ref="Q29:Q31" si="29">H29*5</f>
        <v>15</v>
      </c>
    </row>
    <row r="30" spans="1:26" x14ac:dyDescent="0.25">
      <c r="B30" s="1" t="s">
        <v>3</v>
      </c>
      <c r="C30" s="1">
        <v>28</v>
      </c>
      <c r="D30" s="1">
        <v>20</v>
      </c>
      <c r="E30" s="1">
        <v>14</v>
      </c>
      <c r="F30" s="1">
        <v>9</v>
      </c>
      <c r="G30" s="1">
        <v>2</v>
      </c>
      <c r="H30" s="1">
        <v>4</v>
      </c>
      <c r="K30" s="1" t="s">
        <v>3</v>
      </c>
      <c r="L30" s="1">
        <f t="shared" ref="L30:L31" si="30">C30*5</f>
        <v>140</v>
      </c>
      <c r="M30" s="1">
        <f t="shared" ref="M30:M33" si="31">D30</f>
        <v>20</v>
      </c>
      <c r="N30" s="1">
        <f t="shared" si="28"/>
        <v>14</v>
      </c>
      <c r="O30" s="1">
        <f t="shared" si="28"/>
        <v>9</v>
      </c>
      <c r="P30" s="1">
        <f t="shared" si="28"/>
        <v>2</v>
      </c>
      <c r="Q30" s="1">
        <f>H30*5</f>
        <v>20</v>
      </c>
    </row>
    <row r="31" spans="1:26" x14ac:dyDescent="0.25">
      <c r="B31" s="1" t="s">
        <v>4</v>
      </c>
      <c r="C31" s="1">
        <v>27</v>
      </c>
      <c r="D31" s="1">
        <v>9</v>
      </c>
      <c r="E31" s="1">
        <v>9</v>
      </c>
      <c r="F31" s="1">
        <v>5</v>
      </c>
      <c r="G31" s="1">
        <v>0</v>
      </c>
      <c r="H31" s="1">
        <v>3</v>
      </c>
      <c r="K31" s="1" t="s">
        <v>4</v>
      </c>
      <c r="L31" s="1">
        <f t="shared" si="30"/>
        <v>135</v>
      </c>
      <c r="M31" s="1">
        <f t="shared" si="31"/>
        <v>9</v>
      </c>
      <c r="N31" s="1">
        <f t="shared" si="28"/>
        <v>9</v>
      </c>
      <c r="O31" s="1">
        <f t="shared" si="28"/>
        <v>5</v>
      </c>
      <c r="P31" s="1">
        <f t="shared" si="28"/>
        <v>0</v>
      </c>
      <c r="Q31" s="1">
        <f t="shared" si="29"/>
        <v>15</v>
      </c>
    </row>
    <row r="32" spans="1:26" x14ac:dyDescent="0.25">
      <c r="C32" s="1">
        <f t="shared" ref="C32:H32" si="32">SUM(C29:C31)</f>
        <v>77</v>
      </c>
      <c r="D32" s="1">
        <f t="shared" si="32"/>
        <v>44</v>
      </c>
      <c r="E32" s="1">
        <f t="shared" si="32"/>
        <v>35</v>
      </c>
      <c r="F32" s="1">
        <f t="shared" si="32"/>
        <v>21</v>
      </c>
      <c r="G32" s="1">
        <f t="shared" si="32"/>
        <v>12</v>
      </c>
      <c r="H32" s="1">
        <f t="shared" si="32"/>
        <v>10</v>
      </c>
      <c r="I32" s="1">
        <f>SUM(C32:H32)</f>
        <v>199</v>
      </c>
      <c r="L32" s="1">
        <f t="shared" ref="L32:Q32" si="33">SUM(L29:L31)</f>
        <v>385</v>
      </c>
      <c r="M32" s="1">
        <f t="shared" si="31"/>
        <v>44</v>
      </c>
      <c r="N32" s="1">
        <f t="shared" si="28"/>
        <v>35</v>
      </c>
      <c r="O32" s="1">
        <f t="shared" si="28"/>
        <v>21</v>
      </c>
      <c r="P32" s="1">
        <f t="shared" si="28"/>
        <v>12</v>
      </c>
      <c r="Q32" s="1">
        <f t="shared" si="33"/>
        <v>50</v>
      </c>
      <c r="R32" s="1">
        <f>SUM(L32:Q32)</f>
        <v>547</v>
      </c>
    </row>
    <row r="33" spans="1:24" x14ac:dyDescent="0.25">
      <c r="C33" s="1">
        <f>C32/I32%</f>
        <v>38.693467336683419</v>
      </c>
      <c r="D33" s="1">
        <f>D32/$I32 %</f>
        <v>22.110552763819097</v>
      </c>
      <c r="E33" s="1">
        <f>E32/$I32 %</f>
        <v>17.587939698492463</v>
      </c>
      <c r="F33" s="1">
        <f>F32/$I32 %</f>
        <v>10.552763819095478</v>
      </c>
      <c r="G33" s="1">
        <f>G32/$I32 %</f>
        <v>6.0301507537688446</v>
      </c>
      <c r="H33" s="1">
        <f>H32/$I32 %</f>
        <v>5.025125628140704</v>
      </c>
      <c r="L33" s="1">
        <f t="shared" ref="L33" si="34">L32/$R32 %</f>
        <v>70.383912248628889</v>
      </c>
      <c r="M33" s="1">
        <f t="shared" si="31"/>
        <v>22.110552763819097</v>
      </c>
      <c r="N33" s="1">
        <f t="shared" si="28"/>
        <v>17.587939698492463</v>
      </c>
      <c r="O33" s="1">
        <f t="shared" si="28"/>
        <v>10.552763819095478</v>
      </c>
      <c r="P33" s="1">
        <f t="shared" si="28"/>
        <v>6.0301507537688446</v>
      </c>
      <c r="Q33" s="1">
        <f>Q32/$R32 %</f>
        <v>9.1407678244972583</v>
      </c>
      <c r="X33" s="6"/>
    </row>
    <row r="34" spans="1:24" x14ac:dyDescent="0.25">
      <c r="X34" s="6"/>
    </row>
    <row r="35" spans="1:24" x14ac:dyDescent="0.25">
      <c r="X35" s="6"/>
    </row>
    <row r="36" spans="1:24" x14ac:dyDescent="0.25">
      <c r="X36" s="6"/>
    </row>
    <row r="37" spans="1:24" x14ac:dyDescent="0.25">
      <c r="A37" s="1" t="s">
        <v>9</v>
      </c>
      <c r="B37" s="1" t="s">
        <v>2</v>
      </c>
      <c r="C37" s="1">
        <v>23</v>
      </c>
      <c r="D37" s="1">
        <v>16</v>
      </c>
      <c r="E37" s="1">
        <v>13</v>
      </c>
      <c r="F37" s="1">
        <v>5</v>
      </c>
      <c r="G37" s="1">
        <v>7</v>
      </c>
      <c r="H37" s="1">
        <v>3</v>
      </c>
      <c r="K37" s="1" t="s">
        <v>2</v>
      </c>
      <c r="L37" s="1">
        <f>C37*5</f>
        <v>115</v>
      </c>
      <c r="M37" s="1">
        <f>D37</f>
        <v>16</v>
      </c>
      <c r="N37" s="1">
        <f t="shared" ref="N37:P41" si="35">E37</f>
        <v>13</v>
      </c>
      <c r="O37" s="1">
        <f t="shared" si="35"/>
        <v>5</v>
      </c>
      <c r="P37" s="1">
        <f t="shared" si="35"/>
        <v>7</v>
      </c>
      <c r="Q37" s="1">
        <f t="shared" ref="Q37:Q40" si="36">H37*5</f>
        <v>15</v>
      </c>
      <c r="X37" s="6"/>
    </row>
    <row r="38" spans="1:24" x14ac:dyDescent="0.25">
      <c r="B38" s="1" t="s">
        <v>3</v>
      </c>
      <c r="C38" s="1">
        <v>25</v>
      </c>
      <c r="D38" s="1">
        <v>15</v>
      </c>
      <c r="E38" s="1">
        <v>12</v>
      </c>
      <c r="F38" s="1">
        <v>11</v>
      </c>
      <c r="G38" s="1">
        <v>1</v>
      </c>
      <c r="H38" s="1">
        <v>3</v>
      </c>
      <c r="K38" s="1" t="s">
        <v>3</v>
      </c>
      <c r="L38" s="1">
        <f t="shared" ref="L38:L40" si="37">C38*5</f>
        <v>125</v>
      </c>
      <c r="M38" s="1">
        <f t="shared" ref="M38:M41" si="38">D38</f>
        <v>15</v>
      </c>
      <c r="N38" s="1">
        <f t="shared" si="35"/>
        <v>12</v>
      </c>
      <c r="O38" s="1">
        <f t="shared" si="35"/>
        <v>11</v>
      </c>
      <c r="P38" s="1">
        <f t="shared" si="35"/>
        <v>1</v>
      </c>
      <c r="Q38" s="1">
        <f t="shared" si="36"/>
        <v>15</v>
      </c>
      <c r="X38" s="6"/>
    </row>
    <row r="39" spans="1:24" x14ac:dyDescent="0.25">
      <c r="B39" s="1" t="s">
        <v>4</v>
      </c>
      <c r="C39" s="1">
        <v>11</v>
      </c>
      <c r="D39" s="1">
        <v>10</v>
      </c>
      <c r="E39" s="1">
        <v>9</v>
      </c>
      <c r="F39" s="1">
        <v>7</v>
      </c>
      <c r="G39" s="1">
        <v>6</v>
      </c>
      <c r="H39" s="1">
        <v>2</v>
      </c>
      <c r="K39" s="1" t="s">
        <v>4</v>
      </c>
      <c r="L39" s="1">
        <f t="shared" si="37"/>
        <v>55</v>
      </c>
      <c r="M39" s="1">
        <f t="shared" si="38"/>
        <v>10</v>
      </c>
      <c r="N39" s="1">
        <f t="shared" si="35"/>
        <v>9</v>
      </c>
      <c r="O39" s="1">
        <f t="shared" si="35"/>
        <v>7</v>
      </c>
      <c r="P39" s="1">
        <f t="shared" si="35"/>
        <v>6</v>
      </c>
      <c r="Q39" s="1">
        <f>H39*5</f>
        <v>10</v>
      </c>
    </row>
    <row r="40" spans="1:24" x14ac:dyDescent="0.25">
      <c r="B40" s="1" t="s">
        <v>6</v>
      </c>
      <c r="C40" s="1">
        <v>26</v>
      </c>
      <c r="D40" s="1">
        <v>8</v>
      </c>
      <c r="E40" s="1">
        <v>11</v>
      </c>
      <c r="F40" s="1">
        <v>6</v>
      </c>
      <c r="G40" s="1">
        <v>5</v>
      </c>
      <c r="H40" s="1">
        <v>4</v>
      </c>
      <c r="K40" s="1" t="s">
        <v>6</v>
      </c>
      <c r="L40" s="1">
        <f t="shared" si="37"/>
        <v>130</v>
      </c>
      <c r="M40" s="1">
        <f t="shared" si="38"/>
        <v>8</v>
      </c>
      <c r="N40" s="1">
        <f t="shared" si="35"/>
        <v>11</v>
      </c>
      <c r="O40" s="1">
        <f t="shared" si="35"/>
        <v>6</v>
      </c>
      <c r="P40" s="1">
        <f t="shared" si="35"/>
        <v>5</v>
      </c>
      <c r="Q40" s="1">
        <f t="shared" si="36"/>
        <v>20</v>
      </c>
    </row>
    <row r="41" spans="1:24" x14ac:dyDescent="0.25">
      <c r="C41" s="1">
        <f>SUM(C37:C40)</f>
        <v>85</v>
      </c>
      <c r="D41" s="1">
        <f>SUM(D37:D40)</f>
        <v>49</v>
      </c>
      <c r="E41" s="1">
        <f t="shared" ref="E41:H41" si="39">SUM(E37:E40)</f>
        <v>45</v>
      </c>
      <c r="F41" s="1">
        <f t="shared" si="39"/>
        <v>29</v>
      </c>
      <c r="G41" s="1">
        <f t="shared" si="39"/>
        <v>19</v>
      </c>
      <c r="H41" s="1">
        <f t="shared" si="39"/>
        <v>12</v>
      </c>
      <c r="I41" s="1">
        <f>SUM(C41:H41)</f>
        <v>239</v>
      </c>
      <c r="L41" s="1">
        <f>SUM(L37:L40)</f>
        <v>425</v>
      </c>
      <c r="M41" s="1">
        <f t="shared" si="38"/>
        <v>49</v>
      </c>
      <c r="N41" s="1">
        <f t="shared" si="35"/>
        <v>45</v>
      </c>
      <c r="O41" s="1">
        <f t="shared" si="35"/>
        <v>29</v>
      </c>
      <c r="P41" s="1">
        <f t="shared" si="35"/>
        <v>19</v>
      </c>
      <c r="Q41" s="1">
        <f t="shared" ref="Q41" si="40">SUM(Q37:Q40)</f>
        <v>60</v>
      </c>
      <c r="R41" s="1">
        <f>SUM(L41:Q41)</f>
        <v>627</v>
      </c>
    </row>
    <row r="42" spans="1:24" x14ac:dyDescent="0.25">
      <c r="C42" s="1">
        <f>C41/I41%</f>
        <v>35.564853556485353</v>
      </c>
      <c r="D42" s="1">
        <f>D41/$I41 %</f>
        <v>20.502092050209203</v>
      </c>
      <c r="E42" s="1">
        <f>E41/$I41 %</f>
        <v>18.828451882845187</v>
      </c>
      <c r="F42" s="1">
        <f>F41/$I41 %</f>
        <v>12.13389121338912</v>
      </c>
      <c r="G42" s="1">
        <f>G41/$I41 %</f>
        <v>7.9497907949790791</v>
      </c>
      <c r="H42" s="1">
        <f>H41/$I41 %</f>
        <v>5.02092050209205</v>
      </c>
      <c r="L42" s="1">
        <f t="shared" ref="L42" si="41">L41/$R41 %</f>
        <v>67.783094098883581</v>
      </c>
      <c r="M42" s="1">
        <f>M41/$R41 %</f>
        <v>7.8149920255183423</v>
      </c>
      <c r="N42" s="1">
        <f t="shared" ref="N42" si="42">N41/$R41 %</f>
        <v>7.1770334928229671</v>
      </c>
      <c r="O42" s="1">
        <f>O41/$R41 %</f>
        <v>4.6251993620414673</v>
      </c>
      <c r="P42" s="1">
        <f t="shared" ref="P42" si="43">P41/$R41 %</f>
        <v>3.0303030303030307</v>
      </c>
      <c r="Q42" s="1">
        <f>Q41/$R41 %</f>
        <v>9.5693779904306222</v>
      </c>
    </row>
    <row r="45" spans="1:24" x14ac:dyDescent="0.25">
      <c r="A45" s="1" t="s">
        <v>10</v>
      </c>
      <c r="B45" s="1" t="s">
        <v>2</v>
      </c>
      <c r="C45" s="1">
        <v>23</v>
      </c>
      <c r="D45" s="1">
        <v>12</v>
      </c>
      <c r="E45" s="1">
        <v>11</v>
      </c>
      <c r="F45" s="1">
        <v>6</v>
      </c>
      <c r="G45" s="1">
        <v>12</v>
      </c>
      <c r="H45" s="1">
        <v>2</v>
      </c>
      <c r="K45" s="1" t="s">
        <v>2</v>
      </c>
      <c r="L45" s="1">
        <f t="shared" ref="L45:Q47" si="44">C45*5</f>
        <v>115</v>
      </c>
      <c r="M45" s="1">
        <f>D45</f>
        <v>12</v>
      </c>
      <c r="N45" s="1">
        <f t="shared" ref="N45:P49" si="45">E45</f>
        <v>11</v>
      </c>
      <c r="O45" s="1">
        <f t="shared" si="45"/>
        <v>6</v>
      </c>
      <c r="P45" s="1">
        <f t="shared" si="45"/>
        <v>12</v>
      </c>
      <c r="Q45" s="1">
        <f t="shared" si="44"/>
        <v>10</v>
      </c>
    </row>
    <row r="46" spans="1:24" x14ac:dyDescent="0.25">
      <c r="B46" s="1" t="s">
        <v>3</v>
      </c>
      <c r="C46" s="1">
        <v>29</v>
      </c>
      <c r="D46" s="1">
        <v>21</v>
      </c>
      <c r="E46" s="1">
        <v>12</v>
      </c>
      <c r="F46" s="1">
        <v>4</v>
      </c>
      <c r="G46" s="1">
        <v>2</v>
      </c>
      <c r="H46" s="1">
        <v>5</v>
      </c>
      <c r="K46" s="1" t="s">
        <v>3</v>
      </c>
      <c r="L46" s="1">
        <f t="shared" si="44"/>
        <v>145</v>
      </c>
      <c r="M46" s="1">
        <f t="shared" ref="M46:M49" si="46">D46</f>
        <v>21</v>
      </c>
      <c r="N46" s="1">
        <f t="shared" si="45"/>
        <v>12</v>
      </c>
      <c r="O46" s="1">
        <f t="shared" si="45"/>
        <v>4</v>
      </c>
      <c r="P46" s="1">
        <f t="shared" si="45"/>
        <v>2</v>
      </c>
      <c r="Q46" s="1">
        <f t="shared" si="44"/>
        <v>25</v>
      </c>
    </row>
    <row r="47" spans="1:24" x14ac:dyDescent="0.25">
      <c r="B47" s="1" t="s">
        <v>4</v>
      </c>
      <c r="C47" s="1">
        <v>30</v>
      </c>
      <c r="D47" s="1">
        <v>10</v>
      </c>
      <c r="E47" s="1">
        <v>11</v>
      </c>
      <c r="F47" s="1">
        <v>7</v>
      </c>
      <c r="G47" s="1">
        <v>2</v>
      </c>
      <c r="H47" s="1">
        <v>4</v>
      </c>
      <c r="K47" s="1" t="s">
        <v>4</v>
      </c>
      <c r="L47" s="1">
        <f t="shared" si="44"/>
        <v>150</v>
      </c>
      <c r="M47" s="1">
        <f t="shared" si="46"/>
        <v>10</v>
      </c>
      <c r="N47" s="1">
        <f t="shared" si="45"/>
        <v>11</v>
      </c>
      <c r="O47" s="1">
        <f t="shared" si="45"/>
        <v>7</v>
      </c>
      <c r="P47" s="1">
        <f t="shared" si="45"/>
        <v>2</v>
      </c>
      <c r="Q47" s="1">
        <f t="shared" si="44"/>
        <v>20</v>
      </c>
    </row>
    <row r="48" spans="1:24" x14ac:dyDescent="0.25">
      <c r="C48" s="1">
        <f>SUM(C45:C47)</f>
        <v>82</v>
      </c>
      <c r="D48" s="1">
        <f t="shared" ref="D48:H48" si="47">SUM(D45:D47)</f>
        <v>43</v>
      </c>
      <c r="E48" s="1">
        <f t="shared" si="47"/>
        <v>34</v>
      </c>
      <c r="F48" s="1">
        <f t="shared" si="47"/>
        <v>17</v>
      </c>
      <c r="G48" s="1">
        <f t="shared" si="47"/>
        <v>16</v>
      </c>
      <c r="H48" s="1">
        <f t="shared" si="47"/>
        <v>11</v>
      </c>
      <c r="I48" s="1">
        <f>SUM(C48:H48)</f>
        <v>203</v>
      </c>
      <c r="L48" s="1">
        <f t="shared" ref="L48:Q48" si="48">SUM(L45:L47)</f>
        <v>410</v>
      </c>
      <c r="M48" s="1">
        <f t="shared" si="46"/>
        <v>43</v>
      </c>
      <c r="N48" s="1">
        <f t="shared" si="45"/>
        <v>34</v>
      </c>
      <c r="O48" s="1">
        <f t="shared" si="45"/>
        <v>17</v>
      </c>
      <c r="P48" s="1">
        <f t="shared" si="45"/>
        <v>16</v>
      </c>
      <c r="Q48" s="1">
        <f t="shared" si="48"/>
        <v>55</v>
      </c>
      <c r="R48" s="1">
        <f>SUM(L48:Q48)</f>
        <v>575</v>
      </c>
    </row>
    <row r="49" spans="3:17" x14ac:dyDescent="0.25">
      <c r="C49" s="1">
        <f>C48/I48%</f>
        <v>40.39408866995074</v>
      </c>
      <c r="D49" s="1">
        <f>D48/$I48 %</f>
        <v>21.182266009852217</v>
      </c>
      <c r="E49" s="1">
        <f>E48/$I48 %</f>
        <v>16.748768472906406</v>
      </c>
      <c r="F49" s="1">
        <f>F48/$I48 %</f>
        <v>8.3743842364532028</v>
      </c>
      <c r="G49" s="1">
        <f>G48/$I48 %</f>
        <v>7.8817733990147794</v>
      </c>
      <c r="H49" s="1">
        <f>H48/$I48 %</f>
        <v>5.418719211822661</v>
      </c>
      <c r="L49" s="1">
        <f t="shared" ref="L49" si="49">L48/$R48 %</f>
        <v>71.304347826086953</v>
      </c>
      <c r="M49" s="1">
        <f t="shared" si="46"/>
        <v>21.182266009852217</v>
      </c>
      <c r="N49" s="1">
        <f t="shared" si="45"/>
        <v>16.748768472906406</v>
      </c>
      <c r="O49" s="1">
        <f t="shared" si="45"/>
        <v>8.3743842364532028</v>
      </c>
      <c r="P49" s="1">
        <f t="shared" si="45"/>
        <v>7.8817733990147794</v>
      </c>
      <c r="Q49" s="1">
        <f>Q48/$R48 %</f>
        <v>9.5652173913043477</v>
      </c>
    </row>
  </sheetData>
  <mergeCells count="1">
    <mergeCell ref="T3:U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8B18-8EC0-45E4-BDA7-B24EA6EBDA19}">
  <dimension ref="A1:H23"/>
  <sheetViews>
    <sheetView workbookViewId="0">
      <selection activeCell="K19" sqref="K19"/>
    </sheetView>
  </sheetViews>
  <sheetFormatPr defaultColWidth="12.44140625" defaultRowHeight="13.8" x14ac:dyDescent="0.25"/>
  <cols>
    <col min="1" max="8" width="13.44140625" customWidth="1"/>
  </cols>
  <sheetData>
    <row r="1" spans="1:8" x14ac:dyDescent="0.25">
      <c r="A1" t="s">
        <v>17</v>
      </c>
      <c r="D1" t="s">
        <v>18</v>
      </c>
      <c r="G1" t="s">
        <v>19</v>
      </c>
    </row>
    <row r="2" spans="1:8" x14ac:dyDescent="0.25">
      <c r="A2" s="10" t="s">
        <v>16</v>
      </c>
      <c r="B2" s="10"/>
      <c r="D2" s="10" t="s">
        <v>20</v>
      </c>
      <c r="E2" s="10"/>
      <c r="G2" s="10" t="s">
        <v>21</v>
      </c>
      <c r="H2" s="10"/>
    </row>
    <row r="3" spans="1:8" ht="15.6" x14ac:dyDescent="0.25">
      <c r="A3" s="2" t="s">
        <v>14</v>
      </c>
      <c r="B3" s="2" t="s">
        <v>15</v>
      </c>
      <c r="D3" s="2" t="s">
        <v>14</v>
      </c>
      <c r="E3" s="2" t="s">
        <v>15</v>
      </c>
      <c r="G3" s="2" t="s">
        <v>14</v>
      </c>
      <c r="H3" s="2" t="s">
        <v>15</v>
      </c>
    </row>
    <row r="4" spans="1:8" x14ac:dyDescent="0.25">
      <c r="A4">
        <v>25</v>
      </c>
      <c r="B4">
        <v>9</v>
      </c>
      <c r="D4" s="3">
        <v>6</v>
      </c>
      <c r="E4" s="3">
        <v>16</v>
      </c>
      <c r="G4" s="3">
        <v>6</v>
      </c>
      <c r="H4" s="3">
        <v>9</v>
      </c>
    </row>
    <row r="5" spans="1:8" x14ac:dyDescent="0.25">
      <c r="A5">
        <v>15</v>
      </c>
      <c r="B5">
        <v>6</v>
      </c>
      <c r="D5" s="3">
        <v>11</v>
      </c>
      <c r="E5" s="3">
        <v>17</v>
      </c>
      <c r="G5" s="3">
        <v>10</v>
      </c>
      <c r="H5" s="3">
        <v>15</v>
      </c>
    </row>
    <row r="6" spans="1:8" x14ac:dyDescent="0.25">
      <c r="A6">
        <v>20</v>
      </c>
      <c r="B6">
        <v>6</v>
      </c>
      <c r="D6" s="3">
        <v>16</v>
      </c>
      <c r="E6" s="3">
        <v>16</v>
      </c>
      <c r="G6" s="3">
        <v>16</v>
      </c>
      <c r="H6" s="3">
        <v>14</v>
      </c>
    </row>
    <row r="7" spans="1:8" x14ac:dyDescent="0.25">
      <c r="A7">
        <v>21</v>
      </c>
      <c r="B7">
        <v>16</v>
      </c>
      <c r="G7" s="3">
        <v>9</v>
      </c>
      <c r="H7" s="3">
        <v>8</v>
      </c>
    </row>
    <row r="8" spans="1:8" x14ac:dyDescent="0.25">
      <c r="A8">
        <v>15</v>
      </c>
      <c r="B8">
        <v>6</v>
      </c>
      <c r="G8" s="3">
        <v>7</v>
      </c>
      <c r="H8" s="3">
        <v>7</v>
      </c>
    </row>
    <row r="9" spans="1:8" x14ac:dyDescent="0.25">
      <c r="A9">
        <v>25</v>
      </c>
      <c r="B9">
        <v>17</v>
      </c>
      <c r="G9" s="3">
        <v>6</v>
      </c>
      <c r="H9" s="3">
        <v>10</v>
      </c>
    </row>
    <row r="10" spans="1:8" x14ac:dyDescent="0.25">
      <c r="A10">
        <v>21</v>
      </c>
      <c r="B10">
        <v>10</v>
      </c>
      <c r="H10" s="3">
        <v>12</v>
      </c>
    </row>
    <row r="11" spans="1:8" x14ac:dyDescent="0.25">
      <c r="A11">
        <v>25</v>
      </c>
      <c r="B11">
        <v>14</v>
      </c>
    </row>
    <row r="12" spans="1:8" x14ac:dyDescent="0.25">
      <c r="A12">
        <v>37</v>
      </c>
      <c r="B12">
        <v>21</v>
      </c>
    </row>
    <row r="13" spans="1:8" x14ac:dyDescent="0.25">
      <c r="A13">
        <v>24</v>
      </c>
      <c r="B13">
        <v>36</v>
      </c>
    </row>
    <row r="14" spans="1:8" x14ac:dyDescent="0.25">
      <c r="B14">
        <v>27</v>
      </c>
    </row>
    <row r="15" spans="1:8" x14ac:dyDescent="0.25">
      <c r="B15">
        <v>29</v>
      </c>
    </row>
    <row r="16" spans="1:8" x14ac:dyDescent="0.25">
      <c r="B16">
        <v>33</v>
      </c>
    </row>
    <row r="17" spans="1:7" x14ac:dyDescent="0.25">
      <c r="B17">
        <v>13</v>
      </c>
    </row>
    <row r="18" spans="1:7" x14ac:dyDescent="0.25">
      <c r="B18">
        <v>27</v>
      </c>
    </row>
    <row r="23" spans="1:7" x14ac:dyDescent="0.25">
      <c r="A23" s="1"/>
      <c r="D23" s="1"/>
      <c r="G23" s="1"/>
    </row>
  </sheetData>
  <mergeCells count="3">
    <mergeCell ref="A2:B2"/>
    <mergeCell ref="D2:E2"/>
    <mergeCell ref="G2:H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9E8B-2F85-449A-A282-60326A924719}">
  <dimension ref="A1:N35"/>
  <sheetViews>
    <sheetView topLeftCell="C1" workbookViewId="0">
      <selection activeCell="M22" sqref="M22"/>
    </sheetView>
  </sheetViews>
  <sheetFormatPr defaultRowHeight="13.8" x14ac:dyDescent="0.25"/>
  <cols>
    <col min="1" max="1" width="15.88671875" style="1" customWidth="1"/>
    <col min="2" max="8" width="16.33203125" style="1" customWidth="1"/>
    <col min="9" max="11" width="15.33203125" style="1" customWidth="1"/>
    <col min="12" max="12" width="15.33203125" customWidth="1"/>
    <col min="13" max="14" width="14.109375" style="1" customWidth="1"/>
    <col min="15" max="16384" width="8.88671875" style="1"/>
  </cols>
  <sheetData>
    <row r="1" spans="1:14" x14ac:dyDescent="0.25">
      <c r="C1" s="12" t="s">
        <v>53</v>
      </c>
      <c r="D1" s="12"/>
      <c r="E1" s="12"/>
      <c r="F1" s="12"/>
      <c r="G1" s="12"/>
      <c r="H1" s="12"/>
      <c r="I1" s="12"/>
      <c r="J1" s="12"/>
      <c r="K1" s="12"/>
    </row>
    <row r="2" spans="1:14" ht="15.6" x14ac:dyDescent="0.25">
      <c r="B2" s="4" t="s">
        <v>34</v>
      </c>
      <c r="C2" s="4" t="s">
        <v>35</v>
      </c>
      <c r="D2" s="4" t="s">
        <v>36</v>
      </c>
      <c r="E2" s="4" t="s">
        <v>44</v>
      </c>
      <c r="F2" s="4" t="s">
        <v>45</v>
      </c>
      <c r="G2" s="4" t="s">
        <v>37</v>
      </c>
      <c r="H2" s="4" t="s">
        <v>38</v>
      </c>
      <c r="I2" s="4" t="s">
        <v>39</v>
      </c>
      <c r="J2" s="4" t="s">
        <v>46</v>
      </c>
      <c r="K2" s="4" t="s">
        <v>47</v>
      </c>
      <c r="M2" s="1" t="s">
        <v>22</v>
      </c>
    </row>
    <row r="3" spans="1:14" x14ac:dyDescent="0.25">
      <c r="M3" s="11" t="s">
        <v>41</v>
      </c>
      <c r="N3" s="11"/>
    </row>
    <row r="4" spans="1:14" ht="15.6" x14ac:dyDescent="0.25">
      <c r="A4" s="1" t="s">
        <v>51</v>
      </c>
      <c r="B4" s="9">
        <f>B5*100</f>
        <v>4.5454545454545459</v>
      </c>
      <c r="C4" s="9">
        <f t="shared" ref="C4:K4" si="0">C5*100</f>
        <v>8.3333333333333321</v>
      </c>
      <c r="D4" s="9">
        <f t="shared" si="0"/>
        <v>10.344827586206897</v>
      </c>
      <c r="E4" s="9">
        <f t="shared" si="0"/>
        <v>12</v>
      </c>
      <c r="F4" s="9">
        <f t="shared" si="0"/>
        <v>11.538461538461538</v>
      </c>
      <c r="G4" s="9">
        <f t="shared" si="0"/>
        <v>22.222222222222221</v>
      </c>
      <c r="H4" s="9">
        <f t="shared" si="0"/>
        <v>60</v>
      </c>
      <c r="I4" s="9">
        <f t="shared" si="0"/>
        <v>100</v>
      </c>
      <c r="J4" s="9">
        <f t="shared" si="0"/>
        <v>75</v>
      </c>
      <c r="K4" s="9">
        <f t="shared" si="0"/>
        <v>66.666666666666657</v>
      </c>
      <c r="M4" s="4" t="s">
        <v>14</v>
      </c>
      <c r="N4" s="4" t="s">
        <v>15</v>
      </c>
    </row>
    <row r="5" spans="1:14" x14ac:dyDescent="0.25">
      <c r="A5" s="1" t="s">
        <v>50</v>
      </c>
      <c r="B5" s="1">
        <f>1/22</f>
        <v>4.5454545454545456E-2</v>
      </c>
      <c r="C5" s="1">
        <f>1/12</f>
        <v>8.3333333333333329E-2</v>
      </c>
      <c r="D5" s="1">
        <f>3/29</f>
        <v>0.10344827586206896</v>
      </c>
      <c r="E5" s="1">
        <f>3/25</f>
        <v>0.12</v>
      </c>
      <c r="F5" s="1">
        <f>3/26</f>
        <v>0.11538461538461539</v>
      </c>
      <c r="G5" s="1">
        <f>2/9</f>
        <v>0.22222222222222221</v>
      </c>
      <c r="H5" s="1">
        <f>9/15</f>
        <v>0.6</v>
      </c>
      <c r="I5" s="1">
        <f>12/12</f>
        <v>1</v>
      </c>
      <c r="J5" s="1">
        <f>12/16</f>
        <v>0.75</v>
      </c>
      <c r="K5" s="1">
        <f>12/18</f>
        <v>0.66666666666666663</v>
      </c>
      <c r="M5" s="5">
        <v>4.5454545454545459</v>
      </c>
      <c r="N5" s="5">
        <v>22.222222222222221</v>
      </c>
    </row>
    <row r="6" spans="1:14" x14ac:dyDescent="0.25">
      <c r="M6" s="5">
        <v>8.3333333333333321</v>
      </c>
      <c r="N6" s="5">
        <v>60</v>
      </c>
    </row>
    <row r="7" spans="1:14" x14ac:dyDescent="0.25">
      <c r="B7" s="1" t="s">
        <v>48</v>
      </c>
      <c r="C7" s="1" t="s">
        <v>48</v>
      </c>
      <c r="D7" s="1" t="s">
        <v>48</v>
      </c>
      <c r="E7" s="1" t="s">
        <v>48</v>
      </c>
      <c r="F7" s="1" t="s">
        <v>48</v>
      </c>
      <c r="G7" s="1" t="s">
        <v>49</v>
      </c>
      <c r="H7" s="1" t="s">
        <v>49</v>
      </c>
      <c r="I7" s="1" t="s">
        <v>49</v>
      </c>
      <c r="J7" s="1" t="s">
        <v>49</v>
      </c>
      <c r="K7" s="1" t="s">
        <v>49</v>
      </c>
      <c r="M7" s="5">
        <v>10.344827586206897</v>
      </c>
      <c r="N7" s="5">
        <v>100</v>
      </c>
    </row>
    <row r="8" spans="1:14" x14ac:dyDescent="0.25">
      <c r="B8" s="1" t="s">
        <v>49</v>
      </c>
      <c r="C8" s="1" t="s">
        <v>48</v>
      </c>
      <c r="D8" s="1" t="s">
        <v>48</v>
      </c>
      <c r="E8" s="1" t="s">
        <v>48</v>
      </c>
      <c r="F8" s="1" t="s">
        <v>48</v>
      </c>
      <c r="G8" s="1" t="s">
        <v>48</v>
      </c>
      <c r="H8" s="1" t="s">
        <v>49</v>
      </c>
      <c r="I8" s="1" t="s">
        <v>49</v>
      </c>
      <c r="J8" s="1" t="s">
        <v>48</v>
      </c>
      <c r="K8" s="1" t="s">
        <v>49</v>
      </c>
      <c r="M8" s="5">
        <v>12</v>
      </c>
      <c r="N8" s="5">
        <v>75</v>
      </c>
    </row>
    <row r="9" spans="1:14" x14ac:dyDescent="0.25">
      <c r="B9" s="1" t="s">
        <v>48</v>
      </c>
      <c r="C9" s="1" t="s">
        <v>48</v>
      </c>
      <c r="D9" s="1" t="s">
        <v>48</v>
      </c>
      <c r="E9" s="1" t="s">
        <v>48</v>
      </c>
      <c r="F9" s="1" t="s">
        <v>48</v>
      </c>
      <c r="G9" s="1" t="s">
        <v>48</v>
      </c>
      <c r="H9" s="1" t="s">
        <v>49</v>
      </c>
      <c r="I9" s="1" t="s">
        <v>49</v>
      </c>
      <c r="J9" s="1" t="s">
        <v>49</v>
      </c>
      <c r="K9" s="1" t="s">
        <v>49</v>
      </c>
      <c r="M9" s="5">
        <v>11.538461538461538</v>
      </c>
      <c r="N9" s="5">
        <v>66.666666666666657</v>
      </c>
    </row>
    <row r="10" spans="1:14" x14ac:dyDescent="0.25">
      <c r="B10" s="1" t="s">
        <v>48</v>
      </c>
      <c r="C10" s="1" t="s">
        <v>48</v>
      </c>
      <c r="D10" s="1" t="s">
        <v>49</v>
      </c>
      <c r="E10" s="1" t="s">
        <v>49</v>
      </c>
      <c r="F10" s="1" t="s">
        <v>49</v>
      </c>
      <c r="G10" s="1" t="s">
        <v>48</v>
      </c>
      <c r="H10" s="1" t="s">
        <v>48</v>
      </c>
      <c r="I10" s="1" t="s">
        <v>49</v>
      </c>
      <c r="J10" s="1" t="s">
        <v>49</v>
      </c>
      <c r="K10" s="1" t="s">
        <v>48</v>
      </c>
    </row>
    <row r="11" spans="1:14" x14ac:dyDescent="0.25">
      <c r="B11" s="1" t="s">
        <v>48</v>
      </c>
      <c r="C11" s="1" t="s">
        <v>49</v>
      </c>
      <c r="D11" s="1" t="s">
        <v>48</v>
      </c>
      <c r="E11" s="1" t="s">
        <v>48</v>
      </c>
      <c r="F11" s="1" t="s">
        <v>48</v>
      </c>
      <c r="G11" s="1" t="s">
        <v>49</v>
      </c>
      <c r="H11" s="1" t="s">
        <v>48</v>
      </c>
      <c r="I11" s="1" t="s">
        <v>49</v>
      </c>
      <c r="J11" s="1" t="s">
        <v>49</v>
      </c>
      <c r="K11" s="1" t="s">
        <v>49</v>
      </c>
    </row>
    <row r="12" spans="1:14" x14ac:dyDescent="0.25">
      <c r="B12" s="1" t="s">
        <v>48</v>
      </c>
      <c r="C12" s="1" t="s">
        <v>48</v>
      </c>
      <c r="D12" s="1" t="s">
        <v>48</v>
      </c>
      <c r="E12" s="1" t="s">
        <v>48</v>
      </c>
      <c r="F12" s="1" t="s">
        <v>48</v>
      </c>
      <c r="G12" s="1" t="s">
        <v>48</v>
      </c>
      <c r="H12" s="1" t="s">
        <v>48</v>
      </c>
      <c r="I12" s="1" t="s">
        <v>49</v>
      </c>
      <c r="J12" s="1" t="s">
        <v>48</v>
      </c>
      <c r="K12" s="1" t="s">
        <v>48</v>
      </c>
      <c r="M12"/>
    </row>
    <row r="13" spans="1:14" x14ac:dyDescent="0.25">
      <c r="B13" s="1" t="s">
        <v>48</v>
      </c>
      <c r="C13" s="1" t="s">
        <v>48</v>
      </c>
      <c r="D13" s="1" t="s">
        <v>48</v>
      </c>
      <c r="E13" s="1" t="s">
        <v>48</v>
      </c>
      <c r="F13" s="1" t="s">
        <v>48</v>
      </c>
      <c r="G13" s="1" t="s">
        <v>48</v>
      </c>
      <c r="H13" s="1" t="s">
        <v>49</v>
      </c>
      <c r="I13" s="1" t="s">
        <v>49</v>
      </c>
      <c r="J13" s="1" t="s">
        <v>49</v>
      </c>
      <c r="K13" s="1" t="s">
        <v>48</v>
      </c>
      <c r="M13"/>
    </row>
    <row r="14" spans="1:14" x14ac:dyDescent="0.25">
      <c r="B14" s="1" t="s">
        <v>48</v>
      </c>
      <c r="C14" s="1" t="s">
        <v>48</v>
      </c>
      <c r="D14" s="1" t="s">
        <v>48</v>
      </c>
      <c r="E14" s="1" t="s">
        <v>48</v>
      </c>
      <c r="F14" s="1" t="s">
        <v>48</v>
      </c>
      <c r="G14" s="1" t="s">
        <v>48</v>
      </c>
      <c r="H14" s="1" t="s">
        <v>49</v>
      </c>
      <c r="I14" s="1" t="s">
        <v>49</v>
      </c>
      <c r="J14" s="1" t="s">
        <v>49</v>
      </c>
      <c r="K14" s="1" t="s">
        <v>49</v>
      </c>
    </row>
    <row r="15" spans="1:14" x14ac:dyDescent="0.25">
      <c r="B15" s="1" t="s">
        <v>48</v>
      </c>
      <c r="C15" s="1" t="s">
        <v>48</v>
      </c>
      <c r="D15" s="1" t="s">
        <v>48</v>
      </c>
      <c r="E15" s="1" t="s">
        <v>48</v>
      </c>
      <c r="F15" s="1" t="s">
        <v>48</v>
      </c>
      <c r="G15" s="1" t="s">
        <v>48</v>
      </c>
      <c r="H15" s="1" t="s">
        <v>49</v>
      </c>
      <c r="I15" s="1" t="s">
        <v>49</v>
      </c>
      <c r="J15" s="1" t="s">
        <v>48</v>
      </c>
      <c r="K15" s="1" t="s">
        <v>49</v>
      </c>
    </row>
    <row r="16" spans="1:14" x14ac:dyDescent="0.25">
      <c r="B16" s="1" t="s">
        <v>48</v>
      </c>
      <c r="C16" s="1" t="s">
        <v>48</v>
      </c>
      <c r="D16" s="1" t="s">
        <v>48</v>
      </c>
      <c r="E16" s="1" t="s">
        <v>48</v>
      </c>
      <c r="F16" s="1" t="s">
        <v>48</v>
      </c>
      <c r="G16" s="1" t="s">
        <v>48</v>
      </c>
      <c r="H16" s="1" t="s">
        <v>48</v>
      </c>
      <c r="I16" s="1" t="s">
        <v>49</v>
      </c>
      <c r="J16" s="1" t="s">
        <v>49</v>
      </c>
      <c r="K16" s="1" t="s">
        <v>48</v>
      </c>
    </row>
    <row r="17" spans="2:11" x14ac:dyDescent="0.25">
      <c r="B17" s="1" t="s">
        <v>48</v>
      </c>
      <c r="C17" s="1" t="s">
        <v>48</v>
      </c>
      <c r="D17" s="1" t="s">
        <v>48</v>
      </c>
      <c r="E17" s="1" t="s">
        <v>48</v>
      </c>
      <c r="F17" s="1" t="s">
        <v>48</v>
      </c>
      <c r="G17" s="1" t="s">
        <v>49</v>
      </c>
      <c r="H17" s="1" t="s">
        <v>48</v>
      </c>
      <c r="I17" s="1" t="s">
        <v>49</v>
      </c>
      <c r="J17" s="1" t="s">
        <v>49</v>
      </c>
      <c r="K17" s="1" t="s">
        <v>49</v>
      </c>
    </row>
    <row r="18" spans="2:11" x14ac:dyDescent="0.25">
      <c r="B18" s="1" t="s">
        <v>48</v>
      </c>
      <c r="C18" s="1" t="s">
        <v>48</v>
      </c>
      <c r="D18" s="1" t="s">
        <v>48</v>
      </c>
      <c r="E18" s="1" t="s">
        <v>48</v>
      </c>
      <c r="F18" s="1" t="s">
        <v>48</v>
      </c>
      <c r="G18" s="1" t="s">
        <v>48</v>
      </c>
      <c r="H18" s="1" t="s">
        <v>49</v>
      </c>
      <c r="I18" s="1" t="s">
        <v>49</v>
      </c>
      <c r="J18" s="1" t="s">
        <v>48</v>
      </c>
      <c r="K18" s="1" t="s">
        <v>49</v>
      </c>
    </row>
    <row r="19" spans="2:11" x14ac:dyDescent="0.25">
      <c r="B19" s="1" t="s">
        <v>48</v>
      </c>
      <c r="D19" s="1" t="s">
        <v>48</v>
      </c>
      <c r="E19" s="1" t="s">
        <v>48</v>
      </c>
      <c r="F19" s="1" t="s">
        <v>48</v>
      </c>
      <c r="G19" s="1" t="s">
        <v>48</v>
      </c>
      <c r="H19" s="1" t="s">
        <v>49</v>
      </c>
      <c r="J19" s="1" t="s">
        <v>49</v>
      </c>
      <c r="K19" s="1" t="s">
        <v>49</v>
      </c>
    </row>
    <row r="20" spans="2:11" x14ac:dyDescent="0.25">
      <c r="B20" s="1" t="s">
        <v>48</v>
      </c>
      <c r="D20" s="1" t="s">
        <v>49</v>
      </c>
      <c r="E20" s="1" t="s">
        <v>49</v>
      </c>
      <c r="F20" s="1" t="s">
        <v>49</v>
      </c>
      <c r="G20" s="1" t="s">
        <v>48</v>
      </c>
      <c r="H20" s="1" t="s">
        <v>49</v>
      </c>
      <c r="J20" s="1" t="s">
        <v>49</v>
      </c>
      <c r="K20" s="1" t="s">
        <v>49</v>
      </c>
    </row>
    <row r="21" spans="2:11" x14ac:dyDescent="0.25">
      <c r="B21" s="1" t="s">
        <v>48</v>
      </c>
      <c r="D21" s="1" t="s">
        <v>48</v>
      </c>
      <c r="E21" s="1" t="s">
        <v>48</v>
      </c>
      <c r="F21" s="1" t="s">
        <v>48</v>
      </c>
      <c r="G21" s="1" t="s">
        <v>48</v>
      </c>
      <c r="H21" s="1" t="s">
        <v>48</v>
      </c>
      <c r="J21" s="1" t="s">
        <v>49</v>
      </c>
      <c r="K21" s="1" t="s">
        <v>48</v>
      </c>
    </row>
    <row r="22" spans="2:11" x14ac:dyDescent="0.25">
      <c r="B22" s="1" t="s">
        <v>48</v>
      </c>
      <c r="D22" s="1" t="s">
        <v>48</v>
      </c>
      <c r="E22" s="1" t="s">
        <v>48</v>
      </c>
      <c r="F22" s="1" t="s">
        <v>48</v>
      </c>
      <c r="G22" s="1" t="s">
        <v>48</v>
      </c>
      <c r="J22" s="1" t="s">
        <v>49</v>
      </c>
      <c r="K22" s="1" t="s">
        <v>49</v>
      </c>
    </row>
    <row r="23" spans="2:11" x14ac:dyDescent="0.25">
      <c r="B23" s="1" t="s">
        <v>48</v>
      </c>
      <c r="D23" s="1" t="s">
        <v>48</v>
      </c>
      <c r="E23" s="1" t="s">
        <v>48</v>
      </c>
      <c r="F23" s="1" t="s">
        <v>48</v>
      </c>
      <c r="G23" s="1" t="s">
        <v>49</v>
      </c>
      <c r="K23" s="1" t="s">
        <v>49</v>
      </c>
    </row>
    <row r="24" spans="2:11" x14ac:dyDescent="0.25">
      <c r="B24" s="1" t="s">
        <v>48</v>
      </c>
      <c r="D24" s="1" t="s">
        <v>49</v>
      </c>
      <c r="E24" s="1" t="s">
        <v>49</v>
      </c>
      <c r="F24" s="1" t="s">
        <v>49</v>
      </c>
      <c r="G24" s="1" t="s">
        <v>48</v>
      </c>
      <c r="K24" s="1" t="s">
        <v>48</v>
      </c>
    </row>
    <row r="25" spans="2:11" x14ac:dyDescent="0.25">
      <c r="B25" s="1" t="s">
        <v>48</v>
      </c>
      <c r="D25" s="1" t="s">
        <v>48</v>
      </c>
      <c r="E25" s="1" t="s">
        <v>48</v>
      </c>
      <c r="F25" s="1" t="s">
        <v>48</v>
      </c>
    </row>
    <row r="26" spans="2:11" x14ac:dyDescent="0.25">
      <c r="B26" s="1" t="s">
        <v>48</v>
      </c>
      <c r="D26" s="1" t="s">
        <v>48</v>
      </c>
      <c r="E26" s="1" t="s">
        <v>48</v>
      </c>
      <c r="F26" s="1" t="s">
        <v>48</v>
      </c>
    </row>
    <row r="27" spans="2:11" x14ac:dyDescent="0.25">
      <c r="B27" s="1" t="s">
        <v>48</v>
      </c>
      <c r="C27" s="8"/>
      <c r="D27" s="1" t="s">
        <v>48</v>
      </c>
      <c r="E27" s="1" t="s">
        <v>48</v>
      </c>
      <c r="F27" s="1" t="s">
        <v>48</v>
      </c>
    </row>
    <row r="28" spans="2:11" x14ac:dyDescent="0.25">
      <c r="B28" s="1" t="s">
        <v>48</v>
      </c>
      <c r="D28" s="1" t="s">
        <v>48</v>
      </c>
      <c r="E28" s="1" t="s">
        <v>48</v>
      </c>
      <c r="F28" s="1" t="s">
        <v>48</v>
      </c>
    </row>
    <row r="29" spans="2:11" x14ac:dyDescent="0.25">
      <c r="D29" s="1" t="s">
        <v>48</v>
      </c>
      <c r="E29" s="1" t="s">
        <v>48</v>
      </c>
      <c r="F29" s="1" t="s">
        <v>48</v>
      </c>
    </row>
    <row r="30" spans="2:11" x14ac:dyDescent="0.25">
      <c r="D30" s="1" t="s">
        <v>48</v>
      </c>
      <c r="E30" s="1" t="s">
        <v>48</v>
      </c>
      <c r="F30" s="1" t="s">
        <v>48</v>
      </c>
    </row>
    <row r="31" spans="2:11" x14ac:dyDescent="0.25">
      <c r="D31" s="1" t="s">
        <v>48</v>
      </c>
      <c r="E31" s="1" t="s">
        <v>48</v>
      </c>
      <c r="F31" s="1" t="s">
        <v>48</v>
      </c>
    </row>
    <row r="32" spans="2:11" x14ac:dyDescent="0.25">
      <c r="D32" s="1" t="s">
        <v>48</v>
      </c>
      <c r="F32" s="1" t="s">
        <v>48</v>
      </c>
    </row>
    <row r="33" spans="4:4" x14ac:dyDescent="0.25">
      <c r="D33" s="1" t="s">
        <v>48</v>
      </c>
    </row>
    <row r="34" spans="4:4" x14ac:dyDescent="0.25">
      <c r="D34" s="1" t="s">
        <v>48</v>
      </c>
    </row>
    <row r="35" spans="4:4" x14ac:dyDescent="0.25">
      <c r="D35" s="1" t="s">
        <v>48</v>
      </c>
    </row>
  </sheetData>
  <mergeCells count="2">
    <mergeCell ref="M3:N3"/>
    <mergeCell ref="C1:K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D9F94-7B23-48B5-B6CE-26511C0D7395}">
  <dimension ref="A1:J30"/>
  <sheetViews>
    <sheetView tabSelected="1" workbookViewId="0">
      <selection activeCell="K20" sqref="K20"/>
    </sheetView>
  </sheetViews>
  <sheetFormatPr defaultRowHeight="13.8" x14ac:dyDescent="0.25"/>
  <cols>
    <col min="2" max="6" width="16.33203125" style="1" customWidth="1"/>
    <col min="7" max="7" width="15.33203125" style="1" customWidth="1"/>
    <col min="8" max="10" width="15.33203125" customWidth="1"/>
  </cols>
  <sheetData>
    <row r="1" spans="1:10" x14ac:dyDescent="0.25">
      <c r="A1" s="12" t="s">
        <v>52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.6" x14ac:dyDescent="0.25">
      <c r="A2" s="4" t="s">
        <v>34</v>
      </c>
      <c r="B2" s="4" t="s">
        <v>35</v>
      </c>
      <c r="C2" s="4" t="s">
        <v>36</v>
      </c>
      <c r="D2" s="4" t="s">
        <v>37</v>
      </c>
      <c r="E2" s="4" t="s">
        <v>38</v>
      </c>
      <c r="F2" s="4" t="s">
        <v>39</v>
      </c>
      <c r="G2"/>
    </row>
    <row r="3" spans="1:10" x14ac:dyDescent="0.25">
      <c r="A3" s="1"/>
      <c r="G3"/>
    </row>
    <row r="4" spans="1:10" x14ac:dyDescent="0.25">
      <c r="A4" s="8">
        <f>4/15</f>
        <v>0.26666666666666666</v>
      </c>
      <c r="B4" s="8">
        <f>5/16</f>
        <v>0.3125</v>
      </c>
      <c r="C4" s="8">
        <f>5/17</f>
        <v>0.29411764705882354</v>
      </c>
      <c r="D4" s="8">
        <f>7/12</f>
        <v>0.58333333333333337</v>
      </c>
      <c r="E4" s="8">
        <f>10/15</f>
        <v>0.66666666666666663</v>
      </c>
      <c r="F4" s="8">
        <f>10/17</f>
        <v>0.58823529411764708</v>
      </c>
      <c r="G4"/>
      <c r="H4" s="1" t="s">
        <v>22</v>
      </c>
      <c r="I4" s="1"/>
    </row>
    <row r="5" spans="1:10" x14ac:dyDescent="0.25">
      <c r="A5" s="1"/>
      <c r="G5"/>
      <c r="H5" s="11" t="s">
        <v>40</v>
      </c>
      <c r="I5" s="11"/>
    </row>
    <row r="6" spans="1:10" ht="15.6" x14ac:dyDescent="0.25">
      <c r="A6" s="1">
        <v>18</v>
      </c>
      <c r="B6" s="1">
        <v>19</v>
      </c>
      <c r="C6" s="1">
        <v>18</v>
      </c>
      <c r="D6" s="1">
        <v>20</v>
      </c>
      <c r="E6" s="1">
        <v>17</v>
      </c>
      <c r="F6" s="1">
        <v>19</v>
      </c>
      <c r="G6"/>
      <c r="H6" s="4" t="s">
        <v>14</v>
      </c>
      <c r="I6" s="4" t="s">
        <v>15</v>
      </c>
    </row>
    <row r="7" spans="1:10" x14ac:dyDescent="0.25">
      <c r="A7" s="1">
        <v>20</v>
      </c>
      <c r="B7" s="1">
        <v>20</v>
      </c>
      <c r="C7" s="1">
        <v>20</v>
      </c>
      <c r="D7" s="1">
        <v>17</v>
      </c>
      <c r="E7" s="1">
        <v>15</v>
      </c>
      <c r="F7" s="1">
        <v>20</v>
      </c>
      <c r="G7"/>
      <c r="H7" s="7">
        <v>0.26666666666666666</v>
      </c>
      <c r="I7" s="7">
        <v>0.58333333333333337</v>
      </c>
    </row>
    <row r="8" spans="1:10" x14ac:dyDescent="0.25">
      <c r="A8" s="1">
        <v>20</v>
      </c>
      <c r="B8" s="1">
        <v>19</v>
      </c>
      <c r="C8" s="1">
        <v>20</v>
      </c>
      <c r="D8" s="1">
        <v>19</v>
      </c>
      <c r="E8" s="1">
        <v>20</v>
      </c>
      <c r="F8" s="1">
        <v>14</v>
      </c>
      <c r="G8"/>
      <c r="H8">
        <v>0.3125</v>
      </c>
      <c r="I8">
        <v>0.66666666666666663</v>
      </c>
    </row>
    <row r="9" spans="1:10" x14ac:dyDescent="0.25">
      <c r="A9" s="1">
        <v>20</v>
      </c>
      <c r="B9" s="1">
        <v>16</v>
      </c>
      <c r="C9" s="1">
        <v>20</v>
      </c>
      <c r="D9" s="1">
        <v>20</v>
      </c>
      <c r="E9" s="1">
        <v>20</v>
      </c>
      <c r="F9" s="1">
        <v>17</v>
      </c>
      <c r="G9"/>
      <c r="H9">
        <v>0.29411764705882354</v>
      </c>
      <c r="I9">
        <v>0.58823529411764708</v>
      </c>
    </row>
    <row r="10" spans="1:10" x14ac:dyDescent="0.25">
      <c r="A10" s="1">
        <v>20</v>
      </c>
      <c r="B10" s="1">
        <v>18</v>
      </c>
      <c r="C10" s="1">
        <v>20</v>
      </c>
      <c r="D10" s="1">
        <v>20</v>
      </c>
      <c r="E10" s="1">
        <v>17</v>
      </c>
      <c r="F10" s="1">
        <v>20</v>
      </c>
      <c r="G10"/>
    </row>
    <row r="11" spans="1:10" x14ac:dyDescent="0.25">
      <c r="A11" s="1">
        <v>20</v>
      </c>
      <c r="B11" s="1">
        <v>20</v>
      </c>
      <c r="C11" s="1">
        <v>19</v>
      </c>
      <c r="D11" s="1">
        <v>15</v>
      </c>
      <c r="E11" s="1">
        <v>20</v>
      </c>
      <c r="F11" s="1">
        <v>20</v>
      </c>
      <c r="G11"/>
    </row>
    <row r="12" spans="1:10" x14ac:dyDescent="0.25">
      <c r="A12" s="1">
        <v>20</v>
      </c>
      <c r="B12" s="1">
        <v>20</v>
      </c>
      <c r="C12" s="1">
        <v>20</v>
      </c>
      <c r="D12" s="1">
        <v>14</v>
      </c>
      <c r="E12" s="1">
        <v>20</v>
      </c>
      <c r="F12" s="1">
        <v>19</v>
      </c>
      <c r="G12"/>
    </row>
    <row r="13" spans="1:10" x14ac:dyDescent="0.25">
      <c r="A13" s="1">
        <v>20</v>
      </c>
      <c r="B13" s="1">
        <v>20</v>
      </c>
      <c r="C13" s="1">
        <v>20</v>
      </c>
      <c r="D13" s="1">
        <v>18</v>
      </c>
      <c r="E13" s="1">
        <v>19</v>
      </c>
      <c r="F13" s="1">
        <v>18</v>
      </c>
      <c r="G13"/>
    </row>
    <row r="14" spans="1:10" x14ac:dyDescent="0.25">
      <c r="A14" s="1">
        <v>19</v>
      </c>
      <c r="B14" s="1">
        <v>20</v>
      </c>
      <c r="C14" s="1">
        <v>20</v>
      </c>
      <c r="D14" s="1">
        <v>20</v>
      </c>
      <c r="E14" s="1">
        <v>18</v>
      </c>
      <c r="F14" s="1">
        <v>15</v>
      </c>
      <c r="G14"/>
      <c r="H14" s="1"/>
    </row>
    <row r="15" spans="1:10" x14ac:dyDescent="0.25">
      <c r="A15" s="1">
        <v>18</v>
      </c>
      <c r="B15" s="1">
        <v>20</v>
      </c>
      <c r="C15" s="1">
        <v>20</v>
      </c>
      <c r="D15" s="1">
        <v>18</v>
      </c>
      <c r="E15" s="1">
        <v>19</v>
      </c>
      <c r="F15" s="1">
        <v>19</v>
      </c>
      <c r="G15"/>
    </row>
    <row r="16" spans="1:10" x14ac:dyDescent="0.25">
      <c r="A16" s="1">
        <v>19</v>
      </c>
      <c r="B16" s="1">
        <v>18</v>
      </c>
      <c r="C16" s="1">
        <v>20</v>
      </c>
      <c r="D16" s="1">
        <v>19</v>
      </c>
      <c r="E16" s="1">
        <v>17</v>
      </c>
      <c r="F16" s="1">
        <v>17</v>
      </c>
      <c r="G16"/>
    </row>
    <row r="17" spans="1:7" x14ac:dyDescent="0.25">
      <c r="A17" s="1">
        <v>20</v>
      </c>
      <c r="B17" s="1">
        <v>20</v>
      </c>
      <c r="C17" s="1">
        <v>20</v>
      </c>
      <c r="D17" s="1">
        <v>20</v>
      </c>
      <c r="E17" s="1">
        <v>19</v>
      </c>
      <c r="F17" s="1">
        <v>20</v>
      </c>
      <c r="G17"/>
    </row>
    <row r="18" spans="1:7" x14ac:dyDescent="0.25">
      <c r="A18" s="1">
        <v>20</v>
      </c>
      <c r="B18" s="1">
        <v>20</v>
      </c>
      <c r="C18" s="1">
        <v>18</v>
      </c>
      <c r="E18" s="1">
        <v>20</v>
      </c>
      <c r="F18" s="1">
        <v>20</v>
      </c>
      <c r="G18"/>
    </row>
    <row r="19" spans="1:7" x14ac:dyDescent="0.25">
      <c r="A19" s="1">
        <v>20</v>
      </c>
      <c r="B19" s="1">
        <v>20</v>
      </c>
      <c r="C19" s="1">
        <v>20</v>
      </c>
      <c r="E19" s="1">
        <v>14</v>
      </c>
      <c r="F19" s="1">
        <v>17</v>
      </c>
      <c r="G19"/>
    </row>
    <row r="20" spans="1:7" x14ac:dyDescent="0.25">
      <c r="A20" s="1">
        <v>20</v>
      </c>
      <c r="B20" s="1">
        <v>20</v>
      </c>
      <c r="C20" s="1">
        <v>19</v>
      </c>
      <c r="E20" s="1">
        <v>20</v>
      </c>
      <c r="F20" s="1">
        <v>18</v>
      </c>
      <c r="G20"/>
    </row>
    <row r="21" spans="1:7" x14ac:dyDescent="0.25">
      <c r="A21" s="1"/>
      <c r="B21" s="1">
        <v>20</v>
      </c>
      <c r="C21" s="1">
        <v>18</v>
      </c>
      <c r="F21" s="1">
        <v>20</v>
      </c>
      <c r="G21"/>
    </row>
    <row r="22" spans="1:7" x14ac:dyDescent="0.25">
      <c r="A22" s="1"/>
      <c r="C22" s="1">
        <v>20</v>
      </c>
      <c r="F22" s="1">
        <v>20</v>
      </c>
      <c r="G22"/>
    </row>
    <row r="23" spans="1:7" x14ac:dyDescent="0.25">
      <c r="A23" s="1"/>
      <c r="G23"/>
    </row>
    <row r="24" spans="1:7" x14ac:dyDescent="0.25">
      <c r="A24" s="1"/>
      <c r="G24"/>
    </row>
    <row r="25" spans="1:7" x14ac:dyDescent="0.25">
      <c r="A25" s="1"/>
      <c r="G25"/>
    </row>
    <row r="26" spans="1:7" x14ac:dyDescent="0.25">
      <c r="A26" s="1"/>
      <c r="G26"/>
    </row>
    <row r="27" spans="1:7" x14ac:dyDescent="0.25">
      <c r="A27" s="1"/>
      <c r="B27" s="8"/>
      <c r="C27" s="8"/>
      <c r="G27"/>
    </row>
    <row r="28" spans="1:7" x14ac:dyDescent="0.25">
      <c r="A28" s="1"/>
      <c r="G28"/>
    </row>
    <row r="29" spans="1:7" x14ac:dyDescent="0.25">
      <c r="A29" s="1"/>
      <c r="G29"/>
    </row>
    <row r="30" spans="1:7" x14ac:dyDescent="0.25">
      <c r="A30" s="1"/>
      <c r="G30"/>
    </row>
  </sheetData>
  <mergeCells count="2">
    <mergeCell ref="H5:I5"/>
    <mergeCell ref="A1:J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Fig 2 B </vt:lpstr>
      <vt:lpstr>Fig 2 C,D,E</vt:lpstr>
      <vt:lpstr>Fig 2 G</vt:lpstr>
      <vt:lpstr>Fig 2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gjk-pc</dc:creator>
  <cp:lastModifiedBy>gjk-pc</cp:lastModifiedBy>
  <dcterms:created xsi:type="dcterms:W3CDTF">2022-12-15T09:04:14Z</dcterms:created>
  <dcterms:modified xsi:type="dcterms:W3CDTF">2023-02-13T03:34:57Z</dcterms:modified>
</cp:coreProperties>
</file>