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ontiersin-my.sharepoint.com/personal/abigail_rassette_frontiersin_net/Documents/Documents/"/>
    </mc:Choice>
  </mc:AlternateContent>
  <xr:revisionPtr revIDLastSave="0" documentId="8_{22F30CEA-68EB-4BDB-ACA3-7D8C1A178313}" xr6:coauthVersionLast="47" xr6:coauthVersionMax="47" xr10:uidLastSave="{00000000-0000-0000-0000-000000000000}"/>
  <bookViews>
    <workbookView xWindow="2280" yWindow="2280" windowWidth="14400" windowHeight="8260" xr2:uid="{E79897D6-552A-4350-B13D-866C105A0F1B}"/>
  </bookViews>
  <sheets>
    <sheet name="Calibration Data" sheetId="6" r:id="rId1"/>
    <sheet name="Pre-Planting" sheetId="1" r:id="rId2"/>
    <sheet name="Growth-Cycle" sheetId="2" r:id="rId3"/>
    <sheet name="Water Use" sheetId="3" r:id="rId4"/>
    <sheet name="Harvest" sheetId="4" r:id="rId5"/>
    <sheet name="Liner Experiment Harvest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6" l="1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15" i="6"/>
  <c r="H28" i="4"/>
  <c r="B28" i="4"/>
  <c r="D92" i="3"/>
  <c r="D106" i="3"/>
  <c r="D112" i="3"/>
  <c r="E112" i="3"/>
  <c r="D107" i="3"/>
  <c r="D113" i="3"/>
  <c r="E113" i="3"/>
  <c r="D108" i="3"/>
  <c r="D114" i="3"/>
  <c r="E114" i="3"/>
  <c r="D109" i="3"/>
  <c r="E115" i="3"/>
  <c r="D115" i="3"/>
  <c r="G115" i="3"/>
  <c r="F115" i="3"/>
  <c r="F114" i="3"/>
  <c r="X112" i="3"/>
  <c r="X115" i="3"/>
  <c r="X114" i="3"/>
  <c r="X113" i="3"/>
  <c r="W114" i="3"/>
  <c r="W115" i="3"/>
  <c r="F27" i="3"/>
  <c r="D51" i="3"/>
  <c r="D59" i="3"/>
  <c r="D67" i="3"/>
  <c r="D27" i="3"/>
  <c r="D50" i="3" s="1"/>
  <c r="I11" i="6"/>
  <c r="J11" i="6" s="1"/>
  <c r="I10" i="6"/>
  <c r="J10" i="6" s="1"/>
  <c r="I9" i="6"/>
  <c r="J9" i="6" s="1"/>
  <c r="I8" i="6"/>
  <c r="J8" i="6" s="1"/>
  <c r="I7" i="6"/>
  <c r="J7" i="6" s="1"/>
  <c r="I6" i="6"/>
  <c r="J6" i="6" s="1"/>
  <c r="I5" i="6"/>
  <c r="J5" i="6" s="1"/>
  <c r="I4" i="6"/>
  <c r="J4" i="6" s="1"/>
  <c r="I3" i="6"/>
  <c r="J3" i="6" s="1"/>
  <c r="C3" i="6"/>
  <c r="C4" i="6" s="1"/>
  <c r="C5" i="6" s="1"/>
  <c r="C6" i="6" s="1"/>
  <c r="C7" i="6" s="1"/>
  <c r="C8" i="6" s="1"/>
  <c r="C9" i="6" s="1"/>
  <c r="C10" i="6" s="1"/>
  <c r="C11" i="6" s="1"/>
  <c r="I2" i="6"/>
  <c r="M28" i="4"/>
  <c r="M29" i="4"/>
  <c r="M30" i="4"/>
  <c r="M31" i="4"/>
  <c r="M36" i="4"/>
  <c r="M37" i="4"/>
  <c r="M38" i="4"/>
  <c r="M39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Q2" i="4"/>
  <c r="F36" i="4"/>
  <c r="F37" i="4"/>
  <c r="F38" i="4"/>
  <c r="F39" i="4"/>
  <c r="F28" i="4"/>
  <c r="F29" i="4"/>
  <c r="F30" i="4"/>
  <c r="F31" i="4"/>
  <c r="P3" i="4"/>
  <c r="L30" i="4" s="1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" i="4"/>
  <c r="O20" i="4"/>
  <c r="N3" i="4"/>
  <c r="J38" i="4" s="1"/>
  <c r="N4" i="4"/>
  <c r="N5" i="4"/>
  <c r="N6" i="4"/>
  <c r="N7" i="4"/>
  <c r="J37" i="4" s="1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" i="4"/>
  <c r="O3" i="4"/>
  <c r="K38" i="4" s="1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1" i="4"/>
  <c r="O2" i="4"/>
  <c r="H31" i="4"/>
  <c r="L3" i="4"/>
  <c r="M3" i="4"/>
  <c r="L4" i="4"/>
  <c r="M4" i="4"/>
  <c r="L5" i="4"/>
  <c r="M5" i="4"/>
  <c r="L6" i="4"/>
  <c r="H39" i="4" s="1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M2" i="4"/>
  <c r="I36" i="4" s="1"/>
  <c r="L2" i="4"/>
  <c r="H36" i="4" s="1"/>
  <c r="K3" i="4"/>
  <c r="K4" i="4"/>
  <c r="K5" i="4"/>
  <c r="K6" i="4"/>
  <c r="G31" i="4" s="1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" i="4"/>
  <c r="G36" i="4" s="1"/>
  <c r="C36" i="4"/>
  <c r="D36" i="4"/>
  <c r="E36" i="4"/>
  <c r="C37" i="4"/>
  <c r="D37" i="4"/>
  <c r="E37" i="4"/>
  <c r="C38" i="4"/>
  <c r="D38" i="4"/>
  <c r="E38" i="4"/>
  <c r="C39" i="4"/>
  <c r="D39" i="4"/>
  <c r="E39" i="4"/>
  <c r="C28" i="4"/>
  <c r="D28" i="4"/>
  <c r="E28" i="4"/>
  <c r="C29" i="4"/>
  <c r="D29" i="4"/>
  <c r="E29" i="4"/>
  <c r="C30" i="4"/>
  <c r="D30" i="4"/>
  <c r="E30" i="4"/>
  <c r="C31" i="4"/>
  <c r="D31" i="4"/>
  <c r="E31" i="4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B39" i="4"/>
  <c r="B38" i="4"/>
  <c r="B37" i="4"/>
  <c r="B36" i="4"/>
  <c r="B31" i="4"/>
  <c r="B30" i="4"/>
  <c r="B29" i="4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AE170" i="2"/>
  <c r="AE169" i="2"/>
  <c r="AE168" i="2"/>
  <c r="AE167" i="2"/>
  <c r="AE166" i="2"/>
  <c r="AE165" i="2"/>
  <c r="AE164" i="2"/>
  <c r="AE163" i="2"/>
  <c r="AE162" i="2"/>
  <c r="AE161" i="2"/>
  <c r="AE160" i="2"/>
  <c r="AE159" i="2"/>
  <c r="AE158" i="2"/>
  <c r="AE157" i="2"/>
  <c r="AE156" i="2"/>
  <c r="AE155" i="2"/>
  <c r="AE154" i="2"/>
  <c r="AE153" i="2"/>
  <c r="AE152" i="2"/>
  <c r="AE151" i="2"/>
  <c r="AE150" i="2"/>
  <c r="AE149" i="2"/>
  <c r="AE148" i="2"/>
  <c r="AE147" i="2"/>
  <c r="AE146" i="2"/>
  <c r="AE145" i="2"/>
  <c r="AE144" i="2"/>
  <c r="AE143" i="2"/>
  <c r="AE142" i="2"/>
  <c r="AE141" i="2"/>
  <c r="AE140" i="2"/>
  <c r="AE139" i="2"/>
  <c r="AE138" i="2"/>
  <c r="AE137" i="2"/>
  <c r="AE136" i="2"/>
  <c r="AE135" i="2"/>
  <c r="AE134" i="2"/>
  <c r="AE133" i="2"/>
  <c r="AE132" i="2"/>
  <c r="AE131" i="2"/>
  <c r="AE130" i="2"/>
  <c r="AE129" i="2"/>
  <c r="AE128" i="2"/>
  <c r="AE127" i="2"/>
  <c r="AE126" i="2"/>
  <c r="AE125" i="2"/>
  <c r="AE124" i="2"/>
  <c r="AE123" i="2"/>
  <c r="AE122" i="2"/>
  <c r="AE121" i="2"/>
  <c r="AE120" i="2"/>
  <c r="AE119" i="2"/>
  <c r="AE118" i="2"/>
  <c r="AE117" i="2"/>
  <c r="AE116" i="2"/>
  <c r="AE115" i="2"/>
  <c r="AE114" i="2"/>
  <c r="AE113" i="2"/>
  <c r="AE112" i="2"/>
  <c r="Y184" i="2" s="1"/>
  <c r="AE111" i="2"/>
  <c r="Y183" i="2" s="1"/>
  <c r="AE110" i="2"/>
  <c r="AE109" i="2"/>
  <c r="AE108" i="2"/>
  <c r="AE107" i="2"/>
  <c r="AE106" i="2"/>
  <c r="AE105" i="2"/>
  <c r="AE104" i="2"/>
  <c r="Y192" i="2" s="1"/>
  <c r="AE103" i="2"/>
  <c r="Y191" i="2" s="1"/>
  <c r="AE102" i="2"/>
  <c r="AE101" i="2"/>
  <c r="AE100" i="2"/>
  <c r="AE99" i="2"/>
  <c r="AE98" i="2"/>
  <c r="Y190" i="2" s="1"/>
  <c r="AE97" i="2"/>
  <c r="Y189" i="2" s="1"/>
  <c r="AE96" i="2"/>
  <c r="Y188" i="2" s="1"/>
  <c r="AE95" i="2"/>
  <c r="Y187" i="2" s="1"/>
  <c r="AE94" i="2"/>
  <c r="AE93" i="2"/>
  <c r="Y181" i="2" s="1"/>
  <c r="AE92" i="2"/>
  <c r="AE91" i="2"/>
  <c r="Y179" i="2" s="1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W27" i="3"/>
  <c r="W28" i="3"/>
  <c r="W29" i="3"/>
  <c r="W30" i="3"/>
  <c r="W31" i="3"/>
  <c r="W32" i="3"/>
  <c r="W33" i="3"/>
  <c r="W85" i="3" s="1"/>
  <c r="W34" i="3"/>
  <c r="W35" i="3"/>
  <c r="W102" i="3" s="1"/>
  <c r="W36" i="3"/>
  <c r="W37" i="3"/>
  <c r="W38" i="3"/>
  <c r="W39" i="3"/>
  <c r="W40" i="3"/>
  <c r="W41" i="3"/>
  <c r="W42" i="3"/>
  <c r="W43" i="3"/>
  <c r="W44" i="3"/>
  <c r="W45" i="3"/>
  <c r="W46" i="3"/>
  <c r="D28" i="3"/>
  <c r="D29" i="3"/>
  <c r="D52" i="3" s="1"/>
  <c r="D30" i="3"/>
  <c r="D53" i="3" s="1"/>
  <c r="D31" i="3"/>
  <c r="D54" i="3" s="1"/>
  <c r="D32" i="3"/>
  <c r="D55" i="3" s="1"/>
  <c r="D33" i="3"/>
  <c r="D56" i="3" s="1"/>
  <c r="D34" i="3"/>
  <c r="D57" i="3" s="1"/>
  <c r="D35" i="3"/>
  <c r="D58" i="3" s="1"/>
  <c r="D36" i="3"/>
  <c r="D37" i="3"/>
  <c r="D60" i="3" s="1"/>
  <c r="D38" i="3"/>
  <c r="D61" i="3" s="1"/>
  <c r="D39" i="3"/>
  <c r="D62" i="3" s="1"/>
  <c r="D40" i="3"/>
  <c r="D63" i="3" s="1"/>
  <c r="D41" i="3"/>
  <c r="D64" i="3" s="1"/>
  <c r="D42" i="3"/>
  <c r="D65" i="3" s="1"/>
  <c r="D43" i="3"/>
  <c r="D66" i="3" s="1"/>
  <c r="D44" i="3"/>
  <c r="D45" i="3"/>
  <c r="D68" i="3" s="1"/>
  <c r="D46" i="3"/>
  <c r="D69" i="3" s="1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Z91" i="2"/>
  <c r="Z92" i="2"/>
  <c r="Z93" i="2"/>
  <c r="Z94" i="2"/>
  <c r="T201" i="2" s="1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X91" i="2"/>
  <c r="X92" i="2"/>
  <c r="X93" i="2"/>
  <c r="X94" i="2"/>
  <c r="X95" i="2"/>
  <c r="R187" i="2" s="1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Q27" i="3"/>
  <c r="Q28" i="3"/>
  <c r="Q29" i="3"/>
  <c r="Q30" i="3"/>
  <c r="Q31" i="3"/>
  <c r="Q32" i="3"/>
  <c r="Q33" i="3"/>
  <c r="Q34" i="3"/>
  <c r="Q35" i="3"/>
  <c r="Q86" i="3" s="1"/>
  <c r="Q36" i="3"/>
  <c r="Q37" i="3"/>
  <c r="Q38" i="3"/>
  <c r="Q39" i="3"/>
  <c r="Q40" i="3"/>
  <c r="Q41" i="3"/>
  <c r="Q42" i="3"/>
  <c r="Q43" i="3"/>
  <c r="Q44" i="3"/>
  <c r="Q45" i="3"/>
  <c r="Q4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Q179" i="2"/>
  <c r="Q183" i="2"/>
  <c r="Q186" i="2"/>
  <c r="Q198" i="2"/>
  <c r="Q206" i="2"/>
  <c r="Q209" i="2"/>
  <c r="Q21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P188" i="2" l="1"/>
  <c r="U208" i="2"/>
  <c r="Y193" i="2"/>
  <c r="Y185" i="2"/>
  <c r="P187" i="2"/>
  <c r="S203" i="2"/>
  <c r="S211" i="2"/>
  <c r="S207" i="2"/>
  <c r="S199" i="2"/>
  <c r="U184" i="2"/>
  <c r="U192" i="2"/>
  <c r="V180" i="2"/>
  <c r="W180" i="2"/>
  <c r="Y194" i="2"/>
  <c r="Y186" i="2"/>
  <c r="P182" i="2"/>
  <c r="Q185" i="2"/>
  <c r="Q193" i="2"/>
  <c r="Q200" i="2"/>
  <c r="R181" i="2"/>
  <c r="S183" i="2"/>
  <c r="S198" i="2"/>
  <c r="U210" i="2"/>
  <c r="V179" i="2"/>
  <c r="W179" i="2"/>
  <c r="X190" i="2"/>
  <c r="P181" i="2"/>
  <c r="R180" i="2"/>
  <c r="V190" i="2"/>
  <c r="W190" i="2"/>
  <c r="X189" i="2"/>
  <c r="Q202" i="2"/>
  <c r="Q191" i="2"/>
  <c r="Q187" i="2"/>
  <c r="R179" i="2"/>
  <c r="V189" i="2"/>
  <c r="W189" i="2"/>
  <c r="Q190" i="2"/>
  <c r="R190" i="2"/>
  <c r="R206" i="2"/>
  <c r="S184" i="2"/>
  <c r="S192" i="2"/>
  <c r="T188" i="2"/>
  <c r="U203" i="2"/>
  <c r="U211" i="2"/>
  <c r="U207" i="2"/>
  <c r="U180" i="2"/>
  <c r="S210" i="2"/>
  <c r="U183" i="2"/>
  <c r="U198" i="2"/>
  <c r="P192" i="2"/>
  <c r="U199" i="2"/>
  <c r="P191" i="2"/>
  <c r="Q213" i="2"/>
  <c r="R186" i="2"/>
  <c r="P179" i="2"/>
  <c r="Q188" i="2"/>
  <c r="R192" i="2"/>
  <c r="S188" i="2"/>
  <c r="T187" i="2"/>
  <c r="U206" i="2"/>
  <c r="V191" i="2"/>
  <c r="W187" i="2"/>
  <c r="P186" i="2"/>
  <c r="P194" i="2"/>
  <c r="S205" i="2"/>
  <c r="S213" i="2"/>
  <c r="S209" i="2"/>
  <c r="S201" i="2"/>
  <c r="S191" i="2"/>
  <c r="T186" i="2"/>
  <c r="T194" i="2"/>
  <c r="U205" i="2"/>
  <c r="U213" i="2"/>
  <c r="U209" i="2"/>
  <c r="U201" i="2"/>
  <c r="U191" i="2"/>
  <c r="V182" i="2"/>
  <c r="W182" i="2"/>
  <c r="X181" i="2"/>
  <c r="R194" i="2"/>
  <c r="R184" i="2"/>
  <c r="R188" i="2"/>
  <c r="S206" i="2"/>
  <c r="T179" i="2"/>
  <c r="U188" i="2"/>
  <c r="V183" i="2"/>
  <c r="V187" i="2"/>
  <c r="W183" i="2"/>
  <c r="W191" i="2"/>
  <c r="P185" i="2"/>
  <c r="P193" i="2"/>
  <c r="P189" i="2"/>
  <c r="Q212" i="2"/>
  <c r="R182" i="2"/>
  <c r="S200" i="2"/>
  <c r="U200" i="2"/>
  <c r="V181" i="2"/>
  <c r="W181" i="2"/>
  <c r="X180" i="2"/>
  <c r="X179" i="2"/>
  <c r="P184" i="2"/>
  <c r="P183" i="2"/>
  <c r="S202" i="2"/>
  <c r="T183" i="2"/>
  <c r="U202" i="2"/>
  <c r="Y206" i="2"/>
  <c r="T191" i="2"/>
  <c r="X186" i="2"/>
  <c r="X194" i="2"/>
  <c r="P190" i="2"/>
  <c r="S180" i="2"/>
  <c r="T190" i="2"/>
  <c r="V186" i="2"/>
  <c r="V194" i="2"/>
  <c r="W186" i="2"/>
  <c r="W194" i="2"/>
  <c r="X185" i="2"/>
  <c r="X193" i="2"/>
  <c r="Y180" i="2"/>
  <c r="R189" i="2"/>
  <c r="X188" i="2"/>
  <c r="Q208" i="2"/>
  <c r="T192" i="2"/>
  <c r="Q204" i="2"/>
  <c r="Q205" i="2"/>
  <c r="U204" i="2"/>
  <c r="U212" i="2"/>
  <c r="V185" i="2"/>
  <c r="V193" i="2"/>
  <c r="W185" i="2"/>
  <c r="W193" i="2"/>
  <c r="X184" i="2"/>
  <c r="X192" i="2"/>
  <c r="P207" i="2"/>
  <c r="P180" i="2"/>
  <c r="R185" i="2"/>
  <c r="R193" i="2"/>
  <c r="R198" i="2"/>
  <c r="T180" i="2"/>
  <c r="V184" i="2"/>
  <c r="V192" i="2"/>
  <c r="V188" i="2"/>
  <c r="W184" i="2"/>
  <c r="W192" i="2"/>
  <c r="W188" i="2"/>
  <c r="X183" i="2"/>
  <c r="X191" i="2"/>
  <c r="X187" i="2"/>
  <c r="Y182" i="2"/>
  <c r="T184" i="2"/>
  <c r="X182" i="2"/>
  <c r="W93" i="3"/>
  <c r="P78" i="3"/>
  <c r="P122" i="3" s="1"/>
  <c r="D94" i="3"/>
  <c r="D76" i="3"/>
  <c r="T98" i="3"/>
  <c r="Y79" i="3"/>
  <c r="D99" i="3"/>
  <c r="X99" i="3"/>
  <c r="X77" i="3"/>
  <c r="X121" i="3" s="1"/>
  <c r="O99" i="3"/>
  <c r="W86" i="3"/>
  <c r="X95" i="3"/>
  <c r="O102" i="3"/>
  <c r="R99" i="3"/>
  <c r="S84" i="3"/>
  <c r="D120" i="3"/>
  <c r="Q83" i="3"/>
  <c r="W99" i="3"/>
  <c r="X79" i="3"/>
  <c r="X123" i="3" s="1"/>
  <c r="S83" i="3"/>
  <c r="U85" i="3"/>
  <c r="V99" i="3"/>
  <c r="D85" i="3"/>
  <c r="W79" i="3"/>
  <c r="W123" i="3" s="1"/>
  <c r="X82" i="3"/>
  <c r="X83" i="3"/>
  <c r="Y93" i="3"/>
  <c r="Y86" i="3"/>
  <c r="Y82" i="3"/>
  <c r="W77" i="3"/>
  <c r="W121" i="3" s="1"/>
  <c r="Y83" i="3"/>
  <c r="W84" i="3"/>
  <c r="Y78" i="3"/>
  <c r="R94" i="3"/>
  <c r="D77" i="3"/>
  <c r="W83" i="3"/>
  <c r="X78" i="3"/>
  <c r="X122" i="3" s="1"/>
  <c r="V86" i="3"/>
  <c r="V82" i="3"/>
  <c r="D84" i="3"/>
  <c r="W78" i="3"/>
  <c r="W122" i="3" s="1"/>
  <c r="X86" i="3"/>
  <c r="X98" i="3"/>
  <c r="Y85" i="3"/>
  <c r="O92" i="3"/>
  <c r="U76" i="3"/>
  <c r="U120" i="3" s="1"/>
  <c r="D86" i="3"/>
  <c r="D98" i="3"/>
  <c r="Q76" i="3"/>
  <c r="Q120" i="3" s="1"/>
  <c r="S100" i="3"/>
  <c r="U98" i="3"/>
  <c r="U95" i="3"/>
  <c r="D82" i="3"/>
  <c r="W82" i="3"/>
  <c r="X100" i="3"/>
  <c r="Y77" i="3"/>
  <c r="D79" i="3"/>
  <c r="P79" i="3"/>
  <c r="P123" i="3" s="1"/>
  <c r="D93" i="3"/>
  <c r="D78" i="3"/>
  <c r="W92" i="3"/>
  <c r="X101" i="3"/>
  <c r="X85" i="3"/>
  <c r="Y84" i="3"/>
  <c r="D83" i="3"/>
  <c r="O84" i="3"/>
  <c r="Q100" i="3"/>
  <c r="T79" i="3"/>
  <c r="T123" i="3" s="1"/>
  <c r="V84" i="3"/>
  <c r="D102" i="3"/>
  <c r="W98" i="3"/>
  <c r="X94" i="3"/>
  <c r="Y102" i="3"/>
  <c r="Y92" i="3"/>
  <c r="O98" i="3"/>
  <c r="O79" i="3"/>
  <c r="O123" i="3" s="1"/>
  <c r="P85" i="3"/>
  <c r="Q82" i="3"/>
  <c r="Q79" i="3"/>
  <c r="Q123" i="3" s="1"/>
  <c r="R100" i="3"/>
  <c r="S101" i="3"/>
  <c r="S99" i="3"/>
  <c r="T77" i="3"/>
  <c r="T121" i="3" s="1"/>
  <c r="T99" i="3"/>
  <c r="U101" i="3"/>
  <c r="V79" i="3"/>
  <c r="V123" i="3" s="1"/>
  <c r="V98" i="3"/>
  <c r="D101" i="3"/>
  <c r="W95" i="3"/>
  <c r="X93" i="3"/>
  <c r="Y101" i="3"/>
  <c r="Y76" i="3"/>
  <c r="R92" i="3"/>
  <c r="D95" i="3"/>
  <c r="W101" i="3"/>
  <c r="O82" i="3"/>
  <c r="P100" i="3"/>
  <c r="Q98" i="3"/>
  <c r="R95" i="3"/>
  <c r="S93" i="3"/>
  <c r="T78" i="3"/>
  <c r="T122" i="3" s="1"/>
  <c r="U77" i="3"/>
  <c r="U121" i="3" s="1"/>
  <c r="V83" i="3"/>
  <c r="V95" i="3"/>
  <c r="D100" i="3"/>
  <c r="W94" i="3"/>
  <c r="X102" i="3"/>
  <c r="X92" i="3"/>
  <c r="Y100" i="3"/>
  <c r="R102" i="3"/>
  <c r="T85" i="3"/>
  <c r="O78" i="3"/>
  <c r="O122" i="3" s="1"/>
  <c r="P99" i="3"/>
  <c r="P84" i="3"/>
  <c r="Q78" i="3"/>
  <c r="Q122" i="3" s="1"/>
  <c r="R93" i="3"/>
  <c r="T86" i="3"/>
  <c r="T76" i="3"/>
  <c r="T120" i="3" s="1"/>
  <c r="U99" i="3"/>
  <c r="U84" i="3"/>
  <c r="V78" i="3"/>
  <c r="V122" i="3" s="1"/>
  <c r="V92" i="3"/>
  <c r="X76" i="3"/>
  <c r="X120" i="3" s="1"/>
  <c r="Y99" i="3"/>
  <c r="Y98" i="3"/>
  <c r="Q102" i="3"/>
  <c r="V102" i="3"/>
  <c r="W76" i="3"/>
  <c r="W120" i="3" s="1"/>
  <c r="X84" i="3"/>
  <c r="Y95" i="3"/>
  <c r="O86" i="3"/>
  <c r="U82" i="3"/>
  <c r="O85" i="3"/>
  <c r="O76" i="3"/>
  <c r="O120" i="3" s="1"/>
  <c r="P94" i="3"/>
  <c r="Q101" i="3"/>
  <c r="Q92" i="3"/>
  <c r="R98" i="3"/>
  <c r="S85" i="3"/>
  <c r="S94" i="3"/>
  <c r="U78" i="3"/>
  <c r="U122" i="3" s="1"/>
  <c r="V85" i="3"/>
  <c r="V101" i="3"/>
  <c r="W100" i="3"/>
  <c r="Y94" i="3"/>
  <c r="O77" i="3"/>
  <c r="O121" i="3" s="1"/>
  <c r="P77" i="3"/>
  <c r="P121" i="3" s="1"/>
  <c r="P86" i="3"/>
  <c r="P82" i="3"/>
  <c r="Q93" i="3"/>
  <c r="R85" i="3"/>
  <c r="R84" i="3"/>
  <c r="S86" i="3"/>
  <c r="S76" i="3"/>
  <c r="S120" i="3" s="1"/>
  <c r="T84" i="3"/>
  <c r="U86" i="3"/>
  <c r="V77" i="3"/>
  <c r="V121" i="3" s="1"/>
  <c r="V100" i="3"/>
  <c r="G37" i="4"/>
  <c r="G30" i="4"/>
  <c r="I37" i="4"/>
  <c r="I38" i="4"/>
  <c r="J39" i="4"/>
  <c r="G38" i="4"/>
  <c r="H37" i="4"/>
  <c r="H38" i="4"/>
  <c r="L29" i="4"/>
  <c r="K37" i="4"/>
  <c r="J36" i="4"/>
  <c r="L28" i="4"/>
  <c r="L31" i="4"/>
  <c r="I39" i="4"/>
  <c r="K36" i="4"/>
  <c r="K39" i="4"/>
  <c r="G29" i="4"/>
  <c r="H29" i="4"/>
  <c r="J30" i="4"/>
  <c r="L39" i="4"/>
  <c r="G28" i="4"/>
  <c r="I29" i="4"/>
  <c r="K29" i="4"/>
  <c r="L38" i="4"/>
  <c r="G39" i="4"/>
  <c r="H30" i="4"/>
  <c r="J29" i="4"/>
  <c r="L37" i="4"/>
  <c r="I30" i="4"/>
  <c r="K28" i="4"/>
  <c r="L36" i="4"/>
  <c r="I31" i="4"/>
  <c r="K31" i="4"/>
  <c r="J28" i="4"/>
  <c r="J31" i="4"/>
  <c r="I28" i="4"/>
  <c r="K30" i="4"/>
  <c r="Q199" i="2"/>
  <c r="R191" i="2"/>
  <c r="S212" i="2"/>
  <c r="S193" i="2"/>
  <c r="Q207" i="2"/>
  <c r="R183" i="2"/>
  <c r="S204" i="2"/>
  <c r="S185" i="2"/>
  <c r="S208" i="2"/>
  <c r="S189" i="2"/>
  <c r="T181" i="2"/>
  <c r="P199" i="2"/>
  <c r="Q180" i="2"/>
  <c r="Q184" i="2"/>
  <c r="Q203" i="2"/>
  <c r="Q211" i="2"/>
  <c r="Q192" i="2"/>
  <c r="T185" i="2"/>
  <c r="T204" i="2"/>
  <c r="T193" i="2"/>
  <c r="T212" i="2"/>
  <c r="T189" i="2"/>
  <c r="T208" i="2"/>
  <c r="R209" i="2"/>
  <c r="R201" i="2"/>
  <c r="T207" i="2"/>
  <c r="T199" i="2"/>
  <c r="U185" i="2"/>
  <c r="U193" i="2"/>
  <c r="V211" i="2"/>
  <c r="V203" i="2"/>
  <c r="W211" i="2"/>
  <c r="W203" i="2"/>
  <c r="X211" i="2"/>
  <c r="X203" i="2"/>
  <c r="Y211" i="2"/>
  <c r="Y203" i="2"/>
  <c r="P212" i="2"/>
  <c r="R211" i="2"/>
  <c r="T209" i="2"/>
  <c r="T182" i="2"/>
  <c r="P211" i="2"/>
  <c r="R210" i="2"/>
  <c r="P210" i="2"/>
  <c r="P202" i="2"/>
  <c r="P209" i="2"/>
  <c r="P201" i="2"/>
  <c r="Y210" i="2"/>
  <c r="Y202" i="2"/>
  <c r="P204" i="2"/>
  <c r="R203" i="2"/>
  <c r="P203" i="2"/>
  <c r="Q181" i="2"/>
  <c r="R202" i="2"/>
  <c r="T200" i="2"/>
  <c r="Q189" i="2"/>
  <c r="Q201" i="2"/>
  <c r="R208" i="2"/>
  <c r="R200" i="2"/>
  <c r="S186" i="2"/>
  <c r="S194" i="2"/>
  <c r="T206" i="2"/>
  <c r="T198" i="2"/>
  <c r="U186" i="2"/>
  <c r="U194" i="2"/>
  <c r="V210" i="2"/>
  <c r="V202" i="2"/>
  <c r="W210" i="2"/>
  <c r="W202" i="2"/>
  <c r="X210" i="2"/>
  <c r="X202" i="2"/>
  <c r="P208" i="2"/>
  <c r="P200" i="2"/>
  <c r="R207" i="2"/>
  <c r="R199" i="2"/>
  <c r="S179" i="2"/>
  <c r="S187" i="2"/>
  <c r="T213" i="2"/>
  <c r="T205" i="2"/>
  <c r="U179" i="2"/>
  <c r="U187" i="2"/>
  <c r="V209" i="2"/>
  <c r="V201" i="2"/>
  <c r="W209" i="2"/>
  <c r="W201" i="2"/>
  <c r="X209" i="2"/>
  <c r="X201" i="2"/>
  <c r="Y209" i="2"/>
  <c r="Y201" i="2"/>
  <c r="V208" i="2"/>
  <c r="V200" i="2"/>
  <c r="W208" i="2"/>
  <c r="W200" i="2"/>
  <c r="X208" i="2"/>
  <c r="X200" i="2"/>
  <c r="Y208" i="2"/>
  <c r="Y200" i="2"/>
  <c r="Q194" i="2"/>
  <c r="R213" i="2"/>
  <c r="R205" i="2"/>
  <c r="S181" i="2"/>
  <c r="T211" i="2"/>
  <c r="T203" i="2"/>
  <c r="U181" i="2"/>
  <c r="U189" i="2"/>
  <c r="V207" i="2"/>
  <c r="V199" i="2"/>
  <c r="W207" i="2"/>
  <c r="W199" i="2"/>
  <c r="X207" i="2"/>
  <c r="X199" i="2"/>
  <c r="Y207" i="2"/>
  <c r="Y199" i="2"/>
  <c r="P206" i="2"/>
  <c r="P198" i="2"/>
  <c r="P213" i="2"/>
  <c r="P205" i="2"/>
  <c r="R212" i="2"/>
  <c r="R204" i="2"/>
  <c r="S182" i="2"/>
  <c r="S190" i="2"/>
  <c r="T210" i="2"/>
  <c r="T202" i="2"/>
  <c r="U182" i="2"/>
  <c r="U190" i="2"/>
  <c r="V206" i="2"/>
  <c r="V198" i="2"/>
  <c r="W206" i="2"/>
  <c r="W198" i="2"/>
  <c r="X206" i="2"/>
  <c r="X198" i="2"/>
  <c r="Y198" i="2"/>
  <c r="V213" i="2"/>
  <c r="V205" i="2"/>
  <c r="W213" i="2"/>
  <c r="W205" i="2"/>
  <c r="X213" i="2"/>
  <c r="X205" i="2"/>
  <c r="Y213" i="2"/>
  <c r="Y205" i="2"/>
  <c r="V212" i="2"/>
  <c r="V204" i="2"/>
  <c r="W212" i="2"/>
  <c r="W204" i="2"/>
  <c r="X212" i="2"/>
  <c r="X204" i="2"/>
  <c r="Y212" i="2"/>
  <c r="Y204" i="2"/>
  <c r="O101" i="3"/>
  <c r="P93" i="3"/>
  <c r="Q85" i="3"/>
  <c r="T83" i="3"/>
  <c r="U100" i="3"/>
  <c r="P102" i="3"/>
  <c r="P92" i="3"/>
  <c r="Q84" i="3"/>
  <c r="R83" i="3"/>
  <c r="T95" i="3"/>
  <c r="P101" i="3"/>
  <c r="P76" i="3"/>
  <c r="P120" i="3" s="1"/>
  <c r="R82" i="3"/>
  <c r="T94" i="3"/>
  <c r="O83" i="3"/>
  <c r="Q99" i="3"/>
  <c r="R79" i="3"/>
  <c r="R123" i="3" s="1"/>
  <c r="S95" i="3"/>
  <c r="R78" i="3"/>
  <c r="R122" i="3" s="1"/>
  <c r="S79" i="3"/>
  <c r="S123" i="3" s="1"/>
  <c r="T92" i="3"/>
  <c r="U79" i="3"/>
  <c r="U123" i="3" s="1"/>
  <c r="O94" i="3"/>
  <c r="P98" i="3"/>
  <c r="Q95" i="3"/>
  <c r="R77" i="3"/>
  <c r="R121" i="3" s="1"/>
  <c r="S78" i="3"/>
  <c r="S122" i="3" s="1"/>
  <c r="T101" i="3"/>
  <c r="U93" i="3"/>
  <c r="O93" i="3"/>
  <c r="P95" i="3"/>
  <c r="Q77" i="3"/>
  <c r="Q121" i="3" s="1"/>
  <c r="Q94" i="3"/>
  <c r="R101" i="3"/>
  <c r="R86" i="3"/>
  <c r="R76" i="3"/>
  <c r="R120" i="3" s="1"/>
  <c r="S102" i="3"/>
  <c r="S92" i="3"/>
  <c r="S77" i="3"/>
  <c r="S121" i="3" s="1"/>
  <c r="T100" i="3"/>
  <c r="U102" i="3"/>
  <c r="U92" i="3"/>
  <c r="V94" i="3"/>
  <c r="O100" i="3"/>
  <c r="T82" i="3"/>
  <c r="S98" i="3"/>
  <c r="U83" i="3"/>
  <c r="S82" i="3"/>
  <c r="T93" i="3"/>
  <c r="O95" i="3"/>
  <c r="T102" i="3"/>
  <c r="U94" i="3"/>
  <c r="P83" i="3"/>
  <c r="V93" i="3"/>
  <c r="V76" i="3"/>
  <c r="V120" i="3" s="1"/>
  <c r="Q182" i="2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M27" i="3"/>
  <c r="M92" i="3" s="1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M186" i="2" s="1"/>
  <c r="S113" i="2"/>
  <c r="S112" i="2"/>
  <c r="S111" i="2"/>
  <c r="S110" i="2"/>
  <c r="S109" i="2"/>
  <c r="S108" i="2"/>
  <c r="S107" i="2"/>
  <c r="S106" i="2"/>
  <c r="M194" i="2" s="1"/>
  <c r="S105" i="2"/>
  <c r="S104" i="2"/>
  <c r="S103" i="2"/>
  <c r="S102" i="2"/>
  <c r="S101" i="2"/>
  <c r="S100" i="2"/>
  <c r="S99" i="2"/>
  <c r="S98" i="2"/>
  <c r="M190" i="2" s="1"/>
  <c r="S97" i="2"/>
  <c r="S96" i="2"/>
  <c r="S95" i="2"/>
  <c r="S94" i="2"/>
  <c r="S93" i="2"/>
  <c r="M181" i="2" s="1"/>
  <c r="S92" i="2"/>
  <c r="M180" i="2" s="1"/>
  <c r="S91" i="2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K27" i="3"/>
  <c r="K76" i="3" s="1"/>
  <c r="K120" i="3" s="1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P91" i="2"/>
  <c r="Q91" i="2"/>
  <c r="P92" i="2"/>
  <c r="Q92" i="2"/>
  <c r="P93" i="2"/>
  <c r="Q93" i="2"/>
  <c r="P94" i="2"/>
  <c r="Q94" i="2"/>
  <c r="P95" i="2"/>
  <c r="Q95" i="2"/>
  <c r="P96" i="2"/>
  <c r="Q96" i="2"/>
  <c r="P97" i="2"/>
  <c r="Q97" i="2"/>
  <c r="P98" i="2"/>
  <c r="Q98" i="2"/>
  <c r="P99" i="2"/>
  <c r="Q99" i="2"/>
  <c r="P100" i="2"/>
  <c r="Q100" i="2"/>
  <c r="P101" i="2"/>
  <c r="Q101" i="2"/>
  <c r="P102" i="2"/>
  <c r="Q102" i="2"/>
  <c r="P103" i="2"/>
  <c r="Q103" i="2"/>
  <c r="P104" i="2"/>
  <c r="Q104" i="2"/>
  <c r="P105" i="2"/>
  <c r="Q105" i="2"/>
  <c r="P106" i="2"/>
  <c r="Q106" i="2"/>
  <c r="P107" i="2"/>
  <c r="Q107" i="2"/>
  <c r="P108" i="2"/>
  <c r="Q108" i="2"/>
  <c r="P109" i="2"/>
  <c r="Q109" i="2"/>
  <c r="P110" i="2"/>
  <c r="Q110" i="2"/>
  <c r="P111" i="2"/>
  <c r="Q111" i="2"/>
  <c r="P112" i="2"/>
  <c r="Q112" i="2"/>
  <c r="P113" i="2"/>
  <c r="Q113" i="2"/>
  <c r="P114" i="2"/>
  <c r="Q114" i="2"/>
  <c r="P115" i="2"/>
  <c r="Q115" i="2"/>
  <c r="P116" i="2"/>
  <c r="Q116" i="2"/>
  <c r="P117" i="2"/>
  <c r="Q117" i="2"/>
  <c r="P118" i="2"/>
  <c r="Q118" i="2"/>
  <c r="P119" i="2"/>
  <c r="Q119" i="2"/>
  <c r="P120" i="2"/>
  <c r="Q120" i="2"/>
  <c r="P121" i="2"/>
  <c r="Q121" i="2"/>
  <c r="P122" i="2"/>
  <c r="Q122" i="2"/>
  <c r="P123" i="2"/>
  <c r="Q123" i="2"/>
  <c r="P124" i="2"/>
  <c r="Q124" i="2"/>
  <c r="P125" i="2"/>
  <c r="Q125" i="2"/>
  <c r="P126" i="2"/>
  <c r="Q126" i="2"/>
  <c r="P127" i="2"/>
  <c r="Q127" i="2"/>
  <c r="P128" i="2"/>
  <c r="Q128" i="2"/>
  <c r="P129" i="2"/>
  <c r="Q129" i="2"/>
  <c r="P130" i="2"/>
  <c r="Q130" i="2"/>
  <c r="P131" i="2"/>
  <c r="Q131" i="2"/>
  <c r="P132" i="2"/>
  <c r="Q132" i="2"/>
  <c r="P133" i="2"/>
  <c r="Q133" i="2"/>
  <c r="P134" i="2"/>
  <c r="Q134" i="2"/>
  <c r="P135" i="2"/>
  <c r="Q135" i="2"/>
  <c r="P136" i="2"/>
  <c r="Q136" i="2"/>
  <c r="P137" i="2"/>
  <c r="Q137" i="2"/>
  <c r="P138" i="2"/>
  <c r="Q138" i="2"/>
  <c r="P139" i="2"/>
  <c r="Q139" i="2"/>
  <c r="P140" i="2"/>
  <c r="Q140" i="2"/>
  <c r="P141" i="2"/>
  <c r="Q141" i="2"/>
  <c r="P142" i="2"/>
  <c r="Q142" i="2"/>
  <c r="P143" i="2"/>
  <c r="Q143" i="2"/>
  <c r="P144" i="2"/>
  <c r="Q144" i="2"/>
  <c r="P145" i="2"/>
  <c r="Q145" i="2"/>
  <c r="P146" i="2"/>
  <c r="Q146" i="2"/>
  <c r="P147" i="2"/>
  <c r="Q147" i="2"/>
  <c r="P148" i="2"/>
  <c r="Q148" i="2"/>
  <c r="P149" i="2"/>
  <c r="Q149" i="2"/>
  <c r="P150" i="2"/>
  <c r="Q150" i="2"/>
  <c r="P151" i="2"/>
  <c r="Q151" i="2"/>
  <c r="P152" i="2"/>
  <c r="Q152" i="2"/>
  <c r="P153" i="2"/>
  <c r="Q153" i="2"/>
  <c r="P154" i="2"/>
  <c r="Q154" i="2"/>
  <c r="P155" i="2"/>
  <c r="Q155" i="2"/>
  <c r="P156" i="2"/>
  <c r="Q156" i="2"/>
  <c r="P157" i="2"/>
  <c r="Q157" i="2"/>
  <c r="P158" i="2"/>
  <c r="Q158" i="2"/>
  <c r="P159" i="2"/>
  <c r="Q159" i="2"/>
  <c r="P160" i="2"/>
  <c r="Q160" i="2"/>
  <c r="P161" i="2"/>
  <c r="Q161" i="2"/>
  <c r="P162" i="2"/>
  <c r="Q162" i="2"/>
  <c r="P163" i="2"/>
  <c r="Q163" i="2"/>
  <c r="P164" i="2"/>
  <c r="Q164" i="2"/>
  <c r="P165" i="2"/>
  <c r="Q165" i="2"/>
  <c r="P166" i="2"/>
  <c r="Q166" i="2"/>
  <c r="P167" i="2"/>
  <c r="Q167" i="2"/>
  <c r="P168" i="2"/>
  <c r="Q168" i="2"/>
  <c r="P169" i="2"/>
  <c r="Q169" i="2"/>
  <c r="P170" i="2"/>
  <c r="Q170" i="2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M179" i="2" l="1"/>
  <c r="L208" i="2"/>
  <c r="N180" i="2"/>
  <c r="O203" i="2"/>
  <c r="O192" i="2"/>
  <c r="O207" i="2"/>
  <c r="N187" i="2"/>
  <c r="N179" i="2"/>
  <c r="O202" i="2"/>
  <c r="O191" i="2"/>
  <c r="O187" i="2"/>
  <c r="L189" i="2"/>
  <c r="N186" i="2"/>
  <c r="N213" i="2"/>
  <c r="N190" i="2"/>
  <c r="O190" i="2"/>
  <c r="O201" i="2"/>
  <c r="N204" i="2"/>
  <c r="N212" i="2"/>
  <c r="N189" i="2"/>
  <c r="O189" i="2"/>
  <c r="O181" i="2"/>
  <c r="I179" i="2"/>
  <c r="L206" i="2"/>
  <c r="N184" i="2"/>
  <c r="N192" i="2"/>
  <c r="N188" i="2"/>
  <c r="O180" i="2"/>
  <c r="I209" i="2"/>
  <c r="L201" i="2"/>
  <c r="N202" i="2"/>
  <c r="N210" i="2"/>
  <c r="O179" i="2"/>
  <c r="I208" i="2"/>
  <c r="L200" i="2"/>
  <c r="N182" i="2"/>
  <c r="O186" i="2"/>
  <c r="O194" i="2"/>
  <c r="I207" i="2"/>
  <c r="L199" i="2"/>
  <c r="N181" i="2"/>
  <c r="O185" i="2"/>
  <c r="O193" i="2"/>
  <c r="M100" i="3"/>
  <c r="M102" i="3"/>
  <c r="L84" i="3"/>
  <c r="D121" i="3"/>
  <c r="D122" i="3"/>
  <c r="N102" i="3"/>
  <c r="N98" i="3"/>
  <c r="M94" i="3"/>
  <c r="N93" i="3"/>
  <c r="D123" i="3"/>
  <c r="I77" i="3"/>
  <c r="I121" i="3" s="1"/>
  <c r="J79" i="3"/>
  <c r="J123" i="3" s="1"/>
  <c r="J78" i="3"/>
  <c r="J122" i="3" s="1"/>
  <c r="L83" i="3"/>
  <c r="M85" i="3"/>
  <c r="L95" i="3"/>
  <c r="H95" i="3"/>
  <c r="H82" i="3"/>
  <c r="L79" i="3"/>
  <c r="L123" i="3" s="1"/>
  <c r="L78" i="3"/>
  <c r="L122" i="3" s="1"/>
  <c r="M93" i="3"/>
  <c r="N83" i="3"/>
  <c r="H85" i="3"/>
  <c r="I98" i="3"/>
  <c r="L77" i="3"/>
  <c r="L121" i="3" s="1"/>
  <c r="L86" i="3"/>
  <c r="L82" i="3"/>
  <c r="M84" i="3"/>
  <c r="N94" i="3"/>
  <c r="M79" i="3"/>
  <c r="M123" i="3" s="1"/>
  <c r="N77" i="3"/>
  <c r="N121" i="3" s="1"/>
  <c r="M98" i="3"/>
  <c r="K99" i="3"/>
  <c r="L85" i="3"/>
  <c r="M77" i="3"/>
  <c r="M121" i="3" s="1"/>
  <c r="M83" i="3"/>
  <c r="N84" i="3"/>
  <c r="N101" i="3"/>
  <c r="J200" i="2"/>
  <c r="L210" i="2"/>
  <c r="N198" i="2"/>
  <c r="O211" i="2"/>
  <c r="I194" i="2"/>
  <c r="K211" i="2"/>
  <c r="N194" i="2"/>
  <c r="O183" i="2"/>
  <c r="J207" i="2"/>
  <c r="N193" i="2"/>
  <c r="O209" i="2"/>
  <c r="O182" i="2"/>
  <c r="I203" i="2"/>
  <c r="I211" i="2"/>
  <c r="K202" i="2"/>
  <c r="K210" i="2"/>
  <c r="K206" i="2"/>
  <c r="K179" i="2"/>
  <c r="N211" i="2"/>
  <c r="N203" i="2"/>
  <c r="O208" i="2"/>
  <c r="O200" i="2"/>
  <c r="J204" i="2"/>
  <c r="L202" i="2"/>
  <c r="N206" i="2"/>
  <c r="I186" i="2"/>
  <c r="K207" i="2"/>
  <c r="O210" i="2"/>
  <c r="N191" i="2"/>
  <c r="O188" i="2"/>
  <c r="I201" i="2"/>
  <c r="K205" i="2"/>
  <c r="K213" i="2"/>
  <c r="K209" i="2"/>
  <c r="K201" i="2"/>
  <c r="L205" i="2"/>
  <c r="L213" i="2"/>
  <c r="L209" i="2"/>
  <c r="L181" i="2"/>
  <c r="M187" i="2"/>
  <c r="M191" i="2"/>
  <c r="M183" i="2"/>
  <c r="N209" i="2"/>
  <c r="N201" i="2"/>
  <c r="O206" i="2"/>
  <c r="O198" i="2"/>
  <c r="I187" i="2"/>
  <c r="J208" i="2"/>
  <c r="O184" i="2"/>
  <c r="K203" i="2"/>
  <c r="K199" i="2"/>
  <c r="N205" i="2"/>
  <c r="I204" i="2"/>
  <c r="J211" i="2"/>
  <c r="N185" i="2"/>
  <c r="I210" i="2"/>
  <c r="J210" i="2"/>
  <c r="J198" i="2"/>
  <c r="L198" i="2"/>
  <c r="N183" i="2"/>
  <c r="O199" i="2"/>
  <c r="I200" i="2"/>
  <c r="J205" i="2"/>
  <c r="J213" i="2"/>
  <c r="J209" i="2"/>
  <c r="J201" i="2"/>
  <c r="L204" i="2"/>
  <c r="L212" i="2"/>
  <c r="M188" i="2"/>
  <c r="M192" i="2"/>
  <c r="M184" i="2"/>
  <c r="N208" i="2"/>
  <c r="N200" i="2"/>
  <c r="O213" i="2"/>
  <c r="O205" i="2"/>
  <c r="J212" i="2"/>
  <c r="I212" i="2"/>
  <c r="J203" i="2"/>
  <c r="J199" i="2"/>
  <c r="I202" i="2"/>
  <c r="J202" i="2"/>
  <c r="J206" i="2"/>
  <c r="M182" i="2"/>
  <c r="I199" i="2"/>
  <c r="K204" i="2"/>
  <c r="K212" i="2"/>
  <c r="K208" i="2"/>
  <c r="K200" i="2"/>
  <c r="L203" i="2"/>
  <c r="L211" i="2"/>
  <c r="L207" i="2"/>
  <c r="M189" i="2"/>
  <c r="M193" i="2"/>
  <c r="M185" i="2"/>
  <c r="N207" i="2"/>
  <c r="N199" i="2"/>
  <c r="O212" i="2"/>
  <c r="O204" i="2"/>
  <c r="L94" i="3"/>
  <c r="M95" i="3"/>
  <c r="J76" i="3"/>
  <c r="J120" i="3" s="1"/>
  <c r="N79" i="3"/>
  <c r="N123" i="3" s="1"/>
  <c r="M82" i="3"/>
  <c r="N82" i="3"/>
  <c r="J86" i="3"/>
  <c r="K94" i="3"/>
  <c r="J94" i="3"/>
  <c r="L92" i="3"/>
  <c r="M99" i="3"/>
  <c r="N78" i="3"/>
  <c r="N122" i="3" s="1"/>
  <c r="L101" i="3"/>
  <c r="H84" i="3"/>
  <c r="I78" i="3"/>
  <c r="I122" i="3" s="1"/>
  <c r="J77" i="3"/>
  <c r="J121" i="3" s="1"/>
  <c r="K101" i="3"/>
  <c r="L100" i="3"/>
  <c r="M86" i="3"/>
  <c r="M76" i="3"/>
  <c r="M120" i="3" s="1"/>
  <c r="M101" i="3"/>
  <c r="L93" i="3"/>
  <c r="H101" i="3"/>
  <c r="K98" i="3"/>
  <c r="L102" i="3"/>
  <c r="H93" i="3"/>
  <c r="J85" i="3"/>
  <c r="L76" i="3"/>
  <c r="L120" i="3" s="1"/>
  <c r="H79" i="3"/>
  <c r="H123" i="3" s="1"/>
  <c r="I86" i="3"/>
  <c r="I76" i="3"/>
  <c r="I120" i="3" s="1"/>
  <c r="J84" i="3"/>
  <c r="K84" i="3"/>
  <c r="K93" i="3"/>
  <c r="L99" i="3"/>
  <c r="N86" i="3"/>
  <c r="N99" i="3"/>
  <c r="N95" i="3"/>
  <c r="I99" i="3"/>
  <c r="H83" i="3"/>
  <c r="J95" i="3"/>
  <c r="K100" i="3"/>
  <c r="L98" i="3"/>
  <c r="N85" i="3"/>
  <c r="I84" i="3"/>
  <c r="I79" i="3"/>
  <c r="I123" i="3" s="1"/>
  <c r="K102" i="3"/>
  <c r="M78" i="3"/>
  <c r="M122" i="3" s="1"/>
  <c r="I93" i="3"/>
  <c r="K86" i="3"/>
  <c r="H78" i="3"/>
  <c r="H122" i="3" s="1"/>
  <c r="I101" i="3"/>
  <c r="J99" i="3"/>
  <c r="K79" i="3"/>
  <c r="K123" i="3" s="1"/>
  <c r="N92" i="3"/>
  <c r="N76" i="3"/>
  <c r="N120" i="3" s="1"/>
  <c r="N100" i="3"/>
  <c r="I198" i="2"/>
  <c r="J194" i="2"/>
  <c r="J190" i="2"/>
  <c r="J186" i="2"/>
  <c r="J182" i="2"/>
  <c r="L180" i="2"/>
  <c r="L188" i="2"/>
  <c r="M209" i="2"/>
  <c r="M201" i="2"/>
  <c r="M208" i="2"/>
  <c r="M200" i="2"/>
  <c r="I193" i="2"/>
  <c r="I185" i="2"/>
  <c r="J193" i="2"/>
  <c r="J189" i="2"/>
  <c r="J185" i="2"/>
  <c r="J181" i="2"/>
  <c r="L182" i="2"/>
  <c r="L190" i="2"/>
  <c r="M207" i="2"/>
  <c r="M199" i="2"/>
  <c r="I192" i="2"/>
  <c r="I184" i="2"/>
  <c r="K192" i="2"/>
  <c r="K188" i="2"/>
  <c r="K184" i="2"/>
  <c r="K180" i="2"/>
  <c r="L183" i="2"/>
  <c r="L191" i="2"/>
  <c r="M206" i="2"/>
  <c r="M198" i="2"/>
  <c r="I206" i="2"/>
  <c r="I213" i="2"/>
  <c r="K181" i="2"/>
  <c r="I191" i="2"/>
  <c r="I183" i="2"/>
  <c r="J192" i="2"/>
  <c r="J188" i="2"/>
  <c r="J184" i="2"/>
  <c r="J180" i="2"/>
  <c r="L184" i="2"/>
  <c r="L192" i="2"/>
  <c r="M213" i="2"/>
  <c r="M205" i="2"/>
  <c r="K189" i="2"/>
  <c r="I190" i="2"/>
  <c r="I182" i="2"/>
  <c r="K191" i="2"/>
  <c r="K187" i="2"/>
  <c r="K183" i="2"/>
  <c r="J179" i="2"/>
  <c r="K198" i="2"/>
  <c r="L185" i="2"/>
  <c r="L193" i="2"/>
  <c r="M212" i="2"/>
  <c r="M204" i="2"/>
  <c r="I205" i="2"/>
  <c r="K193" i="2"/>
  <c r="I189" i="2"/>
  <c r="I181" i="2"/>
  <c r="J191" i="2"/>
  <c r="J187" i="2"/>
  <c r="J183" i="2"/>
  <c r="L186" i="2"/>
  <c r="L194" i="2"/>
  <c r="M211" i="2"/>
  <c r="M203" i="2"/>
  <c r="K185" i="2"/>
  <c r="I188" i="2"/>
  <c r="I180" i="2"/>
  <c r="K194" i="2"/>
  <c r="K190" i="2"/>
  <c r="K186" i="2"/>
  <c r="K182" i="2"/>
  <c r="L179" i="2"/>
  <c r="L187" i="2"/>
  <c r="M210" i="2"/>
  <c r="M202" i="2"/>
  <c r="H102" i="3"/>
  <c r="H92" i="3"/>
  <c r="H77" i="3"/>
  <c r="H121" i="3" s="1"/>
  <c r="I100" i="3"/>
  <c r="I85" i="3"/>
  <c r="J98" i="3"/>
  <c r="J83" i="3"/>
  <c r="K78" i="3"/>
  <c r="K122" i="3" s="1"/>
  <c r="K95" i="3"/>
  <c r="I83" i="3"/>
  <c r="H86" i="3"/>
  <c r="H76" i="3"/>
  <c r="H120" i="3" s="1"/>
  <c r="J82" i="3"/>
  <c r="K77" i="3"/>
  <c r="K121" i="3" s="1"/>
  <c r="H99" i="3"/>
  <c r="I95" i="3"/>
  <c r="I82" i="3"/>
  <c r="J93" i="3"/>
  <c r="K85" i="3"/>
  <c r="K92" i="3"/>
  <c r="H98" i="3"/>
  <c r="I94" i="3"/>
  <c r="J102" i="3"/>
  <c r="J92" i="3"/>
  <c r="J101" i="3"/>
  <c r="K83" i="3"/>
  <c r="H94" i="3"/>
  <c r="I102" i="3"/>
  <c r="I92" i="3"/>
  <c r="J100" i="3"/>
  <c r="K82" i="3"/>
  <c r="H100" i="3"/>
  <c r="G27" i="3"/>
  <c r="Z27" i="3" s="1"/>
  <c r="G28" i="3"/>
  <c r="Z28" i="3" s="1"/>
  <c r="G29" i="3"/>
  <c r="Z29" i="3" s="1"/>
  <c r="G30" i="3"/>
  <c r="Z30" i="3" s="1"/>
  <c r="G31" i="3"/>
  <c r="Z31" i="3" s="1"/>
  <c r="G32" i="3"/>
  <c r="G33" i="3"/>
  <c r="Z33" i="3" s="1"/>
  <c r="G34" i="3"/>
  <c r="G35" i="3"/>
  <c r="Z35" i="3" s="1"/>
  <c r="G36" i="3"/>
  <c r="Z36" i="3" s="1"/>
  <c r="G37" i="3"/>
  <c r="Z37" i="3" s="1"/>
  <c r="G38" i="3"/>
  <c r="G39" i="3"/>
  <c r="Z39" i="3" s="1"/>
  <c r="G40" i="3"/>
  <c r="Z40" i="3" s="1"/>
  <c r="G41" i="3"/>
  <c r="Z41" i="3" s="1"/>
  <c r="G42" i="3"/>
  <c r="Z42" i="3" s="1"/>
  <c r="G43" i="3"/>
  <c r="Z43" i="3" s="1"/>
  <c r="G44" i="3"/>
  <c r="Z44" i="3" s="1"/>
  <c r="G45" i="3"/>
  <c r="Z45" i="3" s="1"/>
  <c r="G46" i="3"/>
  <c r="Z46" i="3" s="1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E28" i="3"/>
  <c r="E51" i="3" s="1"/>
  <c r="F51" i="3" s="1"/>
  <c r="G51" i="3" s="1"/>
  <c r="H51" i="3" s="1"/>
  <c r="E29" i="3"/>
  <c r="E52" i="3" s="1"/>
  <c r="F52" i="3" s="1"/>
  <c r="E30" i="3"/>
  <c r="E53" i="3" s="1"/>
  <c r="E31" i="3"/>
  <c r="E54" i="3" s="1"/>
  <c r="F54" i="3" s="1"/>
  <c r="G54" i="3" s="1"/>
  <c r="H54" i="3" s="1"/>
  <c r="I54" i="3" s="1"/>
  <c r="J54" i="3" s="1"/>
  <c r="K54" i="3" s="1"/>
  <c r="L54" i="3" s="1"/>
  <c r="M54" i="3" s="1"/>
  <c r="N54" i="3" s="1"/>
  <c r="O54" i="3" s="1"/>
  <c r="P54" i="3" s="1"/>
  <c r="Q54" i="3" s="1"/>
  <c r="R54" i="3" s="1"/>
  <c r="S54" i="3" s="1"/>
  <c r="T54" i="3" s="1"/>
  <c r="U54" i="3" s="1"/>
  <c r="V54" i="3" s="1"/>
  <c r="W54" i="3" s="1"/>
  <c r="X54" i="3" s="1"/>
  <c r="AA54" i="3" s="1"/>
  <c r="E32" i="3"/>
  <c r="E55" i="3" s="1"/>
  <c r="E33" i="3"/>
  <c r="E56" i="3" s="1"/>
  <c r="E34" i="3"/>
  <c r="E57" i="3" s="1"/>
  <c r="E35" i="3"/>
  <c r="E58" i="3" s="1"/>
  <c r="F58" i="3" s="1"/>
  <c r="G58" i="3" s="1"/>
  <c r="H58" i="3" s="1"/>
  <c r="I58" i="3" s="1"/>
  <c r="J58" i="3" s="1"/>
  <c r="K58" i="3" s="1"/>
  <c r="L58" i="3" s="1"/>
  <c r="M58" i="3" s="1"/>
  <c r="N58" i="3" s="1"/>
  <c r="O58" i="3" s="1"/>
  <c r="P58" i="3" s="1"/>
  <c r="Q58" i="3" s="1"/>
  <c r="R58" i="3" s="1"/>
  <c r="S58" i="3" s="1"/>
  <c r="T58" i="3" s="1"/>
  <c r="U58" i="3" s="1"/>
  <c r="V58" i="3" s="1"/>
  <c r="W58" i="3" s="1"/>
  <c r="X58" i="3" s="1"/>
  <c r="AA58" i="3" s="1"/>
  <c r="E36" i="3"/>
  <c r="E59" i="3" s="1"/>
  <c r="F59" i="3" s="1"/>
  <c r="G59" i="3" s="1"/>
  <c r="H59" i="3" s="1"/>
  <c r="I59" i="3" s="1"/>
  <c r="J59" i="3" s="1"/>
  <c r="K59" i="3" s="1"/>
  <c r="L59" i="3" s="1"/>
  <c r="M59" i="3" s="1"/>
  <c r="N59" i="3" s="1"/>
  <c r="O59" i="3" s="1"/>
  <c r="P59" i="3" s="1"/>
  <c r="Q59" i="3" s="1"/>
  <c r="R59" i="3" s="1"/>
  <c r="S59" i="3" s="1"/>
  <c r="T59" i="3" s="1"/>
  <c r="U59" i="3" s="1"/>
  <c r="V59" i="3" s="1"/>
  <c r="W59" i="3" s="1"/>
  <c r="X59" i="3" s="1"/>
  <c r="AA59" i="3" s="1"/>
  <c r="E37" i="3"/>
  <c r="E60" i="3" s="1"/>
  <c r="F60" i="3" s="1"/>
  <c r="G60" i="3" s="1"/>
  <c r="H60" i="3" s="1"/>
  <c r="I60" i="3" s="1"/>
  <c r="J60" i="3" s="1"/>
  <c r="K60" i="3" s="1"/>
  <c r="L60" i="3" s="1"/>
  <c r="M60" i="3" s="1"/>
  <c r="N60" i="3" s="1"/>
  <c r="O60" i="3" s="1"/>
  <c r="P60" i="3" s="1"/>
  <c r="Q60" i="3" s="1"/>
  <c r="R60" i="3" s="1"/>
  <c r="S60" i="3" s="1"/>
  <c r="T60" i="3" s="1"/>
  <c r="U60" i="3" s="1"/>
  <c r="V60" i="3" s="1"/>
  <c r="W60" i="3" s="1"/>
  <c r="X60" i="3" s="1"/>
  <c r="AA60" i="3" s="1"/>
  <c r="E38" i="3"/>
  <c r="E61" i="3" s="1"/>
  <c r="F61" i="3" s="1"/>
  <c r="G61" i="3" s="1"/>
  <c r="H61" i="3" s="1"/>
  <c r="I61" i="3" s="1"/>
  <c r="J61" i="3" s="1"/>
  <c r="K61" i="3" s="1"/>
  <c r="L61" i="3" s="1"/>
  <c r="M61" i="3" s="1"/>
  <c r="N61" i="3" s="1"/>
  <c r="O61" i="3" s="1"/>
  <c r="P61" i="3" s="1"/>
  <c r="Q61" i="3" s="1"/>
  <c r="R61" i="3" s="1"/>
  <c r="S61" i="3" s="1"/>
  <c r="T61" i="3" s="1"/>
  <c r="U61" i="3" s="1"/>
  <c r="V61" i="3" s="1"/>
  <c r="W61" i="3" s="1"/>
  <c r="X61" i="3" s="1"/>
  <c r="AA61" i="3" s="1"/>
  <c r="E39" i="3"/>
  <c r="E62" i="3" s="1"/>
  <c r="F62" i="3" s="1"/>
  <c r="G62" i="3" s="1"/>
  <c r="H62" i="3" s="1"/>
  <c r="I62" i="3" s="1"/>
  <c r="J62" i="3" s="1"/>
  <c r="K62" i="3" s="1"/>
  <c r="L62" i="3" s="1"/>
  <c r="M62" i="3" s="1"/>
  <c r="N62" i="3" s="1"/>
  <c r="O62" i="3" s="1"/>
  <c r="P62" i="3" s="1"/>
  <c r="Q62" i="3" s="1"/>
  <c r="R62" i="3" s="1"/>
  <c r="S62" i="3" s="1"/>
  <c r="T62" i="3" s="1"/>
  <c r="U62" i="3" s="1"/>
  <c r="V62" i="3" s="1"/>
  <c r="W62" i="3" s="1"/>
  <c r="X62" i="3" s="1"/>
  <c r="AA62" i="3" s="1"/>
  <c r="E40" i="3"/>
  <c r="E63" i="3" s="1"/>
  <c r="E41" i="3"/>
  <c r="E64" i="3" s="1"/>
  <c r="E42" i="3"/>
  <c r="E65" i="3" s="1"/>
  <c r="E43" i="3"/>
  <c r="E66" i="3" s="1"/>
  <c r="F66" i="3" s="1"/>
  <c r="G66" i="3" s="1"/>
  <c r="H66" i="3" s="1"/>
  <c r="I66" i="3" s="1"/>
  <c r="J66" i="3" s="1"/>
  <c r="K66" i="3" s="1"/>
  <c r="L66" i="3" s="1"/>
  <c r="M66" i="3" s="1"/>
  <c r="N66" i="3" s="1"/>
  <c r="O66" i="3" s="1"/>
  <c r="P66" i="3" s="1"/>
  <c r="Q66" i="3" s="1"/>
  <c r="R66" i="3" s="1"/>
  <c r="S66" i="3" s="1"/>
  <c r="T66" i="3" s="1"/>
  <c r="U66" i="3" s="1"/>
  <c r="V66" i="3" s="1"/>
  <c r="W66" i="3" s="1"/>
  <c r="X66" i="3" s="1"/>
  <c r="AA66" i="3" s="1"/>
  <c r="E44" i="3"/>
  <c r="E67" i="3" s="1"/>
  <c r="E45" i="3"/>
  <c r="E68" i="3" s="1"/>
  <c r="F68" i="3" s="1"/>
  <c r="G68" i="3" s="1"/>
  <c r="H68" i="3" s="1"/>
  <c r="I68" i="3" s="1"/>
  <c r="J68" i="3" s="1"/>
  <c r="K68" i="3" s="1"/>
  <c r="L68" i="3" s="1"/>
  <c r="M68" i="3" s="1"/>
  <c r="N68" i="3" s="1"/>
  <c r="O68" i="3" s="1"/>
  <c r="P68" i="3" s="1"/>
  <c r="Q68" i="3" s="1"/>
  <c r="R68" i="3" s="1"/>
  <c r="S68" i="3" s="1"/>
  <c r="T68" i="3" s="1"/>
  <c r="U68" i="3" s="1"/>
  <c r="V68" i="3" s="1"/>
  <c r="W68" i="3" s="1"/>
  <c r="X68" i="3" s="1"/>
  <c r="AA68" i="3" s="1"/>
  <c r="E46" i="3"/>
  <c r="E69" i="3" s="1"/>
  <c r="F69" i="3" s="1"/>
  <c r="G69" i="3" s="1"/>
  <c r="H69" i="3" s="1"/>
  <c r="I69" i="3" s="1"/>
  <c r="J69" i="3" s="1"/>
  <c r="K69" i="3" s="1"/>
  <c r="L69" i="3" s="1"/>
  <c r="M69" i="3" s="1"/>
  <c r="N69" i="3" s="1"/>
  <c r="O69" i="3" s="1"/>
  <c r="P69" i="3" s="1"/>
  <c r="Q69" i="3" s="1"/>
  <c r="R69" i="3" s="1"/>
  <c r="S69" i="3" s="1"/>
  <c r="T69" i="3" s="1"/>
  <c r="U69" i="3" s="1"/>
  <c r="V69" i="3" s="1"/>
  <c r="W69" i="3" s="1"/>
  <c r="X69" i="3" s="1"/>
  <c r="AA69" i="3" s="1"/>
  <c r="G181" i="2" l="1"/>
  <c r="H181" i="2"/>
  <c r="G180" i="2"/>
  <c r="H180" i="2"/>
  <c r="G179" i="2"/>
  <c r="H179" i="2"/>
  <c r="G190" i="2"/>
  <c r="H190" i="2"/>
  <c r="F65" i="3"/>
  <c r="G65" i="3" s="1"/>
  <c r="H65" i="3" s="1"/>
  <c r="I65" i="3" s="1"/>
  <c r="J65" i="3" s="1"/>
  <c r="K65" i="3" s="1"/>
  <c r="L65" i="3" s="1"/>
  <c r="M65" i="3" s="1"/>
  <c r="N65" i="3" s="1"/>
  <c r="O65" i="3" s="1"/>
  <c r="P65" i="3" s="1"/>
  <c r="Q65" i="3" s="1"/>
  <c r="R65" i="3" s="1"/>
  <c r="S65" i="3" s="1"/>
  <c r="T65" i="3" s="1"/>
  <c r="U65" i="3" s="1"/>
  <c r="V65" i="3" s="1"/>
  <c r="W65" i="3" s="1"/>
  <c r="X65" i="3" s="1"/>
  <c r="AA65" i="3" s="1"/>
  <c r="F57" i="3"/>
  <c r="G57" i="3" s="1"/>
  <c r="H57" i="3" s="1"/>
  <c r="I57" i="3" s="1"/>
  <c r="J57" i="3" s="1"/>
  <c r="K57" i="3" s="1"/>
  <c r="L57" i="3" s="1"/>
  <c r="M57" i="3" s="1"/>
  <c r="N57" i="3" s="1"/>
  <c r="O57" i="3" s="1"/>
  <c r="P57" i="3" s="1"/>
  <c r="Q57" i="3" s="1"/>
  <c r="R57" i="3" s="1"/>
  <c r="S57" i="3" s="1"/>
  <c r="T57" i="3" s="1"/>
  <c r="U57" i="3" s="1"/>
  <c r="V57" i="3" s="1"/>
  <c r="W57" i="3" s="1"/>
  <c r="X57" i="3" s="1"/>
  <c r="AA57" i="3" s="1"/>
  <c r="F64" i="3"/>
  <c r="G64" i="3" s="1"/>
  <c r="H64" i="3" s="1"/>
  <c r="I64" i="3" s="1"/>
  <c r="J64" i="3" s="1"/>
  <c r="K64" i="3" s="1"/>
  <c r="L64" i="3" s="1"/>
  <c r="M64" i="3" s="1"/>
  <c r="N64" i="3" s="1"/>
  <c r="O64" i="3" s="1"/>
  <c r="P64" i="3" s="1"/>
  <c r="Q64" i="3" s="1"/>
  <c r="R64" i="3" s="1"/>
  <c r="S64" i="3" s="1"/>
  <c r="T64" i="3" s="1"/>
  <c r="U64" i="3" s="1"/>
  <c r="V64" i="3" s="1"/>
  <c r="W64" i="3" s="1"/>
  <c r="X64" i="3" s="1"/>
  <c r="AA64" i="3" s="1"/>
  <c r="F56" i="3"/>
  <c r="G56" i="3" s="1"/>
  <c r="H56" i="3" s="1"/>
  <c r="I56" i="3" s="1"/>
  <c r="J56" i="3" s="1"/>
  <c r="K56" i="3" s="1"/>
  <c r="L56" i="3" s="1"/>
  <c r="M56" i="3" s="1"/>
  <c r="N56" i="3" s="1"/>
  <c r="O56" i="3" s="1"/>
  <c r="P56" i="3" s="1"/>
  <c r="Q56" i="3" s="1"/>
  <c r="R56" i="3" s="1"/>
  <c r="S56" i="3" s="1"/>
  <c r="T56" i="3" s="1"/>
  <c r="U56" i="3" s="1"/>
  <c r="V56" i="3" s="1"/>
  <c r="W56" i="3" s="1"/>
  <c r="X56" i="3" s="1"/>
  <c r="AA56" i="3" s="1"/>
  <c r="F63" i="3"/>
  <c r="G63" i="3" s="1"/>
  <c r="H63" i="3" s="1"/>
  <c r="I63" i="3" s="1"/>
  <c r="J63" i="3" s="1"/>
  <c r="K63" i="3" s="1"/>
  <c r="L63" i="3" s="1"/>
  <c r="M63" i="3" s="1"/>
  <c r="N63" i="3" s="1"/>
  <c r="O63" i="3" s="1"/>
  <c r="P63" i="3" s="1"/>
  <c r="Q63" i="3" s="1"/>
  <c r="R63" i="3" s="1"/>
  <c r="S63" i="3" s="1"/>
  <c r="T63" i="3" s="1"/>
  <c r="U63" i="3" s="1"/>
  <c r="V63" i="3" s="1"/>
  <c r="W63" i="3" s="1"/>
  <c r="X63" i="3" s="1"/>
  <c r="AA63" i="3" s="1"/>
  <c r="F53" i="3"/>
  <c r="F55" i="3"/>
  <c r="F67" i="3"/>
  <c r="G67" i="3" s="1"/>
  <c r="H67" i="3" s="1"/>
  <c r="I67" i="3" s="1"/>
  <c r="J67" i="3" s="1"/>
  <c r="K67" i="3" s="1"/>
  <c r="L67" i="3" s="1"/>
  <c r="M67" i="3" s="1"/>
  <c r="N67" i="3" s="1"/>
  <c r="O67" i="3" s="1"/>
  <c r="P67" i="3" s="1"/>
  <c r="Q67" i="3" s="1"/>
  <c r="R67" i="3" s="1"/>
  <c r="S67" i="3" s="1"/>
  <c r="T67" i="3" s="1"/>
  <c r="U67" i="3" s="1"/>
  <c r="V67" i="3" s="1"/>
  <c r="W67" i="3" s="1"/>
  <c r="X67" i="3" s="1"/>
  <c r="AA67" i="3" s="1"/>
  <c r="I51" i="3"/>
  <c r="G55" i="3"/>
  <c r="F113" i="3"/>
  <c r="G52" i="3"/>
  <c r="G93" i="3"/>
  <c r="Z32" i="3"/>
  <c r="Z84" i="3" s="1"/>
  <c r="F86" i="3"/>
  <c r="F82" i="3"/>
  <c r="Z100" i="3"/>
  <c r="G82" i="3"/>
  <c r="Z38" i="3"/>
  <c r="Z79" i="3" s="1"/>
  <c r="Z95" i="3"/>
  <c r="Z99" i="3"/>
  <c r="Z83" i="3"/>
  <c r="G101" i="3"/>
  <c r="Z34" i="3"/>
  <c r="Z78" i="3"/>
  <c r="Z94" i="3"/>
  <c r="Z102" i="3"/>
  <c r="Z86" i="3"/>
  <c r="H207" i="2"/>
  <c r="G185" i="2"/>
  <c r="G189" i="2"/>
  <c r="H193" i="2"/>
  <c r="G207" i="2"/>
  <c r="G186" i="2"/>
  <c r="G193" i="2"/>
  <c r="H185" i="2"/>
  <c r="H189" i="2"/>
  <c r="G184" i="2"/>
  <c r="G192" i="2"/>
  <c r="G188" i="2"/>
  <c r="H184" i="2"/>
  <c r="H192" i="2"/>
  <c r="H188" i="2"/>
  <c r="G208" i="2"/>
  <c r="H208" i="2"/>
  <c r="H194" i="2"/>
  <c r="G187" i="2"/>
  <c r="H210" i="2"/>
  <c r="G194" i="2"/>
  <c r="H186" i="2"/>
  <c r="G183" i="2"/>
  <c r="G191" i="2"/>
  <c r="H183" i="2"/>
  <c r="H187" i="2"/>
  <c r="G182" i="2"/>
  <c r="H182" i="2"/>
  <c r="F102" i="3"/>
  <c r="F99" i="3"/>
  <c r="F84" i="3"/>
  <c r="G99" i="3"/>
  <c r="F78" i="3"/>
  <c r="F122" i="3" s="1"/>
  <c r="F79" i="3"/>
  <c r="F123" i="3" s="1"/>
  <c r="G102" i="3"/>
  <c r="G98" i="3"/>
  <c r="G83" i="3"/>
  <c r="G85" i="3"/>
  <c r="F93" i="3"/>
  <c r="F83" i="3"/>
  <c r="G94" i="3"/>
  <c r="F92" i="3"/>
  <c r="F98" i="3"/>
  <c r="G92" i="3"/>
  <c r="F85" i="3"/>
  <c r="G100" i="3"/>
  <c r="F94" i="3"/>
  <c r="G86" i="3"/>
  <c r="G76" i="3"/>
  <c r="G120" i="3" s="1"/>
  <c r="G210" i="2"/>
  <c r="H202" i="2"/>
  <c r="G209" i="2"/>
  <c r="G201" i="2"/>
  <c r="H209" i="2"/>
  <c r="H201" i="2"/>
  <c r="G200" i="2"/>
  <c r="H200" i="2"/>
  <c r="H191" i="2"/>
  <c r="G199" i="2"/>
  <c r="H199" i="2"/>
  <c r="G202" i="2"/>
  <c r="G206" i="2"/>
  <c r="G198" i="2"/>
  <c r="H206" i="2"/>
  <c r="H198" i="2"/>
  <c r="G213" i="2"/>
  <c r="G205" i="2"/>
  <c r="H213" i="2"/>
  <c r="H205" i="2"/>
  <c r="G212" i="2"/>
  <c r="G204" i="2"/>
  <c r="H212" i="2"/>
  <c r="H204" i="2"/>
  <c r="G211" i="2"/>
  <c r="G203" i="2"/>
  <c r="H211" i="2"/>
  <c r="H203" i="2"/>
  <c r="F101" i="3"/>
  <c r="E90" i="3"/>
  <c r="F77" i="3"/>
  <c r="F121" i="3" s="1"/>
  <c r="G84" i="3"/>
  <c r="F100" i="3"/>
  <c r="F76" i="3"/>
  <c r="F120" i="3" s="1"/>
  <c r="G79" i="3"/>
  <c r="F95" i="3"/>
  <c r="G78" i="3"/>
  <c r="G95" i="3"/>
  <c r="G77" i="3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G53" i="3" l="1"/>
  <c r="Z101" i="3"/>
  <c r="Z76" i="3"/>
  <c r="H55" i="3"/>
  <c r="G113" i="3"/>
  <c r="J51" i="3"/>
  <c r="Z92" i="3"/>
  <c r="H52" i="3"/>
  <c r="G114" i="3"/>
  <c r="Z82" i="3"/>
  <c r="Z98" i="3"/>
  <c r="AU53" i="3"/>
  <c r="G122" i="3"/>
  <c r="AU54" i="3"/>
  <c r="G123" i="3"/>
  <c r="Z93" i="3"/>
  <c r="Z77" i="3"/>
  <c r="AU52" i="3"/>
  <c r="G121" i="3"/>
  <c r="Z85" i="3"/>
  <c r="AU51" i="3"/>
  <c r="F213" i="2"/>
  <c r="F205" i="2"/>
  <c r="F202" i="2"/>
  <c r="F210" i="2"/>
  <c r="F211" i="2"/>
  <c r="F209" i="2"/>
  <c r="F201" i="2"/>
  <c r="F185" i="2"/>
  <c r="F208" i="2"/>
  <c r="F181" i="2"/>
  <c r="F184" i="2"/>
  <c r="F207" i="2"/>
  <c r="F199" i="2"/>
  <c r="F212" i="2"/>
  <c r="F187" i="2"/>
  <c r="F198" i="2"/>
  <c r="F204" i="2"/>
  <c r="F189" i="2"/>
  <c r="F180" i="2"/>
  <c r="F179" i="2"/>
  <c r="F206" i="2"/>
  <c r="F194" i="2"/>
  <c r="F186" i="2"/>
  <c r="F193" i="2"/>
  <c r="F192" i="2"/>
  <c r="F203" i="2"/>
  <c r="F191" i="2"/>
  <c r="F183" i="2"/>
  <c r="F190" i="2"/>
  <c r="F182" i="2"/>
  <c r="F200" i="2"/>
  <c r="F188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J117" i="2"/>
  <c r="K117" i="2"/>
  <c r="J118" i="2"/>
  <c r="K118" i="2"/>
  <c r="J119" i="2"/>
  <c r="K119" i="2"/>
  <c r="J120" i="2"/>
  <c r="K120" i="2"/>
  <c r="J121" i="2"/>
  <c r="K121" i="2"/>
  <c r="J122" i="2"/>
  <c r="K122" i="2"/>
  <c r="J123" i="2"/>
  <c r="K123" i="2"/>
  <c r="J124" i="2"/>
  <c r="K124" i="2"/>
  <c r="J125" i="2"/>
  <c r="K125" i="2"/>
  <c r="J126" i="2"/>
  <c r="K126" i="2"/>
  <c r="J127" i="2"/>
  <c r="K127" i="2"/>
  <c r="J128" i="2"/>
  <c r="K128" i="2"/>
  <c r="J129" i="2"/>
  <c r="K129" i="2"/>
  <c r="J130" i="2"/>
  <c r="K130" i="2"/>
  <c r="J131" i="2"/>
  <c r="K131" i="2"/>
  <c r="J132" i="2"/>
  <c r="K132" i="2"/>
  <c r="J133" i="2"/>
  <c r="K133" i="2"/>
  <c r="J134" i="2"/>
  <c r="K134" i="2"/>
  <c r="J135" i="2"/>
  <c r="K135" i="2"/>
  <c r="J136" i="2"/>
  <c r="K136" i="2"/>
  <c r="J137" i="2"/>
  <c r="K137" i="2"/>
  <c r="J138" i="2"/>
  <c r="K138" i="2"/>
  <c r="J139" i="2"/>
  <c r="K139" i="2"/>
  <c r="J140" i="2"/>
  <c r="K140" i="2"/>
  <c r="J141" i="2"/>
  <c r="K141" i="2"/>
  <c r="J142" i="2"/>
  <c r="K142" i="2"/>
  <c r="J143" i="2"/>
  <c r="K143" i="2"/>
  <c r="J144" i="2"/>
  <c r="K144" i="2"/>
  <c r="J145" i="2"/>
  <c r="K145" i="2"/>
  <c r="J146" i="2"/>
  <c r="K146" i="2"/>
  <c r="J147" i="2"/>
  <c r="K147" i="2"/>
  <c r="J148" i="2"/>
  <c r="K148" i="2"/>
  <c r="J149" i="2"/>
  <c r="K149" i="2"/>
  <c r="J150" i="2"/>
  <c r="K150" i="2"/>
  <c r="J151" i="2"/>
  <c r="K151" i="2"/>
  <c r="E198" i="2" s="1"/>
  <c r="J152" i="2"/>
  <c r="K152" i="2"/>
  <c r="J153" i="2"/>
  <c r="K153" i="2"/>
  <c r="J154" i="2"/>
  <c r="K154" i="2"/>
  <c r="J155" i="2"/>
  <c r="K155" i="2"/>
  <c r="J156" i="2"/>
  <c r="K156" i="2"/>
  <c r="J157" i="2"/>
  <c r="K157" i="2"/>
  <c r="J158" i="2"/>
  <c r="K158" i="2"/>
  <c r="J159" i="2"/>
  <c r="K159" i="2"/>
  <c r="J160" i="2"/>
  <c r="K160" i="2"/>
  <c r="J161" i="2"/>
  <c r="K161" i="2"/>
  <c r="E193" i="2" s="1"/>
  <c r="J162" i="2"/>
  <c r="K162" i="2"/>
  <c r="J163" i="2"/>
  <c r="K163" i="2"/>
  <c r="J164" i="2"/>
  <c r="K164" i="2"/>
  <c r="J165" i="2"/>
  <c r="K165" i="2"/>
  <c r="E189" i="2" s="1"/>
  <c r="J166" i="2"/>
  <c r="K166" i="2"/>
  <c r="J167" i="2"/>
  <c r="K167" i="2"/>
  <c r="J168" i="2"/>
  <c r="K168" i="2"/>
  <c r="J169" i="2"/>
  <c r="K169" i="2"/>
  <c r="J170" i="2"/>
  <c r="K170" i="2"/>
  <c r="E102" i="3"/>
  <c r="E86" i="3"/>
  <c r="E101" i="3"/>
  <c r="E85" i="3"/>
  <c r="E100" i="3"/>
  <c r="E84" i="3"/>
  <c r="E99" i="3"/>
  <c r="E83" i="3"/>
  <c r="E93" i="3"/>
  <c r="E95" i="3"/>
  <c r="E79" i="3"/>
  <c r="E109" i="3" s="1"/>
  <c r="G109" i="3" s="1"/>
  <c r="E94" i="3"/>
  <c r="E78" i="3"/>
  <c r="E27" i="3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H2" i="1"/>
  <c r="E91" i="2"/>
  <c r="V11" i="1"/>
  <c r="V5" i="1"/>
  <c r="V6" i="1"/>
  <c r="V7" i="1"/>
  <c r="V8" i="1"/>
  <c r="V12" i="1"/>
  <c r="V13" i="1"/>
  <c r="V14" i="1"/>
  <c r="V17" i="1"/>
  <c r="V18" i="1"/>
  <c r="V19" i="1"/>
  <c r="V20" i="1"/>
  <c r="V23" i="1"/>
  <c r="V24" i="1"/>
  <c r="V25" i="1"/>
  <c r="V26" i="1"/>
  <c r="Q5" i="1"/>
  <c r="Q6" i="1"/>
  <c r="Q7" i="1"/>
  <c r="Q8" i="1"/>
  <c r="Q11" i="1"/>
  <c r="Q12" i="1"/>
  <c r="Q13" i="1"/>
  <c r="Q14" i="1"/>
  <c r="Q17" i="1"/>
  <c r="Q18" i="1"/>
  <c r="Q19" i="1"/>
  <c r="Q20" i="1"/>
  <c r="Q23" i="1"/>
  <c r="Q24" i="1"/>
  <c r="Q25" i="1"/>
  <c r="Q26" i="1"/>
  <c r="R36" i="1"/>
  <c r="R37" i="1"/>
  <c r="R38" i="1"/>
  <c r="R39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P11" i="1"/>
  <c r="S23" i="1"/>
  <c r="U5" i="1"/>
  <c r="U23" i="1"/>
  <c r="S17" i="1"/>
  <c r="S11" i="1"/>
  <c r="T11" i="1"/>
  <c r="U11" i="1"/>
  <c r="T12" i="1"/>
  <c r="U12" i="1"/>
  <c r="T13" i="1"/>
  <c r="U13" i="1"/>
  <c r="T14" i="1"/>
  <c r="U14" i="1"/>
  <c r="O11" i="1"/>
  <c r="O12" i="1"/>
  <c r="P12" i="1"/>
  <c r="O13" i="1"/>
  <c r="P13" i="1"/>
  <c r="O14" i="1"/>
  <c r="P14" i="1"/>
  <c r="N11" i="1"/>
  <c r="N17" i="1"/>
  <c r="E82" i="3" l="1"/>
  <c r="E50" i="3"/>
  <c r="H53" i="3"/>
  <c r="K51" i="3"/>
  <c r="I52" i="3"/>
  <c r="H114" i="3"/>
  <c r="I55" i="3"/>
  <c r="H113" i="3"/>
  <c r="F109" i="3"/>
  <c r="H109" i="3" s="1"/>
  <c r="I109" i="3" s="1"/>
  <c r="J109" i="3" s="1"/>
  <c r="K109" i="3" s="1"/>
  <c r="L109" i="3" s="1"/>
  <c r="M109" i="3" s="1"/>
  <c r="N109" i="3" s="1"/>
  <c r="O109" i="3" s="1"/>
  <c r="P109" i="3" s="1"/>
  <c r="Q109" i="3" s="1"/>
  <c r="R109" i="3" s="1"/>
  <c r="S109" i="3" s="1"/>
  <c r="T109" i="3" s="1"/>
  <c r="U109" i="3" s="1"/>
  <c r="V109" i="3" s="1"/>
  <c r="W109" i="3" s="1"/>
  <c r="X109" i="3" s="1"/>
  <c r="E123" i="3"/>
  <c r="E76" i="3"/>
  <c r="E106" i="3" s="1"/>
  <c r="E92" i="3"/>
  <c r="E122" i="3"/>
  <c r="E108" i="3"/>
  <c r="G108" i="3" s="1"/>
  <c r="E181" i="2"/>
  <c r="E98" i="3"/>
  <c r="D194" i="2"/>
  <c r="D213" i="2"/>
  <c r="D185" i="2"/>
  <c r="D204" i="2"/>
  <c r="D193" i="2"/>
  <c r="D212" i="2"/>
  <c r="D208" i="2"/>
  <c r="D189" i="2"/>
  <c r="D200" i="2"/>
  <c r="D181" i="2"/>
  <c r="D184" i="2"/>
  <c r="D203" i="2"/>
  <c r="D211" i="2"/>
  <c r="D192" i="2"/>
  <c r="D207" i="2"/>
  <c r="D188" i="2"/>
  <c r="D199" i="2"/>
  <c r="D180" i="2"/>
  <c r="D190" i="2"/>
  <c r="D209" i="2"/>
  <c r="D186" i="2"/>
  <c r="D205" i="2"/>
  <c r="D202" i="2"/>
  <c r="D183" i="2"/>
  <c r="D210" i="2"/>
  <c r="D191" i="2"/>
  <c r="D206" i="2"/>
  <c r="D187" i="2"/>
  <c r="D198" i="2"/>
  <c r="D179" i="2"/>
  <c r="D182" i="2"/>
  <c r="D201" i="2"/>
  <c r="E205" i="2"/>
  <c r="E213" i="2"/>
  <c r="E185" i="2"/>
  <c r="E204" i="2"/>
  <c r="E212" i="2"/>
  <c r="E208" i="2"/>
  <c r="E200" i="2"/>
  <c r="E209" i="2"/>
  <c r="E184" i="2"/>
  <c r="E192" i="2"/>
  <c r="E207" i="2"/>
  <c r="E199" i="2"/>
  <c r="E202" i="2"/>
  <c r="E206" i="2"/>
  <c r="E210" i="2"/>
  <c r="E183" i="2"/>
  <c r="E191" i="2"/>
  <c r="E187" i="2"/>
  <c r="E179" i="2"/>
  <c r="E201" i="2"/>
  <c r="E203" i="2"/>
  <c r="E211" i="2"/>
  <c r="E182" i="2"/>
  <c r="E190" i="2"/>
  <c r="E180" i="2"/>
  <c r="E188" i="2"/>
  <c r="E186" i="2"/>
  <c r="E194" i="2"/>
  <c r="E77" i="3"/>
  <c r="D73" i="3"/>
  <c r="D90" i="3"/>
  <c r="U6" i="1"/>
  <c r="U7" i="1"/>
  <c r="U8" i="1"/>
  <c r="U17" i="1"/>
  <c r="U18" i="1"/>
  <c r="U19" i="1"/>
  <c r="U20" i="1"/>
  <c r="U24" i="1"/>
  <c r="U25" i="1"/>
  <c r="U26" i="1"/>
  <c r="P5" i="1"/>
  <c r="P6" i="1"/>
  <c r="P7" i="1"/>
  <c r="P8" i="1"/>
  <c r="P17" i="1"/>
  <c r="P18" i="1"/>
  <c r="P19" i="1"/>
  <c r="P20" i="1"/>
  <c r="P23" i="1"/>
  <c r="P24" i="1"/>
  <c r="P25" i="1"/>
  <c r="P26" i="1"/>
  <c r="P36" i="1"/>
  <c r="Q36" i="1"/>
  <c r="P37" i="1"/>
  <c r="Q37" i="1"/>
  <c r="P38" i="1"/>
  <c r="Q38" i="1"/>
  <c r="P39" i="1"/>
  <c r="Q39" i="1"/>
  <c r="O37" i="1"/>
  <c r="O38" i="1"/>
  <c r="O39" i="1"/>
  <c r="O3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T23" i="1"/>
  <c r="T24" i="1"/>
  <c r="T25" i="1"/>
  <c r="T26" i="1"/>
  <c r="S24" i="1"/>
  <c r="S25" i="1"/>
  <c r="S26" i="1"/>
  <c r="O23" i="1"/>
  <c r="O24" i="1"/>
  <c r="O25" i="1"/>
  <c r="O26" i="1"/>
  <c r="N24" i="1"/>
  <c r="N25" i="1"/>
  <c r="N26" i="1"/>
  <c r="N23" i="1"/>
  <c r="T17" i="1"/>
  <c r="T18" i="1"/>
  <c r="T19" i="1"/>
  <c r="T20" i="1"/>
  <c r="S18" i="1"/>
  <c r="S19" i="1"/>
  <c r="S20" i="1"/>
  <c r="O17" i="1"/>
  <c r="O18" i="1"/>
  <c r="O19" i="1"/>
  <c r="O20" i="1"/>
  <c r="N18" i="1"/>
  <c r="N19" i="1"/>
  <c r="N20" i="1"/>
  <c r="S12" i="1"/>
  <c r="S13" i="1"/>
  <c r="S14" i="1"/>
  <c r="N12" i="1"/>
  <c r="N13" i="1"/>
  <c r="N14" i="1"/>
  <c r="I81" i="1"/>
  <c r="I80" i="1"/>
  <c r="I79" i="1"/>
  <c r="I78" i="1"/>
  <c r="I77" i="1"/>
  <c r="I76" i="1"/>
  <c r="I75" i="1"/>
  <c r="I74" i="1"/>
  <c r="I73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I24" i="1"/>
  <c r="I23" i="1"/>
  <c r="I22" i="1"/>
  <c r="T5" i="1"/>
  <c r="T6" i="1"/>
  <c r="T7" i="1"/>
  <c r="T8" i="1"/>
  <c r="O5" i="1"/>
  <c r="O6" i="1"/>
  <c r="O7" i="1"/>
  <c r="O8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3" i="1"/>
  <c r="H4" i="1"/>
  <c r="N7" i="1" s="1"/>
  <c r="H5" i="1"/>
  <c r="N8" i="1" s="1"/>
  <c r="S5" i="1"/>
  <c r="I53" i="3" l="1"/>
  <c r="H115" i="3"/>
  <c r="F50" i="3"/>
  <c r="J52" i="3"/>
  <c r="I114" i="3"/>
  <c r="L51" i="3"/>
  <c r="J55" i="3"/>
  <c r="I113" i="3"/>
  <c r="E121" i="3"/>
  <c r="E107" i="3"/>
  <c r="G107" i="3" s="1"/>
  <c r="F108" i="3"/>
  <c r="H108" i="3" s="1"/>
  <c r="I108" i="3" s="1"/>
  <c r="J108" i="3" s="1"/>
  <c r="K108" i="3" s="1"/>
  <c r="L108" i="3" s="1"/>
  <c r="M108" i="3" s="1"/>
  <c r="N108" i="3" s="1"/>
  <c r="O108" i="3" s="1"/>
  <c r="P108" i="3" s="1"/>
  <c r="Q108" i="3" s="1"/>
  <c r="R108" i="3" s="1"/>
  <c r="S108" i="3" s="1"/>
  <c r="T108" i="3" s="1"/>
  <c r="U108" i="3" s="1"/>
  <c r="V108" i="3" s="1"/>
  <c r="W108" i="3" s="1"/>
  <c r="X108" i="3" s="1"/>
  <c r="E120" i="3"/>
  <c r="N6" i="1"/>
  <c r="S8" i="1"/>
  <c r="S7" i="1"/>
  <c r="S6" i="1"/>
  <c r="N5" i="1"/>
  <c r="I72" i="1"/>
  <c r="F112" i="3" l="1"/>
  <c r="G50" i="3"/>
  <c r="I115" i="3"/>
  <c r="J53" i="3"/>
  <c r="M51" i="3"/>
  <c r="K55" i="3"/>
  <c r="J113" i="3"/>
  <c r="K52" i="3"/>
  <c r="J114" i="3"/>
  <c r="G106" i="3"/>
  <c r="H106" i="3" s="1"/>
  <c r="F106" i="3"/>
  <c r="F107" i="3"/>
  <c r="H107" i="3" s="1"/>
  <c r="I107" i="3" s="1"/>
  <c r="J107" i="3" s="1"/>
  <c r="K107" i="3" s="1"/>
  <c r="L107" i="3" s="1"/>
  <c r="M107" i="3" s="1"/>
  <c r="N107" i="3" s="1"/>
  <c r="O107" i="3" s="1"/>
  <c r="P107" i="3" s="1"/>
  <c r="Q107" i="3" s="1"/>
  <c r="R107" i="3" s="1"/>
  <c r="S107" i="3" s="1"/>
  <c r="T107" i="3" s="1"/>
  <c r="U107" i="3" s="1"/>
  <c r="V107" i="3" s="1"/>
  <c r="W107" i="3" s="1"/>
  <c r="X107" i="3" s="1"/>
  <c r="H50" i="3" l="1"/>
  <c r="G112" i="3"/>
  <c r="K53" i="3"/>
  <c r="J115" i="3"/>
  <c r="L55" i="3"/>
  <c r="K113" i="3"/>
  <c r="L52" i="3"/>
  <c r="K114" i="3"/>
  <c r="N51" i="3"/>
  <c r="I106" i="3"/>
  <c r="J106" i="3" s="1"/>
  <c r="K106" i="3" s="1"/>
  <c r="L106" i="3" s="1"/>
  <c r="M106" i="3" s="1"/>
  <c r="N106" i="3" s="1"/>
  <c r="O106" i="3" s="1"/>
  <c r="P106" i="3" s="1"/>
  <c r="Q106" i="3" s="1"/>
  <c r="R106" i="3" s="1"/>
  <c r="S106" i="3" s="1"/>
  <c r="T106" i="3" s="1"/>
  <c r="U106" i="3" s="1"/>
  <c r="V106" i="3" s="1"/>
  <c r="W106" i="3" s="1"/>
  <c r="X106" i="3" s="1"/>
  <c r="L53" i="3" l="1"/>
  <c r="K115" i="3"/>
  <c r="I50" i="3"/>
  <c r="H112" i="3"/>
  <c r="M52" i="3"/>
  <c r="L114" i="3"/>
  <c r="O51" i="3"/>
  <c r="M55" i="3"/>
  <c r="L113" i="3"/>
  <c r="L115" i="3" l="1"/>
  <c r="M53" i="3"/>
  <c r="J50" i="3"/>
  <c r="I112" i="3"/>
  <c r="P51" i="3"/>
  <c r="N55" i="3"/>
  <c r="M113" i="3"/>
  <c r="N52" i="3"/>
  <c r="M114" i="3"/>
  <c r="K50" i="3" l="1"/>
  <c r="J112" i="3"/>
  <c r="N53" i="3"/>
  <c r="M115" i="3"/>
  <c r="O55" i="3"/>
  <c r="N113" i="3"/>
  <c r="O52" i="3"/>
  <c r="N114" i="3"/>
  <c r="Q51" i="3"/>
  <c r="O53" i="3" l="1"/>
  <c r="N115" i="3"/>
  <c r="K112" i="3"/>
  <c r="L50" i="3"/>
  <c r="P55" i="3"/>
  <c r="O113" i="3"/>
  <c r="P52" i="3"/>
  <c r="O114" i="3"/>
  <c r="R51" i="3"/>
  <c r="P53" i="3" l="1"/>
  <c r="O115" i="3"/>
  <c r="M50" i="3"/>
  <c r="L112" i="3"/>
  <c r="Q52" i="3"/>
  <c r="P114" i="3"/>
  <c r="S51" i="3"/>
  <c r="Q55" i="3"/>
  <c r="P113" i="3"/>
  <c r="P115" i="3" l="1"/>
  <c r="Q53" i="3"/>
  <c r="N50" i="3"/>
  <c r="M112" i="3"/>
  <c r="R52" i="3"/>
  <c r="Q114" i="3"/>
  <c r="T51" i="3"/>
  <c r="R55" i="3"/>
  <c r="Q113" i="3"/>
  <c r="O50" i="3" l="1"/>
  <c r="N112" i="3"/>
  <c r="R53" i="3"/>
  <c r="Q115" i="3"/>
  <c r="S55" i="3"/>
  <c r="R113" i="3"/>
  <c r="S52" i="3"/>
  <c r="R114" i="3"/>
  <c r="U51" i="3"/>
  <c r="S53" i="3" l="1"/>
  <c r="R115" i="3"/>
  <c r="O112" i="3"/>
  <c r="P50" i="3"/>
  <c r="T52" i="3"/>
  <c r="S114" i="3"/>
  <c r="V51" i="3"/>
  <c r="T55" i="3"/>
  <c r="S113" i="3"/>
  <c r="Q50" i="3" l="1"/>
  <c r="P112" i="3"/>
  <c r="T53" i="3"/>
  <c r="S115" i="3"/>
  <c r="W51" i="3"/>
  <c r="U55" i="3"/>
  <c r="T113" i="3"/>
  <c r="U52" i="3"/>
  <c r="T114" i="3"/>
  <c r="U53" i="3" l="1"/>
  <c r="T115" i="3"/>
  <c r="Q112" i="3"/>
  <c r="R50" i="3"/>
  <c r="V55" i="3"/>
  <c r="U113" i="3"/>
  <c r="X51" i="3"/>
  <c r="V52" i="3"/>
  <c r="U114" i="3"/>
  <c r="S50" i="3" l="1"/>
  <c r="R112" i="3"/>
  <c r="V53" i="3"/>
  <c r="U115" i="3"/>
  <c r="AA51" i="3"/>
  <c r="W52" i="3"/>
  <c r="V114" i="3"/>
  <c r="W55" i="3"/>
  <c r="V113" i="3"/>
  <c r="V115" i="3" l="1"/>
  <c r="W53" i="3"/>
  <c r="T50" i="3"/>
  <c r="S112" i="3"/>
  <c r="X52" i="3"/>
  <c r="X55" i="3"/>
  <c r="W113" i="3"/>
  <c r="T112" i="3" l="1"/>
  <c r="U50" i="3"/>
  <c r="X53" i="3"/>
  <c r="AA52" i="3"/>
  <c r="AA55" i="3"/>
  <c r="AA53" i="3" l="1"/>
  <c r="V50" i="3"/>
  <c r="U112" i="3"/>
  <c r="W50" i="3" l="1"/>
  <c r="V112" i="3"/>
  <c r="X50" i="3" l="1"/>
  <c r="W112" i="3"/>
  <c r="AA50" i="3" l="1"/>
</calcChain>
</file>

<file path=xl/sharedStrings.xml><?xml version="1.0" encoding="utf-8"?>
<sst xmlns="http://schemas.openxmlformats.org/spreadsheetml/2006/main" count="340" uniqueCount="114">
  <si>
    <t>Pot</t>
  </si>
  <si>
    <t>Port</t>
  </si>
  <si>
    <t>4 DBP</t>
  </si>
  <si>
    <t>3 DBP</t>
  </si>
  <si>
    <t>2 DBP</t>
  </si>
  <si>
    <t>DOP</t>
  </si>
  <si>
    <t>Dummy Block Averages</t>
  </si>
  <si>
    <t>Dummy Block Standard Errors</t>
  </si>
  <si>
    <t>Grand Average</t>
  </si>
  <si>
    <t>Block</t>
  </si>
  <si>
    <t>Treatment</t>
  </si>
  <si>
    <t>0 DAP</t>
  </si>
  <si>
    <t>7 DAP</t>
  </si>
  <si>
    <t>14 DAP</t>
  </si>
  <si>
    <t>21 DAP</t>
  </si>
  <si>
    <t>28 DAP</t>
  </si>
  <si>
    <t>31 DAP</t>
  </si>
  <si>
    <t>32 DAP</t>
  </si>
  <si>
    <t>33 DAP</t>
  </si>
  <si>
    <t>35 DAP</t>
  </si>
  <si>
    <t>38 DAP</t>
  </si>
  <si>
    <t>41 DAP</t>
  </si>
  <si>
    <t>44 DAP</t>
  </si>
  <si>
    <t>47 DAP</t>
  </si>
  <si>
    <t>50 DAP</t>
  </si>
  <si>
    <t>53 DAP</t>
  </si>
  <si>
    <t>Averages</t>
  </si>
  <si>
    <t>Mean</t>
  </si>
  <si>
    <t>St. Error</t>
  </si>
  <si>
    <t>27-31 DAP (96 hours)</t>
  </si>
  <si>
    <t>33-35 DAP (2 Days)</t>
  </si>
  <si>
    <t>35-38 DAP (3 Days)</t>
  </si>
  <si>
    <t>38-41 DAP(3 Days)</t>
  </si>
  <si>
    <t>41-44 DAP(3 Days)</t>
  </si>
  <si>
    <t>44-47 DAP(3 Days)</t>
  </si>
  <si>
    <t>47-50 DAP (3 days)</t>
  </si>
  <si>
    <t>50-53 DAP (3 days)</t>
  </si>
  <si>
    <t>Volumes</t>
  </si>
  <si>
    <t>Overall</t>
  </si>
  <si>
    <t>Treatments</t>
  </si>
  <si>
    <t>depth below soil surface</t>
  </si>
  <si>
    <t>control</t>
  </si>
  <si>
    <t>10 cm</t>
  </si>
  <si>
    <t>20 cm</t>
  </si>
  <si>
    <t>30 cm</t>
  </si>
  <si>
    <t>above WT</t>
  </si>
  <si>
    <t>from bottom</t>
  </si>
  <si>
    <t>56 DAP</t>
  </si>
  <si>
    <t>53-56 DAP (3 Days)</t>
  </si>
  <si>
    <t>58 DAP</t>
  </si>
  <si>
    <t>56-58 DAP (2 Days)</t>
  </si>
  <si>
    <t>58-60 DAP (2 Days)</t>
  </si>
  <si>
    <t>60 DAP</t>
  </si>
  <si>
    <t>62 DAP</t>
  </si>
  <si>
    <t>60-62 DAP (2 Days)</t>
  </si>
  <si>
    <t>62-65 DAP (3 Days)</t>
  </si>
  <si>
    <t>65 DAP</t>
  </si>
  <si>
    <t>65-68 DAP (3 Days)</t>
  </si>
  <si>
    <t>68 DAP</t>
  </si>
  <si>
    <t>Cumulative</t>
  </si>
  <si>
    <t>68-71 DAP (3 Days)</t>
  </si>
  <si>
    <t>71 DAP</t>
  </si>
  <si>
    <t>71-74 DAP (3 Days)</t>
  </si>
  <si>
    <t>74 DAP</t>
  </si>
  <si>
    <t>74-77 DAP (3 Days)</t>
  </si>
  <si>
    <t>77 DAP</t>
  </si>
  <si>
    <t>77-80 DAP (3 Days)</t>
  </si>
  <si>
    <t>80 DAP</t>
  </si>
  <si>
    <t>16-26 DAP (10 Days)</t>
  </si>
  <si>
    <t>80-83 DAP (3 Days)</t>
  </si>
  <si>
    <t>83 DAP</t>
  </si>
  <si>
    <t>83-86 DAP (3 Days)</t>
  </si>
  <si>
    <t>86 DAP</t>
  </si>
  <si>
    <t>Pod Number</t>
  </si>
  <si>
    <t>Means</t>
  </si>
  <si>
    <t>Total (35  DAP-86 DAP)</t>
  </si>
  <si>
    <t>Daily</t>
  </si>
  <si>
    <t>86-91 DAP (5 Days, post-harvest)</t>
  </si>
  <si>
    <t>5 DPH</t>
  </si>
  <si>
    <t>Shoot Dry Mass (g)</t>
  </si>
  <si>
    <t>Seed Number</t>
  </si>
  <si>
    <t>Seed Dry Mass (g)</t>
  </si>
  <si>
    <t>Seeds Per Pod</t>
  </si>
  <si>
    <t>Pod Number/SDM</t>
  </si>
  <si>
    <t>Seed Number/SDM</t>
  </si>
  <si>
    <t>Harvest Index</t>
  </si>
  <si>
    <t>Mean Seed Weight</t>
  </si>
  <si>
    <t>100 Seed Weight</t>
  </si>
  <si>
    <t>Root Dry Mass (g)</t>
  </si>
  <si>
    <t>Root/Shoot Ratio</t>
  </si>
  <si>
    <t>Shoot Dry Weight (g)</t>
  </si>
  <si>
    <t>nothing</t>
  </si>
  <si>
    <t>screws</t>
  </si>
  <si>
    <t>halfliner</t>
  </si>
  <si>
    <t>liner</t>
  </si>
  <si>
    <t>linerscrews</t>
  </si>
  <si>
    <t>40% CC</t>
  </si>
  <si>
    <t>Average</t>
  </si>
  <si>
    <t>Total (35 DAP-86 DAP)</t>
  </si>
  <si>
    <t>Dry Stem Width (mm)</t>
  </si>
  <si>
    <t>Plant Height (cm)</t>
  </si>
  <si>
    <t>Soil</t>
  </si>
  <si>
    <t>VSWC</t>
  </si>
  <si>
    <t>Reading 1</t>
  </si>
  <si>
    <t>Target weight (g)</t>
  </si>
  <si>
    <t>Measured weight (g)</t>
  </si>
  <si>
    <t>Reading 2</t>
  </si>
  <si>
    <t>Reading 3</t>
  </si>
  <si>
    <t>Reading 4</t>
  </si>
  <si>
    <t>4-Reading Mean (us)</t>
  </si>
  <si>
    <t>4-Reading Mean (ms)</t>
  </si>
  <si>
    <t>x</t>
  </si>
  <si>
    <t>f(x)</t>
  </si>
  <si>
    <t>Fitted function (for graphing purposes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</si>
</sst>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4-Measurement Mean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'Calibration Data'!$J$2:$J$11</c:f>
              <c:numCache>
                <c:formatCode>General</c:formatCode>
                <c:ptCount val="10"/>
                <c:pt idx="0">
                  <c:v>2.04</c:v>
                </c:pt>
                <c:pt idx="1">
                  <c:v>2.0550000000000002</c:v>
                </c:pt>
                <c:pt idx="2">
                  <c:v>2.08</c:v>
                </c:pt>
                <c:pt idx="3">
                  <c:v>2.12</c:v>
                </c:pt>
                <c:pt idx="4">
                  <c:v>2.17</c:v>
                </c:pt>
                <c:pt idx="5">
                  <c:v>2.2625000000000002</c:v>
                </c:pt>
                <c:pt idx="6">
                  <c:v>2.34</c:v>
                </c:pt>
                <c:pt idx="7">
                  <c:v>2.4824999999999999</c:v>
                </c:pt>
                <c:pt idx="8">
                  <c:v>2.7052499999999999</c:v>
                </c:pt>
                <c:pt idx="9">
                  <c:v>3.08</c:v>
                </c:pt>
              </c:numCache>
            </c:numRef>
          </c:xVal>
          <c:yVal>
            <c:numRef>
              <c:f>'Calibration Data'!$B$2:$B$11</c:f>
              <c:numCache>
                <c:formatCode>General</c:formatCode>
                <c:ptCount val="10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CA-4964-86FE-AD8BAF50CFEA}"/>
            </c:ext>
          </c:extLst>
        </c:ser>
        <c:ser>
          <c:idx val="1"/>
          <c:order val="1"/>
          <c:tx>
            <c:v>Fitted Function</c:v>
          </c:tx>
          <c:spPr>
            <a:ln w="25400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'Calibration Data'!$A$15:$A$191</c:f>
              <c:numCache>
                <c:formatCode>General</c:formatCode>
                <c:ptCount val="177"/>
                <c:pt idx="0">
                  <c:v>2.04</c:v>
                </c:pt>
                <c:pt idx="1">
                  <c:v>2.0499999999999998</c:v>
                </c:pt>
                <c:pt idx="2">
                  <c:v>2.06</c:v>
                </c:pt>
                <c:pt idx="3">
                  <c:v>2.0699999999999998</c:v>
                </c:pt>
                <c:pt idx="4">
                  <c:v>2.08</c:v>
                </c:pt>
                <c:pt idx="5">
                  <c:v>2.09</c:v>
                </c:pt>
                <c:pt idx="6">
                  <c:v>2.1</c:v>
                </c:pt>
                <c:pt idx="7">
                  <c:v>2.11</c:v>
                </c:pt>
                <c:pt idx="8">
                  <c:v>2.12</c:v>
                </c:pt>
                <c:pt idx="9">
                  <c:v>2.13</c:v>
                </c:pt>
                <c:pt idx="10">
                  <c:v>2.14</c:v>
                </c:pt>
                <c:pt idx="11">
                  <c:v>2.15</c:v>
                </c:pt>
                <c:pt idx="12">
                  <c:v>2.16</c:v>
                </c:pt>
                <c:pt idx="13">
                  <c:v>2.17</c:v>
                </c:pt>
                <c:pt idx="14">
                  <c:v>2.1800000000000002</c:v>
                </c:pt>
                <c:pt idx="15">
                  <c:v>2.19</c:v>
                </c:pt>
                <c:pt idx="16">
                  <c:v>2.2000000000000002</c:v>
                </c:pt>
                <c:pt idx="17">
                  <c:v>2.21</c:v>
                </c:pt>
                <c:pt idx="18">
                  <c:v>2.2200000000000002</c:v>
                </c:pt>
                <c:pt idx="19">
                  <c:v>2.23</c:v>
                </c:pt>
                <c:pt idx="20">
                  <c:v>2.2400000000000002</c:v>
                </c:pt>
                <c:pt idx="21">
                  <c:v>2.25</c:v>
                </c:pt>
                <c:pt idx="22">
                  <c:v>2.25999999999999</c:v>
                </c:pt>
                <c:pt idx="23">
                  <c:v>2.27</c:v>
                </c:pt>
                <c:pt idx="24">
                  <c:v>2.27999999999999</c:v>
                </c:pt>
                <c:pt idx="25">
                  <c:v>2.29</c:v>
                </c:pt>
                <c:pt idx="26">
                  <c:v>2.2999999999999901</c:v>
                </c:pt>
                <c:pt idx="27">
                  <c:v>2.3099999999999898</c:v>
                </c:pt>
                <c:pt idx="28">
                  <c:v>2.3199999999999901</c:v>
                </c:pt>
                <c:pt idx="29">
                  <c:v>2.3299999999999899</c:v>
                </c:pt>
                <c:pt idx="30">
                  <c:v>2.3399999999999901</c:v>
                </c:pt>
                <c:pt idx="31">
                  <c:v>2.3499999999999899</c:v>
                </c:pt>
                <c:pt idx="32">
                  <c:v>2.3599999999999901</c:v>
                </c:pt>
                <c:pt idx="33">
                  <c:v>2.3699999999999899</c:v>
                </c:pt>
                <c:pt idx="34">
                  <c:v>2.3799999999999901</c:v>
                </c:pt>
                <c:pt idx="35">
                  <c:v>2.3899999999999899</c:v>
                </c:pt>
                <c:pt idx="36">
                  <c:v>2.3999999999999901</c:v>
                </c:pt>
                <c:pt idx="37">
                  <c:v>2.4099999999999899</c:v>
                </c:pt>
                <c:pt idx="38">
                  <c:v>2.4199999999999902</c:v>
                </c:pt>
                <c:pt idx="39">
                  <c:v>2.4299999999999899</c:v>
                </c:pt>
                <c:pt idx="40">
                  <c:v>2.4399999999999902</c:v>
                </c:pt>
                <c:pt idx="41">
                  <c:v>2.44999999999999</c:v>
                </c:pt>
                <c:pt idx="42">
                  <c:v>2.4599999999999902</c:v>
                </c:pt>
                <c:pt idx="43">
                  <c:v>2.46999999999999</c:v>
                </c:pt>
                <c:pt idx="44">
                  <c:v>2.4799999999999902</c:v>
                </c:pt>
                <c:pt idx="45">
                  <c:v>2.48999999999999</c:v>
                </c:pt>
                <c:pt idx="46">
                  <c:v>2.4999999999999898</c:v>
                </c:pt>
                <c:pt idx="47">
                  <c:v>2.50999999999999</c:v>
                </c:pt>
                <c:pt idx="48">
                  <c:v>2.5199999999999898</c:v>
                </c:pt>
                <c:pt idx="49">
                  <c:v>2.52999999999999</c:v>
                </c:pt>
                <c:pt idx="50">
                  <c:v>2.5399999999999898</c:v>
                </c:pt>
                <c:pt idx="51">
                  <c:v>2.5499999999999901</c:v>
                </c:pt>
                <c:pt idx="52">
                  <c:v>2.5599999999999898</c:v>
                </c:pt>
                <c:pt idx="53">
                  <c:v>2.5699999999999901</c:v>
                </c:pt>
                <c:pt idx="54">
                  <c:v>2.5799999999999899</c:v>
                </c:pt>
                <c:pt idx="55">
                  <c:v>2.5899999999999901</c:v>
                </c:pt>
                <c:pt idx="56">
                  <c:v>2.5999999999999899</c:v>
                </c:pt>
                <c:pt idx="57">
                  <c:v>2.6099999999999901</c:v>
                </c:pt>
                <c:pt idx="58">
                  <c:v>2.6199999999999899</c:v>
                </c:pt>
                <c:pt idx="59">
                  <c:v>2.6299999999999901</c:v>
                </c:pt>
                <c:pt idx="60">
                  <c:v>2.6399999999999899</c:v>
                </c:pt>
                <c:pt idx="61">
                  <c:v>2.6499999999999901</c:v>
                </c:pt>
                <c:pt idx="62">
                  <c:v>2.6599999999999899</c:v>
                </c:pt>
                <c:pt idx="63">
                  <c:v>2.6699999999999902</c:v>
                </c:pt>
                <c:pt idx="64">
                  <c:v>2.6799999999999899</c:v>
                </c:pt>
                <c:pt idx="65">
                  <c:v>2.6899999999999902</c:v>
                </c:pt>
                <c:pt idx="66">
                  <c:v>2.69999999999999</c:v>
                </c:pt>
                <c:pt idx="67">
                  <c:v>2.7099999999999902</c:v>
                </c:pt>
                <c:pt idx="68">
                  <c:v>2.71999999999999</c:v>
                </c:pt>
                <c:pt idx="69">
                  <c:v>2.72999999999998</c:v>
                </c:pt>
                <c:pt idx="70">
                  <c:v>2.73999999999999</c:v>
                </c:pt>
                <c:pt idx="71">
                  <c:v>2.74999999999998</c:v>
                </c:pt>
                <c:pt idx="72">
                  <c:v>2.75999999999999</c:v>
                </c:pt>
                <c:pt idx="73">
                  <c:v>2.76999999999998</c:v>
                </c:pt>
                <c:pt idx="74">
                  <c:v>2.7799999999999798</c:v>
                </c:pt>
                <c:pt idx="75">
                  <c:v>2.7899999999999801</c:v>
                </c:pt>
                <c:pt idx="76">
                  <c:v>2.7999999999999798</c:v>
                </c:pt>
                <c:pt idx="77">
                  <c:v>2.8099999999999801</c:v>
                </c:pt>
                <c:pt idx="78">
                  <c:v>2.8199999999999799</c:v>
                </c:pt>
                <c:pt idx="79">
                  <c:v>2.8299999999999801</c:v>
                </c:pt>
                <c:pt idx="80">
                  <c:v>2.8399999999999799</c:v>
                </c:pt>
                <c:pt idx="81">
                  <c:v>2.8499999999999801</c:v>
                </c:pt>
                <c:pt idx="82">
                  <c:v>2.8599999999999799</c:v>
                </c:pt>
                <c:pt idx="83">
                  <c:v>2.8699999999999801</c:v>
                </c:pt>
                <c:pt idx="84">
                  <c:v>2.8799999999999799</c:v>
                </c:pt>
                <c:pt idx="85">
                  <c:v>2.8899999999999801</c:v>
                </c:pt>
                <c:pt idx="86">
                  <c:v>2.8999999999999799</c:v>
                </c:pt>
                <c:pt idx="87">
                  <c:v>2.9099999999999802</c:v>
                </c:pt>
                <c:pt idx="88">
                  <c:v>2.9199999999999799</c:v>
                </c:pt>
                <c:pt idx="89">
                  <c:v>2.9299999999999802</c:v>
                </c:pt>
                <c:pt idx="90">
                  <c:v>2.93999999999998</c:v>
                </c:pt>
                <c:pt idx="91">
                  <c:v>2.9499999999999802</c:v>
                </c:pt>
                <c:pt idx="92">
                  <c:v>2.95999999999998</c:v>
                </c:pt>
                <c:pt idx="93">
                  <c:v>2.9699999999999802</c:v>
                </c:pt>
                <c:pt idx="94">
                  <c:v>2.97999999999998</c:v>
                </c:pt>
                <c:pt idx="95">
                  <c:v>2.9899999999999798</c:v>
                </c:pt>
                <c:pt idx="96">
                  <c:v>2.99999999999998</c:v>
                </c:pt>
                <c:pt idx="97">
                  <c:v>3.0099999999999798</c:v>
                </c:pt>
                <c:pt idx="98">
                  <c:v>3.01999999999998</c:v>
                </c:pt>
                <c:pt idx="99">
                  <c:v>3.0299999999999798</c:v>
                </c:pt>
                <c:pt idx="100">
                  <c:v>3.0399999999999801</c:v>
                </c:pt>
                <c:pt idx="101">
                  <c:v>3.0499999999999798</c:v>
                </c:pt>
                <c:pt idx="102">
                  <c:v>3.0599999999999801</c:v>
                </c:pt>
                <c:pt idx="103">
                  <c:v>3.0699999999999799</c:v>
                </c:pt>
                <c:pt idx="104">
                  <c:v>3.0799999999999801</c:v>
                </c:pt>
                <c:pt idx="105">
                  <c:v>3.0899999999999799</c:v>
                </c:pt>
                <c:pt idx="106">
                  <c:v>3.0999999999999801</c:v>
                </c:pt>
                <c:pt idx="107">
                  <c:v>3.1099999999999799</c:v>
                </c:pt>
                <c:pt idx="108">
                  <c:v>3.1199999999999801</c:v>
                </c:pt>
                <c:pt idx="109">
                  <c:v>3.1299999999999799</c:v>
                </c:pt>
                <c:pt idx="110">
                  <c:v>3.1399999999999801</c:v>
                </c:pt>
                <c:pt idx="111">
                  <c:v>3.1499999999999799</c:v>
                </c:pt>
                <c:pt idx="112">
                  <c:v>3.1599999999999802</c:v>
                </c:pt>
                <c:pt idx="113">
                  <c:v>3.1699999999999799</c:v>
                </c:pt>
                <c:pt idx="114">
                  <c:v>3.1799999999999802</c:v>
                </c:pt>
                <c:pt idx="115">
                  <c:v>3.18999999999998</c:v>
                </c:pt>
                <c:pt idx="116">
                  <c:v>3.1999999999999802</c:v>
                </c:pt>
                <c:pt idx="117">
                  <c:v>3.20999999999998</c:v>
                </c:pt>
                <c:pt idx="118">
                  <c:v>3.21999999999997</c:v>
                </c:pt>
                <c:pt idx="119">
                  <c:v>3.2299999999999698</c:v>
                </c:pt>
                <c:pt idx="120">
                  <c:v>3.23999999999997</c:v>
                </c:pt>
                <c:pt idx="121">
                  <c:v>3.2499999999999698</c:v>
                </c:pt>
                <c:pt idx="122">
                  <c:v>3.25999999999997</c:v>
                </c:pt>
                <c:pt idx="123">
                  <c:v>3.2699999999999698</c:v>
                </c:pt>
                <c:pt idx="124">
                  <c:v>3.2799999999999701</c:v>
                </c:pt>
                <c:pt idx="125">
                  <c:v>3.2899999999999698</c:v>
                </c:pt>
                <c:pt idx="126">
                  <c:v>3.2999999999999701</c:v>
                </c:pt>
                <c:pt idx="127">
                  <c:v>3.3099999999999699</c:v>
                </c:pt>
                <c:pt idx="128">
                  <c:v>3.3199999999999701</c:v>
                </c:pt>
                <c:pt idx="129">
                  <c:v>3.3299999999999699</c:v>
                </c:pt>
                <c:pt idx="130">
                  <c:v>3.3399999999999701</c:v>
                </c:pt>
                <c:pt idx="131">
                  <c:v>3.3499999999999699</c:v>
                </c:pt>
                <c:pt idx="132">
                  <c:v>3.3599999999999701</c:v>
                </c:pt>
                <c:pt idx="133">
                  <c:v>3.3699999999999699</c:v>
                </c:pt>
                <c:pt idx="134">
                  <c:v>3.3799999999999701</c:v>
                </c:pt>
                <c:pt idx="135">
                  <c:v>3.3899999999999699</c:v>
                </c:pt>
                <c:pt idx="136">
                  <c:v>3.3999999999999702</c:v>
                </c:pt>
                <c:pt idx="137">
                  <c:v>3.4099999999999699</c:v>
                </c:pt>
                <c:pt idx="138">
                  <c:v>3.4199999999999702</c:v>
                </c:pt>
                <c:pt idx="139">
                  <c:v>3.42999999999997</c:v>
                </c:pt>
                <c:pt idx="140">
                  <c:v>3.4399999999999702</c:v>
                </c:pt>
                <c:pt idx="141">
                  <c:v>3.44999999999997</c:v>
                </c:pt>
                <c:pt idx="142">
                  <c:v>3.4599999999999702</c:v>
                </c:pt>
                <c:pt idx="143">
                  <c:v>3.46999999999997</c:v>
                </c:pt>
                <c:pt idx="144">
                  <c:v>3.4799999999999698</c:v>
                </c:pt>
                <c:pt idx="145">
                  <c:v>3.48999999999997</c:v>
                </c:pt>
                <c:pt idx="146">
                  <c:v>3.4999999999999698</c:v>
                </c:pt>
                <c:pt idx="147">
                  <c:v>3.50999999999997</c:v>
                </c:pt>
                <c:pt idx="148">
                  <c:v>3.5199999999999698</c:v>
                </c:pt>
                <c:pt idx="149">
                  <c:v>3.5299999999999701</c:v>
                </c:pt>
                <c:pt idx="150">
                  <c:v>3.5399999999999698</c:v>
                </c:pt>
                <c:pt idx="151">
                  <c:v>3.5499999999999701</c:v>
                </c:pt>
                <c:pt idx="152">
                  <c:v>3.5599999999999699</c:v>
                </c:pt>
                <c:pt idx="153">
                  <c:v>3.5699999999999701</c:v>
                </c:pt>
                <c:pt idx="154">
                  <c:v>3.5799999999999699</c:v>
                </c:pt>
                <c:pt idx="155">
                  <c:v>3.5899999999999701</c:v>
                </c:pt>
                <c:pt idx="156">
                  <c:v>3.5999999999999699</c:v>
                </c:pt>
                <c:pt idx="157">
                  <c:v>3.6099999999999701</c:v>
                </c:pt>
                <c:pt idx="158">
                  <c:v>3.6199999999999699</c:v>
                </c:pt>
                <c:pt idx="159">
                  <c:v>3.6299999999999701</c:v>
                </c:pt>
                <c:pt idx="160">
                  <c:v>3.6399999999999699</c:v>
                </c:pt>
                <c:pt idx="161">
                  <c:v>3.6499999999999702</c:v>
                </c:pt>
                <c:pt idx="162">
                  <c:v>3.6599999999999699</c:v>
                </c:pt>
                <c:pt idx="163">
                  <c:v>3.6699999999999702</c:v>
                </c:pt>
                <c:pt idx="164">
                  <c:v>3.67999999999997</c:v>
                </c:pt>
                <c:pt idx="165">
                  <c:v>3.68999999999996</c:v>
                </c:pt>
                <c:pt idx="166">
                  <c:v>3.6999999999999602</c:v>
                </c:pt>
                <c:pt idx="167">
                  <c:v>3.70999999999996</c:v>
                </c:pt>
                <c:pt idx="168">
                  <c:v>3.7199999999999598</c:v>
                </c:pt>
                <c:pt idx="169">
                  <c:v>3.72999999999996</c:v>
                </c:pt>
                <c:pt idx="170">
                  <c:v>3.7399999999999598</c:v>
                </c:pt>
                <c:pt idx="171">
                  <c:v>3.74999999999996</c:v>
                </c:pt>
                <c:pt idx="172">
                  <c:v>3.7599999999999598</c:v>
                </c:pt>
                <c:pt idx="173">
                  <c:v>3.76999999999996</c:v>
                </c:pt>
                <c:pt idx="174">
                  <c:v>3.7799999999999598</c:v>
                </c:pt>
                <c:pt idx="175">
                  <c:v>3.7899999999999601</c:v>
                </c:pt>
                <c:pt idx="176">
                  <c:v>3.7999999999999599</c:v>
                </c:pt>
              </c:numCache>
            </c:numRef>
          </c:xVal>
          <c:yVal>
            <c:numRef>
              <c:f>'Calibration Data'!$B$15:$B$191</c:f>
              <c:numCache>
                <c:formatCode>General</c:formatCode>
                <c:ptCount val="177"/>
                <c:pt idx="0">
                  <c:v>1.6215623298260868</c:v>
                </c:pt>
                <c:pt idx="1">
                  <c:v>3.1846921176629723</c:v>
                </c:pt>
                <c:pt idx="2">
                  <c:v>4.6914949637091405</c:v>
                </c:pt>
                <c:pt idx="3">
                  <c:v>6.144000593452505</c:v>
                </c:pt>
                <c:pt idx="4">
                  <c:v>7.5441655917947728</c:v>
                </c:pt>
                <c:pt idx="5">
                  <c:v>8.8938760386513671</c:v>
                </c:pt>
                <c:pt idx="6">
                  <c:v>10.194950049579234</c:v>
                </c:pt>
                <c:pt idx="7">
                  <c:v>11.449140224852904</c:v>
                </c:pt>
                <c:pt idx="8">
                  <c:v>12.658136010289697</c:v>
                </c:pt>
                <c:pt idx="9">
                  <c:v>13.823565973002385</c:v>
                </c:pt>
                <c:pt idx="10">
                  <c:v>14.946999995146552</c:v>
                </c:pt>
                <c:pt idx="11">
                  <c:v>16.029951388616137</c:v>
                </c:pt>
                <c:pt idx="12">
                  <c:v>17.073878933537259</c:v>
                </c:pt>
                <c:pt idx="13">
                  <c:v>18.080188843304743</c:v>
                </c:pt>
                <c:pt idx="14">
                  <c:v>19.050236658809833</c:v>
                </c:pt>
                <c:pt idx="15">
                  <c:v>19.985329074409258</c:v>
                </c:pt>
                <c:pt idx="16">
                  <c:v>20.886725698096672</c:v>
                </c:pt>
                <c:pt idx="17">
                  <c:v>21.755640748246186</c:v>
                </c:pt>
                <c:pt idx="18">
                  <c:v>22.593244689214821</c:v>
                </c:pt>
                <c:pt idx="19">
                  <c:v>23.40066580800589</c:v>
                </c:pt>
                <c:pt idx="20">
                  <c:v>24.178991734118391</c:v>
                </c:pt>
                <c:pt idx="21">
                  <c:v>24.929270904628375</c:v>
                </c:pt>
                <c:pt idx="22">
                  <c:v>25.652513976476527</c:v>
                </c:pt>
                <c:pt idx="23">
                  <c:v>26.349695187867908</c:v>
                </c:pt>
                <c:pt idx="24">
                  <c:v>27.021753670603402</c:v>
                </c:pt>
                <c:pt idx="25">
                  <c:v>27.669594715139215</c:v>
                </c:pt>
                <c:pt idx="26">
                  <c:v>28.294090990039681</c:v>
                </c:pt>
                <c:pt idx="27">
                  <c:v>28.896083717507523</c:v>
                </c:pt>
                <c:pt idx="28">
                  <c:v>29.476383806537804</c:v>
                </c:pt>
                <c:pt idx="29">
                  <c:v>30.035772945248812</c:v>
                </c:pt>
                <c:pt idx="30">
                  <c:v>30.575004653847682</c:v>
                </c:pt>
                <c:pt idx="31">
                  <c:v>31.094805299652929</c:v>
                </c:pt>
                <c:pt idx="32">
                  <c:v>31.595875075541368</c:v>
                </c:pt>
                <c:pt idx="33">
                  <c:v>32.078888943136576</c:v>
                </c:pt>
                <c:pt idx="34">
                  <c:v>32.544497542010113</c:v>
                </c:pt>
                <c:pt idx="35">
                  <c:v>32.993328066119709</c:v>
                </c:pt>
                <c:pt idx="36">
                  <c:v>33.425985108665493</c:v>
                </c:pt>
                <c:pt idx="37">
                  <c:v>33.843051476501792</c:v>
                </c:pt>
                <c:pt idx="38">
                  <c:v>34.245088975202087</c:v>
                </c:pt>
                <c:pt idx="39">
                  <c:v>34.632639165834149</c:v>
                </c:pt>
                <c:pt idx="40">
                  <c:v>35.00622409446521</c:v>
                </c:pt>
                <c:pt idx="41">
                  <c:v>35.366346995379388</c:v>
                </c:pt>
                <c:pt idx="42">
                  <c:v>35.713492968955137</c:v>
                </c:pt>
                <c:pt idx="43">
                  <c:v>36.048129635115288</c:v>
                </c:pt>
                <c:pt idx="44">
                  <c:v>36.370707763230477</c:v>
                </c:pt>
                <c:pt idx="45">
                  <c:v>36.681661879323933</c:v>
                </c:pt>
                <c:pt idx="46">
                  <c:v>36.981410851396021</c:v>
                </c:pt>
                <c:pt idx="47">
                  <c:v>37.270358453656655</c:v>
                </c:pt>
                <c:pt idx="48">
                  <c:v>37.548893910425733</c:v>
                </c:pt>
                <c:pt idx="49">
                  <c:v>37.81739242043443</c:v>
                </c:pt>
                <c:pt idx="50">
                  <c:v>38.076215662233238</c:v>
                </c:pt>
                <c:pt idx="51">
                  <c:v>38.325712281387958</c:v>
                </c:pt>
                <c:pt idx="52">
                  <c:v>38.566218360119549</c:v>
                </c:pt>
                <c:pt idx="53">
                  <c:v>38.79805787002082</c:v>
                </c:pt>
                <c:pt idx="54">
                  <c:v>39.021543108459376</c:v>
                </c:pt>
                <c:pt idx="55">
                  <c:v>39.236975119255185</c:v>
                </c:pt>
                <c:pt idx="56">
                  <c:v>39.444644098198872</c:v>
                </c:pt>
                <c:pt idx="57">
                  <c:v>39.644829783957491</c:v>
                </c:pt>
                <c:pt idx="58">
                  <c:v>39.837801834893945</c:v>
                </c:pt>
                <c:pt idx="59">
                  <c:v>40.023820192308023</c:v>
                </c:pt>
                <c:pt idx="60">
                  <c:v>40.203135430587892</c:v>
                </c:pt>
                <c:pt idx="61">
                  <c:v>40.375989094744249</c:v>
                </c:pt>
                <c:pt idx="62">
                  <c:v>40.542614025781305</c:v>
                </c:pt>
                <c:pt idx="63">
                  <c:v>40.703234674343264</c:v>
                </c:pt>
                <c:pt idx="64">
                  <c:v>40.858067403058541</c:v>
                </c:pt>
                <c:pt idx="65">
                  <c:v>41.007320777989186</c:v>
                </c:pt>
                <c:pt idx="66">
                  <c:v>41.151195849577896</c:v>
                </c:pt>
                <c:pt idx="67">
                  <c:v>41.289886423471287</c:v>
                </c:pt>
                <c:pt idx="68">
                  <c:v>41.423579321584064</c:v>
                </c:pt>
                <c:pt idx="69">
                  <c:v>41.552454633755723</c:v>
                </c:pt>
                <c:pt idx="70">
                  <c:v>41.676685960339583</c:v>
                </c:pt>
                <c:pt idx="71">
                  <c:v>41.796440646048246</c:v>
                </c:pt>
                <c:pt idx="72">
                  <c:v>41.9118800053757</c:v>
                </c:pt>
                <c:pt idx="73">
                  <c:v>42.023159539892596</c:v>
                </c:pt>
                <c:pt idx="74">
                  <c:v>42.130429147715084</c:v>
                </c:pt>
                <c:pt idx="75">
                  <c:v>42.233833325422474</c:v>
                </c:pt>
                <c:pt idx="76">
                  <c:v>42.333511362700577</c:v>
                </c:pt>
                <c:pt idx="77">
                  <c:v>42.429597529970671</c:v>
                </c:pt>
                <c:pt idx="78">
                  <c:v>42.522221259257144</c:v>
                </c:pt>
                <c:pt idx="79">
                  <c:v>42.611507318537868</c:v>
                </c:pt>
                <c:pt idx="80">
                  <c:v>42.697575979811738</c:v>
                </c:pt>
                <c:pt idx="81">
                  <c:v>42.780543181110048</c:v>
                </c:pt>
                <c:pt idx="82">
                  <c:v>42.860520682669772</c:v>
                </c:pt>
                <c:pt idx="83">
                  <c:v>42.93761621747921</c:v>
                </c:pt>
                <c:pt idx="84">
                  <c:v>43.011933636398759</c:v>
                </c:pt>
                <c:pt idx="85">
                  <c:v>43.083573048052315</c:v>
                </c:pt>
                <c:pt idx="86">
                  <c:v>43.152630953677686</c:v>
                </c:pt>
                <c:pt idx="87">
                  <c:v>43.219200377117751</c:v>
                </c:pt>
                <c:pt idx="88">
                  <c:v>43.283370990127402</c:v>
                </c:pt>
                <c:pt idx="89">
                  <c:v>43.345229233165092</c:v>
                </c:pt>
                <c:pt idx="90">
                  <c:v>43.404858431831691</c:v>
                </c:pt>
                <c:pt idx="91">
                  <c:v>43.462338909113498</c:v>
                </c:pt>
                <c:pt idx="92">
                  <c:v>43.517748093580622</c:v>
                </c:pt>
                <c:pt idx="93">
                  <c:v>43.57116062368646</c:v>
                </c:pt>
                <c:pt idx="94">
                  <c:v>43.62264844830873</c:v>
                </c:pt>
                <c:pt idx="95">
                  <c:v>43.672280923667614</c:v>
                </c:pt>
                <c:pt idx="96">
                  <c:v>43.720124906751437</c:v>
                </c:pt>
                <c:pt idx="97">
                  <c:v>43.766244845375766</c:v>
                </c:pt>
                <c:pt idx="98">
                  <c:v>43.810702864997261</c:v>
                </c:pt>
                <c:pt idx="99">
                  <c:v>43.853558852399274</c:v>
                </c:pt>
                <c:pt idx="100">
                  <c:v>43.894870536361758</c:v>
                </c:pt>
                <c:pt idx="101">
                  <c:v>43.934693565424347</c:v>
                </c:pt>
                <c:pt idx="102">
                  <c:v>43.973081582847222</c:v>
                </c:pt>
                <c:pt idx="103">
                  <c:v>44.01008629887076</c:v>
                </c:pt>
                <c:pt idx="104">
                  <c:v>44.045757560371428</c:v>
                </c:pt>
                <c:pt idx="105">
                  <c:v>44.080143418007495</c:v>
                </c:pt>
                <c:pt idx="106">
                  <c:v>44.113290190945307</c:v>
                </c:pt>
                <c:pt idx="107">
                  <c:v>44.145242529253096</c:v>
                </c:pt>
                <c:pt idx="108">
                  <c:v>44.176043474046438</c:v>
                </c:pt>
                <c:pt idx="109">
                  <c:v>44.205734515466453</c:v>
                </c:pt>
                <c:pt idx="110">
                  <c:v>44.234355648568695</c:v>
                </c:pt>
                <c:pt idx="111">
                  <c:v>44.261945427198135</c:v>
                </c:pt>
                <c:pt idx="112">
                  <c:v>44.288541015922831</c:v>
                </c:pt>
                <c:pt idx="113">
                  <c:v>44.314178240096076</c:v>
                </c:pt>
                <c:pt idx="114">
                  <c:v>44.338891634114638</c:v>
                </c:pt>
                <c:pt idx="115">
                  <c:v>44.362714487938028</c:v>
                </c:pt>
                <c:pt idx="116">
                  <c:v>44.385678891931441</c:v>
                </c:pt>
                <c:pt idx="117">
                  <c:v>44.407815780092797</c:v>
                </c:pt>
                <c:pt idx="118">
                  <c:v>44.429154971722085</c:v>
                </c:pt>
                <c:pt idx="119">
                  <c:v>44.449725211589282</c:v>
                </c:pt>
                <c:pt idx="120">
                  <c:v>44.469554208654614</c:v>
                </c:pt>
                <c:pt idx="121">
                  <c:v>44.488668673393732</c:v>
                </c:pt>
                <c:pt idx="122">
                  <c:v>44.507094353777838</c:v>
                </c:pt>
                <c:pt idx="123">
                  <c:v>44.524856069957224</c:v>
                </c:pt>
                <c:pt idx="124">
                  <c:v>44.541977747695064</c:v>
                </c:pt>
                <c:pt idx="125">
                  <c:v>44.558482450596394</c:v>
                </c:pt>
                <c:pt idx="126">
                  <c:v>44.574392411175722</c:v>
                </c:pt>
                <c:pt idx="127">
                  <c:v>44.589729060805183</c:v>
                </c:pt>
                <c:pt idx="128">
                  <c:v>44.604513058583422</c:v>
                </c:pt>
                <c:pt idx="129">
                  <c:v>44.618764319164292</c:v>
                </c:pt>
                <c:pt idx="130">
                  <c:v>44.632502039582711</c:v>
                </c:pt>
                <c:pt idx="131">
                  <c:v>44.645744725113836</c:v>
                </c:pt>
                <c:pt idx="132">
                  <c:v>44.658510214200447</c:v>
                </c:pt>
                <c:pt idx="133">
                  <c:v>44.670815702482066</c:v>
                </c:pt>
                <c:pt idx="134">
                  <c:v>44.682677765958189</c:v>
                </c:pt>
                <c:pt idx="135">
                  <c:v>44.694112383316813</c:v>
                </c:pt>
                <c:pt idx="136">
                  <c:v>44.705134957458455</c:v>
                </c:pt>
                <c:pt idx="137">
                  <c:v>44.715760336244415</c:v>
                </c:pt>
                <c:pt idx="138">
                  <c:v>44.726002832497485</c:v>
                </c:pt>
                <c:pt idx="139">
                  <c:v>44.735876243281957</c:v>
                </c:pt>
                <c:pt idx="140">
                  <c:v>44.745393868488755</c:v>
                </c:pt>
                <c:pt idx="141">
                  <c:v>44.754568528751008</c:v>
                </c:pt>
                <c:pt idx="142">
                  <c:v>44.763412582713926</c:v>
                </c:pt>
                <c:pt idx="143">
                  <c:v>44.771937943682417</c:v>
                </c:pt>
                <c:pt idx="144">
                  <c:v>44.780156095668801</c:v>
                </c:pt>
                <c:pt idx="145">
                  <c:v>44.788078108862251</c:v>
                </c:pt>
                <c:pt idx="146">
                  <c:v>44.795714654540788</c:v>
                </c:pt>
                <c:pt idx="147">
                  <c:v>44.803076019445953</c:v>
                </c:pt>
                <c:pt idx="148">
                  <c:v>44.810172119639418</c:v>
                </c:pt>
                <c:pt idx="149">
                  <c:v>44.817012513860384</c:v>
                </c:pt>
                <c:pt idx="150">
                  <c:v>44.823606416401574</c:v>
                </c:pt>
                <c:pt idx="151">
                  <c:v>44.829962709521268</c:v>
                </c:pt>
                <c:pt idx="152">
                  <c:v>44.83608995540807</c:v>
                </c:pt>
                <c:pt idx="153">
                  <c:v>44.841996407714518</c:v>
                </c:pt>
                <c:pt idx="154">
                  <c:v>44.847690022675124</c:v>
                </c:pt>
                <c:pt idx="155">
                  <c:v>44.853178469823717</c:v>
                </c:pt>
                <c:pt idx="156">
                  <c:v>44.858469142324637</c:v>
                </c:pt>
                <c:pt idx="157">
                  <c:v>44.863569166931619</c:v>
                </c:pt>
                <c:pt idx="158">
                  <c:v>44.868485413587855</c:v>
                </c:pt>
                <c:pt idx="159">
                  <c:v>44.873224504680046</c:v>
                </c:pt>
                <c:pt idx="160">
                  <c:v>44.877792823959062</c:v>
                </c:pt>
                <c:pt idx="161">
                  <c:v>44.882196525139122</c:v>
                </c:pt>
                <c:pt idx="162">
                  <c:v>44.88644154018705</c:v>
                </c:pt>
                <c:pt idx="163">
                  <c:v>44.890533587312959</c:v>
                </c:pt>
                <c:pt idx="164">
                  <c:v>44.894478178672834</c:v>
                </c:pt>
                <c:pt idx="165">
                  <c:v>44.898280627793696</c:v>
                </c:pt>
                <c:pt idx="166">
                  <c:v>44.901946056731099</c:v>
                </c:pt>
                <c:pt idx="167">
                  <c:v>44.905479402968787</c:v>
                </c:pt>
                <c:pt idx="168">
                  <c:v>44.908885426069638</c:v>
                </c:pt>
                <c:pt idx="169">
                  <c:v>44.912168714087052</c:v>
                </c:pt>
                <c:pt idx="170">
                  <c:v>44.915333689745196</c:v>
                </c:pt>
                <c:pt idx="171">
                  <c:v>44.918384616396636</c:v>
                </c:pt>
                <c:pt idx="172">
                  <c:v>44.921325603765204</c:v>
                </c:pt>
                <c:pt idx="173">
                  <c:v>44.924160613482009</c:v>
                </c:pt>
                <c:pt idx="174">
                  <c:v>44.926893464421887</c:v>
                </c:pt>
                <c:pt idx="175">
                  <c:v>44.929527837847608</c:v>
                </c:pt>
                <c:pt idx="176">
                  <c:v>44.932067282368671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CA-4964-86FE-AD8BAF50C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567392"/>
        <c:axId val="429574592"/>
      </c:scatterChart>
      <c:valAx>
        <c:axId val="429567392"/>
        <c:scaling>
          <c:orientation val="minMax"/>
          <c:min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>
                    <a:solidFill>
                      <a:schemeClr val="tx1"/>
                    </a:solidFill>
                  </a:rPr>
                  <a:t>TDR</a:t>
                </a:r>
                <a:r>
                  <a:rPr lang="en-CA" baseline="0">
                    <a:solidFill>
                      <a:schemeClr val="tx1"/>
                    </a:solidFill>
                  </a:rPr>
                  <a:t> (ms)</a:t>
                </a:r>
                <a:endParaRPr lang="en-CA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74592"/>
        <c:crosses val="autoZero"/>
        <c:crossBetween val="midCat"/>
        <c:majorUnit val="0.2"/>
      </c:valAx>
      <c:valAx>
        <c:axId val="4295745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>
                    <a:solidFill>
                      <a:schemeClr val="tx1"/>
                    </a:solidFill>
                  </a:rPr>
                  <a:t>VSWC</a:t>
                </a:r>
                <a:r>
                  <a:rPr lang="en-CA" baseline="0">
                    <a:solidFill>
                      <a:schemeClr val="tx1"/>
                    </a:solidFill>
                  </a:rPr>
                  <a:t> (%)</a:t>
                </a:r>
                <a:endParaRPr lang="en-CA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6739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baseline="0"/>
              <a:t>58 cm Soil Moisture Over Time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0306046649822E-2"/>
          <c:y val="0.16302698752694228"/>
          <c:w val="0.76013720042316879"/>
          <c:h val="0.67010086382880296"/>
        </c:manualLayout>
      </c:layout>
      <c:scatterChart>
        <c:scatterStyle val="lineMarker"/>
        <c:varyColors val="0"/>
        <c:ser>
          <c:idx val="0"/>
          <c:order val="0"/>
          <c:tx>
            <c:v>31 DAP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'Growth-Cycle'!$D$198:$D$201</c:f>
                <c:numCache>
                  <c:formatCode>General</c:formatCode>
                  <c:ptCount val="4"/>
                  <c:pt idx="0">
                    <c:v>0.67344690187797773</c:v>
                  </c:pt>
                  <c:pt idx="1">
                    <c:v>1.5555572106772122</c:v>
                  </c:pt>
                  <c:pt idx="2">
                    <c:v>0.72006925645574704</c:v>
                  </c:pt>
                  <c:pt idx="3">
                    <c:v>0.10756263235451967</c:v>
                  </c:pt>
                </c:numCache>
              </c:numRef>
            </c:plus>
            <c:minus>
              <c:numRef>
                <c:f>'Growth-Cycle'!$D$198:$D$201</c:f>
                <c:numCache>
                  <c:formatCode>General</c:formatCode>
                  <c:ptCount val="4"/>
                  <c:pt idx="0">
                    <c:v>0.67344690187797773</c:v>
                  </c:pt>
                  <c:pt idx="1">
                    <c:v>1.5555572106772122</c:v>
                  </c:pt>
                  <c:pt idx="2">
                    <c:v>0.72006925645574704</c:v>
                  </c:pt>
                  <c:pt idx="3">
                    <c:v>0.10756263235451967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'Growth-Cycle'!$D$179:$D$182</c:f>
              <c:numCache>
                <c:formatCode>General</c:formatCode>
                <c:ptCount val="4"/>
                <c:pt idx="0">
                  <c:v>18.439188524789962</c:v>
                </c:pt>
                <c:pt idx="1">
                  <c:v>28.485478342598544</c:v>
                </c:pt>
                <c:pt idx="2">
                  <c:v>38.710377256232682</c:v>
                </c:pt>
                <c:pt idx="3">
                  <c:v>44.426347272966282</c:v>
                </c:pt>
              </c:numCache>
            </c:numRef>
          </c:xVal>
          <c:yVal>
            <c:numRef>
              <c:f>'Growth-Cycle'!$C$179:$C$182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24-4856-AA02-F2871780BECB}"/>
            </c:ext>
          </c:extLst>
        </c:ser>
        <c:ser>
          <c:idx val="1"/>
          <c:order val="1"/>
          <c:tx>
            <c:v>35 DAP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'Growth-Cycle'!$G$198:$G$201</c:f>
                <c:numCache>
                  <c:formatCode>General</c:formatCode>
                  <c:ptCount val="4"/>
                  <c:pt idx="0">
                    <c:v>1.2280035887980341</c:v>
                  </c:pt>
                  <c:pt idx="1">
                    <c:v>1.4259259256268209</c:v>
                  </c:pt>
                  <c:pt idx="2">
                    <c:v>0.73588902556125746</c:v>
                  </c:pt>
                  <c:pt idx="3">
                    <c:v>0.10011735804315597</c:v>
                  </c:pt>
                </c:numCache>
              </c:numRef>
            </c:plus>
            <c:minus>
              <c:numRef>
                <c:f>'Growth-Cycle'!$G$198:$G$201</c:f>
                <c:numCache>
                  <c:formatCode>General</c:formatCode>
                  <c:ptCount val="4"/>
                  <c:pt idx="0">
                    <c:v>1.2280035887980341</c:v>
                  </c:pt>
                  <c:pt idx="1">
                    <c:v>1.4259259256268209</c:v>
                  </c:pt>
                  <c:pt idx="2">
                    <c:v>0.73588902556125746</c:v>
                  </c:pt>
                  <c:pt idx="3">
                    <c:v>0.10011735804315597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'Growth-Cycle'!$G$179:$G$182</c:f>
              <c:numCache>
                <c:formatCode>General</c:formatCode>
                <c:ptCount val="4"/>
                <c:pt idx="0">
                  <c:v>18.365209249524575</c:v>
                </c:pt>
                <c:pt idx="1">
                  <c:v>28.633490332592611</c:v>
                </c:pt>
                <c:pt idx="2">
                  <c:v>39.127295785374727</c:v>
                </c:pt>
                <c:pt idx="3">
                  <c:v>44.492581650571417</c:v>
                </c:pt>
              </c:numCache>
            </c:numRef>
          </c:xVal>
          <c:yVal>
            <c:numRef>
              <c:f>'Growth-Cycle'!$C$179:$C$182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24-4856-AA02-F2871780BECB}"/>
            </c:ext>
          </c:extLst>
        </c:ser>
        <c:ser>
          <c:idx val="2"/>
          <c:order val="2"/>
          <c:tx>
            <c:v>53 DAP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'Growth-Cycle'!$M$198:$M$201</c:f>
                <c:numCache>
                  <c:formatCode>General</c:formatCode>
                  <c:ptCount val="4"/>
                  <c:pt idx="0">
                    <c:v>1.8271881347882664</c:v>
                  </c:pt>
                  <c:pt idx="1">
                    <c:v>1.6862656217398599</c:v>
                  </c:pt>
                  <c:pt idx="2">
                    <c:v>0.65978896790241304</c:v>
                  </c:pt>
                  <c:pt idx="3">
                    <c:v>0.24662010025167785</c:v>
                  </c:pt>
                </c:numCache>
              </c:numRef>
            </c:plus>
            <c:minus>
              <c:numRef>
                <c:f>'Growth-Cycle'!$M$198:$M$201</c:f>
                <c:numCache>
                  <c:formatCode>General</c:formatCode>
                  <c:ptCount val="4"/>
                  <c:pt idx="0">
                    <c:v>1.8271881347882664</c:v>
                  </c:pt>
                  <c:pt idx="1">
                    <c:v>1.6862656217398599</c:v>
                  </c:pt>
                  <c:pt idx="2">
                    <c:v>0.65978896790241304</c:v>
                  </c:pt>
                  <c:pt idx="3">
                    <c:v>0.24662010025167785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'Growth-Cycle'!$M$179:$M$182</c:f>
              <c:numCache>
                <c:formatCode>General</c:formatCode>
                <c:ptCount val="4"/>
                <c:pt idx="0">
                  <c:v>20.608747160946635</c:v>
                </c:pt>
                <c:pt idx="1">
                  <c:v>30.232779171680782</c:v>
                </c:pt>
                <c:pt idx="2">
                  <c:v>38.318180672420866</c:v>
                </c:pt>
                <c:pt idx="3">
                  <c:v>44.275867722656088</c:v>
                </c:pt>
              </c:numCache>
            </c:numRef>
          </c:xVal>
          <c:yVal>
            <c:numRef>
              <c:f>'Growth-Cycle'!$C$179:$C$182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24-4856-AA02-F2871780BECB}"/>
            </c:ext>
          </c:extLst>
        </c:ser>
        <c:ser>
          <c:idx val="3"/>
          <c:order val="3"/>
          <c:tx>
            <c:v>68 DAP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'Growth-Cycle'!$S$198:$S$201</c:f>
                <c:numCache>
                  <c:formatCode>General</c:formatCode>
                  <c:ptCount val="4"/>
                  <c:pt idx="0">
                    <c:v>1.766379064286246</c:v>
                  </c:pt>
                  <c:pt idx="1">
                    <c:v>1.9428614490337395</c:v>
                  </c:pt>
                  <c:pt idx="2">
                    <c:v>0.66413817108290496</c:v>
                  </c:pt>
                  <c:pt idx="3">
                    <c:v>0.22904362961078434</c:v>
                  </c:pt>
                </c:numCache>
              </c:numRef>
            </c:plus>
            <c:minus>
              <c:numRef>
                <c:f>'Growth-Cycle'!$S$198:$S$201</c:f>
                <c:numCache>
                  <c:formatCode>General</c:formatCode>
                  <c:ptCount val="4"/>
                  <c:pt idx="0">
                    <c:v>1.766379064286246</c:v>
                  </c:pt>
                  <c:pt idx="1">
                    <c:v>1.9428614490337395</c:v>
                  </c:pt>
                  <c:pt idx="2">
                    <c:v>0.66413817108290496</c:v>
                  </c:pt>
                  <c:pt idx="3">
                    <c:v>0.22904362961078434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'Growth-Cycle'!$S$179:$S$182</c:f>
              <c:numCache>
                <c:formatCode>General</c:formatCode>
                <c:ptCount val="4"/>
                <c:pt idx="0">
                  <c:v>18.812012115336085</c:v>
                </c:pt>
                <c:pt idx="1">
                  <c:v>32.206026463357155</c:v>
                </c:pt>
                <c:pt idx="2">
                  <c:v>38.577049392382676</c:v>
                </c:pt>
                <c:pt idx="3">
                  <c:v>44.055049743396843</c:v>
                </c:pt>
              </c:numCache>
            </c:numRef>
          </c:xVal>
          <c:yVal>
            <c:numRef>
              <c:f>'Growth-Cycle'!$C$179:$C$182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24-4856-AA02-F2871780BECB}"/>
            </c:ext>
          </c:extLst>
        </c:ser>
        <c:ser>
          <c:idx val="4"/>
          <c:order val="4"/>
          <c:tx>
            <c:v>86 DAP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'Growth-Cycle'!$Y$198:$Y$201</c:f>
                <c:numCache>
                  <c:formatCode>General</c:formatCode>
                  <c:ptCount val="4"/>
                  <c:pt idx="0">
                    <c:v>1.9418612754671456</c:v>
                  </c:pt>
                  <c:pt idx="1">
                    <c:v>1.5743503401524213</c:v>
                  </c:pt>
                  <c:pt idx="2">
                    <c:v>0.72424266482110466</c:v>
                  </c:pt>
                  <c:pt idx="3">
                    <c:v>0.15211962773877308</c:v>
                  </c:pt>
                </c:numCache>
              </c:numRef>
            </c:plus>
            <c:minus>
              <c:numRef>
                <c:f>'Growth-Cycle'!$Y$198:$Y$201</c:f>
                <c:numCache>
                  <c:formatCode>General</c:formatCode>
                  <c:ptCount val="4"/>
                  <c:pt idx="0">
                    <c:v>1.9418612754671456</c:v>
                  </c:pt>
                  <c:pt idx="1">
                    <c:v>1.5743503401524213</c:v>
                  </c:pt>
                  <c:pt idx="2">
                    <c:v>0.72424266482110466</c:v>
                  </c:pt>
                  <c:pt idx="3">
                    <c:v>0.15211962773877308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'Growth-Cycle'!$Y$179:$Y$182</c:f>
              <c:numCache>
                <c:formatCode>General</c:formatCode>
                <c:ptCount val="4"/>
                <c:pt idx="0">
                  <c:v>18.568933061734878</c:v>
                </c:pt>
                <c:pt idx="1">
                  <c:v>33.042428694056113</c:v>
                </c:pt>
                <c:pt idx="2">
                  <c:v>38.355586271914738</c:v>
                </c:pt>
                <c:pt idx="3">
                  <c:v>43.773842085899943</c:v>
                </c:pt>
              </c:numCache>
            </c:numRef>
          </c:xVal>
          <c:yVal>
            <c:numRef>
              <c:f>'Growth-Cycle'!$C$179:$C$182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AA-4EAE-A1C9-B9FA9E158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405584"/>
        <c:axId val="809406000"/>
      </c:scatterChart>
      <c:valAx>
        <c:axId val="8094055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VSWC (%)</a:t>
                </a:r>
              </a:p>
            </c:rich>
          </c:tx>
          <c:layout>
            <c:manualLayout>
              <c:xMode val="edge"/>
              <c:yMode val="edge"/>
              <c:x val="0.433172353455818"/>
              <c:y val="0.91708333333333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06000"/>
        <c:crosses val="autoZero"/>
        <c:crossBetween val="midCat"/>
      </c:valAx>
      <c:valAx>
        <c:axId val="809406000"/>
        <c:scaling>
          <c:orientation val="maxMin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Port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055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baseline="0"/>
              <a:t>48 cm Soil Moisture Over Time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0306046649822E-2"/>
          <c:y val="0.16302698752694228"/>
          <c:w val="0.76013720042316879"/>
          <c:h val="0.67010086382880296"/>
        </c:manualLayout>
      </c:layout>
      <c:scatterChart>
        <c:scatterStyle val="lineMarker"/>
        <c:varyColors val="0"/>
        <c:ser>
          <c:idx val="0"/>
          <c:order val="0"/>
          <c:tx>
            <c:v>31 DAP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'Growth-Cycle'!$D$202:$D$205</c:f>
                <c:numCache>
                  <c:formatCode>General</c:formatCode>
                  <c:ptCount val="4"/>
                  <c:pt idx="0">
                    <c:v>1.1680117259268072</c:v>
                  </c:pt>
                  <c:pt idx="1">
                    <c:v>1.8382957630772367</c:v>
                  </c:pt>
                  <c:pt idx="2">
                    <c:v>0.60354063329917906</c:v>
                  </c:pt>
                  <c:pt idx="3">
                    <c:v>0.31014642004653264</c:v>
                  </c:pt>
                </c:numCache>
              </c:numRef>
            </c:plus>
            <c:minus>
              <c:numRef>
                <c:f>'Growth-Cycle'!$D$202:$D$205</c:f>
                <c:numCache>
                  <c:formatCode>General</c:formatCode>
                  <c:ptCount val="4"/>
                  <c:pt idx="0">
                    <c:v>1.1680117259268072</c:v>
                  </c:pt>
                  <c:pt idx="1">
                    <c:v>1.8382957630772367</c:v>
                  </c:pt>
                  <c:pt idx="2">
                    <c:v>0.60354063329917906</c:v>
                  </c:pt>
                  <c:pt idx="3">
                    <c:v>0.31014642004653264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'Growth-Cycle'!$D$183:$D$186</c:f>
              <c:numCache>
                <c:formatCode>General</c:formatCode>
                <c:ptCount val="4"/>
                <c:pt idx="0">
                  <c:v>17.983667942833598</c:v>
                </c:pt>
                <c:pt idx="1">
                  <c:v>28.719896559929158</c:v>
                </c:pt>
                <c:pt idx="2">
                  <c:v>37.913858177858543</c:v>
                </c:pt>
                <c:pt idx="3">
                  <c:v>44.157280245425284</c:v>
                </c:pt>
              </c:numCache>
            </c:numRef>
          </c:xVal>
          <c:yVal>
            <c:numRef>
              <c:f>'Growth-Cycle'!$C$183:$C$186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C1-4BB2-B8A5-8734926F7411}"/>
            </c:ext>
          </c:extLst>
        </c:ser>
        <c:ser>
          <c:idx val="1"/>
          <c:order val="1"/>
          <c:tx>
            <c:v>35 DAP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'Growth-Cycle'!$G$202:$G$205</c:f>
                <c:numCache>
                  <c:formatCode>General</c:formatCode>
                  <c:ptCount val="4"/>
                  <c:pt idx="0">
                    <c:v>1.0157270713294961</c:v>
                  </c:pt>
                  <c:pt idx="1">
                    <c:v>1.4684947348551813</c:v>
                  </c:pt>
                  <c:pt idx="2">
                    <c:v>1.7196020061114503</c:v>
                  </c:pt>
                  <c:pt idx="3">
                    <c:v>0.53262489372339472</c:v>
                  </c:pt>
                </c:numCache>
              </c:numRef>
            </c:plus>
            <c:minus>
              <c:numRef>
                <c:f>'Growth-Cycle'!$G$202:$G$205</c:f>
                <c:numCache>
                  <c:formatCode>General</c:formatCode>
                  <c:ptCount val="4"/>
                  <c:pt idx="0">
                    <c:v>1.0157270713294961</c:v>
                  </c:pt>
                  <c:pt idx="1">
                    <c:v>1.4684947348551813</c:v>
                  </c:pt>
                  <c:pt idx="2">
                    <c:v>1.7196020061114503</c:v>
                  </c:pt>
                  <c:pt idx="3">
                    <c:v>0.53262489372339472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'Growth-Cycle'!$G$183:$G$186</c:f>
              <c:numCache>
                <c:formatCode>General</c:formatCode>
                <c:ptCount val="4"/>
                <c:pt idx="0">
                  <c:v>16.796236062713653</c:v>
                </c:pt>
                <c:pt idx="1">
                  <c:v>19.446803996286302</c:v>
                </c:pt>
                <c:pt idx="2">
                  <c:v>29.383389647940344</c:v>
                </c:pt>
                <c:pt idx="3">
                  <c:v>40.668295853441634</c:v>
                </c:pt>
              </c:numCache>
            </c:numRef>
          </c:xVal>
          <c:yVal>
            <c:numRef>
              <c:f>'Growth-Cycle'!$C$183:$C$186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C1-4BB2-B8A5-8734926F7411}"/>
            </c:ext>
          </c:extLst>
        </c:ser>
        <c:ser>
          <c:idx val="2"/>
          <c:order val="2"/>
          <c:tx>
            <c:v>53 DAP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'Growth-Cycle'!$M$202:$M$205</c:f>
                <c:numCache>
                  <c:formatCode>General</c:formatCode>
                  <c:ptCount val="4"/>
                  <c:pt idx="0">
                    <c:v>1.0266566821244691</c:v>
                  </c:pt>
                  <c:pt idx="1">
                    <c:v>1.2238224446013373</c:v>
                  </c:pt>
                  <c:pt idx="2">
                    <c:v>1.4638072988842856</c:v>
                  </c:pt>
                  <c:pt idx="3">
                    <c:v>0.72761470771976988</c:v>
                  </c:pt>
                </c:numCache>
              </c:numRef>
            </c:plus>
            <c:minus>
              <c:numRef>
                <c:f>'Growth-Cycle'!$M$202:$M$205</c:f>
                <c:numCache>
                  <c:formatCode>General</c:formatCode>
                  <c:ptCount val="4"/>
                  <c:pt idx="0">
                    <c:v>1.0266566821244691</c:v>
                  </c:pt>
                  <c:pt idx="1">
                    <c:v>1.2238224446013373</c:v>
                  </c:pt>
                  <c:pt idx="2">
                    <c:v>1.4638072988842856</c:v>
                  </c:pt>
                  <c:pt idx="3">
                    <c:v>0.72761470771976988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'Growth-Cycle'!$M$183:$M$186</c:f>
              <c:numCache>
                <c:formatCode>General</c:formatCode>
                <c:ptCount val="4"/>
                <c:pt idx="0">
                  <c:v>18.584997797622716</c:v>
                </c:pt>
                <c:pt idx="1">
                  <c:v>19.869150273495713</c:v>
                </c:pt>
                <c:pt idx="2">
                  <c:v>31.12479727793356</c:v>
                </c:pt>
                <c:pt idx="3">
                  <c:v>39.748905805417301</c:v>
                </c:pt>
              </c:numCache>
            </c:numRef>
          </c:xVal>
          <c:yVal>
            <c:numRef>
              <c:f>'Growth-Cycle'!$C$183:$C$186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C1-4BB2-B8A5-8734926F7411}"/>
            </c:ext>
          </c:extLst>
        </c:ser>
        <c:ser>
          <c:idx val="3"/>
          <c:order val="3"/>
          <c:tx>
            <c:v>68 DAP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'Growth-Cycle'!$S$202:$S$205</c:f>
                <c:numCache>
                  <c:formatCode>General</c:formatCode>
                  <c:ptCount val="4"/>
                  <c:pt idx="0">
                    <c:v>0.89812976763661923</c:v>
                  </c:pt>
                  <c:pt idx="1">
                    <c:v>0.98615474987401774</c:v>
                  </c:pt>
                  <c:pt idx="2">
                    <c:v>1.2253262214788188</c:v>
                  </c:pt>
                  <c:pt idx="3">
                    <c:v>0.69033543971400646</c:v>
                  </c:pt>
                </c:numCache>
              </c:numRef>
            </c:plus>
            <c:minus>
              <c:numRef>
                <c:f>'Growth-Cycle'!$S$202:$S$205</c:f>
                <c:numCache>
                  <c:formatCode>General</c:formatCode>
                  <c:ptCount val="4"/>
                  <c:pt idx="0">
                    <c:v>0.89812976763661923</c:v>
                  </c:pt>
                  <c:pt idx="1">
                    <c:v>0.98615474987401774</c:v>
                  </c:pt>
                  <c:pt idx="2">
                    <c:v>1.2253262214788188</c:v>
                  </c:pt>
                  <c:pt idx="3">
                    <c:v>0.69033543971400646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'Growth-Cycle'!$S$183:$S$186</c:f>
              <c:numCache>
                <c:formatCode>General</c:formatCode>
                <c:ptCount val="4"/>
                <c:pt idx="0">
                  <c:v>16.184926589822432</c:v>
                </c:pt>
                <c:pt idx="1">
                  <c:v>20.632746838730743</c:v>
                </c:pt>
                <c:pt idx="2">
                  <c:v>33.093718862455042</c:v>
                </c:pt>
                <c:pt idx="3">
                  <c:v>39.229350494016032</c:v>
                </c:pt>
              </c:numCache>
            </c:numRef>
          </c:xVal>
          <c:yVal>
            <c:numRef>
              <c:f>'Growth-Cycle'!$C$183:$C$186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C1-4BB2-B8A5-8734926F7411}"/>
            </c:ext>
          </c:extLst>
        </c:ser>
        <c:ser>
          <c:idx val="4"/>
          <c:order val="4"/>
          <c:tx>
            <c:v>86 DAP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'Growth-Cycle'!$Y$202:$Y$205</c:f>
                <c:numCache>
                  <c:formatCode>General</c:formatCode>
                  <c:ptCount val="4"/>
                  <c:pt idx="0">
                    <c:v>0.80073197869267099</c:v>
                  </c:pt>
                  <c:pt idx="1">
                    <c:v>1.3968534751591588</c:v>
                  </c:pt>
                  <c:pt idx="2">
                    <c:v>0.8805137490077467</c:v>
                  </c:pt>
                  <c:pt idx="3">
                    <c:v>0.77432665539457179</c:v>
                  </c:pt>
                </c:numCache>
              </c:numRef>
            </c:plus>
            <c:minus>
              <c:numRef>
                <c:f>'Growth-Cycle'!$Y$202:$Y$205</c:f>
                <c:numCache>
                  <c:formatCode>General</c:formatCode>
                  <c:ptCount val="4"/>
                  <c:pt idx="0">
                    <c:v>0.80073197869267099</c:v>
                  </c:pt>
                  <c:pt idx="1">
                    <c:v>1.3968534751591588</c:v>
                  </c:pt>
                  <c:pt idx="2">
                    <c:v>0.8805137490077467</c:v>
                  </c:pt>
                  <c:pt idx="3">
                    <c:v>0.77432665539457179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'Growth-Cycle'!$Y$183:$Y$186</c:f>
              <c:numCache>
                <c:formatCode>General</c:formatCode>
                <c:ptCount val="4"/>
                <c:pt idx="0">
                  <c:v>15.55744471330836</c:v>
                </c:pt>
                <c:pt idx="1">
                  <c:v>23.381186718159547</c:v>
                </c:pt>
                <c:pt idx="2">
                  <c:v>33.623521585447271</c:v>
                </c:pt>
                <c:pt idx="3">
                  <c:v>38.916313998576165</c:v>
                </c:pt>
              </c:numCache>
            </c:numRef>
          </c:xVal>
          <c:yVal>
            <c:numRef>
              <c:f>'Growth-Cycle'!$C$183:$C$186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FF-46AB-A3C4-28B4CB2E6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405584"/>
        <c:axId val="809406000"/>
      </c:scatterChart>
      <c:valAx>
        <c:axId val="8094055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VSWC (%)</a:t>
                </a:r>
              </a:p>
            </c:rich>
          </c:tx>
          <c:layout>
            <c:manualLayout>
              <c:xMode val="edge"/>
              <c:yMode val="edge"/>
              <c:x val="0.433172353455818"/>
              <c:y val="0.91708333333333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06000"/>
        <c:crosses val="autoZero"/>
        <c:crossBetween val="midCat"/>
      </c:valAx>
      <c:valAx>
        <c:axId val="809406000"/>
        <c:scaling>
          <c:orientation val="maxMin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Port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055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baseline="0"/>
              <a:t>38 cm Soil Moisture Over Time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0306046649822E-2"/>
          <c:y val="0.16302698752694228"/>
          <c:w val="0.76013720042316879"/>
          <c:h val="0.6701008638288029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'Growth-Cycle'!$D$206:$D$209</c:f>
                <c:numCache>
                  <c:formatCode>General</c:formatCode>
                  <c:ptCount val="4"/>
                  <c:pt idx="0">
                    <c:v>0.99911557827618536</c:v>
                  </c:pt>
                  <c:pt idx="1">
                    <c:v>0.70327897676352824</c:v>
                  </c:pt>
                  <c:pt idx="2">
                    <c:v>0.46587745088908522</c:v>
                  </c:pt>
                  <c:pt idx="3">
                    <c:v>3.7380557819128454E-2</c:v>
                  </c:pt>
                </c:numCache>
              </c:numRef>
            </c:plus>
            <c:minus>
              <c:numRef>
                <c:f>'Growth-Cycle'!$D$206:$D$209</c:f>
                <c:numCache>
                  <c:formatCode>General</c:formatCode>
                  <c:ptCount val="4"/>
                  <c:pt idx="0">
                    <c:v>0.99911557827618536</c:v>
                  </c:pt>
                  <c:pt idx="1">
                    <c:v>0.70327897676352824</c:v>
                  </c:pt>
                  <c:pt idx="2">
                    <c:v>0.46587745088908522</c:v>
                  </c:pt>
                  <c:pt idx="3">
                    <c:v>3.7380557819128454E-2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'Growth-Cycle'!$D$187:$D$190</c:f>
              <c:numCache>
                <c:formatCode>General</c:formatCode>
                <c:ptCount val="4"/>
                <c:pt idx="0">
                  <c:v>17.207368351558181</c:v>
                </c:pt>
                <c:pt idx="1">
                  <c:v>29.970773401824811</c:v>
                </c:pt>
                <c:pt idx="2">
                  <c:v>39.042554596534998</c:v>
                </c:pt>
                <c:pt idx="3">
                  <c:v>44.606254195014209</c:v>
                </c:pt>
              </c:numCache>
            </c:numRef>
          </c:xVal>
          <c:yVal>
            <c:numRef>
              <c:f>'Growth-Cycle'!$C$187:$C$190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D1-4C9E-B217-994805AD703D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'Growth-Cycle'!$G$206:$G$209</c:f>
                <c:numCache>
                  <c:formatCode>General</c:formatCode>
                  <c:ptCount val="4"/>
                  <c:pt idx="0">
                    <c:v>0.72473723426319614</c:v>
                  </c:pt>
                  <c:pt idx="1">
                    <c:v>1.6889713487002056</c:v>
                  </c:pt>
                  <c:pt idx="2">
                    <c:v>1.2067571625851203</c:v>
                  </c:pt>
                  <c:pt idx="3">
                    <c:v>0.62265837240857425</c:v>
                  </c:pt>
                </c:numCache>
              </c:numRef>
            </c:plus>
            <c:minus>
              <c:numRef>
                <c:f>'Growth-Cycle'!$G$206:$G$209</c:f>
                <c:numCache>
                  <c:formatCode>General</c:formatCode>
                  <c:ptCount val="4"/>
                  <c:pt idx="0">
                    <c:v>0.72473723426319614</c:v>
                  </c:pt>
                  <c:pt idx="1">
                    <c:v>1.6889713487002056</c:v>
                  </c:pt>
                  <c:pt idx="2">
                    <c:v>1.2067571625851203</c:v>
                  </c:pt>
                  <c:pt idx="3">
                    <c:v>0.62265837240857425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'Growth-Cycle'!$G$187:$G$190</c:f>
              <c:numCache>
                <c:formatCode>General</c:formatCode>
                <c:ptCount val="4"/>
                <c:pt idx="0">
                  <c:v>16.416292814399558</c:v>
                </c:pt>
                <c:pt idx="1">
                  <c:v>17.256274401615141</c:v>
                </c:pt>
                <c:pt idx="2">
                  <c:v>20.417699107910344</c:v>
                </c:pt>
                <c:pt idx="3">
                  <c:v>32.390758862544644</c:v>
                </c:pt>
              </c:numCache>
            </c:numRef>
          </c:xVal>
          <c:yVal>
            <c:numRef>
              <c:f>'Growth-Cycle'!$C$187:$C$190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D1-4C9E-B217-994805AD703D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'Growth-Cycle'!$M$206:$M$209</c:f>
                <c:numCache>
                  <c:formatCode>General</c:formatCode>
                  <c:ptCount val="4"/>
                  <c:pt idx="0">
                    <c:v>0.59350215470112877</c:v>
                  </c:pt>
                  <c:pt idx="1">
                    <c:v>1.5866525243840182</c:v>
                  </c:pt>
                  <c:pt idx="2">
                    <c:v>1.469606423028569</c:v>
                  </c:pt>
                  <c:pt idx="3">
                    <c:v>0.45929579551525085</c:v>
                  </c:pt>
                </c:numCache>
              </c:numRef>
            </c:plus>
            <c:minus>
              <c:numRef>
                <c:f>'Growth-Cycle'!$M$206:$M$209</c:f>
                <c:numCache>
                  <c:formatCode>General</c:formatCode>
                  <c:ptCount val="4"/>
                  <c:pt idx="0">
                    <c:v>0.59350215470112877</c:v>
                  </c:pt>
                  <c:pt idx="1">
                    <c:v>1.5866525243840182</c:v>
                  </c:pt>
                  <c:pt idx="2">
                    <c:v>1.469606423028569</c:v>
                  </c:pt>
                  <c:pt idx="3">
                    <c:v>0.45929579551525085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'Growth-Cycle'!$M$187:$M$190</c:f>
              <c:numCache>
                <c:formatCode>General</c:formatCode>
                <c:ptCount val="4"/>
                <c:pt idx="0">
                  <c:v>16.006245323461833</c:v>
                </c:pt>
                <c:pt idx="1">
                  <c:v>17.480961206043975</c:v>
                </c:pt>
                <c:pt idx="2">
                  <c:v>19.633764893822526</c:v>
                </c:pt>
                <c:pt idx="3">
                  <c:v>32.508647895805801</c:v>
                </c:pt>
              </c:numCache>
            </c:numRef>
          </c:xVal>
          <c:yVal>
            <c:numRef>
              <c:f>'Growth-Cycle'!$C$187:$C$190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D1-4C9E-B217-994805AD703D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'Growth-Cycle'!$S$206:$S$209</c:f>
                <c:numCache>
                  <c:formatCode>General</c:formatCode>
                  <c:ptCount val="4"/>
                  <c:pt idx="0">
                    <c:v>0.51182277562549161</c:v>
                  </c:pt>
                  <c:pt idx="1">
                    <c:v>1.635348418332317</c:v>
                  </c:pt>
                  <c:pt idx="2">
                    <c:v>1.1986144007598241</c:v>
                  </c:pt>
                  <c:pt idx="3">
                    <c:v>0.78593720008204981</c:v>
                  </c:pt>
                </c:numCache>
              </c:numRef>
            </c:plus>
            <c:minus>
              <c:numRef>
                <c:f>'Growth-Cycle'!$S$206:$S$209</c:f>
                <c:numCache>
                  <c:formatCode>General</c:formatCode>
                  <c:ptCount val="4"/>
                  <c:pt idx="0">
                    <c:v>0.51182277562549161</c:v>
                  </c:pt>
                  <c:pt idx="1">
                    <c:v>1.635348418332317</c:v>
                  </c:pt>
                  <c:pt idx="2">
                    <c:v>1.1986144007598241</c:v>
                  </c:pt>
                  <c:pt idx="3">
                    <c:v>0.78593720008204981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'Growth-Cycle'!$S$187:$S$190</c:f>
              <c:numCache>
                <c:formatCode>General</c:formatCode>
                <c:ptCount val="4"/>
                <c:pt idx="0">
                  <c:v>13.806767596774979</c:v>
                </c:pt>
                <c:pt idx="1">
                  <c:v>16.870103373428094</c:v>
                </c:pt>
                <c:pt idx="2">
                  <c:v>20.769173739673512</c:v>
                </c:pt>
                <c:pt idx="3">
                  <c:v>33.406043837715039</c:v>
                </c:pt>
              </c:numCache>
            </c:numRef>
          </c:xVal>
          <c:yVal>
            <c:numRef>
              <c:f>'Growth-Cycle'!$C$187:$C$190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D1-4C9E-B217-994805AD703D}"/>
            </c:ext>
          </c:extLst>
        </c:ser>
        <c:ser>
          <c:idx val="4"/>
          <c:order val="4"/>
          <c:tx>
            <c:v>86 DAP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'Growth-Cycle'!$Y$206:$Y$209</c:f>
                <c:numCache>
                  <c:formatCode>General</c:formatCode>
                  <c:ptCount val="4"/>
                  <c:pt idx="0">
                    <c:v>0.53095561159371618</c:v>
                  </c:pt>
                  <c:pt idx="1">
                    <c:v>1.5289772752259567</c:v>
                  </c:pt>
                  <c:pt idx="2">
                    <c:v>1.3571577584339651</c:v>
                  </c:pt>
                  <c:pt idx="3">
                    <c:v>0.76417470898189011</c:v>
                  </c:pt>
                </c:numCache>
              </c:numRef>
            </c:plus>
            <c:minus>
              <c:numRef>
                <c:f>'Growth-Cycle'!$Y$206:$Y$209</c:f>
                <c:numCache>
                  <c:formatCode>General</c:formatCode>
                  <c:ptCount val="4"/>
                  <c:pt idx="0">
                    <c:v>0.53095561159371618</c:v>
                  </c:pt>
                  <c:pt idx="1">
                    <c:v>1.5289772752259567</c:v>
                  </c:pt>
                  <c:pt idx="2">
                    <c:v>1.3571577584339651</c:v>
                  </c:pt>
                  <c:pt idx="3">
                    <c:v>0.76417470898189011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'Growth-Cycle'!$Y$187:$Y$190</c:f>
              <c:numCache>
                <c:formatCode>General</c:formatCode>
                <c:ptCount val="4"/>
                <c:pt idx="0">
                  <c:v>12.640709681200056</c:v>
                </c:pt>
                <c:pt idx="1">
                  <c:v>18.287365039943019</c:v>
                </c:pt>
                <c:pt idx="2">
                  <c:v>24.599630310341659</c:v>
                </c:pt>
                <c:pt idx="3">
                  <c:v>34.221584848601715</c:v>
                </c:pt>
              </c:numCache>
            </c:numRef>
          </c:xVal>
          <c:yVal>
            <c:numRef>
              <c:f>'Growth-Cycle'!$C$187:$C$190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00-41AE-BBD3-454E6B69F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405584"/>
        <c:axId val="809406000"/>
      </c:scatterChart>
      <c:valAx>
        <c:axId val="8094055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VSWC (%)</a:t>
                </a:r>
              </a:p>
            </c:rich>
          </c:tx>
          <c:layout>
            <c:manualLayout>
              <c:xMode val="edge"/>
              <c:yMode val="edge"/>
              <c:x val="0.433172353455818"/>
              <c:y val="0.91708333333333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06000"/>
        <c:crosses val="autoZero"/>
        <c:crossBetween val="midCat"/>
      </c:valAx>
      <c:valAx>
        <c:axId val="809406000"/>
        <c:scaling>
          <c:orientation val="maxMin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Port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055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baseline="0"/>
              <a:t>28 cm Soil Moisture Over Time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0306046649822E-2"/>
          <c:y val="0.16302698752694228"/>
          <c:w val="0.76013720042316879"/>
          <c:h val="0.6701008638288029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'Growth-Cycle'!$D$210:$D$213</c:f>
                <c:numCache>
                  <c:formatCode>General</c:formatCode>
                  <c:ptCount val="4"/>
                  <c:pt idx="0">
                    <c:v>1.1483810333070239</c:v>
                  </c:pt>
                  <c:pt idx="1">
                    <c:v>1.9720532172492129</c:v>
                  </c:pt>
                  <c:pt idx="2">
                    <c:v>1.2654396068965741</c:v>
                  </c:pt>
                  <c:pt idx="3">
                    <c:v>0.41046199069629635</c:v>
                  </c:pt>
                </c:numCache>
              </c:numRef>
            </c:plus>
            <c:minus>
              <c:numRef>
                <c:f>'Growth-Cycle'!$D$210:$D$213</c:f>
                <c:numCache>
                  <c:formatCode>General</c:formatCode>
                  <c:ptCount val="4"/>
                  <c:pt idx="0">
                    <c:v>1.1483810333070239</c:v>
                  </c:pt>
                  <c:pt idx="1">
                    <c:v>1.9720532172492129</c:v>
                  </c:pt>
                  <c:pt idx="2">
                    <c:v>1.2654396068965741</c:v>
                  </c:pt>
                  <c:pt idx="3">
                    <c:v>0.41046199069629635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'Growth-Cycle'!$D$191:$D$194</c:f>
              <c:numCache>
                <c:formatCode>General</c:formatCode>
                <c:ptCount val="4"/>
                <c:pt idx="0">
                  <c:v>17.189787839802751</c:v>
                </c:pt>
                <c:pt idx="1">
                  <c:v>27.793714839510663</c:v>
                </c:pt>
                <c:pt idx="2">
                  <c:v>38.425378194014591</c:v>
                </c:pt>
                <c:pt idx="3">
                  <c:v>44.159093206433262</c:v>
                </c:pt>
              </c:numCache>
            </c:numRef>
          </c:xVal>
          <c:yVal>
            <c:numRef>
              <c:f>'Growth-Cycle'!$C$191:$C$194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B6-4EAB-8445-82E06295D033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'Growth-Cycle'!$G$210:$G$213</c:f>
                <c:numCache>
                  <c:formatCode>General</c:formatCode>
                  <c:ptCount val="4"/>
                  <c:pt idx="0">
                    <c:v>0.99171309470775459</c:v>
                  </c:pt>
                  <c:pt idx="1">
                    <c:v>0.7693100506627687</c:v>
                  </c:pt>
                  <c:pt idx="2">
                    <c:v>1.2475436634589148</c:v>
                  </c:pt>
                  <c:pt idx="3">
                    <c:v>0.46046579283818112</c:v>
                  </c:pt>
                </c:numCache>
              </c:numRef>
            </c:plus>
            <c:minus>
              <c:numRef>
                <c:f>'Growth-Cycle'!$G$210:$G$213</c:f>
                <c:numCache>
                  <c:formatCode>General</c:formatCode>
                  <c:ptCount val="4"/>
                  <c:pt idx="0">
                    <c:v>0.99171309470775459</c:v>
                  </c:pt>
                  <c:pt idx="1">
                    <c:v>0.7693100506627687</c:v>
                  </c:pt>
                  <c:pt idx="2">
                    <c:v>1.2475436634589148</c:v>
                  </c:pt>
                  <c:pt idx="3">
                    <c:v>0.46046579283818112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'Growth-Cycle'!$G$191:$G$194</c:f>
              <c:numCache>
                <c:formatCode>General</c:formatCode>
                <c:ptCount val="4"/>
                <c:pt idx="0">
                  <c:v>16.175683294826293</c:v>
                </c:pt>
                <c:pt idx="1">
                  <c:v>16.409613394251267</c:v>
                </c:pt>
                <c:pt idx="2">
                  <c:v>18.159622009944574</c:v>
                </c:pt>
                <c:pt idx="3">
                  <c:v>19.784580352925836</c:v>
                </c:pt>
              </c:numCache>
            </c:numRef>
          </c:xVal>
          <c:yVal>
            <c:numRef>
              <c:f>'Growth-Cycle'!$C$191:$C$194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B6-4EAB-8445-82E06295D033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'Growth-Cycle'!$L$210:$L$213</c:f>
                <c:numCache>
                  <c:formatCode>General</c:formatCode>
                  <c:ptCount val="4"/>
                  <c:pt idx="0">
                    <c:v>0.93447668695623676</c:v>
                  </c:pt>
                  <c:pt idx="1">
                    <c:v>0.71898517818328744</c:v>
                  </c:pt>
                  <c:pt idx="2">
                    <c:v>1.4150334572815224</c:v>
                  </c:pt>
                  <c:pt idx="3">
                    <c:v>0.47560059875493671</c:v>
                  </c:pt>
                </c:numCache>
              </c:numRef>
            </c:plus>
            <c:minus>
              <c:numRef>
                <c:f>'Growth-Cycle'!$K$210:$K$213</c:f>
                <c:numCache>
                  <c:formatCode>General</c:formatCode>
                  <c:ptCount val="4"/>
                  <c:pt idx="0">
                    <c:v>1.0946777242448824</c:v>
                  </c:pt>
                  <c:pt idx="1">
                    <c:v>0.69307674972450684</c:v>
                  </c:pt>
                  <c:pt idx="2">
                    <c:v>1.2941790408060485</c:v>
                  </c:pt>
                  <c:pt idx="3">
                    <c:v>0.58898561241435388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'Growth-Cycle'!$M$191:$M$194</c:f>
              <c:numCache>
                <c:formatCode>General</c:formatCode>
                <c:ptCount val="4"/>
                <c:pt idx="0">
                  <c:v>14.906506460118408</c:v>
                </c:pt>
                <c:pt idx="1">
                  <c:v>15.340854434614442</c:v>
                </c:pt>
                <c:pt idx="2">
                  <c:v>16.32753759325097</c:v>
                </c:pt>
                <c:pt idx="3">
                  <c:v>16.432194109844168</c:v>
                </c:pt>
              </c:numCache>
            </c:numRef>
          </c:xVal>
          <c:yVal>
            <c:numRef>
              <c:f>'Growth-Cycle'!$C$191:$C$194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B6-4EAB-8445-82E06295D033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'Growth-Cycle'!$S$210:$S$213</c:f>
                <c:numCache>
                  <c:formatCode>General</c:formatCode>
                  <c:ptCount val="4"/>
                  <c:pt idx="0">
                    <c:v>1.0156409196158638</c:v>
                  </c:pt>
                  <c:pt idx="1">
                    <c:v>0.63248343100168214</c:v>
                  </c:pt>
                  <c:pt idx="2">
                    <c:v>1.2057638422103982</c:v>
                  </c:pt>
                  <c:pt idx="3">
                    <c:v>0.26526783302364987</c:v>
                  </c:pt>
                </c:numCache>
              </c:numRef>
            </c:plus>
            <c:minus>
              <c:numRef>
                <c:f>'Growth-Cycle'!$S$210:$S$213</c:f>
                <c:numCache>
                  <c:formatCode>General</c:formatCode>
                  <c:ptCount val="4"/>
                  <c:pt idx="0">
                    <c:v>1.0156409196158638</c:v>
                  </c:pt>
                  <c:pt idx="1">
                    <c:v>0.63248343100168214</c:v>
                  </c:pt>
                  <c:pt idx="2">
                    <c:v>1.2057638422103982</c:v>
                  </c:pt>
                  <c:pt idx="3">
                    <c:v>0.26526783302364987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'Growth-Cycle'!$S$191:$S$194</c:f>
              <c:numCache>
                <c:formatCode>General</c:formatCode>
                <c:ptCount val="4"/>
                <c:pt idx="0">
                  <c:v>13.297634690784264</c:v>
                </c:pt>
                <c:pt idx="1">
                  <c:v>14.698315369538193</c:v>
                </c:pt>
                <c:pt idx="2">
                  <c:v>16.348520250466983</c:v>
                </c:pt>
                <c:pt idx="3">
                  <c:v>15.596770831228303</c:v>
                </c:pt>
              </c:numCache>
            </c:numRef>
          </c:xVal>
          <c:yVal>
            <c:numRef>
              <c:f>'Growth-Cycle'!$C$191:$C$194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B6-4EAB-8445-82E06295D033}"/>
            </c:ext>
          </c:extLst>
        </c:ser>
        <c:ser>
          <c:idx val="4"/>
          <c:order val="4"/>
          <c:tx>
            <c:v>86 DAP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'Growth-Cycle'!$Y$210:$Y$213</c:f>
                <c:numCache>
                  <c:formatCode>General</c:formatCode>
                  <c:ptCount val="4"/>
                  <c:pt idx="0">
                    <c:v>0.72132713497308143</c:v>
                  </c:pt>
                  <c:pt idx="1">
                    <c:v>0.93170343872104056</c:v>
                  </c:pt>
                  <c:pt idx="2">
                    <c:v>0.98095299345901776</c:v>
                  </c:pt>
                  <c:pt idx="3">
                    <c:v>0.49419988875768217</c:v>
                  </c:pt>
                </c:numCache>
              </c:numRef>
            </c:plus>
            <c:minus>
              <c:numRef>
                <c:f>'Growth-Cycle'!$Y$210:$Y$213</c:f>
                <c:numCache>
                  <c:formatCode>General</c:formatCode>
                  <c:ptCount val="4"/>
                  <c:pt idx="0">
                    <c:v>0.72132713497308143</c:v>
                  </c:pt>
                  <c:pt idx="1">
                    <c:v>0.93170343872104056</c:v>
                  </c:pt>
                  <c:pt idx="2">
                    <c:v>0.98095299345901776</c:v>
                  </c:pt>
                  <c:pt idx="3">
                    <c:v>0.49419988875768217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'Growth-Cycle'!$Y$191:$Y$194</c:f>
              <c:numCache>
                <c:formatCode>General</c:formatCode>
                <c:ptCount val="4"/>
                <c:pt idx="0">
                  <c:v>12.148072489057963</c:v>
                </c:pt>
                <c:pt idx="1">
                  <c:v>15.107768442071905</c:v>
                </c:pt>
                <c:pt idx="2">
                  <c:v>16.797893859324649</c:v>
                </c:pt>
                <c:pt idx="3">
                  <c:v>18.453964470673167</c:v>
                </c:pt>
              </c:numCache>
            </c:numRef>
          </c:xVal>
          <c:yVal>
            <c:numRef>
              <c:f>'Growth-Cycle'!$C$191:$C$194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6F-4AFE-B851-98DFFFD50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405584"/>
        <c:axId val="809406000"/>
      </c:scatterChart>
      <c:valAx>
        <c:axId val="8094055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VSWC (%)</a:t>
                </a:r>
              </a:p>
            </c:rich>
          </c:tx>
          <c:layout>
            <c:manualLayout>
              <c:xMode val="edge"/>
              <c:yMode val="edge"/>
              <c:x val="0.433172353455818"/>
              <c:y val="0.91708333333333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06000"/>
        <c:crosses val="autoZero"/>
        <c:crossBetween val="midCat"/>
      </c:valAx>
      <c:valAx>
        <c:axId val="809406000"/>
        <c:scaling>
          <c:orientation val="maxMin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Port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055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CA">
                <a:solidFill>
                  <a:sysClr val="windowText" lastClr="000000"/>
                </a:solidFill>
              </a:rPr>
              <a:t>86</a:t>
            </a:r>
            <a:r>
              <a:rPr lang="en-CA" baseline="0">
                <a:solidFill>
                  <a:sysClr val="windowText" lastClr="000000"/>
                </a:solidFill>
              </a:rPr>
              <a:t> DAP</a:t>
            </a:r>
            <a:endParaRPr lang="en-CA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81969837692704917"/>
          <c:y val="0.130316018554200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Water-Replete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'Growth-Cycle'!$G$236:$G$239</c:f>
                <c:numCache>
                  <c:formatCode>General</c:formatCode>
                  <c:ptCount val="4"/>
                  <c:pt idx="0">
                    <c:v>1.9418612754671456</c:v>
                  </c:pt>
                  <c:pt idx="1">
                    <c:v>1.5743503401524213</c:v>
                  </c:pt>
                  <c:pt idx="2">
                    <c:v>0.72424266482110466</c:v>
                  </c:pt>
                  <c:pt idx="3">
                    <c:v>0.15211962773877308</c:v>
                  </c:pt>
                </c:numCache>
              </c:numRef>
            </c:plus>
            <c:minus>
              <c:numRef>
                <c:f>'Growth-Cycle'!$G$236:$G$239</c:f>
                <c:numCache>
                  <c:formatCode>General</c:formatCode>
                  <c:ptCount val="4"/>
                  <c:pt idx="0">
                    <c:v>1.9418612754671456</c:v>
                  </c:pt>
                  <c:pt idx="1">
                    <c:v>1.5743503401524213</c:v>
                  </c:pt>
                  <c:pt idx="2">
                    <c:v>0.72424266482110466</c:v>
                  </c:pt>
                  <c:pt idx="3">
                    <c:v>0.15211962773877308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'Growth-Cycle'!$G$217:$G$220</c:f>
              <c:numCache>
                <c:formatCode>General</c:formatCode>
                <c:ptCount val="4"/>
                <c:pt idx="0">
                  <c:v>18.568933061734878</c:v>
                </c:pt>
                <c:pt idx="1">
                  <c:v>33.042428694056113</c:v>
                </c:pt>
                <c:pt idx="2">
                  <c:v>38.355586271914738</c:v>
                </c:pt>
                <c:pt idx="3">
                  <c:v>43.773842085899943</c:v>
                </c:pt>
              </c:numCache>
            </c:numRef>
          </c:xVal>
          <c:yVal>
            <c:numRef>
              <c:f>'Growth-Cycle'!$H$217:$H$220</c:f>
              <c:numCache>
                <c:formatCode>General</c:formatCode>
                <c:ptCount val="4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99-452C-9AD9-773DE87473ED}"/>
            </c:ext>
          </c:extLst>
        </c:ser>
        <c:ser>
          <c:idx val="1"/>
          <c:order val="1"/>
          <c:tx>
            <c:v>Mild Stress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'Growth-Cycle'!$G$240:$G$243</c:f>
                <c:numCache>
                  <c:formatCode>General</c:formatCode>
                  <c:ptCount val="4"/>
                  <c:pt idx="0">
                    <c:v>0.80073197869267099</c:v>
                  </c:pt>
                  <c:pt idx="1">
                    <c:v>1.3968534751591588</c:v>
                  </c:pt>
                  <c:pt idx="2">
                    <c:v>0.8805137490077467</c:v>
                  </c:pt>
                  <c:pt idx="3">
                    <c:v>0.77432665539457179</c:v>
                  </c:pt>
                </c:numCache>
              </c:numRef>
            </c:plus>
            <c:minus>
              <c:numRef>
                <c:f>'Growth-Cycle'!$G$240:$G$243</c:f>
                <c:numCache>
                  <c:formatCode>General</c:formatCode>
                  <c:ptCount val="4"/>
                  <c:pt idx="0">
                    <c:v>0.80073197869267099</c:v>
                  </c:pt>
                  <c:pt idx="1">
                    <c:v>1.3968534751591588</c:v>
                  </c:pt>
                  <c:pt idx="2">
                    <c:v>0.8805137490077467</c:v>
                  </c:pt>
                  <c:pt idx="3">
                    <c:v>0.77432665539457179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'Growth-Cycle'!$G$221:$G$224</c:f>
              <c:numCache>
                <c:formatCode>General</c:formatCode>
                <c:ptCount val="4"/>
                <c:pt idx="0">
                  <c:v>15.55744471330836</c:v>
                </c:pt>
                <c:pt idx="1">
                  <c:v>23.381186718159547</c:v>
                </c:pt>
                <c:pt idx="2">
                  <c:v>33.623521585447271</c:v>
                </c:pt>
                <c:pt idx="3">
                  <c:v>38.916313998576165</c:v>
                </c:pt>
              </c:numCache>
            </c:numRef>
          </c:xVal>
          <c:yVal>
            <c:numRef>
              <c:f>'Growth-Cycle'!$H$221:$H$224</c:f>
              <c:numCache>
                <c:formatCode>General</c:formatCode>
                <c:ptCount val="4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99-452C-9AD9-773DE87473ED}"/>
            </c:ext>
          </c:extLst>
        </c:ser>
        <c:ser>
          <c:idx val="2"/>
          <c:order val="2"/>
          <c:tx>
            <c:v>Moderate stress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'Growth-Cycle'!$G$244:$G$247</c:f>
                <c:numCache>
                  <c:formatCode>General</c:formatCode>
                  <c:ptCount val="4"/>
                  <c:pt idx="0">
                    <c:v>0.53095561159371618</c:v>
                  </c:pt>
                  <c:pt idx="1">
                    <c:v>1.5289772752259567</c:v>
                  </c:pt>
                  <c:pt idx="2">
                    <c:v>1.3571577584339651</c:v>
                  </c:pt>
                  <c:pt idx="3">
                    <c:v>0.76417470898189011</c:v>
                  </c:pt>
                </c:numCache>
              </c:numRef>
            </c:plus>
            <c:minus>
              <c:numRef>
                <c:f>'Growth-Cycle'!$G$244:$G$247</c:f>
                <c:numCache>
                  <c:formatCode>General</c:formatCode>
                  <c:ptCount val="4"/>
                  <c:pt idx="0">
                    <c:v>0.53095561159371618</c:v>
                  </c:pt>
                  <c:pt idx="1">
                    <c:v>1.5289772752259567</c:v>
                  </c:pt>
                  <c:pt idx="2">
                    <c:v>1.3571577584339651</c:v>
                  </c:pt>
                  <c:pt idx="3">
                    <c:v>0.76417470898189011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'Growth-Cycle'!$G$225:$G$228</c:f>
              <c:numCache>
                <c:formatCode>General</c:formatCode>
                <c:ptCount val="4"/>
                <c:pt idx="0">
                  <c:v>12.640709681200056</c:v>
                </c:pt>
                <c:pt idx="1">
                  <c:v>18.287365039943019</c:v>
                </c:pt>
                <c:pt idx="2">
                  <c:v>24.599630310341659</c:v>
                </c:pt>
                <c:pt idx="3">
                  <c:v>34.221584848601715</c:v>
                </c:pt>
              </c:numCache>
            </c:numRef>
          </c:xVal>
          <c:yVal>
            <c:numRef>
              <c:f>'Growth-Cycle'!$H$225:$H$228</c:f>
              <c:numCache>
                <c:formatCode>General</c:formatCode>
                <c:ptCount val="4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99-452C-9AD9-773DE87473ED}"/>
            </c:ext>
          </c:extLst>
        </c:ser>
        <c:ser>
          <c:idx val="3"/>
          <c:order val="3"/>
          <c:tx>
            <c:v>Severe Stress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'Growth-Cycle'!$G$248:$G$251</c:f>
                <c:numCache>
                  <c:formatCode>General</c:formatCode>
                  <c:ptCount val="4"/>
                  <c:pt idx="0">
                    <c:v>0.72132713497308143</c:v>
                  </c:pt>
                  <c:pt idx="1">
                    <c:v>0.93170343872104056</c:v>
                  </c:pt>
                  <c:pt idx="2">
                    <c:v>0.98095299345901776</c:v>
                  </c:pt>
                  <c:pt idx="3">
                    <c:v>0.49419988875768217</c:v>
                  </c:pt>
                </c:numCache>
              </c:numRef>
            </c:plus>
            <c:minus>
              <c:numRef>
                <c:f>'Growth-Cycle'!$G$248:$G$251</c:f>
                <c:numCache>
                  <c:formatCode>General</c:formatCode>
                  <c:ptCount val="4"/>
                  <c:pt idx="0">
                    <c:v>0.72132713497308143</c:v>
                  </c:pt>
                  <c:pt idx="1">
                    <c:v>0.93170343872104056</c:v>
                  </c:pt>
                  <c:pt idx="2">
                    <c:v>0.98095299345901776</c:v>
                  </c:pt>
                  <c:pt idx="3">
                    <c:v>0.49419988875768217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'Growth-Cycle'!$G$229:$G$232</c:f>
              <c:numCache>
                <c:formatCode>General</c:formatCode>
                <c:ptCount val="4"/>
                <c:pt idx="0">
                  <c:v>12.148072489057963</c:v>
                </c:pt>
                <c:pt idx="1">
                  <c:v>15.107768442071905</c:v>
                </c:pt>
                <c:pt idx="2">
                  <c:v>16.797893859324649</c:v>
                </c:pt>
                <c:pt idx="3">
                  <c:v>18.453964470673167</c:v>
                </c:pt>
              </c:numCache>
            </c:numRef>
          </c:xVal>
          <c:yVal>
            <c:numRef>
              <c:f>'Growth-Cycle'!$H$229:$H$232</c:f>
              <c:numCache>
                <c:formatCode>General</c:formatCode>
                <c:ptCount val="4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99-452C-9AD9-773DE8747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469327"/>
        <c:axId val="132469743"/>
      </c:scatterChart>
      <c:valAx>
        <c:axId val="1324693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VSWC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469743"/>
        <c:crosses val="autoZero"/>
        <c:crossBetween val="midCat"/>
        <c:majorUnit val="5"/>
      </c:valAx>
      <c:valAx>
        <c:axId val="1324697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Height Above Rhizobarrier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46932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CA" baseline="0">
                <a:solidFill>
                  <a:sysClr val="windowText" lastClr="000000"/>
                </a:solidFill>
              </a:rPr>
              <a:t>60 DAP</a:t>
            </a:r>
            <a:endParaRPr lang="en-CA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81942216907618459"/>
          <c:y val="0.127318161384343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Water-Replete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'Growth-Cycle'!$F$236:$F$239</c:f>
                <c:numCache>
                  <c:formatCode>General</c:formatCode>
                  <c:ptCount val="4"/>
                  <c:pt idx="0">
                    <c:v>1.718279162267345</c:v>
                  </c:pt>
                  <c:pt idx="1">
                    <c:v>1.9725801686619542</c:v>
                  </c:pt>
                  <c:pt idx="2">
                    <c:v>0.725368965865404</c:v>
                  </c:pt>
                  <c:pt idx="3">
                    <c:v>0.23570516341394995</c:v>
                  </c:pt>
                </c:numCache>
              </c:numRef>
            </c:plus>
            <c:minus>
              <c:numRef>
                <c:f>'Growth-Cycle'!$F$236:$F$239</c:f>
                <c:numCache>
                  <c:formatCode>General</c:formatCode>
                  <c:ptCount val="4"/>
                  <c:pt idx="0">
                    <c:v>1.718279162267345</c:v>
                  </c:pt>
                  <c:pt idx="1">
                    <c:v>1.9725801686619542</c:v>
                  </c:pt>
                  <c:pt idx="2">
                    <c:v>0.725368965865404</c:v>
                  </c:pt>
                  <c:pt idx="3">
                    <c:v>0.23570516341394995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'Growth-Cycle'!$F$217:$F$220</c:f>
              <c:numCache>
                <c:formatCode>General</c:formatCode>
                <c:ptCount val="4"/>
                <c:pt idx="0">
                  <c:v>19.93596821002274</c:v>
                </c:pt>
                <c:pt idx="1">
                  <c:v>31.155912720010615</c:v>
                </c:pt>
                <c:pt idx="2">
                  <c:v>38.570118873854682</c:v>
                </c:pt>
                <c:pt idx="3">
                  <c:v>44.198148512065998</c:v>
                </c:pt>
              </c:numCache>
            </c:numRef>
          </c:xVal>
          <c:yVal>
            <c:numRef>
              <c:f>'Growth-Cycle'!$H$217:$H$220</c:f>
              <c:numCache>
                <c:formatCode>General</c:formatCode>
                <c:ptCount val="4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CE-4254-9E54-F83558D35568}"/>
            </c:ext>
          </c:extLst>
        </c:ser>
        <c:ser>
          <c:idx val="1"/>
          <c:order val="1"/>
          <c:tx>
            <c:v>Mild Stress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'Growth-Cycle'!$F$240:$F$243</c:f>
                <c:numCache>
                  <c:formatCode>General</c:formatCode>
                  <c:ptCount val="4"/>
                  <c:pt idx="0">
                    <c:v>0.86576591433673067</c:v>
                  </c:pt>
                  <c:pt idx="1">
                    <c:v>1.0720810478641483</c:v>
                  </c:pt>
                  <c:pt idx="2">
                    <c:v>1.2731121690954614</c:v>
                  </c:pt>
                  <c:pt idx="3">
                    <c:v>0.72222685894673422</c:v>
                  </c:pt>
                </c:numCache>
              </c:numRef>
            </c:plus>
            <c:minus>
              <c:numRef>
                <c:f>'Growth-Cycle'!$F$240:$F$243</c:f>
                <c:numCache>
                  <c:formatCode>General</c:formatCode>
                  <c:ptCount val="4"/>
                  <c:pt idx="0">
                    <c:v>0.86576591433673067</c:v>
                  </c:pt>
                  <c:pt idx="1">
                    <c:v>1.0720810478641483</c:v>
                  </c:pt>
                  <c:pt idx="2">
                    <c:v>1.2731121690954614</c:v>
                  </c:pt>
                  <c:pt idx="3">
                    <c:v>0.72222685894673422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'Growth-Cycle'!$F$221:$F$224</c:f>
              <c:numCache>
                <c:formatCode>General</c:formatCode>
                <c:ptCount val="4"/>
                <c:pt idx="0">
                  <c:v>17.223269647002788</c:v>
                </c:pt>
                <c:pt idx="1">
                  <c:v>19.527846475272082</c:v>
                </c:pt>
                <c:pt idx="2">
                  <c:v>31.666426119227289</c:v>
                </c:pt>
                <c:pt idx="3">
                  <c:v>39.706381072417514</c:v>
                </c:pt>
              </c:numCache>
            </c:numRef>
          </c:xVal>
          <c:yVal>
            <c:numRef>
              <c:f>'Growth-Cycle'!$H$221:$H$224</c:f>
              <c:numCache>
                <c:formatCode>General</c:formatCode>
                <c:ptCount val="4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CE-4254-9E54-F83558D35568}"/>
            </c:ext>
          </c:extLst>
        </c:ser>
        <c:ser>
          <c:idx val="2"/>
          <c:order val="2"/>
          <c:tx>
            <c:v>Moderate Stress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'Growth-Cycle'!$F$244:$F$247</c:f>
                <c:numCache>
                  <c:formatCode>General</c:formatCode>
                  <c:ptCount val="4"/>
                  <c:pt idx="0">
                    <c:v>0.49337938601435061</c:v>
                  </c:pt>
                  <c:pt idx="1">
                    <c:v>1.6763708645054531</c:v>
                  </c:pt>
                  <c:pt idx="2">
                    <c:v>1.4097307693767043</c:v>
                  </c:pt>
                  <c:pt idx="3">
                    <c:v>0.57774366703937274</c:v>
                  </c:pt>
                </c:numCache>
              </c:numRef>
            </c:plus>
            <c:minus>
              <c:numRef>
                <c:f>'Growth-Cycle'!$F$244:$F$247</c:f>
                <c:numCache>
                  <c:formatCode>General</c:formatCode>
                  <c:ptCount val="4"/>
                  <c:pt idx="0">
                    <c:v>0.49337938601435061</c:v>
                  </c:pt>
                  <c:pt idx="1">
                    <c:v>1.6763708645054531</c:v>
                  </c:pt>
                  <c:pt idx="2">
                    <c:v>1.4097307693767043</c:v>
                  </c:pt>
                  <c:pt idx="3">
                    <c:v>0.57774366703937274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'Growth-Cycle'!$F$225:$F$228</c:f>
              <c:numCache>
                <c:formatCode>General</c:formatCode>
                <c:ptCount val="4"/>
                <c:pt idx="0">
                  <c:v>14.930806943676719</c:v>
                </c:pt>
                <c:pt idx="1">
                  <c:v>17.055012419661644</c:v>
                </c:pt>
                <c:pt idx="2">
                  <c:v>19.833811021359057</c:v>
                </c:pt>
                <c:pt idx="3">
                  <c:v>32.84874049834086</c:v>
                </c:pt>
              </c:numCache>
            </c:numRef>
          </c:xVal>
          <c:yVal>
            <c:numRef>
              <c:f>'Growth-Cycle'!$H$225:$H$228</c:f>
              <c:numCache>
                <c:formatCode>General</c:formatCode>
                <c:ptCount val="4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CE-4254-9E54-F83558D35568}"/>
            </c:ext>
          </c:extLst>
        </c:ser>
        <c:ser>
          <c:idx val="3"/>
          <c:order val="3"/>
          <c:tx>
            <c:v>Severe Stress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'Growth-Cycle'!$F$248:$F$251</c:f>
                <c:numCache>
                  <c:formatCode>General</c:formatCode>
                  <c:ptCount val="4"/>
                  <c:pt idx="0">
                    <c:v>0.91049441718379909</c:v>
                  </c:pt>
                  <c:pt idx="1">
                    <c:v>0.79806821405251571</c:v>
                  </c:pt>
                  <c:pt idx="2">
                    <c:v>1.2882104980641662</c:v>
                  </c:pt>
                  <c:pt idx="3">
                    <c:v>0.26526783302364992</c:v>
                  </c:pt>
                </c:numCache>
              </c:numRef>
            </c:plus>
            <c:minus>
              <c:numRef>
                <c:f>'Growth-Cycle'!$F$248:$F$251</c:f>
                <c:numCache>
                  <c:formatCode>General</c:formatCode>
                  <c:ptCount val="4"/>
                  <c:pt idx="0">
                    <c:v>0.91049441718379909</c:v>
                  </c:pt>
                  <c:pt idx="1">
                    <c:v>0.79806821405251571</c:v>
                  </c:pt>
                  <c:pt idx="2">
                    <c:v>1.2882104980641662</c:v>
                  </c:pt>
                  <c:pt idx="3">
                    <c:v>0.26526783302364992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'Growth-Cycle'!$F$229:$F$232</c:f>
              <c:numCache>
                <c:formatCode>General</c:formatCode>
                <c:ptCount val="4"/>
                <c:pt idx="0">
                  <c:v>13.998148997075452</c:v>
                </c:pt>
                <c:pt idx="1">
                  <c:v>15.340854434614442</c:v>
                </c:pt>
                <c:pt idx="2">
                  <c:v>16.542529813568002</c:v>
                </c:pt>
                <c:pt idx="3">
                  <c:v>15.380180552534387</c:v>
                </c:pt>
              </c:numCache>
            </c:numRef>
          </c:xVal>
          <c:yVal>
            <c:numRef>
              <c:f>'Growth-Cycle'!$H$229:$H$232</c:f>
              <c:numCache>
                <c:formatCode>General</c:formatCode>
                <c:ptCount val="4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CE-4254-9E54-F83558D35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469327"/>
        <c:axId val="132469743"/>
      </c:scatterChart>
      <c:valAx>
        <c:axId val="1324693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VSWC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469743"/>
        <c:crosses val="autoZero"/>
        <c:crossBetween val="midCat"/>
        <c:majorUnit val="5"/>
      </c:valAx>
      <c:valAx>
        <c:axId val="1324697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Height Above Rhizobarrier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46932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CA" baseline="0">
                <a:solidFill>
                  <a:sysClr val="windowText" lastClr="000000"/>
                </a:solidFill>
              </a:rPr>
              <a:t>35 DAP</a:t>
            </a:r>
            <a:endParaRPr lang="en-CA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82473616831232321"/>
          <c:y val="0.12896567444691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Water-Replete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'Growth-Cycle'!$E$236:$E$239</c:f>
                <c:numCache>
                  <c:formatCode>General</c:formatCode>
                  <c:ptCount val="4"/>
                  <c:pt idx="0">
                    <c:v>1.2280035887980341</c:v>
                  </c:pt>
                  <c:pt idx="1">
                    <c:v>1.4259259256268209</c:v>
                  </c:pt>
                  <c:pt idx="2">
                    <c:v>0.73588902556125746</c:v>
                  </c:pt>
                  <c:pt idx="3">
                    <c:v>0.10011735804315597</c:v>
                  </c:pt>
                </c:numCache>
              </c:numRef>
            </c:plus>
            <c:minus>
              <c:numRef>
                <c:f>'Growth-Cycle'!$E$236:$E$239</c:f>
                <c:numCache>
                  <c:formatCode>General</c:formatCode>
                  <c:ptCount val="4"/>
                  <c:pt idx="0">
                    <c:v>1.2280035887980341</c:v>
                  </c:pt>
                  <c:pt idx="1">
                    <c:v>1.4259259256268209</c:v>
                  </c:pt>
                  <c:pt idx="2">
                    <c:v>0.73588902556125746</c:v>
                  </c:pt>
                  <c:pt idx="3">
                    <c:v>0.10011735804315597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'Growth-Cycle'!$E$217:$E$220</c:f>
              <c:numCache>
                <c:formatCode>General</c:formatCode>
                <c:ptCount val="4"/>
                <c:pt idx="0">
                  <c:v>18.365209249524575</c:v>
                </c:pt>
                <c:pt idx="1">
                  <c:v>28.633490332592611</c:v>
                </c:pt>
                <c:pt idx="2">
                  <c:v>39.127295785374727</c:v>
                </c:pt>
                <c:pt idx="3">
                  <c:v>44.492581650571417</c:v>
                </c:pt>
              </c:numCache>
            </c:numRef>
          </c:xVal>
          <c:yVal>
            <c:numRef>
              <c:f>'Growth-Cycle'!$H$217:$H$220</c:f>
              <c:numCache>
                <c:formatCode>General</c:formatCode>
                <c:ptCount val="4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10-4169-9DE3-09E9AF9C9613}"/>
            </c:ext>
          </c:extLst>
        </c:ser>
        <c:ser>
          <c:idx val="1"/>
          <c:order val="1"/>
          <c:tx>
            <c:v>Mild Stress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'Growth-Cycle'!$E$240:$E$243</c:f>
                <c:numCache>
                  <c:formatCode>General</c:formatCode>
                  <c:ptCount val="4"/>
                  <c:pt idx="0">
                    <c:v>1.0157270713294961</c:v>
                  </c:pt>
                  <c:pt idx="1">
                    <c:v>1.4684947348551813</c:v>
                  </c:pt>
                  <c:pt idx="2">
                    <c:v>1.7196020061114503</c:v>
                  </c:pt>
                  <c:pt idx="3">
                    <c:v>0.53262489372339472</c:v>
                  </c:pt>
                </c:numCache>
              </c:numRef>
            </c:plus>
            <c:minus>
              <c:numRef>
                <c:f>'Growth-Cycle'!$E$240:$E$243</c:f>
                <c:numCache>
                  <c:formatCode>General</c:formatCode>
                  <c:ptCount val="4"/>
                  <c:pt idx="0">
                    <c:v>1.0157270713294961</c:v>
                  </c:pt>
                  <c:pt idx="1">
                    <c:v>1.4684947348551813</c:v>
                  </c:pt>
                  <c:pt idx="2">
                    <c:v>1.7196020061114503</c:v>
                  </c:pt>
                  <c:pt idx="3">
                    <c:v>0.53262489372339472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'Growth-Cycle'!$E$221:$E$224</c:f>
              <c:numCache>
                <c:formatCode>General</c:formatCode>
                <c:ptCount val="4"/>
                <c:pt idx="0">
                  <c:v>16.796236062713653</c:v>
                </c:pt>
                <c:pt idx="1">
                  <c:v>19.446803996286302</c:v>
                </c:pt>
                <c:pt idx="2">
                  <c:v>29.383389647940344</c:v>
                </c:pt>
                <c:pt idx="3">
                  <c:v>40.668295853441634</c:v>
                </c:pt>
              </c:numCache>
            </c:numRef>
          </c:xVal>
          <c:yVal>
            <c:numRef>
              <c:f>'Growth-Cycle'!$H$221:$H$224</c:f>
              <c:numCache>
                <c:formatCode>General</c:formatCode>
                <c:ptCount val="4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10-4169-9DE3-09E9AF9C9613}"/>
            </c:ext>
          </c:extLst>
        </c:ser>
        <c:ser>
          <c:idx val="2"/>
          <c:order val="2"/>
          <c:tx>
            <c:v>Moderate Stress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'Growth-Cycle'!$E$244:$E$247</c:f>
                <c:numCache>
                  <c:formatCode>General</c:formatCode>
                  <c:ptCount val="4"/>
                  <c:pt idx="0">
                    <c:v>0.72473723426319614</c:v>
                  </c:pt>
                  <c:pt idx="1">
                    <c:v>1.6889713487002056</c:v>
                  </c:pt>
                  <c:pt idx="2">
                    <c:v>1.2067571625851203</c:v>
                  </c:pt>
                  <c:pt idx="3">
                    <c:v>0.62265837240857425</c:v>
                  </c:pt>
                </c:numCache>
              </c:numRef>
            </c:plus>
            <c:minus>
              <c:numRef>
                <c:f>'Growth-Cycle'!$E$244:$E$247</c:f>
                <c:numCache>
                  <c:formatCode>General</c:formatCode>
                  <c:ptCount val="4"/>
                  <c:pt idx="0">
                    <c:v>0.72473723426319614</c:v>
                  </c:pt>
                  <c:pt idx="1">
                    <c:v>1.6889713487002056</c:v>
                  </c:pt>
                  <c:pt idx="2">
                    <c:v>1.2067571625851203</c:v>
                  </c:pt>
                  <c:pt idx="3">
                    <c:v>0.62265837240857425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'Growth-Cycle'!$E$225:$E$228</c:f>
              <c:numCache>
                <c:formatCode>General</c:formatCode>
                <c:ptCount val="4"/>
                <c:pt idx="0">
                  <c:v>16.416292814399558</c:v>
                </c:pt>
                <c:pt idx="1">
                  <c:v>17.256274401615141</c:v>
                </c:pt>
                <c:pt idx="2">
                  <c:v>20.417699107910344</c:v>
                </c:pt>
                <c:pt idx="3">
                  <c:v>32.390758862544644</c:v>
                </c:pt>
              </c:numCache>
            </c:numRef>
          </c:xVal>
          <c:yVal>
            <c:numRef>
              <c:f>'Growth-Cycle'!$H$225:$H$228</c:f>
              <c:numCache>
                <c:formatCode>General</c:formatCode>
                <c:ptCount val="4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10-4169-9DE3-09E9AF9C9613}"/>
            </c:ext>
          </c:extLst>
        </c:ser>
        <c:ser>
          <c:idx val="3"/>
          <c:order val="3"/>
          <c:tx>
            <c:v>Severe Stress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'Growth-Cycle'!$E$248:$E$251</c:f>
                <c:numCache>
                  <c:formatCode>General</c:formatCode>
                  <c:ptCount val="4"/>
                  <c:pt idx="0">
                    <c:v>0.99171309470775459</c:v>
                  </c:pt>
                  <c:pt idx="1">
                    <c:v>0.7693100506627687</c:v>
                  </c:pt>
                  <c:pt idx="2">
                    <c:v>1.2475436634589148</c:v>
                  </c:pt>
                  <c:pt idx="3">
                    <c:v>0.46046579283818112</c:v>
                  </c:pt>
                </c:numCache>
              </c:numRef>
            </c:plus>
            <c:minus>
              <c:numRef>
                <c:f>'Growth-Cycle'!$E$248:$E$251</c:f>
                <c:numCache>
                  <c:formatCode>General</c:formatCode>
                  <c:ptCount val="4"/>
                  <c:pt idx="0">
                    <c:v>0.99171309470775459</c:v>
                  </c:pt>
                  <c:pt idx="1">
                    <c:v>0.7693100506627687</c:v>
                  </c:pt>
                  <c:pt idx="2">
                    <c:v>1.2475436634589148</c:v>
                  </c:pt>
                  <c:pt idx="3">
                    <c:v>0.46046579283818112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'Growth-Cycle'!$E$229:$E$232</c:f>
              <c:numCache>
                <c:formatCode>General</c:formatCode>
                <c:ptCount val="4"/>
                <c:pt idx="0">
                  <c:v>16.175683294826293</c:v>
                </c:pt>
                <c:pt idx="1">
                  <c:v>16.409613394251267</c:v>
                </c:pt>
                <c:pt idx="2">
                  <c:v>18.159622009944574</c:v>
                </c:pt>
                <c:pt idx="3">
                  <c:v>19.784580352925836</c:v>
                </c:pt>
              </c:numCache>
            </c:numRef>
          </c:xVal>
          <c:yVal>
            <c:numRef>
              <c:f>'Growth-Cycle'!$H$229:$H$232</c:f>
              <c:numCache>
                <c:formatCode>General</c:formatCode>
                <c:ptCount val="4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10-4169-9DE3-09E9AF9C9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469327"/>
        <c:axId val="132469743"/>
      </c:scatterChart>
      <c:valAx>
        <c:axId val="1324693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VSWC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469743"/>
        <c:crosses val="autoZero"/>
        <c:crossBetween val="midCat"/>
        <c:majorUnit val="5"/>
      </c:valAx>
      <c:valAx>
        <c:axId val="1324697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Height Above Rhizobarrier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46932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CA" baseline="0">
                <a:solidFill>
                  <a:sysClr val="windowText" lastClr="000000"/>
                </a:solidFill>
              </a:rPr>
              <a:t>31 DAP</a:t>
            </a:r>
            <a:endParaRPr lang="en-CA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82251634006211505"/>
          <c:y val="0.129562158618834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Water-Replete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'Growth-Cycle'!$D$236:$D$239</c:f>
                <c:numCache>
                  <c:formatCode>General</c:formatCode>
                  <c:ptCount val="4"/>
                  <c:pt idx="0">
                    <c:v>0.67344690187797773</c:v>
                  </c:pt>
                  <c:pt idx="1">
                    <c:v>1.5555572106772122</c:v>
                  </c:pt>
                  <c:pt idx="2">
                    <c:v>0.72006925645574704</c:v>
                  </c:pt>
                  <c:pt idx="3">
                    <c:v>0.10756263235451967</c:v>
                  </c:pt>
                </c:numCache>
              </c:numRef>
            </c:plus>
            <c:minus>
              <c:numRef>
                <c:f>'Growth-Cycle'!$D$236:$D$239</c:f>
                <c:numCache>
                  <c:formatCode>General</c:formatCode>
                  <c:ptCount val="4"/>
                  <c:pt idx="0">
                    <c:v>0.67344690187797773</c:v>
                  </c:pt>
                  <c:pt idx="1">
                    <c:v>1.5555572106772122</c:v>
                  </c:pt>
                  <c:pt idx="2">
                    <c:v>0.72006925645574704</c:v>
                  </c:pt>
                  <c:pt idx="3">
                    <c:v>0.10756263235451967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'Growth-Cycle'!$D$217:$D$220</c:f>
              <c:numCache>
                <c:formatCode>General</c:formatCode>
                <c:ptCount val="4"/>
                <c:pt idx="0">
                  <c:v>18.439188524789962</c:v>
                </c:pt>
                <c:pt idx="1">
                  <c:v>28.485478342598544</c:v>
                </c:pt>
                <c:pt idx="2">
                  <c:v>38.710377256232682</c:v>
                </c:pt>
                <c:pt idx="3">
                  <c:v>44.426347272966282</c:v>
                </c:pt>
              </c:numCache>
            </c:numRef>
          </c:xVal>
          <c:yVal>
            <c:numRef>
              <c:f>'Growth-Cycle'!$H$217:$H$220</c:f>
              <c:numCache>
                <c:formatCode>General</c:formatCode>
                <c:ptCount val="4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E7-49FF-8C01-32AF9387B538}"/>
            </c:ext>
          </c:extLst>
        </c:ser>
        <c:ser>
          <c:idx val="1"/>
          <c:order val="1"/>
          <c:tx>
            <c:v>Mild Stress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'Growth-Cycle'!$D$240:$D$243</c:f>
                <c:numCache>
                  <c:formatCode>General</c:formatCode>
                  <c:ptCount val="4"/>
                  <c:pt idx="0">
                    <c:v>1.1680117259268072</c:v>
                  </c:pt>
                  <c:pt idx="1">
                    <c:v>1.8382957630772367</c:v>
                  </c:pt>
                  <c:pt idx="2">
                    <c:v>0.60354063329917906</c:v>
                  </c:pt>
                  <c:pt idx="3">
                    <c:v>0.31014642004653264</c:v>
                  </c:pt>
                </c:numCache>
              </c:numRef>
            </c:plus>
            <c:minus>
              <c:numRef>
                <c:f>'Growth-Cycle'!$D$240:$D$243</c:f>
                <c:numCache>
                  <c:formatCode>General</c:formatCode>
                  <c:ptCount val="4"/>
                  <c:pt idx="0">
                    <c:v>1.1680117259268072</c:v>
                  </c:pt>
                  <c:pt idx="1">
                    <c:v>1.8382957630772367</c:v>
                  </c:pt>
                  <c:pt idx="2">
                    <c:v>0.60354063329917906</c:v>
                  </c:pt>
                  <c:pt idx="3">
                    <c:v>0.31014642004653264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'Growth-Cycle'!$D$221:$D$224</c:f>
              <c:numCache>
                <c:formatCode>General</c:formatCode>
                <c:ptCount val="4"/>
                <c:pt idx="0">
                  <c:v>17.983667942833598</c:v>
                </c:pt>
                <c:pt idx="1">
                  <c:v>28.719896559929158</c:v>
                </c:pt>
                <c:pt idx="2">
                  <c:v>37.913858177858543</c:v>
                </c:pt>
                <c:pt idx="3">
                  <c:v>44.157280245425284</c:v>
                </c:pt>
              </c:numCache>
            </c:numRef>
          </c:xVal>
          <c:yVal>
            <c:numRef>
              <c:f>'Growth-Cycle'!$H$221:$H$224</c:f>
              <c:numCache>
                <c:formatCode>General</c:formatCode>
                <c:ptCount val="4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E7-49FF-8C01-32AF9387B538}"/>
            </c:ext>
          </c:extLst>
        </c:ser>
        <c:ser>
          <c:idx val="2"/>
          <c:order val="2"/>
          <c:tx>
            <c:v>Moderate Stress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'Growth-Cycle'!$D$244:$D$247</c:f>
                <c:numCache>
                  <c:formatCode>General</c:formatCode>
                  <c:ptCount val="4"/>
                  <c:pt idx="0">
                    <c:v>0.99911557827618536</c:v>
                  </c:pt>
                  <c:pt idx="1">
                    <c:v>0.70327897676352824</c:v>
                  </c:pt>
                  <c:pt idx="2">
                    <c:v>0.46587745088908522</c:v>
                  </c:pt>
                  <c:pt idx="3">
                    <c:v>3.7380557819128454E-2</c:v>
                  </c:pt>
                </c:numCache>
              </c:numRef>
            </c:plus>
            <c:minus>
              <c:numRef>
                <c:f>'Growth-Cycle'!$D$244:$D$247</c:f>
                <c:numCache>
                  <c:formatCode>General</c:formatCode>
                  <c:ptCount val="4"/>
                  <c:pt idx="0">
                    <c:v>0.99911557827618536</c:v>
                  </c:pt>
                  <c:pt idx="1">
                    <c:v>0.70327897676352824</c:v>
                  </c:pt>
                  <c:pt idx="2">
                    <c:v>0.46587745088908522</c:v>
                  </c:pt>
                  <c:pt idx="3">
                    <c:v>3.7380557819128454E-2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'Growth-Cycle'!$D$225:$D$228</c:f>
              <c:numCache>
                <c:formatCode>General</c:formatCode>
                <c:ptCount val="4"/>
                <c:pt idx="0">
                  <c:v>17.207368351558181</c:v>
                </c:pt>
                <c:pt idx="1">
                  <c:v>29.970773401824811</c:v>
                </c:pt>
                <c:pt idx="2">
                  <c:v>39.042554596534998</c:v>
                </c:pt>
                <c:pt idx="3">
                  <c:v>44.606254195014209</c:v>
                </c:pt>
              </c:numCache>
            </c:numRef>
          </c:xVal>
          <c:yVal>
            <c:numRef>
              <c:f>'Growth-Cycle'!$H$225:$H$228</c:f>
              <c:numCache>
                <c:formatCode>General</c:formatCode>
                <c:ptCount val="4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E7-49FF-8C01-32AF9387B538}"/>
            </c:ext>
          </c:extLst>
        </c:ser>
        <c:ser>
          <c:idx val="3"/>
          <c:order val="3"/>
          <c:tx>
            <c:v>Severe Stress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'Growth-Cycle'!$D$248:$D$251</c:f>
                <c:numCache>
                  <c:formatCode>General</c:formatCode>
                  <c:ptCount val="4"/>
                  <c:pt idx="0">
                    <c:v>1.1483810333070239</c:v>
                  </c:pt>
                  <c:pt idx="1">
                    <c:v>1.9720532172492129</c:v>
                  </c:pt>
                  <c:pt idx="2">
                    <c:v>1.2654396068965741</c:v>
                  </c:pt>
                  <c:pt idx="3">
                    <c:v>0.41046199069629635</c:v>
                  </c:pt>
                </c:numCache>
              </c:numRef>
            </c:plus>
            <c:minus>
              <c:numRef>
                <c:f>'Growth-Cycle'!$D$248:$D$251</c:f>
                <c:numCache>
                  <c:formatCode>General</c:formatCode>
                  <c:ptCount val="4"/>
                  <c:pt idx="0">
                    <c:v>1.1483810333070239</c:v>
                  </c:pt>
                  <c:pt idx="1">
                    <c:v>1.9720532172492129</c:v>
                  </c:pt>
                  <c:pt idx="2">
                    <c:v>1.2654396068965741</c:v>
                  </c:pt>
                  <c:pt idx="3">
                    <c:v>0.41046199069629635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'Growth-Cycle'!$D$229:$D$232</c:f>
              <c:numCache>
                <c:formatCode>General</c:formatCode>
                <c:ptCount val="4"/>
                <c:pt idx="0">
                  <c:v>17.189787839802751</c:v>
                </c:pt>
                <c:pt idx="1">
                  <c:v>27.793714839510663</c:v>
                </c:pt>
                <c:pt idx="2">
                  <c:v>38.425378194014591</c:v>
                </c:pt>
                <c:pt idx="3">
                  <c:v>44.159093206433262</c:v>
                </c:pt>
              </c:numCache>
            </c:numRef>
          </c:xVal>
          <c:yVal>
            <c:numRef>
              <c:f>'Growth-Cycle'!$H$229:$H$232</c:f>
              <c:numCache>
                <c:formatCode>General</c:formatCode>
                <c:ptCount val="4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E7-49FF-8C01-32AF9387B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469327"/>
        <c:axId val="132469743"/>
      </c:scatterChart>
      <c:valAx>
        <c:axId val="1324693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VSWC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469743"/>
        <c:crosses val="autoZero"/>
        <c:crossBetween val="midCat"/>
        <c:majorUnit val="5"/>
      </c:valAx>
      <c:valAx>
        <c:axId val="1324697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Height Above Rhizobarrier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46932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baseline="0"/>
              <a:t>31 DAP</a:t>
            </a:r>
            <a:endParaRPr lang="en-CA"/>
          </a:p>
        </c:rich>
      </c:tx>
      <c:layout>
        <c:manualLayout>
          <c:xMode val="edge"/>
          <c:yMode val="edge"/>
          <c:x val="0.8666734754390010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Water-Replete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'Growth-Cycle'!$D$236:$D$239</c:f>
                <c:numCache>
                  <c:formatCode>General</c:formatCode>
                  <c:ptCount val="4"/>
                  <c:pt idx="0">
                    <c:v>0.67344690187797773</c:v>
                  </c:pt>
                  <c:pt idx="1">
                    <c:v>1.5555572106772122</c:v>
                  </c:pt>
                  <c:pt idx="2">
                    <c:v>0.72006925645574704</c:v>
                  </c:pt>
                  <c:pt idx="3">
                    <c:v>0.10756263235451967</c:v>
                  </c:pt>
                </c:numCache>
              </c:numRef>
            </c:plus>
            <c:minus>
              <c:numRef>
                <c:f>'Growth-Cycle'!$D$236:$D$239</c:f>
                <c:numCache>
                  <c:formatCode>General</c:formatCode>
                  <c:ptCount val="4"/>
                  <c:pt idx="0">
                    <c:v>0.67344690187797773</c:v>
                  </c:pt>
                  <c:pt idx="1">
                    <c:v>1.5555572106772122</c:v>
                  </c:pt>
                  <c:pt idx="2">
                    <c:v>0.72006925645574704</c:v>
                  </c:pt>
                  <c:pt idx="3">
                    <c:v>0.10756263235451967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'Growth-Cycle'!$D$217:$D$220</c:f>
              <c:numCache>
                <c:formatCode>General</c:formatCode>
                <c:ptCount val="4"/>
                <c:pt idx="0">
                  <c:v>18.439188524789962</c:v>
                </c:pt>
                <c:pt idx="1">
                  <c:v>28.485478342598544</c:v>
                </c:pt>
                <c:pt idx="2">
                  <c:v>38.710377256232682</c:v>
                </c:pt>
                <c:pt idx="3">
                  <c:v>44.426347272966282</c:v>
                </c:pt>
              </c:numCache>
            </c:numRef>
          </c:xVal>
          <c:yVal>
            <c:numRef>
              <c:f>'Growth-Cycle'!$H$217:$H$220</c:f>
              <c:numCache>
                <c:formatCode>General</c:formatCode>
                <c:ptCount val="4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AB-4F8D-9821-163462AB6DA2}"/>
            </c:ext>
          </c:extLst>
        </c:ser>
        <c:ser>
          <c:idx val="1"/>
          <c:order val="1"/>
          <c:tx>
            <c:v>Mild Stress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'Growth-Cycle'!$D$240:$D$243</c:f>
                <c:numCache>
                  <c:formatCode>General</c:formatCode>
                  <c:ptCount val="4"/>
                  <c:pt idx="0">
                    <c:v>1.1680117259268072</c:v>
                  </c:pt>
                  <c:pt idx="1">
                    <c:v>1.8382957630772367</c:v>
                  </c:pt>
                  <c:pt idx="2">
                    <c:v>0.60354063329917906</c:v>
                  </c:pt>
                  <c:pt idx="3">
                    <c:v>0.31014642004653264</c:v>
                  </c:pt>
                </c:numCache>
              </c:numRef>
            </c:plus>
            <c:minus>
              <c:numRef>
                <c:f>'Growth-Cycle'!$D$240:$D$243</c:f>
                <c:numCache>
                  <c:formatCode>General</c:formatCode>
                  <c:ptCount val="4"/>
                  <c:pt idx="0">
                    <c:v>1.1680117259268072</c:v>
                  </c:pt>
                  <c:pt idx="1">
                    <c:v>1.8382957630772367</c:v>
                  </c:pt>
                  <c:pt idx="2">
                    <c:v>0.60354063329917906</c:v>
                  </c:pt>
                  <c:pt idx="3">
                    <c:v>0.31014642004653264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'Growth-Cycle'!$D$221:$D$224</c:f>
              <c:numCache>
                <c:formatCode>General</c:formatCode>
                <c:ptCount val="4"/>
                <c:pt idx="0">
                  <c:v>17.983667942833598</c:v>
                </c:pt>
                <c:pt idx="1">
                  <c:v>28.719896559929158</c:v>
                </c:pt>
                <c:pt idx="2">
                  <c:v>37.913858177858543</c:v>
                </c:pt>
                <c:pt idx="3">
                  <c:v>44.157280245425284</c:v>
                </c:pt>
              </c:numCache>
            </c:numRef>
          </c:xVal>
          <c:yVal>
            <c:numRef>
              <c:f>'Growth-Cycle'!$H$221:$H$224</c:f>
              <c:numCache>
                <c:formatCode>General</c:formatCode>
                <c:ptCount val="4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AB-4F8D-9821-163462AB6DA2}"/>
            </c:ext>
          </c:extLst>
        </c:ser>
        <c:ser>
          <c:idx val="2"/>
          <c:order val="2"/>
          <c:tx>
            <c:v>Moderate Stress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'Growth-Cycle'!$D$244:$D$247</c:f>
                <c:numCache>
                  <c:formatCode>General</c:formatCode>
                  <c:ptCount val="4"/>
                  <c:pt idx="0">
                    <c:v>0.99911557827618536</c:v>
                  </c:pt>
                  <c:pt idx="1">
                    <c:v>0.70327897676352824</c:v>
                  </c:pt>
                  <c:pt idx="2">
                    <c:v>0.46587745088908522</c:v>
                  </c:pt>
                  <c:pt idx="3">
                    <c:v>3.7380557819128454E-2</c:v>
                  </c:pt>
                </c:numCache>
              </c:numRef>
            </c:plus>
            <c:minus>
              <c:numRef>
                <c:f>'Growth-Cycle'!$D$244:$D$247</c:f>
                <c:numCache>
                  <c:formatCode>General</c:formatCode>
                  <c:ptCount val="4"/>
                  <c:pt idx="0">
                    <c:v>0.99911557827618536</c:v>
                  </c:pt>
                  <c:pt idx="1">
                    <c:v>0.70327897676352824</c:v>
                  </c:pt>
                  <c:pt idx="2">
                    <c:v>0.46587745088908522</c:v>
                  </c:pt>
                  <c:pt idx="3">
                    <c:v>3.7380557819128454E-2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'Growth-Cycle'!$D$225:$D$228</c:f>
              <c:numCache>
                <c:formatCode>General</c:formatCode>
                <c:ptCount val="4"/>
                <c:pt idx="0">
                  <c:v>17.207368351558181</c:v>
                </c:pt>
                <c:pt idx="1">
                  <c:v>29.970773401824811</c:v>
                </c:pt>
                <c:pt idx="2">
                  <c:v>39.042554596534998</c:v>
                </c:pt>
                <c:pt idx="3">
                  <c:v>44.606254195014209</c:v>
                </c:pt>
              </c:numCache>
            </c:numRef>
          </c:xVal>
          <c:yVal>
            <c:numRef>
              <c:f>'Growth-Cycle'!$H$225:$H$228</c:f>
              <c:numCache>
                <c:formatCode>General</c:formatCode>
                <c:ptCount val="4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AB-4F8D-9821-163462AB6DA2}"/>
            </c:ext>
          </c:extLst>
        </c:ser>
        <c:ser>
          <c:idx val="3"/>
          <c:order val="3"/>
          <c:tx>
            <c:v>Severe Stress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'Growth-Cycle'!$D$248:$D$251</c:f>
                <c:numCache>
                  <c:formatCode>General</c:formatCode>
                  <c:ptCount val="4"/>
                  <c:pt idx="0">
                    <c:v>1.1483810333070239</c:v>
                  </c:pt>
                  <c:pt idx="1">
                    <c:v>1.9720532172492129</c:v>
                  </c:pt>
                  <c:pt idx="2">
                    <c:v>1.2654396068965741</c:v>
                  </c:pt>
                  <c:pt idx="3">
                    <c:v>0.41046199069629635</c:v>
                  </c:pt>
                </c:numCache>
              </c:numRef>
            </c:plus>
            <c:minus>
              <c:numRef>
                <c:f>'Growth-Cycle'!$D$248:$D$251</c:f>
                <c:numCache>
                  <c:formatCode>General</c:formatCode>
                  <c:ptCount val="4"/>
                  <c:pt idx="0">
                    <c:v>1.1483810333070239</c:v>
                  </c:pt>
                  <c:pt idx="1">
                    <c:v>1.9720532172492129</c:v>
                  </c:pt>
                  <c:pt idx="2">
                    <c:v>1.2654396068965741</c:v>
                  </c:pt>
                  <c:pt idx="3">
                    <c:v>0.41046199069629635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'Growth-Cycle'!$D$229:$D$232</c:f>
              <c:numCache>
                <c:formatCode>General</c:formatCode>
                <c:ptCount val="4"/>
                <c:pt idx="0">
                  <c:v>17.189787839802751</c:v>
                </c:pt>
                <c:pt idx="1">
                  <c:v>27.793714839510663</c:v>
                </c:pt>
                <c:pt idx="2">
                  <c:v>38.425378194014591</c:v>
                </c:pt>
                <c:pt idx="3">
                  <c:v>44.159093206433262</c:v>
                </c:pt>
              </c:numCache>
            </c:numRef>
          </c:xVal>
          <c:yVal>
            <c:numRef>
              <c:f>'Growth-Cycle'!$H$229:$H$232</c:f>
              <c:numCache>
                <c:formatCode>General</c:formatCode>
                <c:ptCount val="4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AB-4F8D-9821-163462AB6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469327"/>
        <c:axId val="132469743"/>
      </c:scatterChart>
      <c:valAx>
        <c:axId val="1324693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VSWC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469743"/>
        <c:crosses val="autoZero"/>
        <c:crossBetween val="midCat"/>
        <c:majorUnit val="5"/>
      </c:valAx>
      <c:valAx>
        <c:axId val="1324697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Height Above Rhizobarrier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46932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</a:t>
            </a:r>
            <a:r>
              <a:rPr lang="en-US" baseline="0"/>
              <a:t> Use (2-4 Days Post Stress)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Treatment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'Water Use'!$F$92:$F$95</c:f>
                <c:numCache>
                  <c:formatCode>General</c:formatCode>
                  <c:ptCount val="4"/>
                  <c:pt idx="0">
                    <c:v>6.4728675903151194</c:v>
                  </c:pt>
                  <c:pt idx="1">
                    <c:v>9.5947269684190548</c:v>
                  </c:pt>
                  <c:pt idx="2">
                    <c:v>9.6164492669230928</c:v>
                  </c:pt>
                  <c:pt idx="3">
                    <c:v>4.9451409505878656</c:v>
                  </c:pt>
                </c:numCache>
              </c:numRef>
            </c:plus>
            <c:minus>
              <c:numRef>
                <c:f>'Water Use'!$F$92:$F$95</c:f>
                <c:numCache>
                  <c:formatCode>General</c:formatCode>
                  <c:ptCount val="4"/>
                  <c:pt idx="0">
                    <c:v>6.4728675903151194</c:v>
                  </c:pt>
                  <c:pt idx="1">
                    <c:v>9.5947269684190548</c:v>
                  </c:pt>
                  <c:pt idx="2">
                    <c:v>9.6164492669230928</c:v>
                  </c:pt>
                  <c:pt idx="3">
                    <c:v>4.9451409505878656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'Water Use'!$C$76:$C$79</c:f>
              <c:numCache>
                <c:formatCode>General</c:formatCode>
                <c:ptCount val="4"/>
                <c:pt idx="0">
                  <c:v>58</c:v>
                </c:pt>
                <c:pt idx="1">
                  <c:v>48</c:v>
                </c:pt>
                <c:pt idx="2">
                  <c:v>38</c:v>
                </c:pt>
                <c:pt idx="3">
                  <c:v>28</c:v>
                </c:pt>
              </c:numCache>
            </c:numRef>
          </c:cat>
          <c:val>
            <c:numRef>
              <c:f>'Water Use'!$F$76:$F$79</c:f>
              <c:numCache>
                <c:formatCode>General</c:formatCode>
                <c:ptCount val="4"/>
                <c:pt idx="0">
                  <c:v>120.93487873199997</c:v>
                </c:pt>
                <c:pt idx="1">
                  <c:v>100.91525353649999</c:v>
                </c:pt>
                <c:pt idx="2">
                  <c:v>49.844781099000002</c:v>
                </c:pt>
                <c:pt idx="3">
                  <c:v>13.482604723499998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71-4E04-B504-468A37DC8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823951"/>
        <c:axId val="49821455"/>
      </c:barChart>
      <c:catAx>
        <c:axId val="49823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Treatment</a:t>
                </a:r>
                <a:r>
                  <a:rPr lang="en-CA" baseline="0"/>
                  <a:t> (Water Table Height in cm Above Base of Pot)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21455"/>
        <c:crosses val="autoZero"/>
        <c:auto val="1"/>
        <c:lblAlgn val="ctr"/>
        <c:lblOffset val="100"/>
        <c:noMultiLvlLbl val="0"/>
      </c:catAx>
      <c:valAx>
        <c:axId val="49821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Water</a:t>
                </a:r>
                <a:r>
                  <a:rPr lang="en-CA" baseline="0"/>
                  <a:t> Use (mL)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23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Water</a:t>
            </a:r>
            <a:r>
              <a:rPr lang="en-CA" baseline="0"/>
              <a:t> Use Individual Soil Moisture Profiles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0306046649822E-2"/>
          <c:y val="0.16302698752694228"/>
          <c:w val="0.87403762029746279"/>
          <c:h val="0.6701008638288029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'Growth-Cycle'!$I$91:$I$94</c:f>
              <c:numCache>
                <c:formatCode>General</c:formatCode>
                <c:ptCount val="4"/>
                <c:pt idx="0">
                  <c:v>17.073878933537259</c:v>
                </c:pt>
                <c:pt idx="1">
                  <c:v>31.595875075541855</c:v>
                </c:pt>
                <c:pt idx="2">
                  <c:v>39.444644098199078</c:v>
                </c:pt>
                <c:pt idx="3">
                  <c:v>44.541977747695121</c:v>
                </c:pt>
              </c:numCache>
            </c:numRef>
          </c:xVal>
          <c:yVal>
            <c:numRef>
              <c:f>'Growth-Cycle'!$D$91:$D$94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35-4E94-B76D-7229D4794784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'Growth-Cycle'!$I$95:$I$98</c:f>
              <c:numCache>
                <c:formatCode>General</c:formatCode>
                <c:ptCount val="4"/>
                <c:pt idx="0">
                  <c:v>13.823565973002385</c:v>
                </c:pt>
                <c:pt idx="1">
                  <c:v>29.476383806538358</c:v>
                </c:pt>
                <c:pt idx="2">
                  <c:v>38.566218360119791</c:v>
                </c:pt>
                <c:pt idx="3">
                  <c:v>44.045757560371499</c:v>
                </c:pt>
              </c:numCache>
            </c:numRef>
          </c:xVal>
          <c:yVal>
            <c:numRef>
              <c:f>'Growth-Cycle'!$D$95:$D$98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35-4E94-B76D-7229D4794784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'Growth-Cycle'!$I$99:$I$102</c:f>
              <c:numCache>
                <c:formatCode>General</c:formatCode>
                <c:ptCount val="4"/>
                <c:pt idx="0">
                  <c:v>17.073878933537259</c:v>
                </c:pt>
                <c:pt idx="1">
                  <c:v>31.094805299653448</c:v>
                </c:pt>
                <c:pt idx="2">
                  <c:v>39.837801834894144</c:v>
                </c:pt>
                <c:pt idx="3">
                  <c:v>44.449725211589346</c:v>
                </c:pt>
              </c:numCache>
            </c:numRef>
          </c:xVal>
          <c:yVal>
            <c:numRef>
              <c:f>'Growth-Cycle'!$D$99:$D$102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35-4E94-B76D-7229D4794784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'Growth-Cycle'!$I$103:$I$106</c:f>
              <c:numCache>
                <c:formatCode>General</c:formatCode>
                <c:ptCount val="4"/>
                <c:pt idx="0">
                  <c:v>19.985329074409258</c:v>
                </c:pt>
                <c:pt idx="1">
                  <c:v>22.593244689214821</c:v>
                </c:pt>
                <c:pt idx="2">
                  <c:v>33.425985108665905</c:v>
                </c:pt>
                <c:pt idx="3">
                  <c:v>42.130429147715297</c:v>
                </c:pt>
              </c:numCache>
            </c:numRef>
          </c:xVal>
          <c:yVal>
            <c:numRef>
              <c:f>'Growth-Cycle'!$D$103:$D$106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35-4E94-B76D-7229D4794784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'Growth-Cycle'!$I$107:$I$110</c:f>
              <c:numCache>
                <c:formatCode>General</c:formatCode>
                <c:ptCount val="4"/>
                <c:pt idx="0">
                  <c:v>18.080188843304743</c:v>
                </c:pt>
                <c:pt idx="1">
                  <c:v>30.035772945249374</c:v>
                </c:pt>
                <c:pt idx="2">
                  <c:v>38.79805787002104</c:v>
                </c:pt>
                <c:pt idx="3">
                  <c:v>44.589729060805226</c:v>
                </c:pt>
              </c:numCache>
            </c:numRef>
          </c:xVal>
          <c:yVal>
            <c:numRef>
              <c:f>'Growth-Cycle'!$D$107:$D$110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35-4E94-B76D-7229D4794784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'Growth-Cycle'!$I$111:$I$114</c:f>
              <c:numCache>
                <c:formatCode>General</c:formatCode>
                <c:ptCount val="4"/>
                <c:pt idx="0">
                  <c:v>19.050236658809833</c:v>
                </c:pt>
                <c:pt idx="1">
                  <c:v>33.425985108665905</c:v>
                </c:pt>
                <c:pt idx="2">
                  <c:v>38.79805787002104</c:v>
                </c:pt>
                <c:pt idx="3">
                  <c:v>44.488668673393789</c:v>
                </c:pt>
              </c:numCache>
            </c:numRef>
          </c:xVal>
          <c:yVal>
            <c:numRef>
              <c:f>'Growth-Cycle'!$D$111:$D$114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35-4E94-B76D-7229D4794784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'Growth-Cycle'!$I$115:$I$118</c:f>
              <c:numCache>
                <c:formatCode>General</c:formatCode>
                <c:ptCount val="4"/>
                <c:pt idx="0">
                  <c:v>19.985329074409258</c:v>
                </c:pt>
                <c:pt idx="1">
                  <c:v>31.094805299653448</c:v>
                </c:pt>
                <c:pt idx="2">
                  <c:v>38.325712281388199</c:v>
                </c:pt>
                <c:pt idx="3">
                  <c:v>44.288541015922888</c:v>
                </c:pt>
              </c:numCache>
            </c:numRef>
          </c:xVal>
          <c:yVal>
            <c:numRef>
              <c:f>'Growth-Cycle'!$D$115:$D$118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35-4E94-B76D-7229D4794784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'Growth-Cycle'!$I$119:$I$122</c:f>
              <c:numCache>
                <c:formatCode>General</c:formatCode>
                <c:ptCount val="4"/>
                <c:pt idx="0">
                  <c:v>19.985329074409258</c:v>
                </c:pt>
                <c:pt idx="1">
                  <c:v>24.178991734118391</c:v>
                </c:pt>
                <c:pt idx="2">
                  <c:v>40.0238201923082</c:v>
                </c:pt>
                <c:pt idx="3">
                  <c:v>44.469554208654671</c:v>
                </c:pt>
              </c:numCache>
            </c:numRef>
          </c:xVal>
          <c:yVal>
            <c:numRef>
              <c:f>'Growth-Cycle'!$D$119:$D$122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35-4E94-B76D-7229D4794784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'Growth-Cycle'!$I$123:$I$126</c:f>
              <c:numCache>
                <c:formatCode>General</c:formatCode>
                <c:ptCount val="4"/>
                <c:pt idx="0">
                  <c:v>18.080188843304743</c:v>
                </c:pt>
                <c:pt idx="1">
                  <c:v>28.294090990040281</c:v>
                </c:pt>
                <c:pt idx="2">
                  <c:v>39.644829783957682</c:v>
                </c:pt>
                <c:pt idx="3">
                  <c:v>44.338891634114688</c:v>
                </c:pt>
              </c:numCache>
            </c:numRef>
          </c:xVal>
          <c:yVal>
            <c:numRef>
              <c:f>'Growth-Cycle'!$D$123:$D$126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35-4E94-B76D-7229D4794784}"/>
            </c:ext>
          </c:extLst>
        </c:ser>
        <c:ser>
          <c:idx val="9"/>
          <c:order val="9"/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'Growth-Cycle'!$I$127:$I$130</c:f>
              <c:numCache>
                <c:formatCode>General</c:formatCode>
                <c:ptCount val="4"/>
                <c:pt idx="0">
                  <c:v>16.029951388616137</c:v>
                </c:pt>
                <c:pt idx="1">
                  <c:v>28.896083717508127</c:v>
                </c:pt>
                <c:pt idx="2">
                  <c:v>37.817392420434686</c:v>
                </c:pt>
                <c:pt idx="3">
                  <c:v>44.234355648568744</c:v>
                </c:pt>
              </c:numCache>
            </c:numRef>
          </c:xVal>
          <c:yVal>
            <c:numRef>
              <c:f>'Growth-Cycle'!$D$127:$D$130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435-4E94-B76D-7229D4794784}"/>
            </c:ext>
          </c:extLst>
        </c:ser>
        <c:ser>
          <c:idx val="10"/>
          <c:order val="10"/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'Growth-Cycle'!$I$131:$I$134</c:f>
              <c:numCache>
                <c:formatCode>General</c:formatCode>
                <c:ptCount val="4"/>
                <c:pt idx="0">
                  <c:v>17.073878933537259</c:v>
                </c:pt>
                <c:pt idx="1">
                  <c:v>28.294090990040281</c:v>
                </c:pt>
                <c:pt idx="2">
                  <c:v>36.981410851396326</c:v>
                </c:pt>
                <c:pt idx="3">
                  <c:v>43.853558852399352</c:v>
                </c:pt>
              </c:numCache>
            </c:numRef>
          </c:xVal>
          <c:yVal>
            <c:numRef>
              <c:f>'Growth-Cycle'!$D$131:$D$134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435-4E94-B76D-7229D4794784}"/>
            </c:ext>
          </c:extLst>
        </c:ser>
        <c:ser>
          <c:idx val="11"/>
          <c:order val="11"/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'Growth-Cycle'!$I$135:$I$138</c:f>
              <c:numCache>
                <c:formatCode>General</c:formatCode>
                <c:ptCount val="4"/>
                <c:pt idx="0">
                  <c:v>16.029951388616137</c:v>
                </c:pt>
                <c:pt idx="1">
                  <c:v>28.896083717508127</c:v>
                </c:pt>
                <c:pt idx="2">
                  <c:v>39.837801834894144</c:v>
                </c:pt>
                <c:pt idx="3">
                  <c:v>44.488668673393789</c:v>
                </c:pt>
              </c:numCache>
            </c:numRef>
          </c:xVal>
          <c:yVal>
            <c:numRef>
              <c:f>'Growth-Cycle'!$D$135:$D$138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435-4E94-B76D-7229D4794784}"/>
            </c:ext>
          </c:extLst>
        </c:ser>
        <c:ser>
          <c:idx val="12"/>
          <c:order val="12"/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'Growth-Cycle'!$I$139:$I$142</c:f>
              <c:numCache>
                <c:formatCode>General</c:formatCode>
                <c:ptCount val="4"/>
                <c:pt idx="0">
                  <c:v>19.985329074409258</c:v>
                </c:pt>
                <c:pt idx="1">
                  <c:v>23.40066580800589</c:v>
                </c:pt>
                <c:pt idx="2">
                  <c:v>36.048129635115622</c:v>
                </c:pt>
                <c:pt idx="3">
                  <c:v>44.20573451546651</c:v>
                </c:pt>
              </c:numCache>
            </c:numRef>
          </c:xVal>
          <c:yVal>
            <c:numRef>
              <c:f>'Growth-Cycle'!$D$139:$D$142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435-4E94-B76D-7229D4794784}"/>
            </c:ext>
          </c:extLst>
        </c:ser>
        <c:ser>
          <c:idx val="13"/>
          <c:order val="13"/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'Growth-Cycle'!$I$143:$I$146</c:f>
              <c:numCache>
                <c:formatCode>General</c:formatCode>
                <c:ptCount val="4"/>
                <c:pt idx="0">
                  <c:v>19.985329074409258</c:v>
                </c:pt>
                <c:pt idx="1">
                  <c:v>29.476383806538358</c:v>
                </c:pt>
                <c:pt idx="2">
                  <c:v>36.681661879324245</c:v>
                </c:pt>
                <c:pt idx="3">
                  <c:v>43.571160623686559</c:v>
                </c:pt>
              </c:numCache>
            </c:numRef>
          </c:xVal>
          <c:yVal>
            <c:numRef>
              <c:f>'Growth-Cycle'!$D$143:$D$146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435-4E94-B76D-7229D4794784}"/>
            </c:ext>
          </c:extLst>
        </c:ser>
        <c:ser>
          <c:idx val="14"/>
          <c:order val="14"/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'Growth-Cycle'!$I$147:$I$150</c:f>
              <c:numCache>
                <c:formatCode>General</c:formatCode>
                <c:ptCount val="4"/>
                <c:pt idx="0">
                  <c:v>17.073878933537259</c:v>
                </c:pt>
                <c:pt idx="1">
                  <c:v>30.035772945249374</c:v>
                </c:pt>
                <c:pt idx="2">
                  <c:v>38.566218360119791</c:v>
                </c:pt>
                <c:pt idx="3">
                  <c:v>44.574392411175772</c:v>
                </c:pt>
              </c:numCache>
            </c:numRef>
          </c:xVal>
          <c:yVal>
            <c:numRef>
              <c:f>'Growth-Cycle'!$D$147:$D$150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435-4E94-B76D-7229D4794784}"/>
            </c:ext>
          </c:extLst>
        </c:ser>
        <c:ser>
          <c:idx val="15"/>
          <c:order val="15"/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'Growth-Cycle'!$I$151:$I$154</c:f>
              <c:numCache>
                <c:formatCode>General</c:formatCode>
                <c:ptCount val="4"/>
                <c:pt idx="0">
                  <c:v>19.050236658809833</c:v>
                </c:pt>
                <c:pt idx="1">
                  <c:v>25.652513976477216</c:v>
                </c:pt>
                <c:pt idx="2">
                  <c:v>36.981410851396326</c:v>
                </c:pt>
                <c:pt idx="3">
                  <c:v>44.407815780092832</c:v>
                </c:pt>
              </c:numCache>
            </c:numRef>
          </c:xVal>
          <c:yVal>
            <c:numRef>
              <c:f>'Growth-Cycle'!$D$151:$D$154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435-4E94-B76D-7229D4794784}"/>
            </c:ext>
          </c:extLst>
        </c:ser>
        <c:ser>
          <c:idx val="16"/>
          <c:order val="16"/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'Growth-Cycle'!$I$155:$I$158</c:f>
              <c:numCache>
                <c:formatCode>General</c:formatCode>
                <c:ptCount val="4"/>
                <c:pt idx="0">
                  <c:v>19.985329074409258</c:v>
                </c:pt>
                <c:pt idx="1">
                  <c:v>30.035772945249374</c:v>
                </c:pt>
                <c:pt idx="2">
                  <c:v>36.981410851396326</c:v>
                </c:pt>
                <c:pt idx="3">
                  <c:v>42.429597529970856</c:v>
                </c:pt>
              </c:numCache>
            </c:numRef>
          </c:xVal>
          <c:yVal>
            <c:numRef>
              <c:f>'Growth-Cycle'!$D$155:$D$158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435-4E94-B76D-7229D4794784}"/>
            </c:ext>
          </c:extLst>
        </c:ser>
        <c:ser>
          <c:idx val="17"/>
          <c:order val="17"/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'Growth-Cycle'!$I$159:$I$162</c:f>
              <c:numCache>
                <c:formatCode>General</c:formatCode>
                <c:ptCount val="4"/>
                <c:pt idx="0">
                  <c:v>16.029951388616137</c:v>
                </c:pt>
                <c:pt idx="1">
                  <c:v>30.575004653848197</c:v>
                </c:pt>
                <c:pt idx="2">
                  <c:v>38.79805787002104</c:v>
                </c:pt>
                <c:pt idx="3">
                  <c:v>44.488668673393789</c:v>
                </c:pt>
              </c:numCache>
            </c:numRef>
          </c:xVal>
          <c:yVal>
            <c:numRef>
              <c:f>'Growth-Cycle'!$D$159:$D$162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435-4E94-B76D-7229D4794784}"/>
            </c:ext>
          </c:extLst>
        </c:ser>
        <c:ser>
          <c:idx val="18"/>
          <c:order val="18"/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'Growth-Cycle'!$I$163:$I$166</c:f>
              <c:numCache>
                <c:formatCode>General</c:formatCode>
                <c:ptCount val="4"/>
                <c:pt idx="0">
                  <c:v>18.080188843304743</c:v>
                </c:pt>
                <c:pt idx="1">
                  <c:v>27.669594715139215</c:v>
                </c:pt>
                <c:pt idx="2">
                  <c:v>36.681661879324245</c:v>
                </c:pt>
                <c:pt idx="3">
                  <c:v>44.558482450596443</c:v>
                </c:pt>
              </c:numCache>
            </c:numRef>
          </c:xVal>
          <c:yVal>
            <c:numRef>
              <c:f>'Growth-Cycle'!$D$163:$D$166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435-4E94-B76D-7229D4794784}"/>
            </c:ext>
          </c:extLst>
        </c:ser>
        <c:ser>
          <c:idx val="19"/>
          <c:order val="19"/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xVal>
            <c:numRef>
              <c:f>'Growth-Cycle'!$I$167:$I$170</c:f>
              <c:numCache>
                <c:formatCode>General</c:formatCode>
                <c:ptCount val="4"/>
                <c:pt idx="0">
                  <c:v>13.823565973002385</c:v>
                </c:pt>
                <c:pt idx="1">
                  <c:v>27.669594715139215</c:v>
                </c:pt>
                <c:pt idx="2">
                  <c:v>36.37070776323079</c:v>
                </c:pt>
                <c:pt idx="3">
                  <c:v>44.429154971722149</c:v>
                </c:pt>
              </c:numCache>
            </c:numRef>
          </c:xVal>
          <c:yVal>
            <c:numRef>
              <c:f>'Growth-Cycle'!$D$167:$D$170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435-4E94-B76D-7229D4794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405584"/>
        <c:axId val="809406000"/>
      </c:scatterChart>
      <c:valAx>
        <c:axId val="8094055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VSWC (%)</a:t>
                </a:r>
              </a:p>
            </c:rich>
          </c:tx>
          <c:layout>
            <c:manualLayout>
              <c:xMode val="edge"/>
              <c:yMode val="edge"/>
              <c:x val="0.433172353455818"/>
              <c:y val="0.91708333333333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06000"/>
        <c:crosses val="autoZero"/>
        <c:crossBetween val="midCat"/>
      </c:valAx>
      <c:valAx>
        <c:axId val="809406000"/>
        <c:scaling>
          <c:orientation val="maxMin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Port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055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</a:t>
            </a:r>
            <a:r>
              <a:rPr lang="en-US" baseline="0"/>
              <a:t> Use (4-7 Days Post Stress)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'Water Use'!$G$92:$G$95</c:f>
                <c:numCache>
                  <c:formatCode>General</c:formatCode>
                  <c:ptCount val="4"/>
                  <c:pt idx="0">
                    <c:v>15.295244137637413</c:v>
                  </c:pt>
                  <c:pt idx="1">
                    <c:v>9.9784959730852147</c:v>
                  </c:pt>
                  <c:pt idx="2">
                    <c:v>11.252205495626562</c:v>
                  </c:pt>
                  <c:pt idx="3">
                    <c:v>7.2397686180338594</c:v>
                  </c:pt>
                </c:numCache>
              </c:numRef>
            </c:plus>
            <c:minus>
              <c:numRef>
                <c:f>'Water Use'!$G$92:$G$95</c:f>
                <c:numCache>
                  <c:formatCode>General</c:formatCode>
                  <c:ptCount val="4"/>
                  <c:pt idx="0">
                    <c:v>15.295244137637413</c:v>
                  </c:pt>
                  <c:pt idx="1">
                    <c:v>9.9784959730852147</c:v>
                  </c:pt>
                  <c:pt idx="2">
                    <c:v>11.252205495626562</c:v>
                  </c:pt>
                  <c:pt idx="3">
                    <c:v>7.2397686180338594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'Water Use'!$C$76:$C$79</c:f>
              <c:numCache>
                <c:formatCode>General</c:formatCode>
                <c:ptCount val="4"/>
                <c:pt idx="0">
                  <c:v>58</c:v>
                </c:pt>
                <c:pt idx="1">
                  <c:v>48</c:v>
                </c:pt>
                <c:pt idx="2">
                  <c:v>38</c:v>
                </c:pt>
                <c:pt idx="3">
                  <c:v>28</c:v>
                </c:pt>
              </c:numCache>
            </c:numRef>
          </c:cat>
          <c:val>
            <c:numRef>
              <c:f>'Water Use'!$G$76:$G$79</c:f>
              <c:numCache>
                <c:formatCode>General</c:formatCode>
                <c:ptCount val="4"/>
                <c:pt idx="0">
                  <c:v>231.65566297649997</c:v>
                </c:pt>
                <c:pt idx="1">
                  <c:v>172.82247872849996</c:v>
                </c:pt>
                <c:pt idx="2">
                  <c:v>106.63514644949998</c:v>
                </c:pt>
                <c:pt idx="3">
                  <c:v>37.996431493499998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3-4FFA-A144-2B5C9ED33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823951"/>
        <c:axId val="49821455"/>
      </c:barChart>
      <c:catAx>
        <c:axId val="49823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Treatment</a:t>
                </a:r>
                <a:r>
                  <a:rPr lang="en-CA" baseline="0"/>
                  <a:t> (Water Table Height in cm Above Base of Pot)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21455"/>
        <c:crosses val="autoZero"/>
        <c:auto val="1"/>
        <c:lblAlgn val="ctr"/>
        <c:lblOffset val="100"/>
        <c:noMultiLvlLbl val="0"/>
      </c:catAx>
      <c:valAx>
        <c:axId val="49821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Water</a:t>
                </a:r>
                <a:r>
                  <a:rPr lang="en-CA" baseline="0"/>
                  <a:t> Use (mL)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23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</a:t>
            </a:r>
            <a:r>
              <a:rPr lang="en-US" baseline="0"/>
              <a:t> Use (7-10 Days Post Stress)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'Water Use'!$H$92:$H$95</c:f>
                <c:numCache>
                  <c:formatCode>General</c:formatCode>
                  <c:ptCount val="4"/>
                  <c:pt idx="0">
                    <c:v>19.31949464275942</c:v>
                  </c:pt>
                  <c:pt idx="1">
                    <c:v>8.6573112743955765</c:v>
                  </c:pt>
                  <c:pt idx="2">
                    <c:v>10.989530283348385</c:v>
                  </c:pt>
                  <c:pt idx="3">
                    <c:v>4.4942015744999599</c:v>
                  </c:pt>
                </c:numCache>
              </c:numRef>
            </c:plus>
            <c:minus>
              <c:numRef>
                <c:f>'Water Use'!$H$92:$H$95</c:f>
                <c:numCache>
                  <c:formatCode>General</c:formatCode>
                  <c:ptCount val="4"/>
                  <c:pt idx="0">
                    <c:v>19.31949464275942</c:v>
                  </c:pt>
                  <c:pt idx="1">
                    <c:v>8.6573112743955765</c:v>
                  </c:pt>
                  <c:pt idx="2">
                    <c:v>10.989530283348385</c:v>
                  </c:pt>
                  <c:pt idx="3">
                    <c:v>4.4942015744999599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'Water Use'!$C$76:$C$79</c:f>
              <c:numCache>
                <c:formatCode>General</c:formatCode>
                <c:ptCount val="4"/>
                <c:pt idx="0">
                  <c:v>58</c:v>
                </c:pt>
                <c:pt idx="1">
                  <c:v>48</c:v>
                </c:pt>
                <c:pt idx="2">
                  <c:v>38</c:v>
                </c:pt>
                <c:pt idx="3">
                  <c:v>28</c:v>
                </c:pt>
              </c:numCache>
            </c:numRef>
          </c:cat>
          <c:val>
            <c:numRef>
              <c:f>'Water Use'!$H$76:$H$79</c:f>
              <c:numCache>
                <c:formatCode>General</c:formatCode>
                <c:ptCount val="4"/>
                <c:pt idx="0">
                  <c:v>242.68688502299997</c:v>
                </c:pt>
                <c:pt idx="1">
                  <c:v>189.16502990849995</c:v>
                </c:pt>
                <c:pt idx="2">
                  <c:v>120.11775117299999</c:v>
                </c:pt>
                <c:pt idx="3">
                  <c:v>58.833184247999995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2-4010-9467-2654B4726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823951"/>
        <c:axId val="49821455"/>
      </c:barChart>
      <c:catAx>
        <c:axId val="49823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Treatment</a:t>
                </a:r>
                <a:r>
                  <a:rPr lang="en-CA" baseline="0"/>
                  <a:t> (Water Table Height in cm Above Base of Pot)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21455"/>
        <c:crosses val="autoZero"/>
        <c:auto val="1"/>
        <c:lblAlgn val="ctr"/>
        <c:lblOffset val="100"/>
        <c:noMultiLvlLbl val="0"/>
      </c:catAx>
      <c:valAx>
        <c:axId val="49821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Water</a:t>
                </a:r>
                <a:r>
                  <a:rPr lang="en-CA" baseline="0"/>
                  <a:t> Use (mL)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23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</a:t>
            </a:r>
            <a:r>
              <a:rPr lang="en-US" baseline="0"/>
              <a:t> Use (10-13 Days Post Stress)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'Water Use'!$I$92:$I$95</c:f>
                <c:numCache>
                  <c:formatCode>General</c:formatCode>
                  <c:ptCount val="4"/>
                  <c:pt idx="0">
                    <c:v>23.455973586404351</c:v>
                  </c:pt>
                  <c:pt idx="1">
                    <c:v>11.102866354118733</c:v>
                  </c:pt>
                  <c:pt idx="2">
                    <c:v>10.970527104193028</c:v>
                  </c:pt>
                  <c:pt idx="3">
                    <c:v>3.9611728087041009</c:v>
                  </c:pt>
                </c:numCache>
              </c:numRef>
            </c:plus>
            <c:minus>
              <c:numRef>
                <c:f>'Water Use'!$I$92:$I$95</c:f>
                <c:numCache>
                  <c:formatCode>General</c:formatCode>
                  <c:ptCount val="4"/>
                  <c:pt idx="0">
                    <c:v>23.455973586404351</c:v>
                  </c:pt>
                  <c:pt idx="1">
                    <c:v>11.102866354118733</c:v>
                  </c:pt>
                  <c:pt idx="2">
                    <c:v>10.970527104193028</c:v>
                  </c:pt>
                  <c:pt idx="3">
                    <c:v>3.9611728087041009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'Water Use'!$C$76:$C$79</c:f>
              <c:numCache>
                <c:formatCode>General</c:formatCode>
                <c:ptCount val="4"/>
                <c:pt idx="0">
                  <c:v>58</c:v>
                </c:pt>
                <c:pt idx="1">
                  <c:v>48</c:v>
                </c:pt>
                <c:pt idx="2">
                  <c:v>38</c:v>
                </c:pt>
                <c:pt idx="3">
                  <c:v>28</c:v>
                </c:pt>
              </c:numCache>
            </c:numRef>
          </c:cat>
          <c:val>
            <c:numRef>
              <c:f>'Water Use'!$I$76:$I$79</c:f>
              <c:numCache>
                <c:formatCode>General</c:formatCode>
                <c:ptCount val="4"/>
                <c:pt idx="0">
                  <c:v>246.77252281799997</c:v>
                </c:pt>
                <c:pt idx="1">
                  <c:v>186.30508345199996</c:v>
                </c:pt>
                <c:pt idx="2">
                  <c:v>131.14897321949996</c:v>
                </c:pt>
                <c:pt idx="3">
                  <c:v>60.467439365999986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3-4112-A893-6ECE8A6CA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823951"/>
        <c:axId val="49821455"/>
      </c:barChart>
      <c:catAx>
        <c:axId val="49823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Treatment</a:t>
                </a:r>
                <a:r>
                  <a:rPr lang="en-CA" baseline="0"/>
                  <a:t> (Water Table Height in cm Above Base of Pot)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21455"/>
        <c:crosses val="autoZero"/>
        <c:auto val="1"/>
        <c:lblAlgn val="ctr"/>
        <c:lblOffset val="100"/>
        <c:noMultiLvlLbl val="0"/>
      </c:catAx>
      <c:valAx>
        <c:axId val="49821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Water</a:t>
                </a:r>
                <a:r>
                  <a:rPr lang="en-CA" baseline="0"/>
                  <a:t> Use (mL)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23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</a:t>
            </a:r>
            <a:r>
              <a:rPr lang="en-US" baseline="0"/>
              <a:t> Use (17-20 Days Post Stress)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'Water Use'!$K$92:$K$95</c:f>
                <c:numCache>
                  <c:formatCode>General</c:formatCode>
                  <c:ptCount val="4"/>
                  <c:pt idx="0">
                    <c:v>31.235763083658625</c:v>
                  </c:pt>
                  <c:pt idx="1">
                    <c:v>11.384935969532526</c:v>
                  </c:pt>
                  <c:pt idx="2">
                    <c:v>18.773939122961195</c:v>
                  </c:pt>
                  <c:pt idx="3">
                    <c:v>7.4667755343959836</c:v>
                  </c:pt>
                </c:numCache>
              </c:numRef>
            </c:plus>
            <c:minus>
              <c:numRef>
                <c:f>'Water Use'!$K$92:$K$95</c:f>
                <c:numCache>
                  <c:formatCode>General</c:formatCode>
                  <c:ptCount val="4"/>
                  <c:pt idx="0">
                    <c:v>31.235763083658625</c:v>
                  </c:pt>
                  <c:pt idx="1">
                    <c:v>11.384935969532526</c:v>
                  </c:pt>
                  <c:pt idx="2">
                    <c:v>18.773939122961195</c:v>
                  </c:pt>
                  <c:pt idx="3">
                    <c:v>7.4667755343959836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'Water Use'!$C$76:$C$79</c:f>
              <c:numCache>
                <c:formatCode>General</c:formatCode>
                <c:ptCount val="4"/>
                <c:pt idx="0">
                  <c:v>58</c:v>
                </c:pt>
                <c:pt idx="1">
                  <c:v>48</c:v>
                </c:pt>
                <c:pt idx="2">
                  <c:v>38</c:v>
                </c:pt>
                <c:pt idx="3">
                  <c:v>28</c:v>
                </c:pt>
              </c:numCache>
            </c:numRef>
          </c:cat>
          <c:val>
            <c:numRef>
              <c:f>'Water Use'!$K$76:$K$79</c:f>
              <c:numCache>
                <c:formatCode>General</c:formatCode>
                <c:ptCount val="4"/>
                <c:pt idx="0">
                  <c:v>314.59411021499994</c:v>
                </c:pt>
                <c:pt idx="1">
                  <c:v>236.14986455099992</c:v>
                </c:pt>
                <c:pt idx="2">
                  <c:v>180.99375431849998</c:v>
                </c:pt>
                <c:pt idx="3">
                  <c:v>95.195360623499994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A-4C51-88AC-C67A80BEE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823951"/>
        <c:axId val="49821455"/>
      </c:barChart>
      <c:catAx>
        <c:axId val="49823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Treatment</a:t>
                </a:r>
                <a:r>
                  <a:rPr lang="en-CA" baseline="0"/>
                  <a:t> (Water Table Height in cm Above Base of Pot)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21455"/>
        <c:crosses val="autoZero"/>
        <c:auto val="1"/>
        <c:lblAlgn val="ctr"/>
        <c:lblOffset val="100"/>
        <c:noMultiLvlLbl val="0"/>
      </c:catAx>
      <c:valAx>
        <c:axId val="49821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Water</a:t>
                </a:r>
                <a:r>
                  <a:rPr lang="en-CA" baseline="0"/>
                  <a:t> Use (mL)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23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Daily plant water</a:t>
            </a:r>
            <a:r>
              <a:rPr lang="en-US" baseline="0"/>
              <a:t> use, four days after dropping water tables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'Water Use'!$AV$51:$AV$54</c:f>
              <c:strCache>
                <c:ptCount val="4"/>
                <c:pt idx="0">
                  <c:v>control</c:v>
                </c:pt>
                <c:pt idx="1">
                  <c:v>10 cm</c:v>
                </c:pt>
                <c:pt idx="2">
                  <c:v>20 cm</c:v>
                </c:pt>
                <c:pt idx="3">
                  <c:v>30 cm</c:v>
                </c:pt>
              </c:strCache>
            </c:strRef>
          </c:cat>
          <c:val>
            <c:numRef>
              <c:f>'Water Use'!$AU$51:$AU$54</c:f>
              <c:numCache>
                <c:formatCode>General</c:formatCode>
                <c:ptCount val="4"/>
                <c:pt idx="0">
                  <c:v>57.913915744124992</c:v>
                </c:pt>
                <c:pt idx="1">
                  <c:v>43.20561968212499</c:v>
                </c:pt>
                <c:pt idx="2">
                  <c:v>26.658786612374996</c:v>
                </c:pt>
                <c:pt idx="3">
                  <c:v>9.4991078733749994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ED-4A8C-9836-77126C167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823951"/>
        <c:axId val="49821455"/>
      </c:barChart>
      <c:catAx>
        <c:axId val="49823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Treatment</a:t>
                </a:r>
                <a:r>
                  <a:rPr lang="en-CA" baseline="0"/>
                  <a:t> (water table drop below bottom of pot)</a:t>
                </a:r>
                <a:endParaRPr lang="en-CA"/>
              </a:p>
            </c:rich>
          </c:tx>
          <c:layout>
            <c:manualLayout>
              <c:xMode val="edge"/>
              <c:yMode val="edge"/>
              <c:x val="0.25265857392825897"/>
              <c:y val="0.897198891805190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21455"/>
        <c:crosses val="autoZero"/>
        <c:auto val="1"/>
        <c:lblAlgn val="ctr"/>
        <c:lblOffset val="100"/>
        <c:noMultiLvlLbl val="0"/>
      </c:catAx>
      <c:valAx>
        <c:axId val="49821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Water</a:t>
                </a:r>
                <a:r>
                  <a:rPr lang="en-CA" baseline="0"/>
                  <a:t> Use (ml d</a:t>
                </a:r>
                <a:r>
                  <a:rPr lang="en-CA" baseline="30000"/>
                  <a:t>-1</a:t>
                </a:r>
                <a:r>
                  <a:rPr lang="en-CA" baseline="0"/>
                  <a:t>)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23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Cumulative </a:t>
            </a:r>
            <a:r>
              <a:rPr lang="en-US"/>
              <a:t>Water</a:t>
            </a:r>
            <a:r>
              <a:rPr lang="en-US" baseline="0"/>
              <a:t> Use (35 DAP-86 DAP)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'Water Use'!$Z$92:$Z$95</c:f>
                <c:numCache>
                  <c:formatCode>General</c:formatCode>
                  <c:ptCount val="4"/>
                  <c:pt idx="0">
                    <c:v>350.58641042800076</c:v>
                  </c:pt>
                  <c:pt idx="1">
                    <c:v>184.3354019802006</c:v>
                  </c:pt>
                  <c:pt idx="2">
                    <c:v>287.35237793044269</c:v>
                  </c:pt>
                  <c:pt idx="3">
                    <c:v>192.26757085923501</c:v>
                  </c:pt>
                </c:numCache>
              </c:numRef>
            </c:plus>
            <c:minus>
              <c:numRef>
                <c:f>'Water Use'!$Z$92:$Z$95</c:f>
                <c:numCache>
                  <c:formatCode>General</c:formatCode>
                  <c:ptCount val="4"/>
                  <c:pt idx="0">
                    <c:v>350.58641042800076</c:v>
                  </c:pt>
                  <c:pt idx="1">
                    <c:v>184.3354019802006</c:v>
                  </c:pt>
                  <c:pt idx="2">
                    <c:v>287.35237793044269</c:v>
                  </c:pt>
                  <c:pt idx="3">
                    <c:v>192.26757085923501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'Water Use'!$C$76:$C$79</c:f>
              <c:numCache>
                <c:formatCode>General</c:formatCode>
                <c:ptCount val="4"/>
                <c:pt idx="0">
                  <c:v>58</c:v>
                </c:pt>
                <c:pt idx="1">
                  <c:v>48</c:v>
                </c:pt>
                <c:pt idx="2">
                  <c:v>38</c:v>
                </c:pt>
                <c:pt idx="3">
                  <c:v>28</c:v>
                </c:pt>
              </c:numCache>
            </c:numRef>
          </c:cat>
          <c:val>
            <c:numRef>
              <c:f>'Water Use'!$Z$76:$Z$79</c:f>
              <c:numCache>
                <c:formatCode>General</c:formatCode>
                <c:ptCount val="4"/>
                <c:pt idx="0">
                  <c:v>4396.9633949789986</c:v>
                </c:pt>
                <c:pt idx="1">
                  <c:v>3360.4370863874997</c:v>
                </c:pt>
                <c:pt idx="2">
                  <c:v>2576.4031935269995</c:v>
                </c:pt>
                <c:pt idx="3">
                  <c:v>1331.5093573904996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3-41CC-9CDA-89F771FF9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823951"/>
        <c:axId val="49821455"/>
      </c:barChart>
      <c:catAx>
        <c:axId val="49823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Treatment</a:t>
                </a:r>
                <a:r>
                  <a:rPr lang="en-CA" baseline="0"/>
                  <a:t> (Water Table Height in cm Above Base of Pot)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21455"/>
        <c:crosses val="autoZero"/>
        <c:auto val="1"/>
        <c:lblAlgn val="ctr"/>
        <c:lblOffset val="100"/>
        <c:noMultiLvlLbl val="0"/>
      </c:catAx>
      <c:valAx>
        <c:axId val="49821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Water</a:t>
                </a:r>
                <a:r>
                  <a:rPr lang="en-CA" baseline="0"/>
                  <a:t> Use (mL)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23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2 cm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'Water Use'!$F$112:$X$112</c:f>
                <c:numCache>
                  <c:formatCode>General</c:formatCode>
                  <c:ptCount val="19"/>
                  <c:pt idx="0">
                    <c:v>50.744213531865022</c:v>
                  </c:pt>
                  <c:pt idx="1">
                    <c:v>65.849150999821944</c:v>
                  </c:pt>
                  <c:pt idx="2">
                    <c:v>84.167113503400131</c:v>
                  </c:pt>
                  <c:pt idx="3">
                    <c:v>106.69969877260449</c:v>
                  </c:pt>
                  <c:pt idx="4">
                    <c:v>128.54509942581993</c:v>
                  </c:pt>
                  <c:pt idx="5">
                    <c:v>158.84542560873507</c:v>
                  </c:pt>
                  <c:pt idx="6">
                    <c:v>187.51074608469426</c:v>
                  </c:pt>
                  <c:pt idx="7">
                    <c:v>216.44974875368979</c:v>
                  </c:pt>
                  <c:pt idx="8">
                    <c:v>232.98938362660888</c:v>
                  </c:pt>
                  <c:pt idx="9">
                    <c:v>245.97066502592884</c:v>
                  </c:pt>
                  <c:pt idx="10">
                    <c:v>257.23511049849412</c:v>
                  </c:pt>
                  <c:pt idx="11">
                    <c:v>280.6623523082248</c:v>
                  </c:pt>
                  <c:pt idx="12">
                    <c:v>302.09762280272469</c:v>
                  </c:pt>
                  <c:pt idx="13">
                    <c:v>319.3760338237135</c:v>
                  </c:pt>
                  <c:pt idx="14">
                    <c:v>333.00617372716692</c:v>
                  </c:pt>
                  <c:pt idx="15">
                    <c:v>344.77469799090812</c:v>
                  </c:pt>
                  <c:pt idx="16">
                    <c:v>357.29772661098087</c:v>
                  </c:pt>
                  <c:pt idx="17">
                    <c:v>369.84298213393828</c:v>
                  </c:pt>
                  <c:pt idx="18">
                    <c:v>386.0768827091361</c:v>
                  </c:pt>
                </c:numCache>
              </c:numRef>
            </c:plus>
            <c:minus>
              <c:numRef>
                <c:f>'Water Use'!$F$112:$X$112</c:f>
                <c:numCache>
                  <c:formatCode>General</c:formatCode>
                  <c:ptCount val="19"/>
                  <c:pt idx="0">
                    <c:v>50.744213531865022</c:v>
                  </c:pt>
                  <c:pt idx="1">
                    <c:v>65.849150999821944</c:v>
                  </c:pt>
                  <c:pt idx="2">
                    <c:v>84.167113503400131</c:v>
                  </c:pt>
                  <c:pt idx="3">
                    <c:v>106.69969877260449</c:v>
                  </c:pt>
                  <c:pt idx="4">
                    <c:v>128.54509942581993</c:v>
                  </c:pt>
                  <c:pt idx="5">
                    <c:v>158.84542560873507</c:v>
                  </c:pt>
                  <c:pt idx="6">
                    <c:v>187.51074608469426</c:v>
                  </c:pt>
                  <c:pt idx="7">
                    <c:v>216.44974875368979</c:v>
                  </c:pt>
                  <c:pt idx="8">
                    <c:v>232.98938362660888</c:v>
                  </c:pt>
                  <c:pt idx="9">
                    <c:v>245.97066502592884</c:v>
                  </c:pt>
                  <c:pt idx="10">
                    <c:v>257.23511049849412</c:v>
                  </c:pt>
                  <c:pt idx="11">
                    <c:v>280.6623523082248</c:v>
                  </c:pt>
                  <c:pt idx="12">
                    <c:v>302.09762280272469</c:v>
                  </c:pt>
                  <c:pt idx="13">
                    <c:v>319.3760338237135</c:v>
                  </c:pt>
                  <c:pt idx="14">
                    <c:v>333.00617372716692</c:v>
                  </c:pt>
                  <c:pt idx="15">
                    <c:v>344.77469799090812</c:v>
                  </c:pt>
                  <c:pt idx="16">
                    <c:v>357.29772661098087</c:v>
                  </c:pt>
                  <c:pt idx="17">
                    <c:v>369.84298213393828</c:v>
                  </c:pt>
                  <c:pt idx="18">
                    <c:v>386.0768827091361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'Water Use'!$F$105:$X$105</c:f>
              <c:numCache>
                <c:formatCode>General</c:formatCode>
                <c:ptCount val="19"/>
                <c:pt idx="0">
                  <c:v>35</c:v>
                </c:pt>
                <c:pt idx="1">
                  <c:v>38</c:v>
                </c:pt>
                <c:pt idx="2">
                  <c:v>41</c:v>
                </c:pt>
                <c:pt idx="3">
                  <c:v>44</c:v>
                </c:pt>
                <c:pt idx="4">
                  <c:v>47</c:v>
                </c:pt>
                <c:pt idx="5">
                  <c:v>50</c:v>
                </c:pt>
                <c:pt idx="6">
                  <c:v>53</c:v>
                </c:pt>
                <c:pt idx="7">
                  <c:v>56</c:v>
                </c:pt>
                <c:pt idx="8">
                  <c:v>58</c:v>
                </c:pt>
                <c:pt idx="9">
                  <c:v>60</c:v>
                </c:pt>
                <c:pt idx="10">
                  <c:v>62</c:v>
                </c:pt>
                <c:pt idx="11">
                  <c:v>65</c:v>
                </c:pt>
                <c:pt idx="12">
                  <c:v>68</c:v>
                </c:pt>
                <c:pt idx="13">
                  <c:v>71</c:v>
                </c:pt>
                <c:pt idx="14">
                  <c:v>74</c:v>
                </c:pt>
                <c:pt idx="15">
                  <c:v>77</c:v>
                </c:pt>
                <c:pt idx="16">
                  <c:v>80</c:v>
                </c:pt>
                <c:pt idx="17">
                  <c:v>83</c:v>
                </c:pt>
                <c:pt idx="18">
                  <c:v>86</c:v>
                </c:pt>
              </c:numCache>
            </c:numRef>
          </c:xVal>
          <c:yVal>
            <c:numRef>
              <c:f>'Water Use'!$F$106:$X$106</c:f>
              <c:numCache>
                <c:formatCode>General</c:formatCode>
                <c:ptCount val="19"/>
                <c:pt idx="0">
                  <c:v>615.29705192699998</c:v>
                </c:pt>
                <c:pt idx="1">
                  <c:v>726.01783617149999</c:v>
                </c:pt>
                <c:pt idx="2">
                  <c:v>968.70472119449994</c:v>
                </c:pt>
                <c:pt idx="3">
                  <c:v>1215.4772440124998</c:v>
                </c:pt>
                <c:pt idx="4">
                  <c:v>1427.5218455729998</c:v>
                </c:pt>
                <c:pt idx="5">
                  <c:v>1742.1159557879998</c:v>
                </c:pt>
                <c:pt idx="6">
                  <c:v>2093.8893699374999</c:v>
                </c:pt>
                <c:pt idx="7">
                  <c:v>2470.5851746364997</c:v>
                </c:pt>
                <c:pt idx="8">
                  <c:v>2717.7662612339996</c:v>
                </c:pt>
                <c:pt idx="9">
                  <c:v>2944.5191588564994</c:v>
                </c:pt>
                <c:pt idx="10">
                  <c:v>3146.3496659294992</c:v>
                </c:pt>
                <c:pt idx="11">
                  <c:v>3485.049039134999</c:v>
                </c:pt>
                <c:pt idx="12">
                  <c:v>3772.6779399029992</c:v>
                </c:pt>
                <c:pt idx="13">
                  <c:v>4032.9330674444991</c:v>
                </c:pt>
                <c:pt idx="14">
                  <c:v>4280.5227178214991</c:v>
                </c:pt>
                <c:pt idx="15">
                  <c:v>4492.5673193819994</c:v>
                </c:pt>
                <c:pt idx="16">
                  <c:v>4677.6467114954994</c:v>
                </c:pt>
                <c:pt idx="17">
                  <c:v>4798.581590227499</c:v>
                </c:pt>
                <c:pt idx="18">
                  <c:v>4891.3255681739993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B8-406D-A184-7292EEF647BF}"/>
            </c:ext>
          </c:extLst>
        </c:ser>
        <c:ser>
          <c:idx val="1"/>
          <c:order val="1"/>
          <c:tx>
            <c:v>12 cm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'Water Use'!$F$113:$X$113</c:f>
                <c:numCache>
                  <c:formatCode>General</c:formatCode>
                  <c:ptCount val="19"/>
                  <c:pt idx="0">
                    <c:v>24.023758684603557</c:v>
                  </c:pt>
                  <c:pt idx="1">
                    <c:v>30.822881206399824</c:v>
                  </c:pt>
                  <c:pt idx="2">
                    <c:v>37.038734703469139</c:v>
                  </c:pt>
                  <c:pt idx="3">
                    <c:v>46.280556932342691</c:v>
                  </c:pt>
                  <c:pt idx="4">
                    <c:v>55.265708284783969</c:v>
                  </c:pt>
                  <c:pt idx="5">
                    <c:v>65.113069873788916</c:v>
                  </c:pt>
                  <c:pt idx="6">
                    <c:v>75.759116930261868</c:v>
                  </c:pt>
                  <c:pt idx="7">
                    <c:v>91.363119704494224</c:v>
                  </c:pt>
                  <c:pt idx="8">
                    <c:v>103.21108730376102</c:v>
                  </c:pt>
                  <c:pt idx="9">
                    <c:v>111.63701557924075</c:v>
                  </c:pt>
                  <c:pt idx="10">
                    <c:v>122.14553837118778</c:v>
                  </c:pt>
                  <c:pt idx="11">
                    <c:v>133.78202452119635</c:v>
                  </c:pt>
                  <c:pt idx="12">
                    <c:v>144.30256378238408</c:v>
                  </c:pt>
                  <c:pt idx="13">
                    <c:v>151.82611558195856</c:v>
                  </c:pt>
                  <c:pt idx="14">
                    <c:v>160.48211555805739</c:v>
                  </c:pt>
                  <c:pt idx="15">
                    <c:v>168.10624687284795</c:v>
                  </c:pt>
                  <c:pt idx="16">
                    <c:v>177.38985836838231</c:v>
                  </c:pt>
                  <c:pt idx="17">
                    <c:v>180.55953793671605</c:v>
                  </c:pt>
                  <c:pt idx="18">
                    <c:v>188.79559399397587</c:v>
                  </c:pt>
                </c:numCache>
              </c:numRef>
            </c:plus>
            <c:minus>
              <c:numRef>
                <c:f>'Water Use'!$F$113:$X$113</c:f>
                <c:numCache>
                  <c:formatCode>General</c:formatCode>
                  <c:ptCount val="19"/>
                  <c:pt idx="0">
                    <c:v>24.023758684603557</c:v>
                  </c:pt>
                  <c:pt idx="1">
                    <c:v>30.822881206399824</c:v>
                  </c:pt>
                  <c:pt idx="2">
                    <c:v>37.038734703469139</c:v>
                  </c:pt>
                  <c:pt idx="3">
                    <c:v>46.280556932342691</c:v>
                  </c:pt>
                  <c:pt idx="4">
                    <c:v>55.265708284783969</c:v>
                  </c:pt>
                  <c:pt idx="5">
                    <c:v>65.113069873788916</c:v>
                  </c:pt>
                  <c:pt idx="6">
                    <c:v>75.759116930261868</c:v>
                  </c:pt>
                  <c:pt idx="7">
                    <c:v>91.363119704494224</c:v>
                  </c:pt>
                  <c:pt idx="8">
                    <c:v>103.21108730376102</c:v>
                  </c:pt>
                  <c:pt idx="9">
                    <c:v>111.63701557924075</c:v>
                  </c:pt>
                  <c:pt idx="10">
                    <c:v>122.14553837118778</c:v>
                  </c:pt>
                  <c:pt idx="11">
                    <c:v>133.78202452119635</c:v>
                  </c:pt>
                  <c:pt idx="12">
                    <c:v>144.30256378238408</c:v>
                  </c:pt>
                  <c:pt idx="13">
                    <c:v>151.82611558195856</c:v>
                  </c:pt>
                  <c:pt idx="14">
                    <c:v>160.48211555805739</c:v>
                  </c:pt>
                  <c:pt idx="15">
                    <c:v>168.10624687284795</c:v>
                  </c:pt>
                  <c:pt idx="16">
                    <c:v>177.38985836838231</c:v>
                  </c:pt>
                  <c:pt idx="17">
                    <c:v>180.55953793671605</c:v>
                  </c:pt>
                  <c:pt idx="18">
                    <c:v>188.79559399397587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'Water Use'!$F$105:$X$105</c:f>
              <c:numCache>
                <c:formatCode>General</c:formatCode>
                <c:ptCount val="19"/>
                <c:pt idx="0">
                  <c:v>35</c:v>
                </c:pt>
                <c:pt idx="1">
                  <c:v>38</c:v>
                </c:pt>
                <c:pt idx="2">
                  <c:v>41</c:v>
                </c:pt>
                <c:pt idx="3">
                  <c:v>44</c:v>
                </c:pt>
                <c:pt idx="4">
                  <c:v>47</c:v>
                </c:pt>
                <c:pt idx="5">
                  <c:v>50</c:v>
                </c:pt>
                <c:pt idx="6">
                  <c:v>53</c:v>
                </c:pt>
                <c:pt idx="7">
                  <c:v>56</c:v>
                </c:pt>
                <c:pt idx="8">
                  <c:v>58</c:v>
                </c:pt>
                <c:pt idx="9">
                  <c:v>60</c:v>
                </c:pt>
                <c:pt idx="10">
                  <c:v>62</c:v>
                </c:pt>
                <c:pt idx="11">
                  <c:v>65</c:v>
                </c:pt>
                <c:pt idx="12">
                  <c:v>68</c:v>
                </c:pt>
                <c:pt idx="13">
                  <c:v>71</c:v>
                </c:pt>
                <c:pt idx="14">
                  <c:v>74</c:v>
                </c:pt>
                <c:pt idx="15">
                  <c:v>77</c:v>
                </c:pt>
                <c:pt idx="16">
                  <c:v>80</c:v>
                </c:pt>
                <c:pt idx="17">
                  <c:v>83</c:v>
                </c:pt>
                <c:pt idx="18">
                  <c:v>86</c:v>
                </c:pt>
              </c:numCache>
            </c:numRef>
          </c:xVal>
          <c:yVal>
            <c:numRef>
              <c:f>'Water Use'!$F$107:$X$107</c:f>
              <c:numCache>
                <c:formatCode>General</c:formatCode>
                <c:ptCount val="19"/>
                <c:pt idx="0">
                  <c:v>567.90365350499997</c:v>
                </c:pt>
                <c:pt idx="1">
                  <c:v>639.81087869699991</c:v>
                </c:pt>
                <c:pt idx="2">
                  <c:v>828.97590860549985</c:v>
                </c:pt>
                <c:pt idx="3">
                  <c:v>1015.2809920574998</c:v>
                </c:pt>
                <c:pt idx="4">
                  <c:v>1181.9750140934998</c:v>
                </c:pt>
                <c:pt idx="5">
                  <c:v>1418.1248786444996</c:v>
                </c:pt>
                <c:pt idx="6">
                  <c:v>1684.9170266579995</c:v>
                </c:pt>
                <c:pt idx="7">
                  <c:v>1972.9544912054994</c:v>
                </c:pt>
                <c:pt idx="8">
                  <c:v>2165.3880313499994</c:v>
                </c:pt>
                <c:pt idx="9">
                  <c:v>2343.1132754324994</c:v>
                </c:pt>
                <c:pt idx="10">
                  <c:v>2502.8617132169993</c:v>
                </c:pt>
                <c:pt idx="11">
                  <c:v>2767.2024785534995</c:v>
                </c:pt>
                <c:pt idx="12">
                  <c:v>2994.7725037349996</c:v>
                </c:pt>
                <c:pt idx="13">
                  <c:v>3204.7742863979997</c:v>
                </c:pt>
                <c:pt idx="14">
                  <c:v>3406.1962296914999</c:v>
                </c:pt>
                <c:pt idx="15">
                  <c:v>3572.8902517275001</c:v>
                </c:pt>
                <c:pt idx="16">
                  <c:v>3703.6306611675</c:v>
                </c:pt>
                <c:pt idx="17">
                  <c:v>3769.8179934465002</c:v>
                </c:pt>
                <c:pt idx="18">
                  <c:v>3827.425486356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B8-406D-A184-7292EEF647BF}"/>
            </c:ext>
          </c:extLst>
        </c:ser>
        <c:ser>
          <c:idx val="2"/>
          <c:order val="2"/>
          <c:tx>
            <c:v>22 cm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'Water Use'!$F$114:$X$114</c:f>
                <c:numCache>
                  <c:formatCode>General</c:formatCode>
                  <c:ptCount val="19"/>
                  <c:pt idx="0">
                    <c:v>35.394453466673639</c:v>
                  </c:pt>
                  <c:pt idx="1">
                    <c:v>42.239448888150569</c:v>
                  </c:pt>
                  <c:pt idx="2">
                    <c:v>50.1302929244928</c:v>
                  </c:pt>
                  <c:pt idx="3">
                    <c:v>58.04769736779803</c:v>
                  </c:pt>
                  <c:pt idx="4">
                    <c:v>70.77003995355247</c:v>
                  </c:pt>
                  <c:pt idx="5">
                    <c:v>88.441083287105499</c:v>
                  </c:pt>
                  <c:pt idx="6">
                    <c:v>104.37305325321321</c:v>
                  </c:pt>
                  <c:pt idx="7">
                    <c:v>120.33989339646656</c:v>
                  </c:pt>
                  <c:pt idx="8">
                    <c:v>131.01621825968354</c:v>
                  </c:pt>
                  <c:pt idx="9">
                    <c:v>141.90814615908883</c:v>
                  </c:pt>
                  <c:pt idx="10">
                    <c:v>153.21332393160802</c:v>
                  </c:pt>
                  <c:pt idx="11">
                    <c:v>171.5926530638547</c:v>
                  </c:pt>
                  <c:pt idx="12">
                    <c:v>189.21554211988877</c:v>
                  </c:pt>
                  <c:pt idx="13">
                    <c:v>208.93893362946511</c:v>
                  </c:pt>
                  <c:pt idx="14">
                    <c:v>227.57369269036431</c:v>
                  </c:pt>
                  <c:pt idx="15">
                    <c:v>246.38851906970606</c:v>
                  </c:pt>
                  <c:pt idx="16">
                    <c:v>268.02188759058345</c:v>
                  </c:pt>
                  <c:pt idx="17">
                    <c:v>285.63882790242371</c:v>
                  </c:pt>
                  <c:pt idx="18">
                    <c:v>307.04009753554084</c:v>
                  </c:pt>
                </c:numCache>
              </c:numRef>
            </c:plus>
            <c:minus>
              <c:numRef>
                <c:f>'Water Use'!$F$114:$X$114</c:f>
                <c:numCache>
                  <c:formatCode>General</c:formatCode>
                  <c:ptCount val="19"/>
                  <c:pt idx="0">
                    <c:v>35.394453466673639</c:v>
                  </c:pt>
                  <c:pt idx="1">
                    <c:v>42.239448888150569</c:v>
                  </c:pt>
                  <c:pt idx="2">
                    <c:v>50.1302929244928</c:v>
                  </c:pt>
                  <c:pt idx="3">
                    <c:v>58.04769736779803</c:v>
                  </c:pt>
                  <c:pt idx="4">
                    <c:v>70.77003995355247</c:v>
                  </c:pt>
                  <c:pt idx="5">
                    <c:v>88.441083287105499</c:v>
                  </c:pt>
                  <c:pt idx="6">
                    <c:v>104.37305325321321</c:v>
                  </c:pt>
                  <c:pt idx="7">
                    <c:v>120.33989339646656</c:v>
                  </c:pt>
                  <c:pt idx="8">
                    <c:v>131.01621825968354</c:v>
                  </c:pt>
                  <c:pt idx="9">
                    <c:v>141.90814615908883</c:v>
                  </c:pt>
                  <c:pt idx="10">
                    <c:v>153.21332393160802</c:v>
                  </c:pt>
                  <c:pt idx="11">
                    <c:v>171.5926530638547</c:v>
                  </c:pt>
                  <c:pt idx="12">
                    <c:v>189.21554211988877</c:v>
                  </c:pt>
                  <c:pt idx="13">
                    <c:v>208.93893362946511</c:v>
                  </c:pt>
                  <c:pt idx="14">
                    <c:v>227.57369269036431</c:v>
                  </c:pt>
                  <c:pt idx="15">
                    <c:v>246.38851906970606</c:v>
                  </c:pt>
                  <c:pt idx="16">
                    <c:v>268.02188759058345</c:v>
                  </c:pt>
                  <c:pt idx="17">
                    <c:v>285.63882790242371</c:v>
                  </c:pt>
                  <c:pt idx="18">
                    <c:v>307.04009753554084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'Water Use'!$F$105:$X$105</c:f>
              <c:numCache>
                <c:formatCode>General</c:formatCode>
                <c:ptCount val="19"/>
                <c:pt idx="0">
                  <c:v>35</c:v>
                </c:pt>
                <c:pt idx="1">
                  <c:v>38</c:v>
                </c:pt>
                <c:pt idx="2">
                  <c:v>41</c:v>
                </c:pt>
                <c:pt idx="3">
                  <c:v>44</c:v>
                </c:pt>
                <c:pt idx="4">
                  <c:v>47</c:v>
                </c:pt>
                <c:pt idx="5">
                  <c:v>50</c:v>
                </c:pt>
                <c:pt idx="6">
                  <c:v>53</c:v>
                </c:pt>
                <c:pt idx="7">
                  <c:v>56</c:v>
                </c:pt>
                <c:pt idx="8">
                  <c:v>58</c:v>
                </c:pt>
                <c:pt idx="9">
                  <c:v>60</c:v>
                </c:pt>
                <c:pt idx="10">
                  <c:v>62</c:v>
                </c:pt>
                <c:pt idx="11">
                  <c:v>65</c:v>
                </c:pt>
                <c:pt idx="12">
                  <c:v>68</c:v>
                </c:pt>
                <c:pt idx="13">
                  <c:v>71</c:v>
                </c:pt>
                <c:pt idx="14">
                  <c:v>74</c:v>
                </c:pt>
                <c:pt idx="15">
                  <c:v>77</c:v>
                </c:pt>
                <c:pt idx="16">
                  <c:v>80</c:v>
                </c:pt>
                <c:pt idx="17">
                  <c:v>83</c:v>
                </c:pt>
                <c:pt idx="18">
                  <c:v>86</c:v>
                </c:pt>
              </c:numCache>
            </c:numRef>
          </c:xVal>
          <c:yVal>
            <c:numRef>
              <c:f>'Water Use'!$F$108:$X$108</c:f>
              <c:numCache>
                <c:formatCode>General</c:formatCode>
                <c:ptCount val="19"/>
                <c:pt idx="0">
                  <c:v>447.37733855249991</c:v>
                </c:pt>
                <c:pt idx="1">
                  <c:v>504.1677039029999</c:v>
                </c:pt>
                <c:pt idx="2">
                  <c:v>624.28545507599983</c:v>
                </c:pt>
                <c:pt idx="3">
                  <c:v>755.43442829549986</c:v>
                </c:pt>
                <c:pt idx="4">
                  <c:v>882.90632749949987</c:v>
                </c:pt>
                <c:pt idx="5">
                  <c:v>1063.9000818179998</c:v>
                </c:pt>
                <c:pt idx="6">
                  <c:v>1271.0419180244996</c:v>
                </c:pt>
                <c:pt idx="7">
                  <c:v>1501.0633258829996</c:v>
                </c:pt>
                <c:pt idx="8">
                  <c:v>1664.0802739034996</c:v>
                </c:pt>
                <c:pt idx="9">
                  <c:v>1818.9259463339995</c:v>
                </c:pt>
                <c:pt idx="10">
                  <c:v>1957.8376313639994</c:v>
                </c:pt>
                <c:pt idx="11">
                  <c:v>2192.3532407969992</c:v>
                </c:pt>
                <c:pt idx="12">
                  <c:v>2388.8724187364992</c:v>
                </c:pt>
                <c:pt idx="13">
                  <c:v>2566.5976628189992</c:v>
                </c:pt>
                <c:pt idx="14">
                  <c:v>2727.571791941999</c:v>
                </c:pt>
                <c:pt idx="15">
                  <c:v>2833.798374611999</c:v>
                </c:pt>
                <c:pt idx="16">
                  <c:v>2903.2542171269988</c:v>
                </c:pt>
                <c:pt idx="17">
                  <c:v>2933.8965005894988</c:v>
                </c:pt>
                <c:pt idx="18">
                  <c:v>2973.9357509804986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B8-406D-A184-7292EEF647BF}"/>
            </c:ext>
          </c:extLst>
        </c:ser>
        <c:ser>
          <c:idx val="3"/>
          <c:order val="3"/>
          <c:tx>
            <c:v>32 cm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'Water Use'!$F$115:$X$115</c:f>
                <c:numCache>
                  <c:formatCode>General</c:formatCode>
                  <c:ptCount val="19"/>
                  <c:pt idx="0">
                    <c:v>60.694071218007821</c:v>
                  </c:pt>
                  <c:pt idx="1">
                    <c:v>63.44917886457872</c:v>
                  </c:pt>
                  <c:pt idx="2">
                    <c:v>67.731076888292804</c:v>
                  </c:pt>
                  <c:pt idx="3">
                    <c:v>71.385925663635319</c:v>
                  </c:pt>
                  <c:pt idx="4">
                    <c:v>76.563478759143806</c:v>
                  </c:pt>
                  <c:pt idx="5">
                    <c:v>84.370151651444289</c:v>
                  </c:pt>
                  <c:pt idx="6">
                    <c:v>94.859412373280364</c:v>
                  </c:pt>
                  <c:pt idx="7">
                    <c:v>103.9539936900653</c:v>
                  </c:pt>
                  <c:pt idx="8">
                    <c:v>112.44488746911114</c:v>
                  </c:pt>
                  <c:pt idx="9">
                    <c:v>121.08523611416058</c:v>
                  </c:pt>
                  <c:pt idx="10">
                    <c:v>137.95547904983655</c:v>
                  </c:pt>
                  <c:pt idx="11">
                    <c:v>154.60239125973467</c:v>
                  </c:pt>
                  <c:pt idx="12">
                    <c:v>173.48091489338134</c:v>
                  </c:pt>
                  <c:pt idx="13">
                    <c:v>195.07369578379505</c:v>
                  </c:pt>
                  <c:pt idx="14">
                    <c:v>216.85944248391908</c:v>
                  </c:pt>
                  <c:pt idx="15">
                    <c:v>229.70170041281048</c:v>
                  </c:pt>
                  <c:pt idx="16">
                    <c:v>239.9116640438879</c:v>
                  </c:pt>
                  <c:pt idx="17">
                    <c:v>242.18770372870628</c:v>
                  </c:pt>
                  <c:pt idx="18">
                    <c:v>262.81310383040324</c:v>
                  </c:pt>
                </c:numCache>
              </c:numRef>
            </c:plus>
            <c:minus>
              <c:numRef>
                <c:f>'Water Use'!$F$115:$X$115</c:f>
                <c:numCache>
                  <c:formatCode>General</c:formatCode>
                  <c:ptCount val="19"/>
                  <c:pt idx="0">
                    <c:v>60.694071218007821</c:v>
                  </c:pt>
                  <c:pt idx="1">
                    <c:v>63.44917886457872</c:v>
                  </c:pt>
                  <c:pt idx="2">
                    <c:v>67.731076888292804</c:v>
                  </c:pt>
                  <c:pt idx="3">
                    <c:v>71.385925663635319</c:v>
                  </c:pt>
                  <c:pt idx="4">
                    <c:v>76.563478759143806</c:v>
                  </c:pt>
                  <c:pt idx="5">
                    <c:v>84.370151651444289</c:v>
                  </c:pt>
                  <c:pt idx="6">
                    <c:v>94.859412373280364</c:v>
                  </c:pt>
                  <c:pt idx="7">
                    <c:v>103.9539936900653</c:v>
                  </c:pt>
                  <c:pt idx="8">
                    <c:v>112.44488746911114</c:v>
                  </c:pt>
                  <c:pt idx="9">
                    <c:v>121.08523611416058</c:v>
                  </c:pt>
                  <c:pt idx="10">
                    <c:v>137.95547904983655</c:v>
                  </c:pt>
                  <c:pt idx="11">
                    <c:v>154.60239125973467</c:v>
                  </c:pt>
                  <c:pt idx="12">
                    <c:v>173.48091489338134</c:v>
                  </c:pt>
                  <c:pt idx="13">
                    <c:v>195.07369578379505</c:v>
                  </c:pt>
                  <c:pt idx="14">
                    <c:v>216.85944248391908</c:v>
                  </c:pt>
                  <c:pt idx="15">
                    <c:v>229.70170041281048</c:v>
                  </c:pt>
                  <c:pt idx="16">
                    <c:v>239.9116640438879</c:v>
                  </c:pt>
                  <c:pt idx="17">
                    <c:v>242.18770372870628</c:v>
                  </c:pt>
                  <c:pt idx="18">
                    <c:v>262.81310383040324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'Water Use'!$F$105:$X$105</c:f>
              <c:numCache>
                <c:formatCode>General</c:formatCode>
                <c:ptCount val="19"/>
                <c:pt idx="0">
                  <c:v>35</c:v>
                </c:pt>
                <c:pt idx="1">
                  <c:v>38</c:v>
                </c:pt>
                <c:pt idx="2">
                  <c:v>41</c:v>
                </c:pt>
                <c:pt idx="3">
                  <c:v>44</c:v>
                </c:pt>
                <c:pt idx="4">
                  <c:v>47</c:v>
                </c:pt>
                <c:pt idx="5">
                  <c:v>50</c:v>
                </c:pt>
                <c:pt idx="6">
                  <c:v>53</c:v>
                </c:pt>
                <c:pt idx="7">
                  <c:v>56</c:v>
                </c:pt>
                <c:pt idx="8">
                  <c:v>58</c:v>
                </c:pt>
                <c:pt idx="9">
                  <c:v>60</c:v>
                </c:pt>
                <c:pt idx="10">
                  <c:v>62</c:v>
                </c:pt>
                <c:pt idx="11">
                  <c:v>65</c:v>
                </c:pt>
                <c:pt idx="12">
                  <c:v>68</c:v>
                </c:pt>
                <c:pt idx="13">
                  <c:v>71</c:v>
                </c:pt>
                <c:pt idx="14">
                  <c:v>74</c:v>
                </c:pt>
                <c:pt idx="15">
                  <c:v>77</c:v>
                </c:pt>
                <c:pt idx="16">
                  <c:v>80</c:v>
                </c:pt>
                <c:pt idx="17">
                  <c:v>83</c:v>
                </c:pt>
                <c:pt idx="18">
                  <c:v>86</c:v>
                </c:pt>
              </c:numCache>
            </c:numRef>
          </c:xVal>
          <c:yVal>
            <c:numRef>
              <c:f>'Water Use'!$F$109:$X$109</c:f>
              <c:numCache>
                <c:formatCode>General</c:formatCode>
                <c:ptCount val="19"/>
                <c:pt idx="0">
                  <c:v>481.28813225099998</c:v>
                </c:pt>
                <c:pt idx="1">
                  <c:v>505.80195902099996</c:v>
                </c:pt>
                <c:pt idx="2">
                  <c:v>564.63514326899997</c:v>
                </c:pt>
                <c:pt idx="3">
                  <c:v>625.10258263499998</c:v>
                </c:pt>
                <c:pt idx="4">
                  <c:v>689.2470960165</c:v>
                </c:pt>
                <c:pt idx="5">
                  <c:v>784.44245664000005</c:v>
                </c:pt>
                <c:pt idx="6">
                  <c:v>890.66903931000002</c:v>
                </c:pt>
                <c:pt idx="7">
                  <c:v>1012.4210456010001</c:v>
                </c:pt>
                <c:pt idx="8">
                  <c:v>1099.4451306344999</c:v>
                </c:pt>
                <c:pt idx="9">
                  <c:v>1184.83496055</c:v>
                </c:pt>
                <c:pt idx="10">
                  <c:v>1262.0535148755</c:v>
                </c:pt>
                <c:pt idx="11">
                  <c:v>1389.1168502999999</c:v>
                </c:pt>
                <c:pt idx="12">
                  <c:v>1499.4290707649998</c:v>
                </c:pt>
                <c:pt idx="13">
                  <c:v>1592.9901762704999</c:v>
                </c:pt>
                <c:pt idx="14">
                  <c:v>1678.3800061859999</c:v>
                </c:pt>
                <c:pt idx="15">
                  <c:v>1746.201593583</c:v>
                </c:pt>
                <c:pt idx="16">
                  <c:v>1783.7894612969999</c:v>
                </c:pt>
                <c:pt idx="17">
                  <c:v>1790.3264817689999</c:v>
                </c:pt>
                <c:pt idx="18">
                  <c:v>1799.314884918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B8-406D-A184-7292EEF647BF}"/>
            </c:ext>
          </c:extLst>
        </c:ser>
        <c:ser>
          <c:idx val="4"/>
          <c:order val="4"/>
          <c:tx>
            <c:v>Line1</c:v>
          </c:tx>
          <c:spPr>
            <a:ln w="63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9525" cap="rnd">
                <a:solidFill>
                  <a:schemeClr val="tx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0A42-4514-8709-DF927BEF80DB}"/>
              </c:ext>
            </c:extLst>
          </c:dPt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9525" cap="rnd">
                <a:solidFill>
                  <a:schemeClr val="tx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0A42-4514-8709-DF927BEF80DB}"/>
              </c:ext>
            </c:extLst>
          </c:dPt>
          <c:xVal>
            <c:numLit>
              <c:formatCode>General</c:formatCode>
              <c:ptCount val="2"/>
              <c:pt idx="0">
                <c:v>31</c:v>
              </c:pt>
              <c:pt idx="1">
                <c:v>31</c:v>
              </c:pt>
            </c:numLit>
          </c:xVal>
          <c:yVal>
            <c:numLit>
              <c:formatCode>General</c:formatCode>
              <c:ptCount val="2"/>
              <c:pt idx="0">
                <c:v>200</c:v>
              </c:pt>
              <c:pt idx="1">
                <c:v>900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8-0A42-4514-8709-DF927BEF80DB}"/>
            </c:ext>
          </c:extLst>
        </c:ser>
        <c:ser>
          <c:idx val="5"/>
          <c:order val="5"/>
          <c:tx>
            <c:v>Line2</c:v>
          </c:tx>
          <c:spPr>
            <a:ln w="95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Lit>
              <c:formatCode>General</c:formatCode>
              <c:ptCount val="2"/>
              <c:pt idx="0">
                <c:v>35</c:v>
              </c:pt>
              <c:pt idx="1">
                <c:v>35</c:v>
              </c:pt>
            </c:numLit>
          </c:xVal>
          <c:yVal>
            <c:numLit>
              <c:formatCode>General</c:formatCode>
              <c:ptCount val="2"/>
              <c:pt idx="0">
                <c:v>200</c:v>
              </c:pt>
              <c:pt idx="1">
                <c:v>900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0A42-4514-8709-DF927BEF80DB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'Water Use'!$D$112:$E$112</c:f>
                <c:numCache>
                  <c:formatCode>General</c:formatCode>
                  <c:ptCount val="2"/>
                  <c:pt idx="0">
                    <c:v>28.020148755628359</c:v>
                  </c:pt>
                  <c:pt idx="1">
                    <c:v>45.34413774614422</c:v>
                  </c:pt>
                </c:numCache>
              </c:numRef>
            </c:plus>
            <c:minus>
              <c:numRef>
                <c:f>'Water Use'!$D$112:$E$112</c:f>
                <c:numCache>
                  <c:formatCode>General</c:formatCode>
                  <c:ptCount val="2"/>
                  <c:pt idx="0">
                    <c:v>28.020148755628359</c:v>
                  </c:pt>
                  <c:pt idx="1">
                    <c:v>45.34413774614422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'Water Use'!$D$105:$E$105</c:f>
              <c:numCache>
                <c:formatCode>General</c:formatCode>
                <c:ptCount val="2"/>
                <c:pt idx="0">
                  <c:v>27</c:v>
                </c:pt>
                <c:pt idx="1">
                  <c:v>31</c:v>
                </c:pt>
              </c:numCache>
            </c:numRef>
          </c:xVal>
          <c:yVal>
            <c:numRef>
              <c:f>'Water Use'!$D$106:$E$106</c:f>
              <c:numCache>
                <c:formatCode>General</c:formatCode>
                <c:ptCount val="2"/>
                <c:pt idx="0">
                  <c:v>251.67528817199999</c:v>
                </c:pt>
                <c:pt idx="1">
                  <c:v>494.36217319499997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A42-4514-8709-DF927BEF80DB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'Water Use'!$D$113:$E$113</c:f>
                <c:numCache>
                  <c:formatCode>General</c:formatCode>
                  <c:ptCount val="2"/>
                  <c:pt idx="0">
                    <c:v>18.057871995597882</c:v>
                  </c:pt>
                  <c:pt idx="1">
                    <c:v>21.362846380747897</c:v>
                  </c:pt>
                </c:numCache>
              </c:numRef>
            </c:plus>
            <c:minus>
              <c:numRef>
                <c:f>'Water Use'!$D$113:$E$113</c:f>
                <c:numCache>
                  <c:formatCode>General</c:formatCode>
                  <c:ptCount val="2"/>
                  <c:pt idx="0">
                    <c:v>18.057871995597882</c:v>
                  </c:pt>
                  <c:pt idx="1">
                    <c:v>21.362846380747897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'Water Use'!$D$105:$E$105</c:f>
              <c:numCache>
                <c:formatCode>General</c:formatCode>
                <c:ptCount val="2"/>
                <c:pt idx="0">
                  <c:v>27</c:v>
                </c:pt>
                <c:pt idx="1">
                  <c:v>31</c:v>
                </c:pt>
              </c:numCache>
            </c:numRef>
          </c:xVal>
          <c:yVal>
            <c:numRef>
              <c:f>'Water Use'!$D$107:$E$107</c:f>
              <c:numCache>
                <c:formatCode>General</c:formatCode>
                <c:ptCount val="2"/>
                <c:pt idx="0">
                  <c:v>233.2899180945</c:v>
                </c:pt>
                <c:pt idx="1">
                  <c:v>466.98839996849995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A42-4514-8709-DF927BEF80DB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'Water Use'!$D$114:$E$114</c:f>
                <c:numCache>
                  <c:formatCode>General</c:formatCode>
                  <c:ptCount val="2"/>
                  <c:pt idx="0">
                    <c:v>16.616043289982233</c:v>
                  </c:pt>
                  <c:pt idx="1">
                    <c:v>27.902244067309827</c:v>
                  </c:pt>
                </c:numCache>
              </c:numRef>
            </c:plus>
            <c:minus>
              <c:numRef>
                <c:f>'Water Use'!$D$114:$E$114</c:f>
                <c:numCache>
                  <c:formatCode>General</c:formatCode>
                  <c:ptCount val="2"/>
                  <c:pt idx="0">
                    <c:v>16.616043289982233</c:v>
                  </c:pt>
                  <c:pt idx="1">
                    <c:v>27.902244067309827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'Water Use'!$D$105:$E$105</c:f>
              <c:numCache>
                <c:formatCode>General</c:formatCode>
                <c:ptCount val="2"/>
                <c:pt idx="0">
                  <c:v>27</c:v>
                </c:pt>
                <c:pt idx="1">
                  <c:v>31</c:v>
                </c:pt>
              </c:numCache>
            </c:numRef>
          </c:xVal>
          <c:yVal>
            <c:numRef>
              <c:f>'Water Use'!$D$108:$E$108</c:f>
              <c:numCache>
                <c:formatCode>General</c:formatCode>
                <c:ptCount val="2"/>
                <c:pt idx="0">
                  <c:v>176.90811652349998</c:v>
                </c:pt>
                <c:pt idx="1">
                  <c:v>397.53255745349992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A42-4514-8709-DF927BEF80DB}"/>
            </c:ext>
          </c:extLst>
        </c:ser>
        <c:ser>
          <c:idx val="9"/>
          <c:order val="9"/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'Water Use'!$D$115:$E$115</c:f>
                <c:numCache>
                  <c:formatCode>General</c:formatCode>
                  <c:ptCount val="2"/>
                  <c:pt idx="0">
                    <c:v>59.243861250737844</c:v>
                  </c:pt>
                  <c:pt idx="1">
                    <c:v>56.503056077251237</c:v>
                  </c:pt>
                </c:numCache>
              </c:numRef>
            </c:plus>
            <c:minus>
              <c:numRef>
                <c:f>'Water Use'!$D$115:$E$115</c:f>
                <c:numCache>
                  <c:formatCode>General</c:formatCode>
                  <c:ptCount val="2"/>
                  <c:pt idx="0">
                    <c:v>59.243861250737844</c:v>
                  </c:pt>
                  <c:pt idx="1">
                    <c:v>56.503056077251237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'Water Use'!$D$105:$E$105</c:f>
              <c:numCache>
                <c:formatCode>General</c:formatCode>
                <c:ptCount val="2"/>
                <c:pt idx="0">
                  <c:v>27</c:v>
                </c:pt>
                <c:pt idx="1">
                  <c:v>31</c:v>
                </c:pt>
              </c:numCache>
            </c:numRef>
          </c:xVal>
          <c:yVal>
            <c:numRef>
              <c:f>'Water Use'!$D$109:$E$109</c:f>
              <c:numCache>
                <c:formatCode>General</c:formatCode>
                <c:ptCount val="2"/>
                <c:pt idx="0">
                  <c:v>256.98661730549998</c:v>
                </c:pt>
                <c:pt idx="1">
                  <c:v>467.80552752749998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A42-4514-8709-DF927BEF8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831119"/>
        <c:axId val="1111826959"/>
      </c:scatterChart>
      <c:valAx>
        <c:axId val="1111831119"/>
        <c:scaling>
          <c:orientation val="minMax"/>
          <c:max val="9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>
                    <a:solidFill>
                      <a:sysClr val="windowText" lastClr="000000"/>
                    </a:solidFill>
                  </a:rPr>
                  <a:t>Days</a:t>
                </a:r>
                <a:r>
                  <a:rPr lang="en-CA" baseline="0">
                    <a:solidFill>
                      <a:sysClr val="windowText" lastClr="000000"/>
                    </a:solidFill>
                  </a:rPr>
                  <a:t> After Planting</a:t>
                </a:r>
                <a:endParaRPr lang="en-CA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826959"/>
        <c:crosses val="autoZero"/>
        <c:crossBetween val="midCat"/>
      </c:valAx>
      <c:valAx>
        <c:axId val="1111826959"/>
        <c:scaling>
          <c:orientation val="minMax"/>
          <c:max val="6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>
                    <a:solidFill>
                      <a:sysClr val="windowText" lastClr="000000"/>
                    </a:solidFill>
                  </a:rPr>
                  <a:t>Volume</a:t>
                </a:r>
                <a:r>
                  <a:rPr lang="en-CA" baseline="0">
                    <a:solidFill>
                      <a:sysClr val="windowText" lastClr="000000"/>
                    </a:solidFill>
                  </a:rPr>
                  <a:t> (ml)</a:t>
                </a:r>
                <a:endParaRPr lang="en-CA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83111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Daily</a:t>
            </a:r>
            <a:r>
              <a:rPr lang="en-CA" baseline="0"/>
              <a:t> Plant Water Use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'Water Use'!$B$113:$C$113</c:f>
              <c:strCache>
                <c:ptCount val="2"/>
                <c:pt idx="1">
                  <c:v>48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'Water Use'!$D$119:$X$119</c:f>
              <c:strCache>
                <c:ptCount val="21"/>
                <c:pt idx="0">
                  <c:v>16-26 DAP (10 Days)</c:v>
                </c:pt>
                <c:pt idx="1">
                  <c:v>27-31 DAP (96 hours)</c:v>
                </c:pt>
                <c:pt idx="2">
                  <c:v>33-35 DAP (2 Days)</c:v>
                </c:pt>
                <c:pt idx="3">
                  <c:v>35-38 DAP (3 Days)</c:v>
                </c:pt>
                <c:pt idx="4">
                  <c:v>38-41 DAP(3 Days)</c:v>
                </c:pt>
                <c:pt idx="5">
                  <c:v>41-44 DAP(3 Days)</c:v>
                </c:pt>
                <c:pt idx="6">
                  <c:v>44-47 DAP(3 Days)</c:v>
                </c:pt>
                <c:pt idx="7">
                  <c:v>47-50 DAP (3 days)</c:v>
                </c:pt>
                <c:pt idx="8">
                  <c:v>50-53 DAP (3 days)</c:v>
                </c:pt>
                <c:pt idx="9">
                  <c:v>53-56 DAP (3 Days)</c:v>
                </c:pt>
                <c:pt idx="10">
                  <c:v>56-58 DAP (2 Days)</c:v>
                </c:pt>
                <c:pt idx="11">
                  <c:v>58-60 DAP (2 Days)</c:v>
                </c:pt>
                <c:pt idx="12">
                  <c:v>60-62 DAP (2 Days)</c:v>
                </c:pt>
                <c:pt idx="13">
                  <c:v>62-65 DAP (3 Days)</c:v>
                </c:pt>
                <c:pt idx="14">
                  <c:v>65-68 DAP (3 Days)</c:v>
                </c:pt>
                <c:pt idx="15">
                  <c:v>68-71 DAP (3 Days)</c:v>
                </c:pt>
                <c:pt idx="16">
                  <c:v>71-74 DAP (3 Days)</c:v>
                </c:pt>
                <c:pt idx="17">
                  <c:v>74-77 DAP (3 Days)</c:v>
                </c:pt>
                <c:pt idx="18">
                  <c:v>77-80 DAP (3 Days)</c:v>
                </c:pt>
                <c:pt idx="19">
                  <c:v>80-83 DAP (3 Days)</c:v>
                </c:pt>
                <c:pt idx="20">
                  <c:v>83-86 DAP (3 Days)</c:v>
                </c:pt>
              </c:strCache>
            </c:strRef>
          </c:cat>
          <c:val>
            <c:numRef>
              <c:f>'Water Use'!$D$120:$X$120</c:f>
              <c:numCache>
                <c:formatCode>General</c:formatCode>
                <c:ptCount val="21"/>
                <c:pt idx="0">
                  <c:v>25.167528817200001</c:v>
                </c:pt>
                <c:pt idx="1">
                  <c:v>60.671721255750001</c:v>
                </c:pt>
                <c:pt idx="2">
                  <c:v>60.467439365999986</c:v>
                </c:pt>
                <c:pt idx="3">
                  <c:v>77.218554325499994</c:v>
                </c:pt>
                <c:pt idx="4">
                  <c:v>80.895628340999991</c:v>
                </c:pt>
                <c:pt idx="5">
                  <c:v>82.25750760599999</c:v>
                </c:pt>
                <c:pt idx="6">
                  <c:v>70.681533853499985</c:v>
                </c:pt>
                <c:pt idx="7">
                  <c:v>104.86470340499999</c:v>
                </c:pt>
                <c:pt idx="8">
                  <c:v>117.25780471649999</c:v>
                </c:pt>
                <c:pt idx="9">
                  <c:v>125.56526823299998</c:v>
                </c:pt>
                <c:pt idx="10">
                  <c:v>123.59054329874998</c:v>
                </c:pt>
                <c:pt idx="11">
                  <c:v>113.37644881124997</c:v>
                </c:pt>
                <c:pt idx="12">
                  <c:v>100.91525353649999</c:v>
                </c:pt>
                <c:pt idx="13">
                  <c:v>112.89979106849999</c:v>
                </c:pt>
                <c:pt idx="14">
                  <c:v>95.876300255999993</c:v>
                </c:pt>
                <c:pt idx="15">
                  <c:v>86.751709180499986</c:v>
                </c:pt>
                <c:pt idx="16">
                  <c:v>82.529883458999976</c:v>
                </c:pt>
                <c:pt idx="17">
                  <c:v>70.681533853499985</c:v>
                </c:pt>
                <c:pt idx="18">
                  <c:v>61.693130704499993</c:v>
                </c:pt>
                <c:pt idx="19">
                  <c:v>40.311626243999989</c:v>
                </c:pt>
                <c:pt idx="20">
                  <c:v>30.9146593155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87-4CA5-8B8C-B612FC755308}"/>
            </c:ext>
          </c:extLst>
        </c:ser>
        <c:ser>
          <c:idx val="1"/>
          <c:order val="1"/>
          <c:tx>
            <c:v>48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'Water Use'!$D$121:$X$121</c:f>
              <c:numCache>
                <c:formatCode>General</c:formatCode>
                <c:ptCount val="21"/>
                <c:pt idx="0">
                  <c:v>23.328991809449999</c:v>
                </c:pt>
                <c:pt idx="1">
                  <c:v>58.424620468499995</c:v>
                </c:pt>
                <c:pt idx="2">
                  <c:v>50.457626768249995</c:v>
                </c:pt>
                <c:pt idx="3">
                  <c:v>57.607492909499989</c:v>
                </c:pt>
                <c:pt idx="4">
                  <c:v>63.055009969499984</c:v>
                </c:pt>
                <c:pt idx="5">
                  <c:v>62.101694483999985</c:v>
                </c:pt>
                <c:pt idx="6">
                  <c:v>55.56467401199999</c:v>
                </c:pt>
                <c:pt idx="7">
                  <c:v>78.716621516999979</c:v>
                </c:pt>
                <c:pt idx="8">
                  <c:v>88.930716004499985</c:v>
                </c:pt>
                <c:pt idx="9">
                  <c:v>96.012488182500007</c:v>
                </c:pt>
                <c:pt idx="10">
                  <c:v>96.21677007225</c:v>
                </c:pt>
                <c:pt idx="11">
                  <c:v>88.862622041249992</c:v>
                </c:pt>
                <c:pt idx="12">
                  <c:v>79.874218892249999</c:v>
                </c:pt>
                <c:pt idx="13">
                  <c:v>88.1135884455</c:v>
                </c:pt>
                <c:pt idx="14">
                  <c:v>75.856675060499981</c:v>
                </c:pt>
                <c:pt idx="15">
                  <c:v>70.000594220999986</c:v>
                </c:pt>
                <c:pt idx="16">
                  <c:v>67.140647764499988</c:v>
                </c:pt>
                <c:pt idx="17">
                  <c:v>55.56467401199999</c:v>
                </c:pt>
                <c:pt idx="18">
                  <c:v>43.580136479999993</c:v>
                </c:pt>
                <c:pt idx="19">
                  <c:v>22.062444093</c:v>
                </c:pt>
                <c:pt idx="20">
                  <c:v>19.202497636499995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87-4CA5-8B8C-B612FC755308}"/>
            </c:ext>
          </c:extLst>
        </c:ser>
        <c:ser>
          <c:idx val="2"/>
          <c:order val="2"/>
          <c:tx>
            <c:v>38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'Water Use'!$D$122:$X$122</c:f>
              <c:numCache>
                <c:formatCode>General</c:formatCode>
                <c:ptCount val="21"/>
                <c:pt idx="0">
                  <c:v>17.69081165235</c:v>
                </c:pt>
                <c:pt idx="1">
                  <c:v>55.156110232499984</c:v>
                </c:pt>
                <c:pt idx="2">
                  <c:v>24.922390549500001</c:v>
                </c:pt>
                <c:pt idx="3">
                  <c:v>35.545048816499992</c:v>
                </c:pt>
                <c:pt idx="4">
                  <c:v>40.039250390999996</c:v>
                </c:pt>
                <c:pt idx="5">
                  <c:v>43.716324406499986</c:v>
                </c:pt>
                <c:pt idx="6">
                  <c:v>42.490633067999994</c:v>
                </c:pt>
                <c:pt idx="7">
                  <c:v>60.331251439499994</c:v>
                </c:pt>
                <c:pt idx="8">
                  <c:v>69.047278735499987</c:v>
                </c:pt>
                <c:pt idx="9">
                  <c:v>76.673802619499995</c:v>
                </c:pt>
                <c:pt idx="10">
                  <c:v>81.508474010249998</c:v>
                </c:pt>
                <c:pt idx="11">
                  <c:v>77.422836215249987</c:v>
                </c:pt>
                <c:pt idx="12">
                  <c:v>69.455842514999986</c:v>
                </c:pt>
                <c:pt idx="13">
                  <c:v>78.171869810999979</c:v>
                </c:pt>
                <c:pt idx="14">
                  <c:v>65.506392646499989</c:v>
                </c:pt>
                <c:pt idx="15">
                  <c:v>59.241748027499987</c:v>
                </c:pt>
                <c:pt idx="16">
                  <c:v>53.658043040999985</c:v>
                </c:pt>
                <c:pt idx="17">
                  <c:v>35.40886089</c:v>
                </c:pt>
                <c:pt idx="18">
                  <c:v>23.151947504999999</c:v>
                </c:pt>
                <c:pt idx="19">
                  <c:v>10.214094487499999</c:v>
                </c:pt>
                <c:pt idx="20">
                  <c:v>13.346416796999998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87-4CA5-8B8C-B612FC755308}"/>
            </c:ext>
          </c:extLst>
        </c:ser>
        <c:ser>
          <c:idx val="3"/>
          <c:order val="3"/>
          <c:tx>
            <c:v>28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'Water Use'!$D$123:$X$123</c:f>
              <c:numCache>
                <c:formatCode>General</c:formatCode>
                <c:ptCount val="21"/>
                <c:pt idx="0">
                  <c:v>25.698661730549997</c:v>
                </c:pt>
                <c:pt idx="1">
                  <c:v>52.704727555499993</c:v>
                </c:pt>
                <c:pt idx="2">
                  <c:v>6.741302361749999</c:v>
                </c:pt>
                <c:pt idx="3">
                  <c:v>12.665477164499999</c:v>
                </c:pt>
                <c:pt idx="4">
                  <c:v>19.611061415999998</c:v>
                </c:pt>
                <c:pt idx="5">
                  <c:v>20.155813121999994</c:v>
                </c:pt>
                <c:pt idx="6">
                  <c:v>21.381504460499997</c:v>
                </c:pt>
                <c:pt idx="7">
                  <c:v>31.731786874499999</c:v>
                </c:pt>
                <c:pt idx="8">
                  <c:v>35.40886089</c:v>
                </c:pt>
                <c:pt idx="9">
                  <c:v>40.584002097000003</c:v>
                </c:pt>
                <c:pt idx="10">
                  <c:v>43.512042516749993</c:v>
                </c:pt>
                <c:pt idx="11">
                  <c:v>42.694914957749987</c:v>
                </c:pt>
                <c:pt idx="12">
                  <c:v>38.609277162749997</c:v>
                </c:pt>
                <c:pt idx="13">
                  <c:v>42.354445141499987</c:v>
                </c:pt>
                <c:pt idx="14">
                  <c:v>36.770740154999999</c:v>
                </c:pt>
                <c:pt idx="15">
                  <c:v>31.1870351685</c:v>
                </c:pt>
                <c:pt idx="16">
                  <c:v>28.463276638499995</c:v>
                </c:pt>
                <c:pt idx="17">
                  <c:v>22.607195798999996</c:v>
                </c:pt>
                <c:pt idx="18">
                  <c:v>12.529289237999999</c:v>
                </c:pt>
                <c:pt idx="19">
                  <c:v>2.1790068239999996</c:v>
                </c:pt>
                <c:pt idx="20">
                  <c:v>2.9961343829999993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87-4CA5-8B8C-B612FC755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038800"/>
        <c:axId val="395030896"/>
      </c:lineChart>
      <c:catAx>
        <c:axId val="39503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030896"/>
        <c:crosses val="autoZero"/>
        <c:auto val="1"/>
        <c:lblAlgn val="ctr"/>
        <c:lblOffset val="100"/>
        <c:noMultiLvlLbl val="0"/>
      </c:catAx>
      <c:valAx>
        <c:axId val="395030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03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Pod Number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Harvest!$B$36:$B$39</c:f>
                <c:numCache>
                  <c:formatCode>General</c:formatCode>
                  <c:ptCount val="4"/>
                  <c:pt idx="0">
                    <c:v>1.9646882704388478</c:v>
                  </c:pt>
                  <c:pt idx="1">
                    <c:v>1.3190905958272909</c:v>
                  </c:pt>
                  <c:pt idx="2">
                    <c:v>1.4352700094407331</c:v>
                  </c:pt>
                  <c:pt idx="3">
                    <c:v>1.2409673645990846</c:v>
                  </c:pt>
                </c:numCache>
              </c:numRef>
            </c:plus>
            <c:minus>
              <c:numRef>
                <c:f>Harvest!$B$36:$B$39</c:f>
                <c:numCache>
                  <c:formatCode>General</c:formatCode>
                  <c:ptCount val="4"/>
                  <c:pt idx="0">
                    <c:v>1.9646882704388478</c:v>
                  </c:pt>
                  <c:pt idx="1">
                    <c:v>1.3190905958272909</c:v>
                  </c:pt>
                  <c:pt idx="2">
                    <c:v>1.4352700094407331</c:v>
                  </c:pt>
                  <c:pt idx="3">
                    <c:v>1.2409673645990846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Harvest!$A$28:$A$31</c:f>
              <c:numCache>
                <c:formatCode>General</c:formatCode>
                <c:ptCount val="4"/>
                <c:pt idx="0">
                  <c:v>58</c:v>
                </c:pt>
                <c:pt idx="1">
                  <c:v>48</c:v>
                </c:pt>
                <c:pt idx="2">
                  <c:v>38</c:v>
                </c:pt>
                <c:pt idx="3">
                  <c:v>28</c:v>
                </c:pt>
              </c:numCache>
            </c:numRef>
          </c:cat>
          <c:val>
            <c:numRef>
              <c:f>Harvest!$B$28:$B$31</c:f>
              <c:numCache>
                <c:formatCode>General</c:formatCode>
                <c:ptCount val="4"/>
                <c:pt idx="0">
                  <c:v>26.6</c:v>
                </c:pt>
                <c:pt idx="1">
                  <c:v>19.8</c:v>
                </c:pt>
                <c:pt idx="2">
                  <c:v>13.6</c:v>
                </c:pt>
                <c:pt idx="3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C-45C1-99F2-639129FC6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6616944"/>
        <c:axId val="1626617776"/>
      </c:barChart>
      <c:catAx>
        <c:axId val="162661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617776"/>
        <c:crosses val="autoZero"/>
        <c:auto val="1"/>
        <c:lblAlgn val="ctr"/>
        <c:lblOffset val="100"/>
        <c:noMultiLvlLbl val="0"/>
      </c:catAx>
      <c:valAx>
        <c:axId val="162661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61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Shoot</a:t>
            </a:r>
            <a:r>
              <a:rPr lang="en-CA" baseline="0"/>
              <a:t> Dry Mass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Harvest!$C$36:$C$39</c:f>
                <c:numCache>
                  <c:formatCode>General</c:formatCode>
                  <c:ptCount val="4"/>
                  <c:pt idx="0">
                    <c:v>0.95716247314654357</c:v>
                  </c:pt>
                  <c:pt idx="1">
                    <c:v>0.56538128727434889</c:v>
                  </c:pt>
                  <c:pt idx="2">
                    <c:v>0.66881686581604516</c:v>
                  </c:pt>
                  <c:pt idx="3">
                    <c:v>0.30679960886546126</c:v>
                  </c:pt>
                </c:numCache>
              </c:numRef>
            </c:plus>
            <c:minus>
              <c:numRef>
                <c:f>Harvest!$C$36:$C$39</c:f>
                <c:numCache>
                  <c:formatCode>General</c:formatCode>
                  <c:ptCount val="4"/>
                  <c:pt idx="0">
                    <c:v>0.95716247314654357</c:v>
                  </c:pt>
                  <c:pt idx="1">
                    <c:v>0.56538128727434889</c:v>
                  </c:pt>
                  <c:pt idx="2">
                    <c:v>0.66881686581604516</c:v>
                  </c:pt>
                  <c:pt idx="3">
                    <c:v>0.30679960886546126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Harvest!$A$28:$A$31</c:f>
              <c:numCache>
                <c:formatCode>General</c:formatCode>
                <c:ptCount val="4"/>
                <c:pt idx="0">
                  <c:v>58</c:v>
                </c:pt>
                <c:pt idx="1">
                  <c:v>48</c:v>
                </c:pt>
                <c:pt idx="2">
                  <c:v>38</c:v>
                </c:pt>
                <c:pt idx="3">
                  <c:v>28</c:v>
                </c:pt>
              </c:numCache>
            </c:numRef>
          </c:cat>
          <c:val>
            <c:numRef>
              <c:f>Harvest!$C$28:$C$31</c:f>
              <c:numCache>
                <c:formatCode>General</c:formatCode>
                <c:ptCount val="4"/>
                <c:pt idx="0">
                  <c:v>14.040000000000001</c:v>
                </c:pt>
                <c:pt idx="1">
                  <c:v>11.456</c:v>
                </c:pt>
                <c:pt idx="2">
                  <c:v>8.5939999999999994</c:v>
                </c:pt>
                <c:pt idx="3">
                  <c:v>6.2939999999999987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9D-4EEA-9874-5421F4440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6616944"/>
        <c:axId val="1626617776"/>
      </c:barChart>
      <c:catAx>
        <c:axId val="162661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617776"/>
        <c:crosses val="autoZero"/>
        <c:auto val="1"/>
        <c:lblAlgn val="ctr"/>
        <c:lblOffset val="100"/>
        <c:noMultiLvlLbl val="0"/>
      </c:catAx>
      <c:valAx>
        <c:axId val="162661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61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baseline="0"/>
              <a:t>Treatment Average Soil Moisture Profiles (31 DAP)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0306046649822E-2"/>
          <c:y val="0.16302698752694228"/>
          <c:w val="0.76013720042316879"/>
          <c:h val="0.67010086382880296"/>
        </c:manualLayout>
      </c:layout>
      <c:scatterChart>
        <c:scatterStyle val="lineMarker"/>
        <c:varyColors val="0"/>
        <c:ser>
          <c:idx val="0"/>
          <c:order val="0"/>
          <c:tx>
            <c:v>2 cm Below Rooting Column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'Growth-Cycle'!$D$198:$D$201</c:f>
                <c:numCache>
                  <c:formatCode>General</c:formatCode>
                  <c:ptCount val="4"/>
                  <c:pt idx="0">
                    <c:v>0.67344690187797773</c:v>
                  </c:pt>
                  <c:pt idx="1">
                    <c:v>1.5555572106772122</c:v>
                  </c:pt>
                  <c:pt idx="2">
                    <c:v>0.72006925645574704</c:v>
                  </c:pt>
                  <c:pt idx="3">
                    <c:v>0.10756263235451967</c:v>
                  </c:pt>
                </c:numCache>
              </c:numRef>
            </c:plus>
            <c:minus>
              <c:numRef>
                <c:f>'Growth-Cycle'!$D$198:$D$201</c:f>
                <c:numCache>
                  <c:formatCode>General</c:formatCode>
                  <c:ptCount val="4"/>
                  <c:pt idx="0">
                    <c:v>0.67344690187797773</c:v>
                  </c:pt>
                  <c:pt idx="1">
                    <c:v>1.5555572106772122</c:v>
                  </c:pt>
                  <c:pt idx="2">
                    <c:v>0.72006925645574704</c:v>
                  </c:pt>
                  <c:pt idx="3">
                    <c:v>0.10756263235451967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'Growth-Cycle'!$D$179:$D$182</c:f>
              <c:numCache>
                <c:formatCode>General</c:formatCode>
                <c:ptCount val="4"/>
                <c:pt idx="0">
                  <c:v>18.439188524789962</c:v>
                </c:pt>
                <c:pt idx="1">
                  <c:v>28.485478342598544</c:v>
                </c:pt>
                <c:pt idx="2">
                  <c:v>38.710377256232682</c:v>
                </c:pt>
                <c:pt idx="3">
                  <c:v>44.426347272966282</c:v>
                </c:pt>
              </c:numCache>
            </c:numRef>
          </c:xVal>
          <c:yVal>
            <c:numRef>
              <c:f>'Growth-Cycle'!$C$179:$C$182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AD-48BA-94CC-D6B00AE2BF13}"/>
            </c:ext>
          </c:extLst>
        </c:ser>
        <c:ser>
          <c:idx val="1"/>
          <c:order val="1"/>
          <c:tx>
            <c:v>12 cm Below Rooting Column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'Growth-Cycle'!$D$202:$D$205</c:f>
                <c:numCache>
                  <c:formatCode>General</c:formatCode>
                  <c:ptCount val="4"/>
                  <c:pt idx="0">
                    <c:v>1.1680117259268072</c:v>
                  </c:pt>
                  <c:pt idx="1">
                    <c:v>1.8382957630772367</c:v>
                  </c:pt>
                  <c:pt idx="2">
                    <c:v>0.60354063329917906</c:v>
                  </c:pt>
                  <c:pt idx="3">
                    <c:v>0.31014642004653264</c:v>
                  </c:pt>
                </c:numCache>
              </c:numRef>
            </c:plus>
            <c:minus>
              <c:numRef>
                <c:f>'Growth-Cycle'!$D$202:$D$205</c:f>
                <c:numCache>
                  <c:formatCode>General</c:formatCode>
                  <c:ptCount val="4"/>
                  <c:pt idx="0">
                    <c:v>1.1680117259268072</c:v>
                  </c:pt>
                  <c:pt idx="1">
                    <c:v>1.8382957630772367</c:v>
                  </c:pt>
                  <c:pt idx="2">
                    <c:v>0.60354063329917906</c:v>
                  </c:pt>
                  <c:pt idx="3">
                    <c:v>0.31014642004653264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'Growth-Cycle'!$D$183:$D$186</c:f>
              <c:numCache>
                <c:formatCode>General</c:formatCode>
                <c:ptCount val="4"/>
                <c:pt idx="0">
                  <c:v>17.983667942833598</c:v>
                </c:pt>
                <c:pt idx="1">
                  <c:v>28.719896559929158</c:v>
                </c:pt>
                <c:pt idx="2">
                  <c:v>37.913858177858543</c:v>
                </c:pt>
                <c:pt idx="3">
                  <c:v>44.157280245425284</c:v>
                </c:pt>
              </c:numCache>
            </c:numRef>
          </c:xVal>
          <c:yVal>
            <c:numRef>
              <c:f>'Growth-Cycle'!$C$183:$C$186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AD-48BA-94CC-D6B00AE2BF13}"/>
            </c:ext>
          </c:extLst>
        </c:ser>
        <c:ser>
          <c:idx val="2"/>
          <c:order val="2"/>
          <c:tx>
            <c:v>Moderate Stress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'Growth-Cycle'!$D$206:$D$209</c:f>
                <c:numCache>
                  <c:formatCode>General</c:formatCode>
                  <c:ptCount val="4"/>
                  <c:pt idx="0">
                    <c:v>0.99911557827618536</c:v>
                  </c:pt>
                  <c:pt idx="1">
                    <c:v>0.70327897676352824</c:v>
                  </c:pt>
                  <c:pt idx="2">
                    <c:v>0.46587745088908522</c:v>
                  </c:pt>
                  <c:pt idx="3">
                    <c:v>3.7380557819128454E-2</c:v>
                  </c:pt>
                </c:numCache>
              </c:numRef>
            </c:plus>
            <c:minus>
              <c:numRef>
                <c:f>'Growth-Cycle'!$D$206:$D$209</c:f>
                <c:numCache>
                  <c:formatCode>General</c:formatCode>
                  <c:ptCount val="4"/>
                  <c:pt idx="0">
                    <c:v>0.99911557827618536</c:v>
                  </c:pt>
                  <c:pt idx="1">
                    <c:v>0.70327897676352824</c:v>
                  </c:pt>
                  <c:pt idx="2">
                    <c:v>0.46587745088908522</c:v>
                  </c:pt>
                  <c:pt idx="3">
                    <c:v>3.7380557819128454E-2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'Growth-Cycle'!$D$187:$D$190</c:f>
              <c:numCache>
                <c:formatCode>General</c:formatCode>
                <c:ptCount val="4"/>
                <c:pt idx="0">
                  <c:v>17.207368351558181</c:v>
                </c:pt>
                <c:pt idx="1">
                  <c:v>29.970773401824811</c:v>
                </c:pt>
                <c:pt idx="2">
                  <c:v>39.042554596534998</c:v>
                </c:pt>
                <c:pt idx="3">
                  <c:v>44.606254195014209</c:v>
                </c:pt>
              </c:numCache>
            </c:numRef>
          </c:xVal>
          <c:yVal>
            <c:numRef>
              <c:f>'Growth-Cycle'!$C$187:$C$190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AD-48BA-94CC-D6B00AE2BF13}"/>
            </c:ext>
          </c:extLst>
        </c:ser>
        <c:ser>
          <c:idx val="3"/>
          <c:order val="3"/>
          <c:tx>
            <c:v>Severe Stress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'Growth-Cycle'!$D$210:$D$213</c:f>
                <c:numCache>
                  <c:formatCode>General</c:formatCode>
                  <c:ptCount val="4"/>
                  <c:pt idx="0">
                    <c:v>1.1483810333070239</c:v>
                  </c:pt>
                  <c:pt idx="1">
                    <c:v>1.9720532172492129</c:v>
                  </c:pt>
                  <c:pt idx="2">
                    <c:v>1.2654396068965741</c:v>
                  </c:pt>
                  <c:pt idx="3">
                    <c:v>0.41046199069629635</c:v>
                  </c:pt>
                </c:numCache>
              </c:numRef>
            </c:plus>
            <c:minus>
              <c:numRef>
                <c:f>'Growth-Cycle'!$D$210:$D$213</c:f>
                <c:numCache>
                  <c:formatCode>General</c:formatCode>
                  <c:ptCount val="4"/>
                  <c:pt idx="0">
                    <c:v>1.1483810333070239</c:v>
                  </c:pt>
                  <c:pt idx="1">
                    <c:v>1.9720532172492129</c:v>
                  </c:pt>
                  <c:pt idx="2">
                    <c:v>1.2654396068965741</c:v>
                  </c:pt>
                  <c:pt idx="3">
                    <c:v>0.41046199069629635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'Growth-Cycle'!$D$191:$D$194</c:f>
              <c:numCache>
                <c:formatCode>General</c:formatCode>
                <c:ptCount val="4"/>
                <c:pt idx="0">
                  <c:v>17.189787839802751</c:v>
                </c:pt>
                <c:pt idx="1">
                  <c:v>27.793714839510663</c:v>
                </c:pt>
                <c:pt idx="2">
                  <c:v>38.425378194014591</c:v>
                </c:pt>
                <c:pt idx="3">
                  <c:v>44.159093206433262</c:v>
                </c:pt>
              </c:numCache>
            </c:numRef>
          </c:xVal>
          <c:yVal>
            <c:numRef>
              <c:f>'Growth-Cycle'!$C$191:$C$194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AD-48BA-94CC-D6B00AE2B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405584"/>
        <c:axId val="809406000"/>
      </c:scatterChart>
      <c:valAx>
        <c:axId val="8094055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VSWC (%)</a:t>
                </a:r>
              </a:p>
            </c:rich>
          </c:tx>
          <c:layout>
            <c:manualLayout>
              <c:xMode val="edge"/>
              <c:yMode val="edge"/>
              <c:x val="0.433172353455818"/>
              <c:y val="0.91708333333333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06000"/>
        <c:crosses val="autoZero"/>
        <c:crossBetween val="midCat"/>
      </c:valAx>
      <c:valAx>
        <c:axId val="809406000"/>
        <c:scaling>
          <c:orientation val="maxMin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000" b="0" i="0" u="none" strike="noStrike" baseline="0">
                    <a:effectLst/>
                  </a:rPr>
                  <a:t>Height Above RhizoBarrier (cm)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055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Seed Number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Harvest!$D$36:$D$39</c:f>
                <c:numCache>
                  <c:formatCode>General</c:formatCode>
                  <c:ptCount val="4"/>
                  <c:pt idx="0">
                    <c:v>4.0323690307311946</c:v>
                  </c:pt>
                  <c:pt idx="1">
                    <c:v>1.5811388300841895</c:v>
                  </c:pt>
                  <c:pt idx="2">
                    <c:v>1.51657508881031</c:v>
                  </c:pt>
                  <c:pt idx="3">
                    <c:v>1.2806248474865731</c:v>
                  </c:pt>
                </c:numCache>
              </c:numRef>
            </c:plus>
            <c:minus>
              <c:numRef>
                <c:f>Harvest!$D$36:$D$39</c:f>
                <c:numCache>
                  <c:formatCode>General</c:formatCode>
                  <c:ptCount val="4"/>
                  <c:pt idx="0">
                    <c:v>4.0323690307311946</c:v>
                  </c:pt>
                  <c:pt idx="1">
                    <c:v>1.5811388300841895</c:v>
                  </c:pt>
                  <c:pt idx="2">
                    <c:v>1.51657508881031</c:v>
                  </c:pt>
                  <c:pt idx="3">
                    <c:v>1.2806248474865731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Harvest!$A$28:$A$31</c:f>
              <c:numCache>
                <c:formatCode>General</c:formatCode>
                <c:ptCount val="4"/>
                <c:pt idx="0">
                  <c:v>58</c:v>
                </c:pt>
                <c:pt idx="1">
                  <c:v>48</c:v>
                </c:pt>
                <c:pt idx="2">
                  <c:v>38</c:v>
                </c:pt>
                <c:pt idx="3">
                  <c:v>28</c:v>
                </c:pt>
              </c:numCache>
            </c:numRef>
          </c:cat>
          <c:val>
            <c:numRef>
              <c:f>Harvest!$D$28:$D$31</c:f>
              <c:numCache>
                <c:formatCode>General</c:formatCode>
                <c:ptCount val="4"/>
                <c:pt idx="0">
                  <c:v>50.6</c:v>
                </c:pt>
                <c:pt idx="1">
                  <c:v>38</c:v>
                </c:pt>
                <c:pt idx="2">
                  <c:v>29</c:v>
                </c:pt>
                <c:pt idx="3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7-453E-A9DA-F49BE1F67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6616944"/>
        <c:axId val="1626617776"/>
      </c:barChart>
      <c:catAx>
        <c:axId val="162661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617776"/>
        <c:crosses val="autoZero"/>
        <c:auto val="1"/>
        <c:lblAlgn val="ctr"/>
        <c:lblOffset val="100"/>
        <c:noMultiLvlLbl val="0"/>
      </c:catAx>
      <c:valAx>
        <c:axId val="162661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61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Seed</a:t>
            </a:r>
            <a:r>
              <a:rPr lang="en-US" baseline="0"/>
              <a:t> Dry Mass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Harvest!$E$36:$E$39</c:f>
                <c:numCache>
                  <c:formatCode>General</c:formatCode>
                  <c:ptCount val="4"/>
                  <c:pt idx="0">
                    <c:v>0.25493920843997298</c:v>
                  </c:pt>
                  <c:pt idx="1">
                    <c:v>0.2656049698330209</c:v>
                  </c:pt>
                  <c:pt idx="2">
                    <c:v>0.19685019685029526</c:v>
                  </c:pt>
                  <c:pt idx="3">
                    <c:v>0.1984036289990688</c:v>
                  </c:pt>
                </c:numCache>
              </c:numRef>
            </c:plus>
            <c:minus>
              <c:numRef>
                <c:f>Harvest!$E$36:$E$39</c:f>
                <c:numCache>
                  <c:formatCode>General</c:formatCode>
                  <c:ptCount val="4"/>
                  <c:pt idx="0">
                    <c:v>0.25493920843997298</c:v>
                  </c:pt>
                  <c:pt idx="1">
                    <c:v>0.2656049698330209</c:v>
                  </c:pt>
                  <c:pt idx="2">
                    <c:v>0.19685019685029526</c:v>
                  </c:pt>
                  <c:pt idx="3">
                    <c:v>0.1984036289990688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Harvest!$A$28:$A$31</c:f>
              <c:numCache>
                <c:formatCode>General</c:formatCode>
                <c:ptCount val="4"/>
                <c:pt idx="0">
                  <c:v>58</c:v>
                </c:pt>
                <c:pt idx="1">
                  <c:v>48</c:v>
                </c:pt>
                <c:pt idx="2">
                  <c:v>38</c:v>
                </c:pt>
                <c:pt idx="3">
                  <c:v>28</c:v>
                </c:pt>
              </c:numCache>
            </c:numRef>
          </c:cat>
          <c:val>
            <c:numRef>
              <c:f>Harvest!$E$28:$E$31</c:f>
              <c:numCache>
                <c:formatCode>General</c:formatCode>
                <c:ptCount val="4"/>
                <c:pt idx="0">
                  <c:v>6.8020000000000014</c:v>
                </c:pt>
                <c:pt idx="1">
                  <c:v>5.4859999999999998</c:v>
                </c:pt>
                <c:pt idx="2">
                  <c:v>4.5699999999999994</c:v>
                </c:pt>
                <c:pt idx="3">
                  <c:v>3.1319999999999997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8-4D49-A1AD-CEEBAA43E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6616944"/>
        <c:axId val="1626617776"/>
      </c:barChart>
      <c:catAx>
        <c:axId val="162661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617776"/>
        <c:crosses val="autoZero"/>
        <c:auto val="1"/>
        <c:lblAlgn val="ctr"/>
        <c:lblOffset val="100"/>
        <c:noMultiLvlLbl val="0"/>
      </c:catAx>
      <c:valAx>
        <c:axId val="162661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61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Seeds</a:t>
            </a:r>
            <a:r>
              <a:rPr lang="en-CA" baseline="0"/>
              <a:t> Per Pod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Harvest!$G$36:$G$39</c:f>
                <c:numCache>
                  <c:formatCode>General</c:formatCode>
                  <c:ptCount val="4"/>
                  <c:pt idx="0">
                    <c:v>3.2030134162282127E-2</c:v>
                  </c:pt>
                  <c:pt idx="1">
                    <c:v>0.13238591456171858</c:v>
                  </c:pt>
                  <c:pt idx="2">
                    <c:v>0.15486531895027356</c:v>
                  </c:pt>
                  <c:pt idx="3">
                    <c:v>0.20612833111653742</c:v>
                  </c:pt>
                </c:numCache>
              </c:numRef>
            </c:plus>
            <c:minus>
              <c:numRef>
                <c:f>Harvest!$G$36:$G$39</c:f>
                <c:numCache>
                  <c:formatCode>General</c:formatCode>
                  <c:ptCount val="4"/>
                  <c:pt idx="0">
                    <c:v>3.2030134162282127E-2</c:v>
                  </c:pt>
                  <c:pt idx="1">
                    <c:v>0.13238591456171858</c:v>
                  </c:pt>
                  <c:pt idx="2">
                    <c:v>0.15486531895027356</c:v>
                  </c:pt>
                  <c:pt idx="3">
                    <c:v>0.20612833111653742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Harvest!$A$28:$A$31</c:f>
              <c:numCache>
                <c:formatCode>General</c:formatCode>
                <c:ptCount val="4"/>
                <c:pt idx="0">
                  <c:v>58</c:v>
                </c:pt>
                <c:pt idx="1">
                  <c:v>48</c:v>
                </c:pt>
                <c:pt idx="2">
                  <c:v>38</c:v>
                </c:pt>
                <c:pt idx="3">
                  <c:v>28</c:v>
                </c:pt>
              </c:numCache>
            </c:numRef>
          </c:cat>
          <c:val>
            <c:numRef>
              <c:f>Harvest!$G$28:$G$31</c:f>
              <c:numCache>
                <c:formatCode>General</c:formatCode>
                <c:ptCount val="4"/>
                <c:pt idx="0">
                  <c:v>1.900800477897252</c:v>
                </c:pt>
                <c:pt idx="1">
                  <c:v>1.9478467908902695</c:v>
                </c:pt>
                <c:pt idx="2">
                  <c:v>2.1883838383838383</c:v>
                </c:pt>
                <c:pt idx="3">
                  <c:v>1.9766666666666666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A-4BC3-9768-79B7D807A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6616944"/>
        <c:axId val="1626617776"/>
      </c:barChart>
      <c:catAx>
        <c:axId val="162661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617776"/>
        <c:crosses val="autoZero"/>
        <c:auto val="1"/>
        <c:lblAlgn val="ctr"/>
        <c:lblOffset val="100"/>
        <c:noMultiLvlLbl val="0"/>
      </c:catAx>
      <c:valAx>
        <c:axId val="162661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61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Pod</a:t>
            </a:r>
            <a:r>
              <a:rPr lang="en-CA" baseline="0"/>
              <a:t> Number/SDM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Harvest!$H$36:$H$39</c:f>
                <c:numCache>
                  <c:formatCode>General</c:formatCode>
                  <c:ptCount val="4"/>
                  <c:pt idx="0">
                    <c:v>6.7920087477978702E-2</c:v>
                  </c:pt>
                  <c:pt idx="1">
                    <c:v>7.6501632073119705E-2</c:v>
                  </c:pt>
                  <c:pt idx="2">
                    <c:v>9.6876250691525334E-2</c:v>
                  </c:pt>
                  <c:pt idx="3">
                    <c:v>0.1461118442224941</c:v>
                  </c:pt>
                </c:numCache>
              </c:numRef>
            </c:plus>
            <c:minus>
              <c:numRef>
                <c:f>Harvest!$H$36:$H$39</c:f>
                <c:numCache>
                  <c:formatCode>General</c:formatCode>
                  <c:ptCount val="4"/>
                  <c:pt idx="0">
                    <c:v>6.7920087477978702E-2</c:v>
                  </c:pt>
                  <c:pt idx="1">
                    <c:v>7.6501632073119705E-2</c:v>
                  </c:pt>
                  <c:pt idx="2">
                    <c:v>9.6876250691525334E-2</c:v>
                  </c:pt>
                  <c:pt idx="3">
                    <c:v>0.1461118442224941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Harvest!$A$28:$A$31</c:f>
              <c:numCache>
                <c:formatCode>General</c:formatCode>
                <c:ptCount val="4"/>
                <c:pt idx="0">
                  <c:v>58</c:v>
                </c:pt>
                <c:pt idx="1">
                  <c:v>48</c:v>
                </c:pt>
                <c:pt idx="2">
                  <c:v>38</c:v>
                </c:pt>
                <c:pt idx="3">
                  <c:v>28</c:v>
                </c:pt>
              </c:numCache>
            </c:numRef>
          </c:cat>
          <c:val>
            <c:numRef>
              <c:f>Harvest!$H$28:$H$31</c:f>
              <c:numCache>
                <c:formatCode>General</c:formatCode>
                <c:ptCount val="4"/>
                <c:pt idx="0">
                  <c:v>1.8942835397071416</c:v>
                </c:pt>
                <c:pt idx="1">
                  <c:v>1.7266161521892627</c:v>
                </c:pt>
                <c:pt idx="2">
                  <c:v>1.5776226011178667</c:v>
                </c:pt>
                <c:pt idx="3">
                  <c:v>1.9290926628539566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8-4468-AF5D-4010477B8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6616944"/>
        <c:axId val="1626617776"/>
      </c:barChart>
      <c:catAx>
        <c:axId val="162661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617776"/>
        <c:crosses val="autoZero"/>
        <c:auto val="1"/>
        <c:lblAlgn val="ctr"/>
        <c:lblOffset val="100"/>
        <c:noMultiLvlLbl val="0"/>
      </c:catAx>
      <c:valAx>
        <c:axId val="162661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61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Seed</a:t>
            </a:r>
            <a:r>
              <a:rPr lang="en-CA" baseline="0"/>
              <a:t> Number/SDM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Harvest!$I$36:$I$39</c:f>
                <c:numCache>
                  <c:formatCode>General</c:formatCode>
                  <c:ptCount val="4"/>
                  <c:pt idx="0">
                    <c:v>0.10873403285043486</c:v>
                  </c:pt>
                  <c:pt idx="1">
                    <c:v>7.8146072541910319E-2</c:v>
                  </c:pt>
                  <c:pt idx="2">
                    <c:v>0.17833539852194003</c:v>
                  </c:pt>
                  <c:pt idx="3">
                    <c:v>0.22050240687308617</c:v>
                  </c:pt>
                </c:numCache>
              </c:numRef>
            </c:plus>
            <c:minus>
              <c:numRef>
                <c:f>Harvest!$I$36:$I$39</c:f>
                <c:numCache>
                  <c:formatCode>General</c:formatCode>
                  <c:ptCount val="4"/>
                  <c:pt idx="0">
                    <c:v>0.10873403285043486</c:v>
                  </c:pt>
                  <c:pt idx="1">
                    <c:v>7.8146072541910319E-2</c:v>
                  </c:pt>
                  <c:pt idx="2">
                    <c:v>0.17833539852194003</c:v>
                  </c:pt>
                  <c:pt idx="3">
                    <c:v>0.22050240687308617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Harvest!$A$28:$A$31</c:f>
              <c:numCache>
                <c:formatCode>General</c:formatCode>
                <c:ptCount val="4"/>
                <c:pt idx="0">
                  <c:v>58</c:v>
                </c:pt>
                <c:pt idx="1">
                  <c:v>48</c:v>
                </c:pt>
                <c:pt idx="2">
                  <c:v>38</c:v>
                </c:pt>
                <c:pt idx="3">
                  <c:v>28</c:v>
                </c:pt>
              </c:numCache>
            </c:numRef>
          </c:cat>
          <c:val>
            <c:numRef>
              <c:f>Harvest!$I$28:$I$31</c:f>
              <c:numCache>
                <c:formatCode>General</c:formatCode>
                <c:ptCount val="4"/>
                <c:pt idx="0">
                  <c:v>3.595643697559614</c:v>
                </c:pt>
                <c:pt idx="1">
                  <c:v>3.3251753469059389</c:v>
                </c:pt>
                <c:pt idx="2">
                  <c:v>3.4122855028007573</c:v>
                </c:pt>
                <c:pt idx="3">
                  <c:v>3.7059359214703727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D-4D69-A2FC-9FA5525BD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6616944"/>
        <c:axId val="1626617776"/>
      </c:barChart>
      <c:catAx>
        <c:axId val="162661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617776"/>
        <c:crosses val="autoZero"/>
        <c:auto val="1"/>
        <c:lblAlgn val="ctr"/>
        <c:lblOffset val="100"/>
        <c:noMultiLvlLbl val="0"/>
      </c:catAx>
      <c:valAx>
        <c:axId val="162661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61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Harvest</a:t>
            </a:r>
            <a:r>
              <a:rPr lang="en-CA" baseline="0"/>
              <a:t> Index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Harvest!$K$36:$K$39</c:f>
                <c:numCache>
                  <c:formatCode>General</c:formatCode>
                  <c:ptCount val="4"/>
                  <c:pt idx="0">
                    <c:v>1.6423139192828663E-2</c:v>
                  </c:pt>
                  <c:pt idx="1">
                    <c:v>2.389311303928111E-2</c:v>
                  </c:pt>
                  <c:pt idx="2">
                    <c:v>2.0605408633385294E-2</c:v>
                  </c:pt>
                  <c:pt idx="3">
                    <c:v>2.502540799667171E-2</c:v>
                  </c:pt>
                </c:numCache>
              </c:numRef>
            </c:plus>
            <c:minus>
              <c:numRef>
                <c:f>Harvest!$K$36:$K$39</c:f>
                <c:numCache>
                  <c:formatCode>General</c:formatCode>
                  <c:ptCount val="4"/>
                  <c:pt idx="0">
                    <c:v>1.6423139192828663E-2</c:v>
                  </c:pt>
                  <c:pt idx="1">
                    <c:v>2.389311303928111E-2</c:v>
                  </c:pt>
                  <c:pt idx="2">
                    <c:v>2.0605408633385294E-2</c:v>
                  </c:pt>
                  <c:pt idx="3">
                    <c:v>2.502540799667171E-2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Harvest!$A$28:$A$31</c:f>
              <c:numCache>
                <c:formatCode>General</c:formatCode>
                <c:ptCount val="4"/>
                <c:pt idx="0">
                  <c:v>58</c:v>
                </c:pt>
                <c:pt idx="1">
                  <c:v>48</c:v>
                </c:pt>
                <c:pt idx="2">
                  <c:v>38</c:v>
                </c:pt>
                <c:pt idx="3">
                  <c:v>28</c:v>
                </c:pt>
              </c:numCache>
            </c:numRef>
          </c:cat>
          <c:val>
            <c:numRef>
              <c:f>Harvest!$K$28:$K$31</c:f>
              <c:numCache>
                <c:formatCode>General</c:formatCode>
                <c:ptCount val="4"/>
                <c:pt idx="0">
                  <c:v>0.48859520750626384</c:v>
                </c:pt>
                <c:pt idx="1">
                  <c:v>0.48117299312166673</c:v>
                </c:pt>
                <c:pt idx="2">
                  <c:v>0.53743602965071635</c:v>
                </c:pt>
                <c:pt idx="3">
                  <c:v>0.49812548797298711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4-495F-8DA0-290A7EB72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6616944"/>
        <c:axId val="1626617776"/>
      </c:barChart>
      <c:catAx>
        <c:axId val="162661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617776"/>
        <c:crosses val="autoZero"/>
        <c:auto val="1"/>
        <c:lblAlgn val="ctr"/>
        <c:lblOffset val="100"/>
        <c:noMultiLvlLbl val="0"/>
      </c:catAx>
      <c:valAx>
        <c:axId val="162661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61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baseline="0"/>
              <a:t>Mean Seed Weight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Harvest!$J$36:$J$39</c:f>
                <c:numCache>
                  <c:formatCode>General</c:formatCode>
                  <c:ptCount val="4"/>
                  <c:pt idx="0">
                    <c:v>8.1016586645045758E-3</c:v>
                  </c:pt>
                  <c:pt idx="1">
                    <c:v>4.204398738969147E-3</c:v>
                  </c:pt>
                  <c:pt idx="2">
                    <c:v>8.2046257624073839E-3</c:v>
                  </c:pt>
                  <c:pt idx="3">
                    <c:v>1.1662788582940084E-2</c:v>
                  </c:pt>
                </c:numCache>
              </c:numRef>
            </c:plus>
            <c:minus>
              <c:numRef>
                <c:f>Harvest!$J$36:$J$39</c:f>
                <c:numCache>
                  <c:formatCode>General</c:formatCode>
                  <c:ptCount val="4"/>
                  <c:pt idx="0">
                    <c:v>8.1016586645045758E-3</c:v>
                  </c:pt>
                  <c:pt idx="1">
                    <c:v>4.204398738969147E-3</c:v>
                  </c:pt>
                  <c:pt idx="2">
                    <c:v>8.2046257624073839E-3</c:v>
                  </c:pt>
                  <c:pt idx="3">
                    <c:v>1.1662788582940084E-2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Harvest!$A$28:$A$31</c:f>
              <c:numCache>
                <c:formatCode>General</c:formatCode>
                <c:ptCount val="4"/>
                <c:pt idx="0">
                  <c:v>58</c:v>
                </c:pt>
                <c:pt idx="1">
                  <c:v>48</c:v>
                </c:pt>
                <c:pt idx="2">
                  <c:v>38</c:v>
                </c:pt>
                <c:pt idx="3">
                  <c:v>28</c:v>
                </c:pt>
              </c:numCache>
            </c:numRef>
          </c:cat>
          <c:val>
            <c:numRef>
              <c:f>Harvest!$J$28:$J$31</c:f>
              <c:numCache>
                <c:formatCode>General</c:formatCode>
                <c:ptCount val="4"/>
                <c:pt idx="0">
                  <c:v>0.13673696653628858</c:v>
                </c:pt>
                <c:pt idx="1">
                  <c:v>0.14439556980083296</c:v>
                </c:pt>
                <c:pt idx="2">
                  <c:v>0.15878315412186378</c:v>
                </c:pt>
                <c:pt idx="3">
                  <c:v>0.13674301357257879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A-46D9-80BF-88D2C02C1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6616944"/>
        <c:axId val="1626617776"/>
      </c:barChart>
      <c:catAx>
        <c:axId val="162661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617776"/>
        <c:crosses val="autoZero"/>
        <c:auto val="1"/>
        <c:lblAlgn val="ctr"/>
        <c:lblOffset val="100"/>
        <c:noMultiLvlLbl val="0"/>
      </c:catAx>
      <c:valAx>
        <c:axId val="162661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61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baseline="0"/>
              <a:t>Treatment Average Soil Moisture Profiles (35 DAP)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0306046649822E-2"/>
          <c:y val="0.16302698752694228"/>
          <c:w val="0.76013720042316879"/>
          <c:h val="0.6701008638288029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'Growth-Cycle'!$G$198:$G$201</c:f>
                <c:numCache>
                  <c:formatCode>General</c:formatCode>
                  <c:ptCount val="4"/>
                  <c:pt idx="0">
                    <c:v>1.2280035887980341</c:v>
                  </c:pt>
                  <c:pt idx="1">
                    <c:v>1.4259259256268209</c:v>
                  </c:pt>
                  <c:pt idx="2">
                    <c:v>0.73588902556125746</c:v>
                  </c:pt>
                  <c:pt idx="3">
                    <c:v>0.10011735804315597</c:v>
                  </c:pt>
                </c:numCache>
              </c:numRef>
            </c:plus>
            <c:minus>
              <c:numRef>
                <c:f>'Growth-Cycle'!$G$198:$G$201</c:f>
                <c:numCache>
                  <c:formatCode>General</c:formatCode>
                  <c:ptCount val="4"/>
                  <c:pt idx="0">
                    <c:v>1.2280035887980341</c:v>
                  </c:pt>
                  <c:pt idx="1">
                    <c:v>1.4259259256268209</c:v>
                  </c:pt>
                  <c:pt idx="2">
                    <c:v>0.73588902556125746</c:v>
                  </c:pt>
                  <c:pt idx="3">
                    <c:v>0.10011735804315597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'Growth-Cycle'!$G$179:$G$182</c:f>
              <c:numCache>
                <c:formatCode>General</c:formatCode>
                <c:ptCount val="4"/>
                <c:pt idx="0">
                  <c:v>18.365209249524575</c:v>
                </c:pt>
                <c:pt idx="1">
                  <c:v>28.633490332592611</c:v>
                </c:pt>
                <c:pt idx="2">
                  <c:v>39.127295785374727</c:v>
                </c:pt>
                <c:pt idx="3">
                  <c:v>44.492581650571417</c:v>
                </c:pt>
              </c:numCache>
            </c:numRef>
          </c:xVal>
          <c:yVal>
            <c:numRef>
              <c:f>'Growth-Cycle'!$C$179:$C$182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DE-4FAD-B628-E87F4E9E05A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'Growth-Cycle'!$G$202:$G$205</c:f>
                <c:numCache>
                  <c:formatCode>General</c:formatCode>
                  <c:ptCount val="4"/>
                  <c:pt idx="0">
                    <c:v>1.0157270713294961</c:v>
                  </c:pt>
                  <c:pt idx="1">
                    <c:v>1.4684947348551813</c:v>
                  </c:pt>
                  <c:pt idx="2">
                    <c:v>1.7196020061114503</c:v>
                  </c:pt>
                  <c:pt idx="3">
                    <c:v>0.53262489372339472</c:v>
                  </c:pt>
                </c:numCache>
              </c:numRef>
            </c:plus>
            <c:minus>
              <c:numRef>
                <c:f>'Growth-Cycle'!$G$202:$G$205</c:f>
                <c:numCache>
                  <c:formatCode>General</c:formatCode>
                  <c:ptCount val="4"/>
                  <c:pt idx="0">
                    <c:v>1.0157270713294961</c:v>
                  </c:pt>
                  <c:pt idx="1">
                    <c:v>1.4684947348551813</c:v>
                  </c:pt>
                  <c:pt idx="2">
                    <c:v>1.7196020061114503</c:v>
                  </c:pt>
                  <c:pt idx="3">
                    <c:v>0.53262489372339472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'Growth-Cycle'!$G$183:$G$186</c:f>
              <c:numCache>
                <c:formatCode>General</c:formatCode>
                <c:ptCount val="4"/>
                <c:pt idx="0">
                  <c:v>16.796236062713653</c:v>
                </c:pt>
                <c:pt idx="1">
                  <c:v>19.446803996286302</c:v>
                </c:pt>
                <c:pt idx="2">
                  <c:v>29.383389647940344</c:v>
                </c:pt>
                <c:pt idx="3">
                  <c:v>40.668295853441634</c:v>
                </c:pt>
              </c:numCache>
            </c:numRef>
          </c:xVal>
          <c:yVal>
            <c:numRef>
              <c:f>'Growth-Cycle'!$C$183:$C$186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DE-4FAD-B628-E87F4E9E05AF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'Growth-Cycle'!$G$206:$G$209</c:f>
                <c:numCache>
                  <c:formatCode>General</c:formatCode>
                  <c:ptCount val="4"/>
                  <c:pt idx="0">
                    <c:v>0.72473723426319614</c:v>
                  </c:pt>
                  <c:pt idx="1">
                    <c:v>1.6889713487002056</c:v>
                  </c:pt>
                  <c:pt idx="2">
                    <c:v>1.2067571625851203</c:v>
                  </c:pt>
                  <c:pt idx="3">
                    <c:v>0.62265837240857425</c:v>
                  </c:pt>
                </c:numCache>
              </c:numRef>
            </c:plus>
            <c:minus>
              <c:numRef>
                <c:f>'Growth-Cycle'!$G$206:$G$209</c:f>
                <c:numCache>
                  <c:formatCode>General</c:formatCode>
                  <c:ptCount val="4"/>
                  <c:pt idx="0">
                    <c:v>0.72473723426319614</c:v>
                  </c:pt>
                  <c:pt idx="1">
                    <c:v>1.6889713487002056</c:v>
                  </c:pt>
                  <c:pt idx="2">
                    <c:v>1.2067571625851203</c:v>
                  </c:pt>
                  <c:pt idx="3">
                    <c:v>0.62265837240857425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'Growth-Cycle'!$G$187:$G$190</c:f>
              <c:numCache>
                <c:formatCode>General</c:formatCode>
                <c:ptCount val="4"/>
                <c:pt idx="0">
                  <c:v>16.416292814399558</c:v>
                </c:pt>
                <c:pt idx="1">
                  <c:v>17.256274401615141</c:v>
                </c:pt>
                <c:pt idx="2">
                  <c:v>20.417699107910344</c:v>
                </c:pt>
                <c:pt idx="3">
                  <c:v>32.390758862544644</c:v>
                </c:pt>
              </c:numCache>
            </c:numRef>
          </c:xVal>
          <c:yVal>
            <c:numRef>
              <c:f>'Growth-Cycle'!$C$187:$C$190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DE-4FAD-B628-E87F4E9E05AF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'Growth-Cycle'!$G$210:$G$213</c:f>
                <c:numCache>
                  <c:formatCode>General</c:formatCode>
                  <c:ptCount val="4"/>
                  <c:pt idx="0">
                    <c:v>0.99171309470775459</c:v>
                  </c:pt>
                  <c:pt idx="1">
                    <c:v>0.7693100506627687</c:v>
                  </c:pt>
                  <c:pt idx="2">
                    <c:v>1.2475436634589148</c:v>
                  </c:pt>
                  <c:pt idx="3">
                    <c:v>0.46046579283818112</c:v>
                  </c:pt>
                </c:numCache>
              </c:numRef>
            </c:plus>
            <c:minus>
              <c:numRef>
                <c:f>'Growth-Cycle'!$G$210:$G$213</c:f>
                <c:numCache>
                  <c:formatCode>General</c:formatCode>
                  <c:ptCount val="4"/>
                  <c:pt idx="0">
                    <c:v>0.99171309470775459</c:v>
                  </c:pt>
                  <c:pt idx="1">
                    <c:v>0.7693100506627687</c:v>
                  </c:pt>
                  <c:pt idx="2">
                    <c:v>1.2475436634589148</c:v>
                  </c:pt>
                  <c:pt idx="3">
                    <c:v>0.46046579283818112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'Growth-Cycle'!$G$191:$G$194</c:f>
              <c:numCache>
                <c:formatCode>General</c:formatCode>
                <c:ptCount val="4"/>
                <c:pt idx="0">
                  <c:v>16.175683294826293</c:v>
                </c:pt>
                <c:pt idx="1">
                  <c:v>16.409613394251267</c:v>
                </c:pt>
                <c:pt idx="2">
                  <c:v>18.159622009944574</c:v>
                </c:pt>
                <c:pt idx="3">
                  <c:v>19.784580352925836</c:v>
                </c:pt>
              </c:numCache>
            </c:numRef>
          </c:xVal>
          <c:yVal>
            <c:numRef>
              <c:f>'Growth-Cycle'!$C$191:$C$194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DE-4FAD-B628-E87F4E9E0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405584"/>
        <c:axId val="809406000"/>
      </c:scatterChart>
      <c:valAx>
        <c:axId val="8094055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VSWC (%)</a:t>
                </a:r>
              </a:p>
            </c:rich>
          </c:tx>
          <c:layout>
            <c:manualLayout>
              <c:xMode val="edge"/>
              <c:yMode val="edge"/>
              <c:x val="0.433172353455818"/>
              <c:y val="0.91708333333333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06000"/>
        <c:crosses val="autoZero"/>
        <c:crossBetween val="midCat"/>
      </c:valAx>
      <c:valAx>
        <c:axId val="809406000"/>
        <c:scaling>
          <c:orientation val="maxMin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000" b="0" i="0" u="none" strike="noStrike" baseline="0">
                    <a:effectLst/>
                  </a:rPr>
                  <a:t>Height Above RhizoBarrier (cm)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055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baseline="0"/>
              <a:t>Treatment Average Soil Moisture Profiles (60 DAP)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0306046649822E-2"/>
          <c:y val="0.16302698752694228"/>
          <c:w val="0.76013720042316879"/>
          <c:h val="0.6701008638288029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'Growth-Cycle'!$P$198:$P$201</c:f>
                <c:numCache>
                  <c:formatCode>General</c:formatCode>
                  <c:ptCount val="4"/>
                  <c:pt idx="0">
                    <c:v>1.718279162267345</c:v>
                  </c:pt>
                  <c:pt idx="1">
                    <c:v>1.9725801686619542</c:v>
                  </c:pt>
                  <c:pt idx="2">
                    <c:v>0.725368965865404</c:v>
                  </c:pt>
                  <c:pt idx="3">
                    <c:v>0.23570516341394995</c:v>
                  </c:pt>
                </c:numCache>
              </c:numRef>
            </c:plus>
            <c:minus>
              <c:numRef>
                <c:f>'Growth-Cycle'!$P$198:$P$201</c:f>
                <c:numCache>
                  <c:formatCode>General</c:formatCode>
                  <c:ptCount val="4"/>
                  <c:pt idx="0">
                    <c:v>1.718279162267345</c:v>
                  </c:pt>
                  <c:pt idx="1">
                    <c:v>1.9725801686619542</c:v>
                  </c:pt>
                  <c:pt idx="2">
                    <c:v>0.725368965865404</c:v>
                  </c:pt>
                  <c:pt idx="3">
                    <c:v>0.23570516341394995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'Growth-Cycle'!$P$179:$P$182</c:f>
              <c:numCache>
                <c:formatCode>General</c:formatCode>
                <c:ptCount val="4"/>
                <c:pt idx="0">
                  <c:v>19.93596821002274</c:v>
                </c:pt>
                <c:pt idx="1">
                  <c:v>31.155912720010615</c:v>
                </c:pt>
                <c:pt idx="2">
                  <c:v>38.570118873854682</c:v>
                </c:pt>
                <c:pt idx="3">
                  <c:v>44.198148512065998</c:v>
                </c:pt>
              </c:numCache>
            </c:numRef>
          </c:xVal>
          <c:yVal>
            <c:numRef>
              <c:f>'Growth-Cycle'!$C$179:$C$182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69-4C9B-8679-C87CC8CB48E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'Growth-Cycle'!$P$202:$P$205</c:f>
                <c:numCache>
                  <c:formatCode>General</c:formatCode>
                  <c:ptCount val="4"/>
                  <c:pt idx="0">
                    <c:v>0.86576591433673067</c:v>
                  </c:pt>
                  <c:pt idx="1">
                    <c:v>1.0720810478641483</c:v>
                  </c:pt>
                  <c:pt idx="2">
                    <c:v>1.2731121690954614</c:v>
                  </c:pt>
                  <c:pt idx="3">
                    <c:v>0.72222685894673422</c:v>
                  </c:pt>
                </c:numCache>
              </c:numRef>
            </c:plus>
            <c:minus>
              <c:numRef>
                <c:f>'Growth-Cycle'!$P$202:$P$205</c:f>
                <c:numCache>
                  <c:formatCode>General</c:formatCode>
                  <c:ptCount val="4"/>
                  <c:pt idx="0">
                    <c:v>0.86576591433673067</c:v>
                  </c:pt>
                  <c:pt idx="1">
                    <c:v>1.0720810478641483</c:v>
                  </c:pt>
                  <c:pt idx="2">
                    <c:v>1.2731121690954614</c:v>
                  </c:pt>
                  <c:pt idx="3">
                    <c:v>0.72222685894673422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'Growth-Cycle'!$P$183:$P$186</c:f>
              <c:numCache>
                <c:formatCode>General</c:formatCode>
                <c:ptCount val="4"/>
                <c:pt idx="0">
                  <c:v>17.223269647002788</c:v>
                </c:pt>
                <c:pt idx="1">
                  <c:v>19.527846475272082</c:v>
                </c:pt>
                <c:pt idx="2">
                  <c:v>31.666426119227289</c:v>
                </c:pt>
                <c:pt idx="3">
                  <c:v>39.706381072417514</c:v>
                </c:pt>
              </c:numCache>
            </c:numRef>
          </c:xVal>
          <c:yVal>
            <c:numRef>
              <c:f>'Growth-Cycle'!$C$183:$C$186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69-4C9B-8679-C87CC8CB48E8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'Growth-Cycle'!$P$206:$P$209</c:f>
                <c:numCache>
                  <c:formatCode>General</c:formatCode>
                  <c:ptCount val="4"/>
                  <c:pt idx="0">
                    <c:v>0.49337938601435061</c:v>
                  </c:pt>
                  <c:pt idx="1">
                    <c:v>1.6763708645054531</c:v>
                  </c:pt>
                  <c:pt idx="2">
                    <c:v>1.4097307693767043</c:v>
                  </c:pt>
                  <c:pt idx="3">
                    <c:v>0.57774366703937274</c:v>
                  </c:pt>
                </c:numCache>
              </c:numRef>
            </c:plus>
            <c:minus>
              <c:numRef>
                <c:f>'Growth-Cycle'!$P$206:$P$209</c:f>
                <c:numCache>
                  <c:formatCode>General</c:formatCode>
                  <c:ptCount val="4"/>
                  <c:pt idx="0">
                    <c:v>0.49337938601435061</c:v>
                  </c:pt>
                  <c:pt idx="1">
                    <c:v>1.6763708645054531</c:v>
                  </c:pt>
                  <c:pt idx="2">
                    <c:v>1.4097307693767043</c:v>
                  </c:pt>
                  <c:pt idx="3">
                    <c:v>0.57774366703937274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'Growth-Cycle'!$P$187:$P$190</c:f>
              <c:numCache>
                <c:formatCode>General</c:formatCode>
                <c:ptCount val="4"/>
                <c:pt idx="0">
                  <c:v>14.930806943676719</c:v>
                </c:pt>
                <c:pt idx="1">
                  <c:v>17.055012419661644</c:v>
                </c:pt>
                <c:pt idx="2">
                  <c:v>19.833811021359057</c:v>
                </c:pt>
                <c:pt idx="3">
                  <c:v>32.84874049834086</c:v>
                </c:pt>
              </c:numCache>
            </c:numRef>
          </c:xVal>
          <c:yVal>
            <c:numRef>
              <c:f>'Growth-Cycle'!$C$187:$C$190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69-4C9B-8679-C87CC8CB48E8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'Growth-Cycle'!$P$210:$P$213</c:f>
                <c:numCache>
                  <c:formatCode>General</c:formatCode>
                  <c:ptCount val="4"/>
                  <c:pt idx="0">
                    <c:v>0.91049441718379909</c:v>
                  </c:pt>
                  <c:pt idx="1">
                    <c:v>0.79806821405251571</c:v>
                  </c:pt>
                  <c:pt idx="2">
                    <c:v>1.2882104980641662</c:v>
                  </c:pt>
                  <c:pt idx="3">
                    <c:v>0.26526783302364992</c:v>
                  </c:pt>
                </c:numCache>
              </c:numRef>
            </c:plus>
            <c:minus>
              <c:numRef>
                <c:f>'Growth-Cycle'!$P$210:$P$213</c:f>
                <c:numCache>
                  <c:formatCode>General</c:formatCode>
                  <c:ptCount val="4"/>
                  <c:pt idx="0">
                    <c:v>0.91049441718379909</c:v>
                  </c:pt>
                  <c:pt idx="1">
                    <c:v>0.79806821405251571</c:v>
                  </c:pt>
                  <c:pt idx="2">
                    <c:v>1.2882104980641662</c:v>
                  </c:pt>
                  <c:pt idx="3">
                    <c:v>0.26526783302364992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'Growth-Cycle'!$P$191:$P$194</c:f>
              <c:numCache>
                <c:formatCode>General</c:formatCode>
                <c:ptCount val="4"/>
                <c:pt idx="0">
                  <c:v>13.998148997075452</c:v>
                </c:pt>
                <c:pt idx="1">
                  <c:v>15.340854434614442</c:v>
                </c:pt>
                <c:pt idx="2">
                  <c:v>16.542529813568002</c:v>
                </c:pt>
                <c:pt idx="3">
                  <c:v>15.380180552534387</c:v>
                </c:pt>
              </c:numCache>
            </c:numRef>
          </c:xVal>
          <c:yVal>
            <c:numRef>
              <c:f>'Growth-Cycle'!$C$191:$C$194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69-4C9B-8679-C87CC8CB4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405584"/>
        <c:axId val="809406000"/>
      </c:scatterChart>
      <c:valAx>
        <c:axId val="8094055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VSWC (%)</a:t>
                </a:r>
              </a:p>
            </c:rich>
          </c:tx>
          <c:layout>
            <c:manualLayout>
              <c:xMode val="edge"/>
              <c:yMode val="edge"/>
              <c:x val="0.433172353455818"/>
              <c:y val="0.91708333333333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06000"/>
        <c:crosses val="autoZero"/>
        <c:crossBetween val="midCat"/>
      </c:valAx>
      <c:valAx>
        <c:axId val="809406000"/>
        <c:scaling>
          <c:orientation val="maxMin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Height</a:t>
                </a:r>
                <a:r>
                  <a:rPr lang="en-CA" baseline="0"/>
                  <a:t> Above Rhizobarrier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055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baseline="0"/>
              <a:t>Treatment Average Soil Moisture Profiles (86 DAP)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0306046649822E-2"/>
          <c:y val="0.16302698752694228"/>
          <c:w val="0.76013720042316879"/>
          <c:h val="0.6701008638288029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'Growth-Cycle'!$Y$198:$Y$201</c:f>
                <c:numCache>
                  <c:formatCode>General</c:formatCode>
                  <c:ptCount val="4"/>
                  <c:pt idx="0">
                    <c:v>1.9418612754671456</c:v>
                  </c:pt>
                  <c:pt idx="1">
                    <c:v>1.5743503401524213</c:v>
                  </c:pt>
                  <c:pt idx="2">
                    <c:v>0.72424266482110466</c:v>
                  </c:pt>
                  <c:pt idx="3">
                    <c:v>0.15211962773877308</c:v>
                  </c:pt>
                </c:numCache>
              </c:numRef>
            </c:plus>
            <c:minus>
              <c:numRef>
                <c:f>'Growth-Cycle'!$Y$198:$Y$201</c:f>
                <c:numCache>
                  <c:formatCode>General</c:formatCode>
                  <c:ptCount val="4"/>
                  <c:pt idx="0">
                    <c:v>1.9418612754671456</c:v>
                  </c:pt>
                  <c:pt idx="1">
                    <c:v>1.5743503401524213</c:v>
                  </c:pt>
                  <c:pt idx="2">
                    <c:v>0.72424266482110466</c:v>
                  </c:pt>
                  <c:pt idx="3">
                    <c:v>0.15211962773877308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'Growth-Cycle'!$Y$179:$Y$182</c:f>
              <c:numCache>
                <c:formatCode>General</c:formatCode>
                <c:ptCount val="4"/>
                <c:pt idx="0">
                  <c:v>18.568933061734878</c:v>
                </c:pt>
                <c:pt idx="1">
                  <c:v>33.042428694056113</c:v>
                </c:pt>
                <c:pt idx="2">
                  <c:v>38.355586271914738</c:v>
                </c:pt>
                <c:pt idx="3">
                  <c:v>43.773842085899943</c:v>
                </c:pt>
              </c:numCache>
            </c:numRef>
          </c:xVal>
          <c:yVal>
            <c:numRef>
              <c:f>'Growth-Cycle'!$C$179:$C$182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02-41D6-A5AE-79A1A335C50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'Growth-Cycle'!$Y$202:$Y$205</c:f>
                <c:numCache>
                  <c:formatCode>General</c:formatCode>
                  <c:ptCount val="4"/>
                  <c:pt idx="0">
                    <c:v>0.80073197869267099</c:v>
                  </c:pt>
                  <c:pt idx="1">
                    <c:v>1.3968534751591588</c:v>
                  </c:pt>
                  <c:pt idx="2">
                    <c:v>0.8805137490077467</c:v>
                  </c:pt>
                  <c:pt idx="3">
                    <c:v>0.77432665539457179</c:v>
                  </c:pt>
                </c:numCache>
              </c:numRef>
            </c:plus>
            <c:minus>
              <c:numRef>
                <c:f>'Growth-Cycle'!$Y$202:$Y$205</c:f>
                <c:numCache>
                  <c:formatCode>General</c:formatCode>
                  <c:ptCount val="4"/>
                  <c:pt idx="0">
                    <c:v>0.80073197869267099</c:v>
                  </c:pt>
                  <c:pt idx="1">
                    <c:v>1.3968534751591588</c:v>
                  </c:pt>
                  <c:pt idx="2">
                    <c:v>0.8805137490077467</c:v>
                  </c:pt>
                  <c:pt idx="3">
                    <c:v>0.77432665539457179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'Growth-Cycle'!$Y$183:$Y$186</c:f>
              <c:numCache>
                <c:formatCode>General</c:formatCode>
                <c:ptCount val="4"/>
                <c:pt idx="0">
                  <c:v>15.55744471330836</c:v>
                </c:pt>
                <c:pt idx="1">
                  <c:v>23.381186718159547</c:v>
                </c:pt>
                <c:pt idx="2">
                  <c:v>33.623521585447271</c:v>
                </c:pt>
                <c:pt idx="3">
                  <c:v>38.916313998576165</c:v>
                </c:pt>
              </c:numCache>
            </c:numRef>
          </c:xVal>
          <c:yVal>
            <c:numRef>
              <c:f>'Growth-Cycle'!$C$183:$C$186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02-41D6-A5AE-79A1A335C508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'Growth-Cycle'!$Y$206:$Y$209</c:f>
                <c:numCache>
                  <c:formatCode>General</c:formatCode>
                  <c:ptCount val="4"/>
                  <c:pt idx="0">
                    <c:v>0.53095561159371618</c:v>
                  </c:pt>
                  <c:pt idx="1">
                    <c:v>1.5289772752259567</c:v>
                  </c:pt>
                  <c:pt idx="2">
                    <c:v>1.3571577584339651</c:v>
                  </c:pt>
                  <c:pt idx="3">
                    <c:v>0.76417470898189011</c:v>
                  </c:pt>
                </c:numCache>
              </c:numRef>
            </c:plus>
            <c:minus>
              <c:numRef>
                <c:f>'Growth-Cycle'!$Y$206:$Y$209</c:f>
                <c:numCache>
                  <c:formatCode>General</c:formatCode>
                  <c:ptCount val="4"/>
                  <c:pt idx="0">
                    <c:v>0.53095561159371618</c:v>
                  </c:pt>
                  <c:pt idx="1">
                    <c:v>1.5289772752259567</c:v>
                  </c:pt>
                  <c:pt idx="2">
                    <c:v>1.3571577584339651</c:v>
                  </c:pt>
                  <c:pt idx="3">
                    <c:v>0.76417470898189011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'Growth-Cycle'!$Y$187:$Y$190</c:f>
              <c:numCache>
                <c:formatCode>General</c:formatCode>
                <c:ptCount val="4"/>
                <c:pt idx="0">
                  <c:v>12.640709681200056</c:v>
                </c:pt>
                <c:pt idx="1">
                  <c:v>18.287365039943019</c:v>
                </c:pt>
                <c:pt idx="2">
                  <c:v>24.599630310341659</c:v>
                </c:pt>
                <c:pt idx="3">
                  <c:v>34.221584848601715</c:v>
                </c:pt>
              </c:numCache>
            </c:numRef>
          </c:xVal>
          <c:yVal>
            <c:numRef>
              <c:f>'Growth-Cycle'!$C$187:$C$190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02-41D6-A5AE-79A1A335C508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'Growth-Cycle'!$Y$210:$Y$213</c:f>
                <c:numCache>
                  <c:formatCode>General</c:formatCode>
                  <c:ptCount val="4"/>
                  <c:pt idx="0">
                    <c:v>0.72132713497308143</c:v>
                  </c:pt>
                  <c:pt idx="1">
                    <c:v>0.93170343872104056</c:v>
                  </c:pt>
                  <c:pt idx="2">
                    <c:v>0.98095299345901776</c:v>
                  </c:pt>
                  <c:pt idx="3">
                    <c:v>0.49419988875768217</c:v>
                  </c:pt>
                </c:numCache>
              </c:numRef>
            </c:plus>
            <c:minus>
              <c:numRef>
                <c:f>'Growth-Cycle'!$Y$210:$Y$213</c:f>
                <c:numCache>
                  <c:formatCode>General</c:formatCode>
                  <c:ptCount val="4"/>
                  <c:pt idx="0">
                    <c:v>0.72132713497308143</c:v>
                  </c:pt>
                  <c:pt idx="1">
                    <c:v>0.93170343872104056</c:v>
                  </c:pt>
                  <c:pt idx="2">
                    <c:v>0.98095299345901776</c:v>
                  </c:pt>
                  <c:pt idx="3">
                    <c:v>0.49419988875768217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'Growth-Cycle'!$Y$191:$Y$194</c:f>
              <c:numCache>
                <c:formatCode>General</c:formatCode>
                <c:ptCount val="4"/>
                <c:pt idx="0">
                  <c:v>12.148072489057963</c:v>
                </c:pt>
                <c:pt idx="1">
                  <c:v>15.107768442071905</c:v>
                </c:pt>
                <c:pt idx="2">
                  <c:v>16.797893859324649</c:v>
                </c:pt>
                <c:pt idx="3">
                  <c:v>18.453964470673167</c:v>
                </c:pt>
              </c:numCache>
            </c:numRef>
          </c:xVal>
          <c:yVal>
            <c:numRef>
              <c:f>'Growth-Cycle'!$C$191:$C$194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02-41D6-A5AE-79A1A335C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405584"/>
        <c:axId val="809406000"/>
      </c:scatterChart>
      <c:valAx>
        <c:axId val="8094055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VSWC (%)</a:t>
                </a:r>
              </a:p>
            </c:rich>
          </c:tx>
          <c:layout>
            <c:manualLayout>
              <c:xMode val="edge"/>
              <c:yMode val="edge"/>
              <c:x val="0.433172353455818"/>
              <c:y val="0.91708333333333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06000"/>
        <c:crosses val="autoZero"/>
        <c:crossBetween val="midCat"/>
      </c:valAx>
      <c:valAx>
        <c:axId val="809406000"/>
        <c:scaling>
          <c:orientation val="maxMin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Height</a:t>
                </a:r>
                <a:r>
                  <a:rPr lang="en-CA" baseline="0"/>
                  <a:t> Above RhizoBarrier (cm)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055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baseline="0"/>
              <a:t>Treatment Average Soil Moisture Profiles (2 Days After Fertilizer)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0306046649822E-2"/>
          <c:y val="0.16302698752694228"/>
          <c:w val="0.76013720042316879"/>
          <c:h val="0.6701008638288029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'Growth-Cycle'!$K$198:$K$201</c:f>
                <c:numCache>
                  <c:formatCode>General</c:formatCode>
                  <c:ptCount val="4"/>
                  <c:pt idx="0">
                    <c:v>1.611938945297549</c:v>
                  </c:pt>
                  <c:pt idx="1">
                    <c:v>1.5698896772448472</c:v>
                  </c:pt>
                  <c:pt idx="2">
                    <c:v>0.61975929563298493</c:v>
                  </c:pt>
                  <c:pt idx="3">
                    <c:v>0.19914377531231225</c:v>
                  </c:pt>
                </c:numCache>
              </c:numRef>
            </c:plus>
            <c:minus>
              <c:numRef>
                <c:f>'Growth-Cycle'!$K$198:$K$201</c:f>
                <c:numCache>
                  <c:formatCode>General</c:formatCode>
                  <c:ptCount val="4"/>
                  <c:pt idx="0">
                    <c:v>1.611938945297549</c:v>
                  </c:pt>
                  <c:pt idx="1">
                    <c:v>1.5698896772448472</c:v>
                  </c:pt>
                  <c:pt idx="2">
                    <c:v>0.61975929563298493</c:v>
                  </c:pt>
                  <c:pt idx="3">
                    <c:v>0.19914377531231225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'Growth-Cycle'!$K$179:$K$182</c:f>
              <c:numCache>
                <c:formatCode>General</c:formatCode>
                <c:ptCount val="4"/>
                <c:pt idx="0">
                  <c:v>21.868707135635798</c:v>
                </c:pt>
                <c:pt idx="1">
                  <c:v>30.889811071359343</c:v>
                </c:pt>
                <c:pt idx="2">
                  <c:v>38.665136103560307</c:v>
                </c:pt>
                <c:pt idx="3">
                  <c:v>44.227463843896778</c:v>
                </c:pt>
              </c:numCache>
            </c:numRef>
          </c:xVal>
          <c:yVal>
            <c:numRef>
              <c:f>'Growth-Cycle'!$C$179:$C$182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10-450A-8DE4-939DD7DDDF9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'Growth-Cycle'!$K$202:$K$205</c:f>
                <c:numCache>
                  <c:formatCode>General</c:formatCode>
                  <c:ptCount val="4"/>
                  <c:pt idx="0">
                    <c:v>0.97246082072758844</c:v>
                  </c:pt>
                  <c:pt idx="1">
                    <c:v>1.0585193159319413</c:v>
                  </c:pt>
                  <c:pt idx="2">
                    <c:v>1.7572820048553097</c:v>
                  </c:pt>
                  <c:pt idx="3">
                    <c:v>0.6652073702126553</c:v>
                  </c:pt>
                </c:numCache>
              </c:numRef>
            </c:plus>
            <c:minus>
              <c:numRef>
                <c:f>'Growth-Cycle'!$K$202:$K$205</c:f>
                <c:numCache>
                  <c:formatCode>General</c:formatCode>
                  <c:ptCount val="4"/>
                  <c:pt idx="0">
                    <c:v>0.97246082072758844</c:v>
                  </c:pt>
                  <c:pt idx="1">
                    <c:v>1.0585193159319413</c:v>
                  </c:pt>
                  <c:pt idx="2">
                    <c:v>1.7572820048553097</c:v>
                  </c:pt>
                  <c:pt idx="3">
                    <c:v>0.6652073702126553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'Growth-Cycle'!$K$183:$K$186</c:f>
              <c:numCache>
                <c:formatCode>General</c:formatCode>
                <c:ptCount val="4"/>
                <c:pt idx="0">
                  <c:v>19.355090677565325</c:v>
                </c:pt>
                <c:pt idx="1">
                  <c:v>21.49201884458812</c:v>
                </c:pt>
                <c:pt idx="2">
                  <c:v>31.130869687319567</c:v>
                </c:pt>
                <c:pt idx="3">
                  <c:v>40.028110089161551</c:v>
                </c:pt>
              </c:numCache>
            </c:numRef>
          </c:xVal>
          <c:yVal>
            <c:numRef>
              <c:f>'Growth-Cycle'!$C$183:$C$186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10-450A-8DE4-939DD7DDDF98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'Growth-Cycle'!$K$206:$K$209</c:f>
                <c:numCache>
                  <c:formatCode>General</c:formatCode>
                  <c:ptCount val="4"/>
                  <c:pt idx="0">
                    <c:v>0.65718783423481797</c:v>
                  </c:pt>
                  <c:pt idx="1">
                    <c:v>2.0095435407432181</c:v>
                  </c:pt>
                  <c:pt idx="2">
                    <c:v>1.3095501144846935</c:v>
                  </c:pt>
                  <c:pt idx="3">
                    <c:v>0.51646079409671541</c:v>
                  </c:pt>
                </c:numCache>
              </c:numRef>
            </c:plus>
            <c:minus>
              <c:numRef>
                <c:f>'Growth-Cycle'!$K$206:$K$209</c:f>
                <c:numCache>
                  <c:formatCode>General</c:formatCode>
                  <c:ptCount val="4"/>
                  <c:pt idx="0">
                    <c:v>0.65718783423481797</c:v>
                  </c:pt>
                  <c:pt idx="1">
                    <c:v>2.0095435407432181</c:v>
                  </c:pt>
                  <c:pt idx="2">
                    <c:v>1.3095501144846935</c:v>
                  </c:pt>
                  <c:pt idx="3">
                    <c:v>0.51646079409671541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'Growth-Cycle'!$K$187:$K$190</c:f>
              <c:numCache>
                <c:formatCode>General</c:formatCode>
                <c:ptCount val="4"/>
                <c:pt idx="0">
                  <c:v>18.245178961688943</c:v>
                </c:pt>
                <c:pt idx="1">
                  <c:v>19.091797008404672</c:v>
                </c:pt>
                <c:pt idx="2">
                  <c:v>20.75296634169846</c:v>
                </c:pt>
                <c:pt idx="3">
                  <c:v>32.408433940628115</c:v>
                </c:pt>
              </c:numCache>
            </c:numRef>
          </c:xVal>
          <c:yVal>
            <c:numRef>
              <c:f>'Growth-Cycle'!$C$187:$C$190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10-450A-8DE4-939DD7DDDF98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'Growth-Cycle'!$K$210:$K$213</c:f>
                <c:numCache>
                  <c:formatCode>General</c:formatCode>
                  <c:ptCount val="4"/>
                  <c:pt idx="0">
                    <c:v>1.0946777242448824</c:v>
                  </c:pt>
                  <c:pt idx="1">
                    <c:v>0.69307674972450684</c:v>
                  </c:pt>
                  <c:pt idx="2">
                    <c:v>1.2941790408060485</c:v>
                  </c:pt>
                  <c:pt idx="3">
                    <c:v>0.58898561241435388</c:v>
                  </c:pt>
                </c:numCache>
              </c:numRef>
            </c:plus>
            <c:minus>
              <c:numRef>
                <c:f>'Growth-Cycle'!$K$210:$K$213</c:f>
                <c:numCache>
                  <c:formatCode>General</c:formatCode>
                  <c:ptCount val="4"/>
                  <c:pt idx="0">
                    <c:v>1.0946777242448824</c:v>
                  </c:pt>
                  <c:pt idx="1">
                    <c:v>0.69307674972450684</c:v>
                  </c:pt>
                  <c:pt idx="2">
                    <c:v>1.2941790408060485</c:v>
                  </c:pt>
                  <c:pt idx="3">
                    <c:v>0.58898561241435388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'Growth-Cycle'!$K$191:$K$194</c:f>
              <c:numCache>
                <c:formatCode>General</c:formatCode>
                <c:ptCount val="4"/>
                <c:pt idx="0">
                  <c:v>17.192592405674976</c:v>
                </c:pt>
                <c:pt idx="1">
                  <c:v>16.626203672945184</c:v>
                </c:pt>
                <c:pt idx="2">
                  <c:v>17.156281451718542</c:v>
                </c:pt>
                <c:pt idx="3">
                  <c:v>17.252841442576823</c:v>
                </c:pt>
              </c:numCache>
            </c:numRef>
          </c:xVal>
          <c:yVal>
            <c:numRef>
              <c:f>'Growth-Cycle'!$C$191:$C$194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10-450A-8DE4-939DD7DDD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405584"/>
        <c:axId val="809406000"/>
      </c:scatterChart>
      <c:valAx>
        <c:axId val="8094055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VSWC (%)</a:t>
                </a:r>
              </a:p>
            </c:rich>
          </c:tx>
          <c:layout>
            <c:manualLayout>
              <c:xMode val="edge"/>
              <c:yMode val="edge"/>
              <c:x val="0.433172353455818"/>
              <c:y val="0.91708333333333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06000"/>
        <c:crosses val="autoZero"/>
        <c:crossBetween val="midCat"/>
      </c:valAx>
      <c:valAx>
        <c:axId val="809406000"/>
        <c:scaling>
          <c:orientation val="maxMin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Port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055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baseline="0"/>
              <a:t>Treatment average soil moisture profiles, four days after dropping water tables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20462878405823"/>
          <c:y val="0.16302698752694228"/>
          <c:w val="0.83471969686643877"/>
          <c:h val="0.68032303286000795"/>
        </c:manualLayout>
      </c:layout>
      <c:scatterChart>
        <c:scatterStyle val="lineMarker"/>
        <c:varyColors val="0"/>
        <c:ser>
          <c:idx val="0"/>
          <c:order val="0"/>
          <c:tx>
            <c:v>control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'Growth-Cycle'!$G$198:$G$201</c:f>
                <c:numCache>
                  <c:formatCode>General</c:formatCode>
                  <c:ptCount val="4"/>
                  <c:pt idx="0">
                    <c:v>1.2280035887980341</c:v>
                  </c:pt>
                  <c:pt idx="1">
                    <c:v>1.4259259256268209</c:v>
                  </c:pt>
                  <c:pt idx="2">
                    <c:v>0.73588902556125746</c:v>
                  </c:pt>
                  <c:pt idx="3">
                    <c:v>0.10011735804315597</c:v>
                  </c:pt>
                </c:numCache>
              </c:numRef>
            </c:plus>
            <c:minus>
              <c:numRef>
                <c:f>'Growth-Cycle'!$G$198:$G$201</c:f>
                <c:numCache>
                  <c:formatCode>General</c:formatCode>
                  <c:ptCount val="4"/>
                  <c:pt idx="0">
                    <c:v>1.2280035887980341</c:v>
                  </c:pt>
                  <c:pt idx="1">
                    <c:v>1.4259259256268209</c:v>
                  </c:pt>
                  <c:pt idx="2">
                    <c:v>0.73588902556125746</c:v>
                  </c:pt>
                  <c:pt idx="3">
                    <c:v>0.10011735804315597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'Growth-Cycle'!$G$179:$G$182</c:f>
              <c:numCache>
                <c:formatCode>General</c:formatCode>
                <c:ptCount val="4"/>
                <c:pt idx="0">
                  <c:v>18.365209249524575</c:v>
                </c:pt>
                <c:pt idx="1">
                  <c:v>28.633490332592611</c:v>
                </c:pt>
                <c:pt idx="2">
                  <c:v>39.127295785374727</c:v>
                </c:pt>
                <c:pt idx="3">
                  <c:v>44.492581650571417</c:v>
                </c:pt>
              </c:numCache>
            </c:numRef>
          </c:xVal>
          <c:yVal>
            <c:numRef>
              <c:f>'Growth-Cycle'!$AT$188:$AT$191</c:f>
              <c:numCache>
                <c:formatCode>General</c:formatCode>
                <c:ptCount val="4"/>
                <c:pt idx="0">
                  <c:v>7</c:v>
                </c:pt>
                <c:pt idx="1">
                  <c:v>17</c:v>
                </c:pt>
                <c:pt idx="2">
                  <c:v>27</c:v>
                </c:pt>
                <c:pt idx="3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D7-448C-AF07-9FE75BA1D972}"/>
            </c:ext>
          </c:extLst>
        </c:ser>
        <c:ser>
          <c:idx val="1"/>
          <c:order val="1"/>
          <c:tx>
            <c:v>10 cm drop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'Growth-Cycle'!$G$202:$G$205</c:f>
                <c:numCache>
                  <c:formatCode>General</c:formatCode>
                  <c:ptCount val="4"/>
                  <c:pt idx="0">
                    <c:v>1.0157270713294961</c:v>
                  </c:pt>
                  <c:pt idx="1">
                    <c:v>1.4684947348551813</c:v>
                  </c:pt>
                  <c:pt idx="2">
                    <c:v>1.7196020061114503</c:v>
                  </c:pt>
                  <c:pt idx="3">
                    <c:v>0.53262489372339472</c:v>
                  </c:pt>
                </c:numCache>
              </c:numRef>
            </c:plus>
            <c:minus>
              <c:numRef>
                <c:f>'Growth-Cycle'!$G$202:$G$205</c:f>
                <c:numCache>
                  <c:formatCode>General</c:formatCode>
                  <c:ptCount val="4"/>
                  <c:pt idx="0">
                    <c:v>1.0157270713294961</c:v>
                  </c:pt>
                  <c:pt idx="1">
                    <c:v>1.4684947348551813</c:v>
                  </c:pt>
                  <c:pt idx="2">
                    <c:v>1.7196020061114503</c:v>
                  </c:pt>
                  <c:pt idx="3">
                    <c:v>0.53262489372339472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'Growth-Cycle'!$G$183:$G$186</c:f>
              <c:numCache>
                <c:formatCode>General</c:formatCode>
                <c:ptCount val="4"/>
                <c:pt idx="0">
                  <c:v>16.796236062713653</c:v>
                </c:pt>
                <c:pt idx="1">
                  <c:v>19.446803996286302</c:v>
                </c:pt>
                <c:pt idx="2">
                  <c:v>29.383389647940344</c:v>
                </c:pt>
                <c:pt idx="3">
                  <c:v>40.668295853441634</c:v>
                </c:pt>
              </c:numCache>
            </c:numRef>
          </c:xVal>
          <c:yVal>
            <c:numRef>
              <c:f>'Growth-Cycle'!$AT$188:$AT$191</c:f>
              <c:numCache>
                <c:formatCode>General</c:formatCode>
                <c:ptCount val="4"/>
                <c:pt idx="0">
                  <c:v>7</c:v>
                </c:pt>
                <c:pt idx="1">
                  <c:v>17</c:v>
                </c:pt>
                <c:pt idx="2">
                  <c:v>27</c:v>
                </c:pt>
                <c:pt idx="3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D7-448C-AF07-9FE75BA1D972}"/>
            </c:ext>
          </c:extLst>
        </c:ser>
        <c:ser>
          <c:idx val="2"/>
          <c:order val="2"/>
          <c:tx>
            <c:v>20 cm drop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'Growth-Cycle'!$G$206:$G$209</c:f>
                <c:numCache>
                  <c:formatCode>General</c:formatCode>
                  <c:ptCount val="4"/>
                  <c:pt idx="0">
                    <c:v>0.72473723426319614</c:v>
                  </c:pt>
                  <c:pt idx="1">
                    <c:v>1.6889713487002056</c:v>
                  </c:pt>
                  <c:pt idx="2">
                    <c:v>1.2067571625851203</c:v>
                  </c:pt>
                  <c:pt idx="3">
                    <c:v>0.62265837240857425</c:v>
                  </c:pt>
                </c:numCache>
              </c:numRef>
            </c:plus>
            <c:minus>
              <c:numRef>
                <c:f>'Growth-Cycle'!$G$206:$G$209</c:f>
                <c:numCache>
                  <c:formatCode>General</c:formatCode>
                  <c:ptCount val="4"/>
                  <c:pt idx="0">
                    <c:v>0.72473723426319614</c:v>
                  </c:pt>
                  <c:pt idx="1">
                    <c:v>1.6889713487002056</c:v>
                  </c:pt>
                  <c:pt idx="2">
                    <c:v>1.2067571625851203</c:v>
                  </c:pt>
                  <c:pt idx="3">
                    <c:v>0.62265837240857425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'Growth-Cycle'!$G$187:$G$190</c:f>
              <c:numCache>
                <c:formatCode>General</c:formatCode>
                <c:ptCount val="4"/>
                <c:pt idx="0">
                  <c:v>16.416292814399558</c:v>
                </c:pt>
                <c:pt idx="1">
                  <c:v>17.256274401615141</c:v>
                </c:pt>
                <c:pt idx="2">
                  <c:v>20.417699107910344</c:v>
                </c:pt>
                <c:pt idx="3">
                  <c:v>32.390758862544644</c:v>
                </c:pt>
              </c:numCache>
            </c:numRef>
          </c:xVal>
          <c:yVal>
            <c:numRef>
              <c:f>'Growth-Cycle'!$AT$188:$AT$191</c:f>
              <c:numCache>
                <c:formatCode>General</c:formatCode>
                <c:ptCount val="4"/>
                <c:pt idx="0">
                  <c:v>7</c:v>
                </c:pt>
                <c:pt idx="1">
                  <c:v>17</c:v>
                </c:pt>
                <c:pt idx="2">
                  <c:v>27</c:v>
                </c:pt>
                <c:pt idx="3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D7-448C-AF07-9FE75BA1D972}"/>
            </c:ext>
          </c:extLst>
        </c:ser>
        <c:ser>
          <c:idx val="3"/>
          <c:order val="3"/>
          <c:tx>
            <c:v>30 cm drop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'Growth-Cycle'!$G$210:$G$213</c:f>
                <c:numCache>
                  <c:formatCode>General</c:formatCode>
                  <c:ptCount val="4"/>
                  <c:pt idx="0">
                    <c:v>0.99171309470775459</c:v>
                  </c:pt>
                  <c:pt idx="1">
                    <c:v>0.7693100506627687</c:v>
                  </c:pt>
                  <c:pt idx="2">
                    <c:v>1.2475436634589148</c:v>
                  </c:pt>
                  <c:pt idx="3">
                    <c:v>0.46046579283818112</c:v>
                  </c:pt>
                </c:numCache>
              </c:numRef>
            </c:plus>
            <c:minus>
              <c:numRef>
                <c:f>'Growth-Cycle'!$G$210:$G$213</c:f>
                <c:numCache>
                  <c:formatCode>General</c:formatCode>
                  <c:ptCount val="4"/>
                  <c:pt idx="0">
                    <c:v>0.99171309470775459</c:v>
                  </c:pt>
                  <c:pt idx="1">
                    <c:v>0.7693100506627687</c:v>
                  </c:pt>
                  <c:pt idx="2">
                    <c:v>1.2475436634589148</c:v>
                  </c:pt>
                  <c:pt idx="3">
                    <c:v>0.46046579283818112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'Growth-Cycle'!$G$191:$G$194</c:f>
              <c:numCache>
                <c:formatCode>General</c:formatCode>
                <c:ptCount val="4"/>
                <c:pt idx="0">
                  <c:v>16.175683294826293</c:v>
                </c:pt>
                <c:pt idx="1">
                  <c:v>16.409613394251267</c:v>
                </c:pt>
                <c:pt idx="2">
                  <c:v>18.159622009944574</c:v>
                </c:pt>
                <c:pt idx="3">
                  <c:v>19.784580352925836</c:v>
                </c:pt>
              </c:numCache>
            </c:numRef>
          </c:xVal>
          <c:yVal>
            <c:numRef>
              <c:f>'Growth-Cycle'!$AT$188:$AT$191</c:f>
              <c:numCache>
                <c:formatCode>General</c:formatCode>
                <c:ptCount val="4"/>
                <c:pt idx="0">
                  <c:v>7</c:v>
                </c:pt>
                <c:pt idx="1">
                  <c:v>17</c:v>
                </c:pt>
                <c:pt idx="2">
                  <c:v>27</c:v>
                </c:pt>
                <c:pt idx="3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D7-448C-AF07-9FE75BA1D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405584"/>
        <c:axId val="809406000"/>
      </c:scatterChart>
      <c:valAx>
        <c:axId val="8094055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VSWC (%)</a:t>
                </a:r>
              </a:p>
            </c:rich>
          </c:tx>
          <c:layout>
            <c:manualLayout>
              <c:xMode val="edge"/>
              <c:yMode val="edge"/>
              <c:x val="0.433172353455818"/>
              <c:y val="0.91708333333333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06000"/>
        <c:crosses val="autoZero"/>
        <c:crossBetween val="midCat"/>
      </c:valAx>
      <c:valAx>
        <c:axId val="809406000"/>
        <c:scaling>
          <c:orientation val="maxMin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Depth below</a:t>
                </a:r>
                <a:r>
                  <a:rPr lang="en-CA" baseline="0"/>
                  <a:t> soil surface (cm)</a:t>
                </a:r>
                <a:endParaRPr lang="en-CA"/>
              </a:p>
            </c:rich>
          </c:tx>
          <c:layout>
            <c:manualLayout>
              <c:xMode val="edge"/>
              <c:yMode val="edge"/>
              <c:x val="7.4658452256009741E-3"/>
              <c:y val="0.321510749621650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05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89597078184928"/>
          <c:y val="0.22388216276402373"/>
          <c:w val="0.18083602888113093"/>
          <c:h val="0.2374149322207838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control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'Growth-Cycle'!$BB$179:$BB$182</c:f>
                <c:numCache>
                  <c:formatCode>General</c:formatCode>
                  <c:ptCount val="4"/>
                  <c:pt idx="0">
                    <c:v>1.2280035887980341</c:v>
                  </c:pt>
                  <c:pt idx="1">
                    <c:v>1.4259259256268209</c:v>
                  </c:pt>
                  <c:pt idx="2">
                    <c:v>0.73588902556125746</c:v>
                  </c:pt>
                  <c:pt idx="3">
                    <c:v>0.10011735804315597</c:v>
                  </c:pt>
                </c:numCache>
              </c:numRef>
            </c:plus>
            <c:minus>
              <c:numRef>
                <c:f>'Growth-Cycle'!$BB$179:$BB$182</c:f>
                <c:numCache>
                  <c:formatCode>General</c:formatCode>
                  <c:ptCount val="4"/>
                  <c:pt idx="0">
                    <c:v>1.2280035887980341</c:v>
                  </c:pt>
                  <c:pt idx="1">
                    <c:v>1.4259259256268209</c:v>
                  </c:pt>
                  <c:pt idx="2">
                    <c:v>0.73588902556125746</c:v>
                  </c:pt>
                  <c:pt idx="3">
                    <c:v>0.10011735804315597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'Growth-Cycle'!$BA$179:$BA$182</c:f>
              <c:numCache>
                <c:formatCode>General</c:formatCode>
                <c:ptCount val="4"/>
                <c:pt idx="0">
                  <c:v>18.3652092495246</c:v>
                </c:pt>
                <c:pt idx="1">
                  <c:v>28.633490332592611</c:v>
                </c:pt>
                <c:pt idx="2">
                  <c:v>39.127295785374727</c:v>
                </c:pt>
                <c:pt idx="3">
                  <c:v>44.492581650571417</c:v>
                </c:pt>
              </c:numCache>
            </c:numRef>
          </c:xVal>
          <c:yVal>
            <c:numRef>
              <c:f>'Growth-Cycle'!$AZ$179:$AZ$182</c:f>
              <c:numCache>
                <c:formatCode>General</c:formatCode>
                <c:ptCount val="4"/>
                <c:pt idx="0">
                  <c:v>42</c:v>
                </c:pt>
                <c:pt idx="1">
                  <c:v>32</c:v>
                </c:pt>
                <c:pt idx="2">
                  <c:v>22</c:v>
                </c:pt>
                <c:pt idx="3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72-4600-B6B0-233C36573CBE}"/>
            </c:ext>
          </c:extLst>
        </c:ser>
        <c:ser>
          <c:idx val="1"/>
          <c:order val="1"/>
          <c:tx>
            <c:v>10 cm drop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'Growth-Cycle'!$BB$183:$BB$186</c:f>
                <c:numCache>
                  <c:formatCode>General</c:formatCode>
                  <c:ptCount val="4"/>
                  <c:pt idx="0">
                    <c:v>1.0157270713294961</c:v>
                  </c:pt>
                  <c:pt idx="1">
                    <c:v>1.4684947348551813</c:v>
                  </c:pt>
                  <c:pt idx="2">
                    <c:v>1.7196020061114503</c:v>
                  </c:pt>
                  <c:pt idx="3">
                    <c:v>0.53262489372339472</c:v>
                  </c:pt>
                </c:numCache>
              </c:numRef>
            </c:plus>
            <c:minus>
              <c:numRef>
                <c:f>'Growth-Cycle'!$BB$183:$BB$186</c:f>
                <c:numCache>
                  <c:formatCode>General</c:formatCode>
                  <c:ptCount val="4"/>
                  <c:pt idx="0">
                    <c:v>1.0157270713294961</c:v>
                  </c:pt>
                  <c:pt idx="1">
                    <c:v>1.4684947348551813</c:v>
                  </c:pt>
                  <c:pt idx="2">
                    <c:v>1.7196020061114503</c:v>
                  </c:pt>
                  <c:pt idx="3">
                    <c:v>0.53262489372339472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'Growth-Cycle'!$BA$183:$BA$186</c:f>
              <c:numCache>
                <c:formatCode>General</c:formatCode>
                <c:ptCount val="4"/>
                <c:pt idx="0">
                  <c:v>16.796236062713653</c:v>
                </c:pt>
                <c:pt idx="1">
                  <c:v>19.446803996286302</c:v>
                </c:pt>
                <c:pt idx="2">
                  <c:v>29.383389647940344</c:v>
                </c:pt>
                <c:pt idx="3">
                  <c:v>40.668295853441634</c:v>
                </c:pt>
              </c:numCache>
            </c:numRef>
          </c:xVal>
          <c:yVal>
            <c:numRef>
              <c:f>'Growth-Cycle'!$AZ$183:$AZ$186</c:f>
              <c:numCache>
                <c:formatCode>General</c:formatCode>
                <c:ptCount val="4"/>
                <c:pt idx="0">
                  <c:v>52</c:v>
                </c:pt>
                <c:pt idx="1">
                  <c:v>42</c:v>
                </c:pt>
                <c:pt idx="2">
                  <c:v>32</c:v>
                </c:pt>
                <c:pt idx="3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72-4600-B6B0-233C36573CBE}"/>
            </c:ext>
          </c:extLst>
        </c:ser>
        <c:ser>
          <c:idx val="2"/>
          <c:order val="2"/>
          <c:tx>
            <c:v>20 cm drop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'Growth-Cycle'!$BB$187:$BB$190</c:f>
                <c:numCache>
                  <c:formatCode>General</c:formatCode>
                  <c:ptCount val="4"/>
                  <c:pt idx="0">
                    <c:v>0.72473723426319614</c:v>
                  </c:pt>
                  <c:pt idx="1">
                    <c:v>1.6889713487002056</c:v>
                  </c:pt>
                  <c:pt idx="2">
                    <c:v>1.2067571625851203</c:v>
                  </c:pt>
                  <c:pt idx="3">
                    <c:v>0.62265837240857425</c:v>
                  </c:pt>
                </c:numCache>
              </c:numRef>
            </c:plus>
            <c:minus>
              <c:numRef>
                <c:f>'Growth-Cycle'!$BB$187:$BB$190</c:f>
                <c:numCache>
                  <c:formatCode>General</c:formatCode>
                  <c:ptCount val="4"/>
                  <c:pt idx="0">
                    <c:v>0.72473723426319614</c:v>
                  </c:pt>
                  <c:pt idx="1">
                    <c:v>1.6889713487002056</c:v>
                  </c:pt>
                  <c:pt idx="2">
                    <c:v>1.2067571625851203</c:v>
                  </c:pt>
                  <c:pt idx="3">
                    <c:v>0.62265837240857425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'Growth-Cycle'!$BA$187:$BA$190</c:f>
              <c:numCache>
                <c:formatCode>General</c:formatCode>
                <c:ptCount val="4"/>
                <c:pt idx="0">
                  <c:v>16.416292814399558</c:v>
                </c:pt>
                <c:pt idx="1">
                  <c:v>17.256274401615141</c:v>
                </c:pt>
                <c:pt idx="2">
                  <c:v>20.417699107910344</c:v>
                </c:pt>
                <c:pt idx="3">
                  <c:v>32.390758862544644</c:v>
                </c:pt>
              </c:numCache>
            </c:numRef>
          </c:xVal>
          <c:yVal>
            <c:numRef>
              <c:f>'Growth-Cycle'!$AZ$187:$AZ$190</c:f>
              <c:numCache>
                <c:formatCode>General</c:formatCode>
                <c:ptCount val="4"/>
                <c:pt idx="0">
                  <c:v>62</c:v>
                </c:pt>
                <c:pt idx="1">
                  <c:v>52</c:v>
                </c:pt>
                <c:pt idx="2">
                  <c:v>42</c:v>
                </c:pt>
                <c:pt idx="3">
                  <c:v>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72-4600-B6B0-233C36573CBE}"/>
            </c:ext>
          </c:extLst>
        </c:ser>
        <c:ser>
          <c:idx val="3"/>
          <c:order val="3"/>
          <c:tx>
            <c:v>30 cm drop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'Growth-Cycle'!$BB$191:$BB$194</c:f>
                <c:numCache>
                  <c:formatCode>General</c:formatCode>
                  <c:ptCount val="4"/>
                  <c:pt idx="0">
                    <c:v>0.99171309470775459</c:v>
                  </c:pt>
                  <c:pt idx="1">
                    <c:v>0.7693100506627687</c:v>
                  </c:pt>
                  <c:pt idx="2">
                    <c:v>1.2475436634589148</c:v>
                  </c:pt>
                  <c:pt idx="3">
                    <c:v>0.46046579283818112</c:v>
                  </c:pt>
                </c:numCache>
              </c:numRef>
            </c:plus>
            <c:minus>
              <c:numRef>
                <c:f>'Growth-Cycle'!$BB$191:$BB$194</c:f>
                <c:numCache>
                  <c:formatCode>General</c:formatCode>
                  <c:ptCount val="4"/>
                  <c:pt idx="0">
                    <c:v>0.99171309470775459</c:v>
                  </c:pt>
                  <c:pt idx="1">
                    <c:v>0.7693100506627687</c:v>
                  </c:pt>
                  <c:pt idx="2">
                    <c:v>1.2475436634589148</c:v>
                  </c:pt>
                  <c:pt idx="3">
                    <c:v>0.46046579283818112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'Growth-Cycle'!$BA$191:$BA$194</c:f>
              <c:numCache>
                <c:formatCode>General</c:formatCode>
                <c:ptCount val="4"/>
                <c:pt idx="0">
                  <c:v>16.175683294826293</c:v>
                </c:pt>
                <c:pt idx="1">
                  <c:v>16.409613394251267</c:v>
                </c:pt>
                <c:pt idx="2">
                  <c:v>18.159622009944574</c:v>
                </c:pt>
                <c:pt idx="3">
                  <c:v>19.784580352925836</c:v>
                </c:pt>
              </c:numCache>
            </c:numRef>
          </c:xVal>
          <c:yVal>
            <c:numRef>
              <c:f>'Growth-Cycle'!$AZ$191:$AZ$194</c:f>
              <c:numCache>
                <c:formatCode>General</c:formatCode>
                <c:ptCount val="4"/>
                <c:pt idx="0">
                  <c:v>72</c:v>
                </c:pt>
                <c:pt idx="1">
                  <c:v>62</c:v>
                </c:pt>
                <c:pt idx="2">
                  <c:v>52</c:v>
                </c:pt>
                <c:pt idx="3">
                  <c:v>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A72-4600-B6B0-233C36573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431647"/>
        <c:axId val="632436639"/>
      </c:scatterChart>
      <c:valAx>
        <c:axId val="632431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VSWC (%)</a:t>
                </a:r>
              </a:p>
            </c:rich>
          </c:tx>
          <c:layout>
            <c:manualLayout>
              <c:xMode val="edge"/>
              <c:yMode val="edge"/>
              <c:x val="0.40037750393073729"/>
              <c:y val="0.91363222420436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436639"/>
        <c:crosses val="autoZero"/>
        <c:crossBetween val="midCat"/>
        <c:majorUnit val="5"/>
      </c:valAx>
      <c:valAx>
        <c:axId val="6324366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Height above water table (cm)</a:t>
                </a:r>
              </a:p>
            </c:rich>
          </c:tx>
          <c:layout>
            <c:manualLayout>
              <c:xMode val="edge"/>
              <c:yMode val="edge"/>
              <c:x val="1.7076586418366582E-2"/>
              <c:y val="0.19854419786202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43164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2" Type="http://schemas.openxmlformats.org/officeDocument/2006/relationships/chart" Target="../charts/chart3.xml"/><Relationship Id="rId16" Type="http://schemas.openxmlformats.org/officeDocument/2006/relationships/chart" Target="../charts/chart17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195009</xdr:colOff>
      <xdr:row>15</xdr:row>
      <xdr:rowOff>144510</xdr:rowOff>
    </xdr:from>
    <xdr:to>
      <xdr:col>9</xdr:col>
      <xdr:colOff>481336</xdr:colOff>
      <xdr:row>31</xdr:row>
      <xdr:rowOff>169986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FA943C-8659-9FE2-DBEC-4C8FFE8CA0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11128</xdr:colOff>
      <xdr:row>214</xdr:row>
      <xdr:rowOff>69368</xdr:rowOff>
    </xdr:from>
    <xdr:to>
      <xdr:col>43</xdr:col>
      <xdr:colOff>590248</xdr:colOff>
      <xdr:row>230</xdr:row>
      <xdr:rowOff>125854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AD58D71-2FA2-4E48-9AA3-AC3D46915C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350566</xdr:colOff>
      <xdr:row>177</xdr:row>
      <xdr:rowOff>15850</xdr:rowOff>
    </xdr:from>
    <xdr:to>
      <xdr:col>35</xdr:col>
      <xdr:colOff>327707</xdr:colOff>
      <xdr:row>193</xdr:row>
      <xdr:rowOff>72185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35D1FB2-8C5E-4AE5-8F4B-356F0C2B5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533872</xdr:colOff>
      <xdr:row>177</xdr:row>
      <xdr:rowOff>48454</xdr:rowOff>
    </xdr:from>
    <xdr:to>
      <xdr:col>44</xdr:col>
      <xdr:colOff>511012</xdr:colOff>
      <xdr:row>193</xdr:row>
      <xdr:rowOff>105604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0B95F11-5323-419D-A036-12F4CDF767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187996</xdr:colOff>
      <xdr:row>194</xdr:row>
      <xdr:rowOff>169239</xdr:rowOff>
    </xdr:from>
    <xdr:to>
      <xdr:col>35</xdr:col>
      <xdr:colOff>165137</xdr:colOff>
      <xdr:row>211</xdr:row>
      <xdr:rowOff>44171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9EB8D1A-D9B5-41D8-8D84-30C752CCC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248977</xdr:colOff>
      <xdr:row>195</xdr:row>
      <xdr:rowOff>31419</xdr:rowOff>
    </xdr:from>
    <xdr:to>
      <xdr:col>44</xdr:col>
      <xdr:colOff>229430</xdr:colOff>
      <xdr:row>211</xdr:row>
      <xdr:rowOff>87754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8CB7FD1-67AD-4706-B854-2FDB9193B8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121739</xdr:colOff>
      <xdr:row>214</xdr:row>
      <xdr:rowOff>151905</xdr:rowOff>
    </xdr:from>
    <xdr:to>
      <xdr:col>35</xdr:col>
      <xdr:colOff>96296</xdr:colOff>
      <xdr:row>231</xdr:row>
      <xdr:rowOff>32602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0BD4DA2-F758-4FA0-9E36-C5E595E4BA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353292</xdr:colOff>
      <xdr:row>195</xdr:row>
      <xdr:rowOff>83438</xdr:rowOff>
    </xdr:from>
    <xdr:to>
      <xdr:col>53</xdr:col>
      <xdr:colOff>104696</xdr:colOff>
      <xdr:row>215</xdr:row>
      <xdr:rowOff>82137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E5FE989-99D5-4423-97C1-8010FAC82E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57</xdr:col>
      <xdr:colOff>50494</xdr:colOff>
      <xdr:row>196</xdr:row>
      <xdr:rowOff>68385</xdr:rowOff>
    </xdr:from>
    <xdr:to>
      <xdr:col>64</xdr:col>
      <xdr:colOff>498206</xdr:colOff>
      <xdr:row>214</xdr:row>
      <xdr:rowOff>56173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07C158-F797-4E85-8975-77A40CAC60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456724</xdr:colOff>
      <xdr:row>236</xdr:row>
      <xdr:rowOff>3197</xdr:rowOff>
    </xdr:from>
    <xdr:to>
      <xdr:col>34</xdr:col>
      <xdr:colOff>437631</xdr:colOff>
      <xdr:row>252</xdr:row>
      <xdr:rowOff>57416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50A1FB4-B8A3-47F5-B4E9-5EDECC0E9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194350</xdr:colOff>
      <xdr:row>237</xdr:row>
      <xdr:rowOff>39330</xdr:rowOff>
    </xdr:from>
    <xdr:to>
      <xdr:col>43</xdr:col>
      <xdr:colOff>182437</xdr:colOff>
      <xdr:row>253</xdr:row>
      <xdr:rowOff>103967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8E394D9-957C-48D8-85C4-548675481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43</xdr:col>
      <xdr:colOff>354401</xdr:colOff>
      <xdr:row>236</xdr:row>
      <xdr:rowOff>133665</xdr:rowOff>
    </xdr:from>
    <xdr:to>
      <xdr:col>52</xdr:col>
      <xdr:colOff>95349</xdr:colOff>
      <xdr:row>253</xdr:row>
      <xdr:rowOff>15525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CD19B630-9E1C-41D4-81B4-536CDE2F24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52</xdr:col>
      <xdr:colOff>470111</xdr:colOff>
      <xdr:row>237</xdr:row>
      <xdr:rowOff>41903</xdr:rowOff>
    </xdr:from>
    <xdr:to>
      <xdr:col>61</xdr:col>
      <xdr:colOff>451018</xdr:colOff>
      <xdr:row>253</xdr:row>
      <xdr:rowOff>92683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B1D55B02-B166-44CF-BAD9-8283186C8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444608</xdr:colOff>
      <xdr:row>234</xdr:row>
      <xdr:rowOff>109979</xdr:rowOff>
    </xdr:from>
    <xdr:to>
      <xdr:col>25</xdr:col>
      <xdr:colOff>142189</xdr:colOff>
      <xdr:row>255</xdr:row>
      <xdr:rowOff>35214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C3F5988-18AB-4A20-A67B-D14F53CEE9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133316</xdr:colOff>
      <xdr:row>234</xdr:row>
      <xdr:rowOff>150718</xdr:rowOff>
    </xdr:from>
    <xdr:to>
      <xdr:col>17</xdr:col>
      <xdr:colOff>442171</xdr:colOff>
      <xdr:row>255</xdr:row>
      <xdr:rowOff>72606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3574262E-8342-414A-B170-F5768E303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269260</xdr:colOff>
      <xdr:row>214</xdr:row>
      <xdr:rowOff>40282</xdr:rowOff>
    </xdr:from>
    <xdr:to>
      <xdr:col>24</xdr:col>
      <xdr:colOff>576441</xdr:colOff>
      <xdr:row>234</xdr:row>
      <xdr:rowOff>150031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5DCF45AA-78D5-4A58-9E20-473D2BD31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173132</xdr:colOff>
      <xdr:row>214</xdr:row>
      <xdr:rowOff>38870</xdr:rowOff>
    </xdr:from>
    <xdr:to>
      <xdr:col>17</xdr:col>
      <xdr:colOff>481649</xdr:colOff>
      <xdr:row>234</xdr:row>
      <xdr:rowOff>147771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FEE72FFD-3E02-4772-A011-618B93DF3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594731</xdr:colOff>
      <xdr:row>256</xdr:row>
      <xdr:rowOff>176561</xdr:rowOff>
    </xdr:from>
    <xdr:to>
      <xdr:col>19</xdr:col>
      <xdr:colOff>287888</xdr:colOff>
      <xdr:row>271</xdr:row>
      <xdr:rowOff>124127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472B759D-BFFD-4CAC-ABA9-B4081D33D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415898</xdr:colOff>
      <xdr:row>47</xdr:row>
      <xdr:rowOff>10790</xdr:rowOff>
    </xdr:from>
    <xdr:to>
      <xdr:col>35</xdr:col>
      <xdr:colOff>111098</xdr:colOff>
      <xdr:row>62</xdr:row>
      <xdr:rowOff>10790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73301D-0B43-4EFF-A8AD-3D1825693A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66978</xdr:colOff>
      <xdr:row>48</xdr:row>
      <xdr:rowOff>105464</xdr:rowOff>
    </xdr:from>
    <xdr:to>
      <xdr:col>43</xdr:col>
      <xdr:colOff>371778</xdr:colOff>
      <xdr:row>63</xdr:row>
      <xdr:rowOff>105464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F516B6-5918-422F-84CC-5E0B291BFB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366145</xdr:colOff>
      <xdr:row>64</xdr:row>
      <xdr:rowOff>65697</xdr:rowOff>
    </xdr:from>
    <xdr:to>
      <xdr:col>35</xdr:col>
      <xdr:colOff>61345</xdr:colOff>
      <xdr:row>79</xdr:row>
      <xdr:rowOff>65698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3ADD46F-21F4-4051-9555-6CEA7E5DD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30479</xdr:colOff>
      <xdr:row>64</xdr:row>
      <xdr:rowOff>91311</xdr:rowOff>
    </xdr:from>
    <xdr:to>
      <xdr:col>43</xdr:col>
      <xdr:colOff>335279</xdr:colOff>
      <xdr:row>79</xdr:row>
      <xdr:rowOff>91312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D6CC0A0-AD8E-4651-88A4-65AC9AE7A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359218</xdr:colOff>
      <xdr:row>80</xdr:row>
      <xdr:rowOff>101721</xdr:rowOff>
    </xdr:from>
    <xdr:to>
      <xdr:col>35</xdr:col>
      <xdr:colOff>54418</xdr:colOff>
      <xdr:row>95</xdr:row>
      <xdr:rowOff>101720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E6F5A73-C147-4538-9CC1-A26F83B2C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47</xdr:col>
      <xdr:colOff>464244</xdr:colOff>
      <xdr:row>46</xdr:row>
      <xdr:rowOff>73638</xdr:rowOff>
    </xdr:from>
    <xdr:to>
      <xdr:col>55</xdr:col>
      <xdr:colOff>159444</xdr:colOff>
      <xdr:row>61</xdr:row>
      <xdr:rowOff>73638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4A1BF02-730B-4FD3-B28A-D15330EDE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56350</xdr:colOff>
      <xdr:row>80</xdr:row>
      <xdr:rowOff>90289</xdr:rowOff>
    </xdr:from>
    <xdr:to>
      <xdr:col>43</xdr:col>
      <xdr:colOff>361150</xdr:colOff>
      <xdr:row>95</xdr:row>
      <xdr:rowOff>90289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9856B75-6323-4DDF-BB5B-37D2F5EE2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412334</xdr:colOff>
      <xdr:row>124</xdr:row>
      <xdr:rowOff>122687</xdr:rowOff>
    </xdr:from>
    <xdr:to>
      <xdr:col>13</xdr:col>
      <xdr:colOff>107535</xdr:colOff>
      <xdr:row>145</xdr:row>
      <xdr:rowOff>170222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54C3CE8-FD17-4722-AE3F-B382AF160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522030</xdr:colOff>
      <xdr:row>124</xdr:row>
      <xdr:rowOff>151589</xdr:rowOff>
    </xdr:from>
    <xdr:to>
      <xdr:col>22</xdr:col>
      <xdr:colOff>200400</xdr:colOff>
      <xdr:row>145</xdr:row>
      <xdr:rowOff>8562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83DFB8-0708-4F13-8025-A2DF8BBBC3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396493</xdr:colOff>
      <xdr:row>27</xdr:row>
      <xdr:rowOff>110837</xdr:rowOff>
    </xdr:from>
    <xdr:to>
      <xdr:col>23</xdr:col>
      <xdr:colOff>95869</xdr:colOff>
      <xdr:row>42</xdr:row>
      <xdr:rowOff>110837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8D7D09-D840-421F-8F5E-FC33FCBCC1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210306</xdr:colOff>
      <xdr:row>27</xdr:row>
      <xdr:rowOff>130756</xdr:rowOff>
    </xdr:from>
    <xdr:to>
      <xdr:col>30</xdr:col>
      <xdr:colOff>515106</xdr:colOff>
      <xdr:row>42</xdr:row>
      <xdr:rowOff>130755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69F29C-868D-421D-8089-80889CE99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59813</xdr:colOff>
      <xdr:row>27</xdr:row>
      <xdr:rowOff>124049</xdr:rowOff>
    </xdr:from>
    <xdr:to>
      <xdr:col>38</xdr:col>
      <xdr:colOff>365693</xdr:colOff>
      <xdr:row>42</xdr:row>
      <xdr:rowOff>124050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45D7939-0747-4897-A000-DC1DE2732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432133</xdr:colOff>
      <xdr:row>43</xdr:row>
      <xdr:rowOff>111884</xdr:rowOff>
    </xdr:from>
    <xdr:to>
      <xdr:col>23</xdr:col>
      <xdr:colOff>131509</xdr:colOff>
      <xdr:row>58</xdr:row>
      <xdr:rowOff>111884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9D50FB8-C7A7-4C7A-8AB2-B9AE99ABC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206788</xdr:colOff>
      <xdr:row>43</xdr:row>
      <xdr:rowOff>135699</xdr:rowOff>
    </xdr:from>
    <xdr:to>
      <xdr:col>30</xdr:col>
      <xdr:colOff>511588</xdr:colOff>
      <xdr:row>58</xdr:row>
      <xdr:rowOff>135699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D5941AC-B932-463C-8CCB-A043ECD6B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41754</xdr:colOff>
      <xdr:row>43</xdr:row>
      <xdr:rowOff>114822</xdr:rowOff>
    </xdr:from>
    <xdr:to>
      <xdr:col>38</xdr:col>
      <xdr:colOff>346553</xdr:colOff>
      <xdr:row>58</xdr:row>
      <xdr:rowOff>114822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4EF4FCC-C393-4E21-BE3A-FDFB1E70F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501041</xdr:colOff>
      <xdr:row>60</xdr:row>
      <xdr:rowOff>41752</xdr:rowOff>
    </xdr:from>
    <xdr:to>
      <xdr:col>23</xdr:col>
      <xdr:colOff>200417</xdr:colOff>
      <xdr:row>75</xdr:row>
      <xdr:rowOff>41752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A288E3E-D19E-4218-89F5-D5898356C7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31</xdr:col>
      <xdr:colOff>83506</xdr:colOff>
      <xdr:row>59</xdr:row>
      <xdr:rowOff>177453</xdr:rowOff>
    </xdr:from>
    <xdr:to>
      <xdr:col>38</xdr:col>
      <xdr:colOff>388306</xdr:colOff>
      <xdr:row>74</xdr:row>
      <xdr:rowOff>177453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8A2FFF8-AB2F-4029-822A-A1EA108BF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271397</xdr:colOff>
      <xdr:row>60</xdr:row>
      <xdr:rowOff>31315</xdr:rowOff>
    </xdr:from>
    <xdr:to>
      <xdr:col>30</xdr:col>
      <xdr:colOff>576197</xdr:colOff>
      <xdr:row>75</xdr:row>
      <xdr:rowOff>31315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347BAB8-7317-4C20-8E38-9520D7B29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9CC2E-133C-445A-992B-64C777FBE794}">
  <dimension ref="A1:J191"/>
  <sheetViews>
    <sheetView tabSelected="1" zoomScale="130" zoomScaleNormal="113" workbookViewId="0">
      <selection activeCell="A14" sqref="A14"/>
    </sheetView>
  </sheetViews>
  <sheetFormatPr defaultRowHeight="14.5" x14ac:dyDescent="0.35"/>
  <sheetData>
    <row r="1" spans="1:10" x14ac:dyDescent="0.35">
      <c r="A1" t="s">
        <v>101</v>
      </c>
      <c r="B1" t="s">
        <v>102</v>
      </c>
      <c r="C1" t="s">
        <v>104</v>
      </c>
      <c r="D1" t="s">
        <v>105</v>
      </c>
      <c r="E1" t="s">
        <v>103</v>
      </c>
      <c r="F1" t="s">
        <v>106</v>
      </c>
      <c r="G1" t="s">
        <v>107</v>
      </c>
      <c r="H1" t="s">
        <v>108</v>
      </c>
      <c r="I1" t="s">
        <v>109</v>
      </c>
      <c r="J1" t="s">
        <v>110</v>
      </c>
    </row>
    <row r="2" spans="1:10" x14ac:dyDescent="0.35">
      <c r="A2" t="s">
        <v>96</v>
      </c>
      <c r="B2">
        <v>0</v>
      </c>
      <c r="C2">
        <v>3041.6</v>
      </c>
      <c r="D2">
        <v>3041.6</v>
      </c>
      <c r="E2">
        <v>2040</v>
      </c>
      <c r="F2">
        <v>2040</v>
      </c>
      <c r="G2">
        <v>2040</v>
      </c>
      <c r="H2">
        <v>2040</v>
      </c>
      <c r="I2">
        <f t="shared" ref="I2:I11" si="0">AVERAGE(E2:H2)</f>
        <v>2040</v>
      </c>
      <c r="J2">
        <f t="shared" ref="J2:J11" si="1">I2/1000</f>
        <v>2.04</v>
      </c>
    </row>
    <row r="3" spans="1:10" x14ac:dyDescent="0.35">
      <c r="A3" t="s">
        <v>96</v>
      </c>
      <c r="B3">
        <v>5</v>
      </c>
      <c r="C3">
        <f>C2+112.25</f>
        <v>3153.85</v>
      </c>
      <c r="D3">
        <v>3154.3</v>
      </c>
      <c r="E3">
        <v>2060</v>
      </c>
      <c r="F3">
        <v>2060</v>
      </c>
      <c r="G3">
        <v>2050</v>
      </c>
      <c r="H3">
        <v>2050</v>
      </c>
      <c r="I3">
        <f t="shared" si="0"/>
        <v>2055</v>
      </c>
      <c r="J3">
        <f t="shared" si="1"/>
        <v>2.0550000000000002</v>
      </c>
    </row>
    <row r="4" spans="1:10" x14ac:dyDescent="0.35">
      <c r="A4" t="s">
        <v>96</v>
      </c>
      <c r="B4">
        <v>10</v>
      </c>
      <c r="C4">
        <f>C3+112.25</f>
        <v>3266.1</v>
      </c>
      <c r="D4">
        <v>3266.8</v>
      </c>
      <c r="E4">
        <v>2080</v>
      </c>
      <c r="F4">
        <v>2080</v>
      </c>
      <c r="G4">
        <v>2080</v>
      </c>
      <c r="H4">
        <v>2080</v>
      </c>
      <c r="I4">
        <f t="shared" si="0"/>
        <v>2080</v>
      </c>
      <c r="J4">
        <f t="shared" si="1"/>
        <v>2.08</v>
      </c>
    </row>
    <row r="5" spans="1:10" x14ac:dyDescent="0.35">
      <c r="A5" t="s">
        <v>96</v>
      </c>
      <c r="B5">
        <v>15</v>
      </c>
      <c r="C5">
        <f t="shared" ref="C5:C11" si="2">C4+112.25</f>
        <v>3378.35</v>
      </c>
      <c r="D5">
        <v>3379.4</v>
      </c>
      <c r="E5">
        <v>2120</v>
      </c>
      <c r="F5">
        <v>2120</v>
      </c>
      <c r="G5">
        <v>2120</v>
      </c>
      <c r="H5">
        <v>2120</v>
      </c>
      <c r="I5">
        <f t="shared" si="0"/>
        <v>2120</v>
      </c>
      <c r="J5">
        <f t="shared" si="1"/>
        <v>2.12</v>
      </c>
    </row>
    <row r="6" spans="1:10" x14ac:dyDescent="0.35">
      <c r="A6" t="s">
        <v>96</v>
      </c>
      <c r="B6">
        <v>20</v>
      </c>
      <c r="C6">
        <f t="shared" si="2"/>
        <v>3490.6</v>
      </c>
      <c r="D6">
        <v>3491</v>
      </c>
      <c r="E6">
        <v>2170</v>
      </c>
      <c r="F6">
        <v>2170</v>
      </c>
      <c r="G6">
        <v>2170</v>
      </c>
      <c r="H6">
        <v>2170</v>
      </c>
      <c r="I6">
        <f t="shared" si="0"/>
        <v>2170</v>
      </c>
      <c r="J6">
        <f t="shared" si="1"/>
        <v>2.17</v>
      </c>
    </row>
    <row r="7" spans="1:10" x14ac:dyDescent="0.35">
      <c r="A7" t="s">
        <v>96</v>
      </c>
      <c r="B7">
        <v>25</v>
      </c>
      <c r="C7">
        <f t="shared" si="2"/>
        <v>3602.85</v>
      </c>
      <c r="D7">
        <v>3603.7</v>
      </c>
      <c r="E7">
        <v>2260</v>
      </c>
      <c r="F7">
        <v>2260</v>
      </c>
      <c r="G7">
        <v>2260</v>
      </c>
      <c r="H7">
        <v>2270</v>
      </c>
      <c r="I7">
        <f t="shared" si="0"/>
        <v>2262.5</v>
      </c>
      <c r="J7">
        <f t="shared" si="1"/>
        <v>2.2625000000000002</v>
      </c>
    </row>
    <row r="8" spans="1:10" x14ac:dyDescent="0.35">
      <c r="A8" t="s">
        <v>96</v>
      </c>
      <c r="B8">
        <v>30</v>
      </c>
      <c r="C8">
        <f t="shared" si="2"/>
        <v>3715.1</v>
      </c>
      <c r="D8">
        <v>3716.2</v>
      </c>
      <c r="E8">
        <v>2340</v>
      </c>
      <c r="F8">
        <v>2340</v>
      </c>
      <c r="G8">
        <v>2340</v>
      </c>
      <c r="H8">
        <v>2340</v>
      </c>
      <c r="I8">
        <f t="shared" si="0"/>
        <v>2340</v>
      </c>
      <c r="J8">
        <f t="shared" si="1"/>
        <v>2.34</v>
      </c>
    </row>
    <row r="9" spans="1:10" x14ac:dyDescent="0.35">
      <c r="A9" t="s">
        <v>96</v>
      </c>
      <c r="B9">
        <v>35</v>
      </c>
      <c r="C9">
        <f t="shared" si="2"/>
        <v>3827.35</v>
      </c>
      <c r="D9">
        <v>3827</v>
      </c>
      <c r="E9">
        <v>2490</v>
      </c>
      <c r="F9">
        <v>2480</v>
      </c>
      <c r="G9">
        <v>2480</v>
      </c>
      <c r="H9">
        <v>2480</v>
      </c>
      <c r="I9">
        <f t="shared" si="0"/>
        <v>2482.5</v>
      </c>
      <c r="J9">
        <f t="shared" si="1"/>
        <v>2.4824999999999999</v>
      </c>
    </row>
    <row r="10" spans="1:10" x14ac:dyDescent="0.35">
      <c r="A10" t="s">
        <v>96</v>
      </c>
      <c r="B10">
        <v>40</v>
      </c>
      <c r="C10">
        <f t="shared" si="2"/>
        <v>3939.6</v>
      </c>
      <c r="D10">
        <v>3938</v>
      </c>
      <c r="E10">
        <v>2700</v>
      </c>
      <c r="F10">
        <v>2700</v>
      </c>
      <c r="G10">
        <v>2711</v>
      </c>
      <c r="H10">
        <v>2710</v>
      </c>
      <c r="I10">
        <f t="shared" si="0"/>
        <v>2705.25</v>
      </c>
      <c r="J10">
        <f t="shared" si="1"/>
        <v>2.7052499999999999</v>
      </c>
    </row>
    <row r="11" spans="1:10" x14ac:dyDescent="0.35">
      <c r="A11" t="s">
        <v>96</v>
      </c>
      <c r="B11">
        <v>45</v>
      </c>
      <c r="C11">
        <f t="shared" si="2"/>
        <v>4051.85</v>
      </c>
      <c r="D11">
        <v>4051</v>
      </c>
      <c r="E11">
        <v>3080</v>
      </c>
      <c r="F11">
        <v>3080</v>
      </c>
      <c r="G11">
        <v>3080</v>
      </c>
      <c r="H11">
        <v>3080</v>
      </c>
      <c r="I11">
        <f t="shared" si="0"/>
        <v>3080</v>
      </c>
      <c r="J11">
        <f t="shared" si="1"/>
        <v>3.08</v>
      </c>
    </row>
    <row r="13" spans="1:10" x14ac:dyDescent="0.35">
      <c r="A13" t="s">
        <v>113</v>
      </c>
    </row>
    <row r="14" spans="1:10" x14ac:dyDescent="0.35">
      <c r="A14" t="s">
        <v>111</v>
      </c>
      <c r="B14" t="s">
        <v>112</v>
      </c>
    </row>
    <row r="15" spans="1:10" x14ac:dyDescent="0.35">
      <c r="A15">
        <v>2.04</v>
      </c>
      <c r="B15">
        <f>45*(1-EXP(-3.67*((A15)-2.03)))</f>
        <v>1.6215623298260868</v>
      </c>
    </row>
    <row r="16" spans="1:10" x14ac:dyDescent="0.35">
      <c r="A16">
        <v>2.0499999999999998</v>
      </c>
      <c r="B16">
        <f t="shared" ref="B16:B79" si="3">45*(1-EXP(-3.67*((A16)-2.03)))</f>
        <v>3.1846921176629723</v>
      </c>
    </row>
    <row r="17" spans="1:2" x14ac:dyDescent="0.35">
      <c r="A17">
        <v>2.06</v>
      </c>
      <c r="B17">
        <f t="shared" si="3"/>
        <v>4.6914949637091405</v>
      </c>
    </row>
    <row r="18" spans="1:2" x14ac:dyDescent="0.35">
      <c r="A18">
        <v>2.0699999999999998</v>
      </c>
      <c r="B18">
        <f t="shared" si="3"/>
        <v>6.144000593452505</v>
      </c>
    </row>
    <row r="19" spans="1:2" x14ac:dyDescent="0.35">
      <c r="A19">
        <v>2.08</v>
      </c>
      <c r="B19">
        <f t="shared" si="3"/>
        <v>7.5441655917947728</v>
      </c>
    </row>
    <row r="20" spans="1:2" x14ac:dyDescent="0.35">
      <c r="A20">
        <v>2.09</v>
      </c>
      <c r="B20">
        <f t="shared" si="3"/>
        <v>8.8938760386513671</v>
      </c>
    </row>
    <row r="21" spans="1:2" x14ac:dyDescent="0.35">
      <c r="A21">
        <v>2.1</v>
      </c>
      <c r="B21">
        <f t="shared" si="3"/>
        <v>10.194950049579234</v>
      </c>
    </row>
    <row r="22" spans="1:2" x14ac:dyDescent="0.35">
      <c r="A22">
        <v>2.11</v>
      </c>
      <c r="B22">
        <f t="shared" si="3"/>
        <v>11.449140224852904</v>
      </c>
    </row>
    <row r="23" spans="1:2" x14ac:dyDescent="0.35">
      <c r="A23">
        <v>2.12</v>
      </c>
      <c r="B23">
        <f t="shared" si="3"/>
        <v>12.658136010289697</v>
      </c>
    </row>
    <row r="24" spans="1:2" x14ac:dyDescent="0.35">
      <c r="A24">
        <v>2.13</v>
      </c>
      <c r="B24">
        <f t="shared" si="3"/>
        <v>13.823565973002385</v>
      </c>
    </row>
    <row r="25" spans="1:2" x14ac:dyDescent="0.35">
      <c r="A25">
        <v>2.14</v>
      </c>
      <c r="B25">
        <f t="shared" si="3"/>
        <v>14.946999995146552</v>
      </c>
    </row>
    <row r="26" spans="1:2" x14ac:dyDescent="0.35">
      <c r="A26">
        <v>2.15</v>
      </c>
      <c r="B26">
        <f t="shared" si="3"/>
        <v>16.029951388616137</v>
      </c>
    </row>
    <row r="27" spans="1:2" x14ac:dyDescent="0.35">
      <c r="A27">
        <v>2.16</v>
      </c>
      <c r="B27">
        <f t="shared" si="3"/>
        <v>17.073878933537259</v>
      </c>
    </row>
    <row r="28" spans="1:2" x14ac:dyDescent="0.35">
      <c r="A28">
        <v>2.17</v>
      </c>
      <c r="B28">
        <f t="shared" si="3"/>
        <v>18.080188843304743</v>
      </c>
    </row>
    <row r="29" spans="1:2" x14ac:dyDescent="0.35">
      <c r="A29">
        <v>2.1800000000000002</v>
      </c>
      <c r="B29">
        <f t="shared" si="3"/>
        <v>19.050236658809833</v>
      </c>
    </row>
    <row r="30" spans="1:2" x14ac:dyDescent="0.35">
      <c r="A30">
        <v>2.19</v>
      </c>
      <c r="B30">
        <f t="shared" si="3"/>
        <v>19.985329074409258</v>
      </c>
    </row>
    <row r="31" spans="1:2" x14ac:dyDescent="0.35">
      <c r="A31">
        <v>2.2000000000000002</v>
      </c>
      <c r="B31">
        <f t="shared" si="3"/>
        <v>20.886725698096672</v>
      </c>
    </row>
    <row r="32" spans="1:2" x14ac:dyDescent="0.35">
      <c r="A32">
        <v>2.21</v>
      </c>
      <c r="B32">
        <f t="shared" si="3"/>
        <v>21.755640748246186</v>
      </c>
    </row>
    <row r="33" spans="1:2" x14ac:dyDescent="0.35">
      <c r="A33">
        <v>2.2200000000000002</v>
      </c>
      <c r="B33">
        <f t="shared" si="3"/>
        <v>22.593244689214821</v>
      </c>
    </row>
    <row r="34" spans="1:2" x14ac:dyDescent="0.35">
      <c r="A34">
        <v>2.23</v>
      </c>
      <c r="B34">
        <f t="shared" si="3"/>
        <v>23.40066580800589</v>
      </c>
    </row>
    <row r="35" spans="1:2" x14ac:dyDescent="0.35">
      <c r="A35">
        <v>2.2400000000000002</v>
      </c>
      <c r="B35">
        <f t="shared" si="3"/>
        <v>24.178991734118391</v>
      </c>
    </row>
    <row r="36" spans="1:2" x14ac:dyDescent="0.35">
      <c r="A36">
        <v>2.25</v>
      </c>
      <c r="B36">
        <f t="shared" si="3"/>
        <v>24.929270904628375</v>
      </c>
    </row>
    <row r="37" spans="1:2" x14ac:dyDescent="0.35">
      <c r="A37">
        <v>2.25999999999999</v>
      </c>
      <c r="B37">
        <f t="shared" si="3"/>
        <v>25.652513976476527</v>
      </c>
    </row>
    <row r="38" spans="1:2" x14ac:dyDescent="0.35">
      <c r="A38">
        <v>2.27</v>
      </c>
      <c r="B38">
        <f t="shared" si="3"/>
        <v>26.349695187867908</v>
      </c>
    </row>
    <row r="39" spans="1:2" x14ac:dyDescent="0.35">
      <c r="A39">
        <v>2.27999999999999</v>
      </c>
      <c r="B39">
        <f t="shared" si="3"/>
        <v>27.021753670603402</v>
      </c>
    </row>
    <row r="40" spans="1:2" x14ac:dyDescent="0.35">
      <c r="A40">
        <v>2.29</v>
      </c>
      <c r="B40">
        <f t="shared" si="3"/>
        <v>27.669594715139215</v>
      </c>
    </row>
    <row r="41" spans="1:2" x14ac:dyDescent="0.35">
      <c r="A41">
        <v>2.2999999999999901</v>
      </c>
      <c r="B41">
        <f t="shared" si="3"/>
        <v>28.294090990039681</v>
      </c>
    </row>
    <row r="42" spans="1:2" x14ac:dyDescent="0.35">
      <c r="A42">
        <v>2.3099999999999898</v>
      </c>
      <c r="B42">
        <f t="shared" si="3"/>
        <v>28.896083717507523</v>
      </c>
    </row>
    <row r="43" spans="1:2" x14ac:dyDescent="0.35">
      <c r="A43">
        <v>2.3199999999999901</v>
      </c>
      <c r="B43">
        <f t="shared" si="3"/>
        <v>29.476383806537804</v>
      </c>
    </row>
    <row r="44" spans="1:2" x14ac:dyDescent="0.35">
      <c r="A44">
        <v>2.3299999999999899</v>
      </c>
      <c r="B44">
        <f t="shared" si="3"/>
        <v>30.035772945248812</v>
      </c>
    </row>
    <row r="45" spans="1:2" x14ac:dyDescent="0.35">
      <c r="A45">
        <v>2.3399999999999901</v>
      </c>
      <c r="B45">
        <f t="shared" si="3"/>
        <v>30.575004653847682</v>
      </c>
    </row>
    <row r="46" spans="1:2" x14ac:dyDescent="0.35">
      <c r="A46">
        <v>2.3499999999999899</v>
      </c>
      <c r="B46">
        <f t="shared" si="3"/>
        <v>31.094805299652929</v>
      </c>
    </row>
    <row r="47" spans="1:2" x14ac:dyDescent="0.35">
      <c r="A47">
        <v>2.3599999999999901</v>
      </c>
      <c r="B47">
        <f t="shared" si="3"/>
        <v>31.595875075541368</v>
      </c>
    </row>
    <row r="48" spans="1:2" x14ac:dyDescent="0.35">
      <c r="A48">
        <v>2.3699999999999899</v>
      </c>
      <c r="B48">
        <f t="shared" si="3"/>
        <v>32.078888943136576</v>
      </c>
    </row>
    <row r="49" spans="1:2" x14ac:dyDescent="0.35">
      <c r="A49">
        <v>2.3799999999999901</v>
      </c>
      <c r="B49">
        <f t="shared" si="3"/>
        <v>32.544497542010113</v>
      </c>
    </row>
    <row r="50" spans="1:2" x14ac:dyDescent="0.35">
      <c r="A50">
        <v>2.3899999999999899</v>
      </c>
      <c r="B50">
        <f t="shared" si="3"/>
        <v>32.993328066119709</v>
      </c>
    </row>
    <row r="51" spans="1:2" x14ac:dyDescent="0.35">
      <c r="A51">
        <v>2.3999999999999901</v>
      </c>
      <c r="B51">
        <f t="shared" si="3"/>
        <v>33.425985108665493</v>
      </c>
    </row>
    <row r="52" spans="1:2" x14ac:dyDescent="0.35">
      <c r="A52">
        <v>2.4099999999999899</v>
      </c>
      <c r="B52">
        <f t="shared" si="3"/>
        <v>33.843051476501792</v>
      </c>
    </row>
    <row r="53" spans="1:2" x14ac:dyDescent="0.35">
      <c r="A53">
        <v>2.4199999999999902</v>
      </c>
      <c r="B53">
        <f t="shared" si="3"/>
        <v>34.245088975202087</v>
      </c>
    </row>
    <row r="54" spans="1:2" x14ac:dyDescent="0.35">
      <c r="A54">
        <v>2.4299999999999899</v>
      </c>
      <c r="B54">
        <f t="shared" si="3"/>
        <v>34.632639165834149</v>
      </c>
    </row>
    <row r="55" spans="1:2" x14ac:dyDescent="0.35">
      <c r="A55">
        <v>2.4399999999999902</v>
      </c>
      <c r="B55">
        <f t="shared" si="3"/>
        <v>35.00622409446521</v>
      </c>
    </row>
    <row r="56" spans="1:2" x14ac:dyDescent="0.35">
      <c r="A56">
        <v>2.44999999999999</v>
      </c>
      <c r="B56">
        <f t="shared" si="3"/>
        <v>35.366346995379388</v>
      </c>
    </row>
    <row r="57" spans="1:2" x14ac:dyDescent="0.35">
      <c r="A57">
        <v>2.4599999999999902</v>
      </c>
      <c r="B57">
        <f t="shared" si="3"/>
        <v>35.713492968955137</v>
      </c>
    </row>
    <row r="58" spans="1:2" x14ac:dyDescent="0.35">
      <c r="A58">
        <v>2.46999999999999</v>
      </c>
      <c r="B58">
        <f t="shared" si="3"/>
        <v>36.048129635115288</v>
      </c>
    </row>
    <row r="59" spans="1:2" x14ac:dyDescent="0.35">
      <c r="A59">
        <v>2.4799999999999902</v>
      </c>
      <c r="B59">
        <f t="shared" si="3"/>
        <v>36.370707763230477</v>
      </c>
    </row>
    <row r="60" spans="1:2" x14ac:dyDescent="0.35">
      <c r="A60">
        <v>2.48999999999999</v>
      </c>
      <c r="B60">
        <f t="shared" si="3"/>
        <v>36.681661879323933</v>
      </c>
    </row>
    <row r="61" spans="1:2" x14ac:dyDescent="0.35">
      <c r="A61">
        <v>2.4999999999999898</v>
      </c>
      <c r="B61">
        <f t="shared" si="3"/>
        <v>36.981410851396021</v>
      </c>
    </row>
    <row r="62" spans="1:2" x14ac:dyDescent="0.35">
      <c r="A62">
        <v>2.50999999999999</v>
      </c>
      <c r="B62">
        <f t="shared" si="3"/>
        <v>37.270358453656655</v>
      </c>
    </row>
    <row r="63" spans="1:2" x14ac:dyDescent="0.35">
      <c r="A63">
        <v>2.5199999999999898</v>
      </c>
      <c r="B63">
        <f t="shared" si="3"/>
        <v>37.548893910425733</v>
      </c>
    </row>
    <row r="64" spans="1:2" x14ac:dyDescent="0.35">
      <c r="A64">
        <v>2.52999999999999</v>
      </c>
      <c r="B64">
        <f t="shared" si="3"/>
        <v>37.81739242043443</v>
      </c>
    </row>
    <row r="65" spans="1:2" x14ac:dyDescent="0.35">
      <c r="A65">
        <v>2.5399999999999898</v>
      </c>
      <c r="B65">
        <f t="shared" si="3"/>
        <v>38.076215662233238</v>
      </c>
    </row>
    <row r="66" spans="1:2" x14ac:dyDescent="0.35">
      <c r="A66">
        <v>2.5499999999999901</v>
      </c>
      <c r="B66">
        <f t="shared" si="3"/>
        <v>38.325712281387958</v>
      </c>
    </row>
    <row r="67" spans="1:2" x14ac:dyDescent="0.35">
      <c r="A67">
        <v>2.5599999999999898</v>
      </c>
      <c r="B67">
        <f t="shared" si="3"/>
        <v>38.566218360119549</v>
      </c>
    </row>
    <row r="68" spans="1:2" x14ac:dyDescent="0.35">
      <c r="A68">
        <v>2.5699999999999901</v>
      </c>
      <c r="B68">
        <f t="shared" si="3"/>
        <v>38.79805787002082</v>
      </c>
    </row>
    <row r="69" spans="1:2" x14ac:dyDescent="0.35">
      <c r="A69">
        <v>2.5799999999999899</v>
      </c>
      <c r="B69">
        <f t="shared" si="3"/>
        <v>39.021543108459376</v>
      </c>
    </row>
    <row r="70" spans="1:2" x14ac:dyDescent="0.35">
      <c r="A70">
        <v>2.5899999999999901</v>
      </c>
      <c r="B70">
        <f t="shared" si="3"/>
        <v>39.236975119255185</v>
      </c>
    </row>
    <row r="71" spans="1:2" x14ac:dyDescent="0.35">
      <c r="A71">
        <v>2.5999999999999899</v>
      </c>
      <c r="B71">
        <f t="shared" si="3"/>
        <v>39.444644098198872</v>
      </c>
    </row>
    <row r="72" spans="1:2" x14ac:dyDescent="0.35">
      <c r="A72">
        <v>2.6099999999999901</v>
      </c>
      <c r="B72">
        <f t="shared" si="3"/>
        <v>39.644829783957491</v>
      </c>
    </row>
    <row r="73" spans="1:2" x14ac:dyDescent="0.35">
      <c r="A73">
        <v>2.6199999999999899</v>
      </c>
      <c r="B73">
        <f t="shared" si="3"/>
        <v>39.837801834893945</v>
      </c>
    </row>
    <row r="74" spans="1:2" x14ac:dyDescent="0.35">
      <c r="A74">
        <v>2.6299999999999901</v>
      </c>
      <c r="B74">
        <f t="shared" si="3"/>
        <v>40.023820192308023</v>
      </c>
    </row>
    <row r="75" spans="1:2" x14ac:dyDescent="0.35">
      <c r="A75">
        <v>2.6399999999999899</v>
      </c>
      <c r="B75">
        <f t="shared" si="3"/>
        <v>40.203135430587892</v>
      </c>
    </row>
    <row r="76" spans="1:2" x14ac:dyDescent="0.35">
      <c r="A76">
        <v>2.6499999999999901</v>
      </c>
      <c r="B76">
        <f t="shared" si="3"/>
        <v>40.375989094744249</v>
      </c>
    </row>
    <row r="77" spans="1:2" x14ac:dyDescent="0.35">
      <c r="A77">
        <v>2.6599999999999899</v>
      </c>
      <c r="B77">
        <f t="shared" si="3"/>
        <v>40.542614025781305</v>
      </c>
    </row>
    <row r="78" spans="1:2" x14ac:dyDescent="0.35">
      <c r="A78">
        <v>2.6699999999999902</v>
      </c>
      <c r="B78">
        <f t="shared" si="3"/>
        <v>40.703234674343264</v>
      </c>
    </row>
    <row r="79" spans="1:2" x14ac:dyDescent="0.35">
      <c r="A79">
        <v>2.6799999999999899</v>
      </c>
      <c r="B79">
        <f t="shared" si="3"/>
        <v>40.858067403058541</v>
      </c>
    </row>
    <row r="80" spans="1:2" x14ac:dyDescent="0.35">
      <c r="A80">
        <v>2.6899999999999902</v>
      </c>
      <c r="B80">
        <f t="shared" ref="B80:B143" si="4">45*(1-EXP(-3.67*((A80)-2.03)))</f>
        <v>41.007320777989186</v>
      </c>
    </row>
    <row r="81" spans="1:2" x14ac:dyDescent="0.35">
      <c r="A81">
        <v>2.69999999999999</v>
      </c>
      <c r="B81">
        <f t="shared" si="4"/>
        <v>41.151195849577896</v>
      </c>
    </row>
    <row r="82" spans="1:2" x14ac:dyDescent="0.35">
      <c r="A82">
        <v>2.7099999999999902</v>
      </c>
      <c r="B82">
        <f t="shared" si="4"/>
        <v>41.289886423471287</v>
      </c>
    </row>
    <row r="83" spans="1:2" x14ac:dyDescent="0.35">
      <c r="A83">
        <v>2.71999999999999</v>
      </c>
      <c r="B83">
        <f t="shared" si="4"/>
        <v>41.423579321584064</v>
      </c>
    </row>
    <row r="84" spans="1:2" x14ac:dyDescent="0.35">
      <c r="A84">
        <v>2.72999999999998</v>
      </c>
      <c r="B84">
        <f t="shared" si="4"/>
        <v>41.552454633755723</v>
      </c>
    </row>
    <row r="85" spans="1:2" x14ac:dyDescent="0.35">
      <c r="A85">
        <v>2.73999999999999</v>
      </c>
      <c r="B85">
        <f t="shared" si="4"/>
        <v>41.676685960339583</v>
      </c>
    </row>
    <row r="86" spans="1:2" x14ac:dyDescent="0.35">
      <c r="A86">
        <v>2.74999999999998</v>
      </c>
      <c r="B86">
        <f t="shared" si="4"/>
        <v>41.796440646048246</v>
      </c>
    </row>
    <row r="87" spans="1:2" x14ac:dyDescent="0.35">
      <c r="A87">
        <v>2.75999999999999</v>
      </c>
      <c r="B87">
        <f t="shared" si="4"/>
        <v>41.9118800053757</v>
      </c>
    </row>
    <row r="88" spans="1:2" x14ac:dyDescent="0.35">
      <c r="A88">
        <v>2.76999999999998</v>
      </c>
      <c r="B88">
        <f t="shared" si="4"/>
        <v>42.023159539892596</v>
      </c>
    </row>
    <row r="89" spans="1:2" x14ac:dyDescent="0.35">
      <c r="A89">
        <v>2.7799999999999798</v>
      </c>
      <c r="B89">
        <f t="shared" si="4"/>
        <v>42.130429147715084</v>
      </c>
    </row>
    <row r="90" spans="1:2" x14ac:dyDescent="0.35">
      <c r="A90">
        <v>2.7899999999999801</v>
      </c>
      <c r="B90">
        <f t="shared" si="4"/>
        <v>42.233833325422474</v>
      </c>
    </row>
    <row r="91" spans="1:2" x14ac:dyDescent="0.35">
      <c r="A91">
        <v>2.7999999999999798</v>
      </c>
      <c r="B91">
        <f t="shared" si="4"/>
        <v>42.333511362700577</v>
      </c>
    </row>
    <row r="92" spans="1:2" x14ac:dyDescent="0.35">
      <c r="A92">
        <v>2.8099999999999801</v>
      </c>
      <c r="B92">
        <f t="shared" si="4"/>
        <v>42.429597529970671</v>
      </c>
    </row>
    <row r="93" spans="1:2" x14ac:dyDescent="0.35">
      <c r="A93">
        <v>2.8199999999999799</v>
      </c>
      <c r="B93">
        <f t="shared" si="4"/>
        <v>42.522221259257144</v>
      </c>
    </row>
    <row r="94" spans="1:2" x14ac:dyDescent="0.35">
      <c r="A94">
        <v>2.8299999999999801</v>
      </c>
      <c r="B94">
        <f t="shared" si="4"/>
        <v>42.611507318537868</v>
      </c>
    </row>
    <row r="95" spans="1:2" x14ac:dyDescent="0.35">
      <c r="A95">
        <v>2.8399999999999799</v>
      </c>
      <c r="B95">
        <f t="shared" si="4"/>
        <v>42.697575979811738</v>
      </c>
    </row>
    <row r="96" spans="1:2" x14ac:dyDescent="0.35">
      <c r="A96">
        <v>2.8499999999999801</v>
      </c>
      <c r="B96">
        <f t="shared" si="4"/>
        <v>42.780543181110048</v>
      </c>
    </row>
    <row r="97" spans="1:2" x14ac:dyDescent="0.35">
      <c r="A97">
        <v>2.8599999999999799</v>
      </c>
      <c r="B97">
        <f t="shared" si="4"/>
        <v>42.860520682669772</v>
      </c>
    </row>
    <row r="98" spans="1:2" x14ac:dyDescent="0.35">
      <c r="A98">
        <v>2.8699999999999801</v>
      </c>
      <c r="B98">
        <f t="shared" si="4"/>
        <v>42.93761621747921</v>
      </c>
    </row>
    <row r="99" spans="1:2" x14ac:dyDescent="0.35">
      <c r="A99">
        <v>2.8799999999999799</v>
      </c>
      <c r="B99">
        <f t="shared" si="4"/>
        <v>43.011933636398759</v>
      </c>
    </row>
    <row r="100" spans="1:2" x14ac:dyDescent="0.35">
      <c r="A100">
        <v>2.8899999999999801</v>
      </c>
      <c r="B100">
        <f t="shared" si="4"/>
        <v>43.083573048052315</v>
      </c>
    </row>
    <row r="101" spans="1:2" x14ac:dyDescent="0.35">
      <c r="A101">
        <v>2.8999999999999799</v>
      </c>
      <c r="B101">
        <f t="shared" si="4"/>
        <v>43.152630953677686</v>
      </c>
    </row>
    <row r="102" spans="1:2" x14ac:dyDescent="0.35">
      <c r="A102">
        <v>2.9099999999999802</v>
      </c>
      <c r="B102">
        <f t="shared" si="4"/>
        <v>43.219200377117751</v>
      </c>
    </row>
    <row r="103" spans="1:2" x14ac:dyDescent="0.35">
      <c r="A103">
        <v>2.9199999999999799</v>
      </c>
      <c r="B103">
        <f t="shared" si="4"/>
        <v>43.283370990127402</v>
      </c>
    </row>
    <row r="104" spans="1:2" x14ac:dyDescent="0.35">
      <c r="A104">
        <v>2.9299999999999802</v>
      </c>
      <c r="B104">
        <f t="shared" si="4"/>
        <v>43.345229233165092</v>
      </c>
    </row>
    <row r="105" spans="1:2" x14ac:dyDescent="0.35">
      <c r="A105">
        <v>2.93999999999998</v>
      </c>
      <c r="B105">
        <f t="shared" si="4"/>
        <v>43.404858431831691</v>
      </c>
    </row>
    <row r="106" spans="1:2" x14ac:dyDescent="0.35">
      <c r="A106">
        <v>2.9499999999999802</v>
      </c>
      <c r="B106">
        <f t="shared" si="4"/>
        <v>43.462338909113498</v>
      </c>
    </row>
    <row r="107" spans="1:2" x14ac:dyDescent="0.35">
      <c r="A107">
        <v>2.95999999999998</v>
      </c>
      <c r="B107">
        <f t="shared" si="4"/>
        <v>43.517748093580622</v>
      </c>
    </row>
    <row r="108" spans="1:2" x14ac:dyDescent="0.35">
      <c r="A108">
        <v>2.9699999999999802</v>
      </c>
      <c r="B108">
        <f t="shared" si="4"/>
        <v>43.57116062368646</v>
      </c>
    </row>
    <row r="109" spans="1:2" x14ac:dyDescent="0.35">
      <c r="A109">
        <v>2.97999999999998</v>
      </c>
      <c r="B109">
        <f t="shared" si="4"/>
        <v>43.62264844830873</v>
      </c>
    </row>
    <row r="110" spans="1:2" x14ac:dyDescent="0.35">
      <c r="A110">
        <v>2.9899999999999798</v>
      </c>
      <c r="B110">
        <f t="shared" si="4"/>
        <v>43.672280923667614</v>
      </c>
    </row>
    <row r="111" spans="1:2" x14ac:dyDescent="0.35">
      <c r="A111">
        <v>2.99999999999998</v>
      </c>
      <c r="B111">
        <f t="shared" si="4"/>
        <v>43.720124906751437</v>
      </c>
    </row>
    <row r="112" spans="1:2" x14ac:dyDescent="0.35">
      <c r="A112">
        <v>3.0099999999999798</v>
      </c>
      <c r="B112">
        <f t="shared" si="4"/>
        <v>43.766244845375766</v>
      </c>
    </row>
    <row r="113" spans="1:2" x14ac:dyDescent="0.35">
      <c r="A113">
        <v>3.01999999999998</v>
      </c>
      <c r="B113">
        <f t="shared" si="4"/>
        <v>43.810702864997261</v>
      </c>
    </row>
    <row r="114" spans="1:2" x14ac:dyDescent="0.35">
      <c r="A114">
        <v>3.0299999999999798</v>
      </c>
      <c r="B114">
        <f t="shared" si="4"/>
        <v>43.853558852399274</v>
      </c>
    </row>
    <row r="115" spans="1:2" x14ac:dyDescent="0.35">
      <c r="A115">
        <v>3.0399999999999801</v>
      </c>
      <c r="B115">
        <f t="shared" si="4"/>
        <v>43.894870536361758</v>
      </c>
    </row>
    <row r="116" spans="1:2" x14ac:dyDescent="0.35">
      <c r="A116">
        <v>3.0499999999999798</v>
      </c>
      <c r="B116">
        <f t="shared" si="4"/>
        <v>43.934693565424347</v>
      </c>
    </row>
    <row r="117" spans="1:2" x14ac:dyDescent="0.35">
      <c r="A117">
        <v>3.0599999999999801</v>
      </c>
      <c r="B117">
        <f t="shared" si="4"/>
        <v>43.973081582847222</v>
      </c>
    </row>
    <row r="118" spans="1:2" x14ac:dyDescent="0.35">
      <c r="A118">
        <v>3.0699999999999799</v>
      </c>
      <c r="B118">
        <f t="shared" si="4"/>
        <v>44.01008629887076</v>
      </c>
    </row>
    <row r="119" spans="1:2" x14ac:dyDescent="0.35">
      <c r="A119">
        <v>3.0799999999999801</v>
      </c>
      <c r="B119">
        <f t="shared" si="4"/>
        <v>44.045757560371428</v>
      </c>
    </row>
    <row r="120" spans="1:2" x14ac:dyDescent="0.35">
      <c r="A120">
        <v>3.0899999999999799</v>
      </c>
      <c r="B120">
        <f t="shared" si="4"/>
        <v>44.080143418007495</v>
      </c>
    </row>
    <row r="121" spans="1:2" x14ac:dyDescent="0.35">
      <c r="A121">
        <v>3.0999999999999801</v>
      </c>
      <c r="B121">
        <f t="shared" si="4"/>
        <v>44.113290190945307</v>
      </c>
    </row>
    <row r="122" spans="1:2" x14ac:dyDescent="0.35">
      <c r="A122">
        <v>3.1099999999999799</v>
      </c>
      <c r="B122">
        <f t="shared" si="4"/>
        <v>44.145242529253096</v>
      </c>
    </row>
    <row r="123" spans="1:2" x14ac:dyDescent="0.35">
      <c r="A123">
        <v>3.1199999999999801</v>
      </c>
      <c r="B123">
        <f t="shared" si="4"/>
        <v>44.176043474046438</v>
      </c>
    </row>
    <row r="124" spans="1:2" x14ac:dyDescent="0.35">
      <c r="A124">
        <v>3.1299999999999799</v>
      </c>
      <c r="B124">
        <f t="shared" si="4"/>
        <v>44.205734515466453</v>
      </c>
    </row>
    <row r="125" spans="1:2" x14ac:dyDescent="0.35">
      <c r="A125">
        <v>3.1399999999999801</v>
      </c>
      <c r="B125">
        <f t="shared" si="4"/>
        <v>44.234355648568695</v>
      </c>
    </row>
    <row r="126" spans="1:2" x14ac:dyDescent="0.35">
      <c r="A126">
        <v>3.1499999999999799</v>
      </c>
      <c r="B126">
        <f t="shared" si="4"/>
        <v>44.261945427198135</v>
      </c>
    </row>
    <row r="127" spans="1:2" x14ac:dyDescent="0.35">
      <c r="A127">
        <v>3.1599999999999802</v>
      </c>
      <c r="B127">
        <f t="shared" si="4"/>
        <v>44.288541015922831</v>
      </c>
    </row>
    <row r="128" spans="1:2" x14ac:dyDescent="0.35">
      <c r="A128">
        <v>3.1699999999999799</v>
      </c>
      <c r="B128">
        <f t="shared" si="4"/>
        <v>44.314178240096076</v>
      </c>
    </row>
    <row r="129" spans="1:2" x14ac:dyDescent="0.35">
      <c r="A129">
        <v>3.1799999999999802</v>
      </c>
      <c r="B129">
        <f t="shared" si="4"/>
        <v>44.338891634114638</v>
      </c>
    </row>
    <row r="130" spans="1:2" x14ac:dyDescent="0.35">
      <c r="A130">
        <v>3.18999999999998</v>
      </c>
      <c r="B130">
        <f t="shared" si="4"/>
        <v>44.362714487938028</v>
      </c>
    </row>
    <row r="131" spans="1:2" x14ac:dyDescent="0.35">
      <c r="A131">
        <v>3.1999999999999802</v>
      </c>
      <c r="B131">
        <f t="shared" si="4"/>
        <v>44.385678891931441</v>
      </c>
    </row>
    <row r="132" spans="1:2" x14ac:dyDescent="0.35">
      <c r="A132">
        <v>3.20999999999998</v>
      </c>
      <c r="B132">
        <f t="shared" si="4"/>
        <v>44.407815780092797</v>
      </c>
    </row>
    <row r="133" spans="1:2" x14ac:dyDescent="0.35">
      <c r="A133">
        <v>3.21999999999997</v>
      </c>
      <c r="B133">
        <f t="shared" si="4"/>
        <v>44.429154971722085</v>
      </c>
    </row>
    <row r="134" spans="1:2" x14ac:dyDescent="0.35">
      <c r="A134">
        <v>3.2299999999999698</v>
      </c>
      <c r="B134">
        <f t="shared" si="4"/>
        <v>44.449725211589282</v>
      </c>
    </row>
    <row r="135" spans="1:2" x14ac:dyDescent="0.35">
      <c r="A135">
        <v>3.23999999999997</v>
      </c>
      <c r="B135">
        <f t="shared" si="4"/>
        <v>44.469554208654614</v>
      </c>
    </row>
    <row r="136" spans="1:2" x14ac:dyDescent="0.35">
      <c r="A136">
        <v>3.2499999999999698</v>
      </c>
      <c r="B136">
        <f t="shared" si="4"/>
        <v>44.488668673393732</v>
      </c>
    </row>
    <row r="137" spans="1:2" x14ac:dyDescent="0.35">
      <c r="A137">
        <v>3.25999999999997</v>
      </c>
      <c r="B137">
        <f t="shared" si="4"/>
        <v>44.507094353777838</v>
      </c>
    </row>
    <row r="138" spans="1:2" x14ac:dyDescent="0.35">
      <c r="A138">
        <v>3.2699999999999698</v>
      </c>
      <c r="B138">
        <f t="shared" si="4"/>
        <v>44.524856069957224</v>
      </c>
    </row>
    <row r="139" spans="1:2" x14ac:dyDescent="0.35">
      <c r="A139">
        <v>3.2799999999999701</v>
      </c>
      <c r="B139">
        <f t="shared" si="4"/>
        <v>44.541977747695064</v>
      </c>
    </row>
    <row r="140" spans="1:2" x14ac:dyDescent="0.35">
      <c r="A140">
        <v>3.2899999999999698</v>
      </c>
      <c r="B140">
        <f t="shared" si="4"/>
        <v>44.558482450596394</v>
      </c>
    </row>
    <row r="141" spans="1:2" x14ac:dyDescent="0.35">
      <c r="A141">
        <v>3.2999999999999701</v>
      </c>
      <c r="B141">
        <f t="shared" si="4"/>
        <v>44.574392411175722</v>
      </c>
    </row>
    <row r="142" spans="1:2" x14ac:dyDescent="0.35">
      <c r="A142">
        <v>3.3099999999999699</v>
      </c>
      <c r="B142">
        <f t="shared" si="4"/>
        <v>44.589729060805183</v>
      </c>
    </row>
    <row r="143" spans="1:2" x14ac:dyDescent="0.35">
      <c r="A143">
        <v>3.3199999999999701</v>
      </c>
      <c r="B143">
        <f t="shared" si="4"/>
        <v>44.604513058583422</v>
      </c>
    </row>
    <row r="144" spans="1:2" x14ac:dyDescent="0.35">
      <c r="A144">
        <v>3.3299999999999699</v>
      </c>
      <c r="B144">
        <f t="shared" ref="B144:B191" si="5">45*(1-EXP(-3.67*((A144)-2.03)))</f>
        <v>44.618764319164292</v>
      </c>
    </row>
    <row r="145" spans="1:2" x14ac:dyDescent="0.35">
      <c r="A145">
        <v>3.3399999999999701</v>
      </c>
      <c r="B145">
        <f t="shared" si="5"/>
        <v>44.632502039582711</v>
      </c>
    </row>
    <row r="146" spans="1:2" x14ac:dyDescent="0.35">
      <c r="A146">
        <v>3.3499999999999699</v>
      </c>
      <c r="B146">
        <f t="shared" si="5"/>
        <v>44.645744725113836</v>
      </c>
    </row>
    <row r="147" spans="1:2" x14ac:dyDescent="0.35">
      <c r="A147">
        <v>3.3599999999999701</v>
      </c>
      <c r="B147">
        <f t="shared" si="5"/>
        <v>44.658510214200447</v>
      </c>
    </row>
    <row r="148" spans="1:2" x14ac:dyDescent="0.35">
      <c r="A148">
        <v>3.3699999999999699</v>
      </c>
      <c r="B148">
        <f t="shared" si="5"/>
        <v>44.670815702482066</v>
      </c>
    </row>
    <row r="149" spans="1:2" x14ac:dyDescent="0.35">
      <c r="A149">
        <v>3.3799999999999701</v>
      </c>
      <c r="B149">
        <f t="shared" si="5"/>
        <v>44.682677765958189</v>
      </c>
    </row>
    <row r="150" spans="1:2" x14ac:dyDescent="0.35">
      <c r="A150">
        <v>3.3899999999999699</v>
      </c>
      <c r="B150">
        <f t="shared" si="5"/>
        <v>44.694112383316813</v>
      </c>
    </row>
    <row r="151" spans="1:2" x14ac:dyDescent="0.35">
      <c r="A151">
        <v>3.3999999999999702</v>
      </c>
      <c r="B151">
        <f t="shared" si="5"/>
        <v>44.705134957458455</v>
      </c>
    </row>
    <row r="152" spans="1:2" x14ac:dyDescent="0.35">
      <c r="A152">
        <v>3.4099999999999699</v>
      </c>
      <c r="B152">
        <f t="shared" si="5"/>
        <v>44.715760336244415</v>
      </c>
    </row>
    <row r="153" spans="1:2" x14ac:dyDescent="0.35">
      <c r="A153">
        <v>3.4199999999999702</v>
      </c>
      <c r="B153">
        <f t="shared" si="5"/>
        <v>44.726002832497485</v>
      </c>
    </row>
    <row r="154" spans="1:2" x14ac:dyDescent="0.35">
      <c r="A154">
        <v>3.42999999999997</v>
      </c>
      <c r="B154">
        <f t="shared" si="5"/>
        <v>44.735876243281957</v>
      </c>
    </row>
    <row r="155" spans="1:2" x14ac:dyDescent="0.35">
      <c r="A155">
        <v>3.4399999999999702</v>
      </c>
      <c r="B155">
        <f t="shared" si="5"/>
        <v>44.745393868488755</v>
      </c>
    </row>
    <row r="156" spans="1:2" x14ac:dyDescent="0.35">
      <c r="A156">
        <v>3.44999999999997</v>
      </c>
      <c r="B156">
        <f t="shared" si="5"/>
        <v>44.754568528751008</v>
      </c>
    </row>
    <row r="157" spans="1:2" x14ac:dyDescent="0.35">
      <c r="A157">
        <v>3.4599999999999702</v>
      </c>
      <c r="B157">
        <f t="shared" si="5"/>
        <v>44.763412582713926</v>
      </c>
    </row>
    <row r="158" spans="1:2" x14ac:dyDescent="0.35">
      <c r="A158">
        <v>3.46999999999997</v>
      </c>
      <c r="B158">
        <f t="shared" si="5"/>
        <v>44.771937943682417</v>
      </c>
    </row>
    <row r="159" spans="1:2" x14ac:dyDescent="0.35">
      <c r="A159">
        <v>3.4799999999999698</v>
      </c>
      <c r="B159">
        <f t="shared" si="5"/>
        <v>44.780156095668801</v>
      </c>
    </row>
    <row r="160" spans="1:2" x14ac:dyDescent="0.35">
      <c r="A160">
        <v>3.48999999999997</v>
      </c>
      <c r="B160">
        <f t="shared" si="5"/>
        <v>44.788078108862251</v>
      </c>
    </row>
    <row r="161" spans="1:2" x14ac:dyDescent="0.35">
      <c r="A161">
        <v>3.4999999999999698</v>
      </c>
      <c r="B161">
        <f t="shared" si="5"/>
        <v>44.795714654540788</v>
      </c>
    </row>
    <row r="162" spans="1:2" x14ac:dyDescent="0.35">
      <c r="A162">
        <v>3.50999999999997</v>
      </c>
      <c r="B162">
        <f t="shared" si="5"/>
        <v>44.803076019445953</v>
      </c>
    </row>
    <row r="163" spans="1:2" x14ac:dyDescent="0.35">
      <c r="A163">
        <v>3.5199999999999698</v>
      </c>
      <c r="B163">
        <f t="shared" si="5"/>
        <v>44.810172119639418</v>
      </c>
    </row>
    <row r="164" spans="1:2" x14ac:dyDescent="0.35">
      <c r="A164">
        <v>3.5299999999999701</v>
      </c>
      <c r="B164">
        <f t="shared" si="5"/>
        <v>44.817012513860384</v>
      </c>
    </row>
    <row r="165" spans="1:2" x14ac:dyDescent="0.35">
      <c r="A165">
        <v>3.5399999999999698</v>
      </c>
      <c r="B165">
        <f t="shared" si="5"/>
        <v>44.823606416401574</v>
      </c>
    </row>
    <row r="166" spans="1:2" x14ac:dyDescent="0.35">
      <c r="A166">
        <v>3.5499999999999701</v>
      </c>
      <c r="B166">
        <f t="shared" si="5"/>
        <v>44.829962709521268</v>
      </c>
    </row>
    <row r="167" spans="1:2" x14ac:dyDescent="0.35">
      <c r="A167">
        <v>3.5599999999999699</v>
      </c>
      <c r="B167">
        <f t="shared" si="5"/>
        <v>44.83608995540807</v>
      </c>
    </row>
    <row r="168" spans="1:2" x14ac:dyDescent="0.35">
      <c r="A168">
        <v>3.5699999999999701</v>
      </c>
      <c r="B168">
        <f t="shared" si="5"/>
        <v>44.841996407714518</v>
      </c>
    </row>
    <row r="169" spans="1:2" x14ac:dyDescent="0.35">
      <c r="A169">
        <v>3.5799999999999699</v>
      </c>
      <c r="B169">
        <f t="shared" si="5"/>
        <v>44.847690022675124</v>
      </c>
    </row>
    <row r="170" spans="1:2" x14ac:dyDescent="0.35">
      <c r="A170">
        <v>3.5899999999999701</v>
      </c>
      <c r="B170">
        <f t="shared" si="5"/>
        <v>44.853178469823717</v>
      </c>
    </row>
    <row r="171" spans="1:2" x14ac:dyDescent="0.35">
      <c r="A171">
        <v>3.5999999999999699</v>
      </c>
      <c r="B171">
        <f t="shared" si="5"/>
        <v>44.858469142324637</v>
      </c>
    </row>
    <row r="172" spans="1:2" x14ac:dyDescent="0.35">
      <c r="A172">
        <v>3.6099999999999701</v>
      </c>
      <c r="B172">
        <f t="shared" si="5"/>
        <v>44.863569166931619</v>
      </c>
    </row>
    <row r="173" spans="1:2" x14ac:dyDescent="0.35">
      <c r="A173">
        <v>3.6199999999999699</v>
      </c>
      <c r="B173">
        <f t="shared" si="5"/>
        <v>44.868485413587855</v>
      </c>
    </row>
    <row r="174" spans="1:2" x14ac:dyDescent="0.35">
      <c r="A174">
        <v>3.6299999999999701</v>
      </c>
      <c r="B174">
        <f t="shared" si="5"/>
        <v>44.873224504680046</v>
      </c>
    </row>
    <row r="175" spans="1:2" x14ac:dyDescent="0.35">
      <c r="A175">
        <v>3.6399999999999699</v>
      </c>
      <c r="B175">
        <f t="shared" si="5"/>
        <v>44.877792823959062</v>
      </c>
    </row>
    <row r="176" spans="1:2" x14ac:dyDescent="0.35">
      <c r="A176">
        <v>3.6499999999999702</v>
      </c>
      <c r="B176">
        <f t="shared" si="5"/>
        <v>44.882196525139122</v>
      </c>
    </row>
    <row r="177" spans="1:2" x14ac:dyDescent="0.35">
      <c r="A177">
        <v>3.6599999999999699</v>
      </c>
      <c r="B177">
        <f t="shared" si="5"/>
        <v>44.88644154018705</v>
      </c>
    </row>
    <row r="178" spans="1:2" x14ac:dyDescent="0.35">
      <c r="A178">
        <v>3.6699999999999702</v>
      </c>
      <c r="B178">
        <f t="shared" si="5"/>
        <v>44.890533587312959</v>
      </c>
    </row>
    <row r="179" spans="1:2" x14ac:dyDescent="0.35">
      <c r="A179">
        <v>3.67999999999997</v>
      </c>
      <c r="B179">
        <f t="shared" si="5"/>
        <v>44.894478178672834</v>
      </c>
    </row>
    <row r="180" spans="1:2" x14ac:dyDescent="0.35">
      <c r="A180">
        <v>3.68999999999996</v>
      </c>
      <c r="B180">
        <f t="shared" si="5"/>
        <v>44.898280627793696</v>
      </c>
    </row>
    <row r="181" spans="1:2" x14ac:dyDescent="0.35">
      <c r="A181">
        <v>3.6999999999999602</v>
      </c>
      <c r="B181">
        <f t="shared" si="5"/>
        <v>44.901946056731099</v>
      </c>
    </row>
    <row r="182" spans="1:2" x14ac:dyDescent="0.35">
      <c r="A182">
        <v>3.70999999999996</v>
      </c>
      <c r="B182">
        <f t="shared" si="5"/>
        <v>44.905479402968787</v>
      </c>
    </row>
    <row r="183" spans="1:2" x14ac:dyDescent="0.35">
      <c r="A183">
        <v>3.7199999999999598</v>
      </c>
      <c r="B183">
        <f t="shared" si="5"/>
        <v>44.908885426069638</v>
      </c>
    </row>
    <row r="184" spans="1:2" x14ac:dyDescent="0.35">
      <c r="A184">
        <v>3.72999999999996</v>
      </c>
      <c r="B184">
        <f t="shared" si="5"/>
        <v>44.912168714087052</v>
      </c>
    </row>
    <row r="185" spans="1:2" x14ac:dyDescent="0.35">
      <c r="A185">
        <v>3.7399999999999598</v>
      </c>
      <c r="B185">
        <f t="shared" si="5"/>
        <v>44.915333689745196</v>
      </c>
    </row>
    <row r="186" spans="1:2" x14ac:dyDescent="0.35">
      <c r="A186">
        <v>3.74999999999996</v>
      </c>
      <c r="B186">
        <f t="shared" si="5"/>
        <v>44.918384616396636</v>
      </c>
    </row>
    <row r="187" spans="1:2" x14ac:dyDescent="0.35">
      <c r="A187">
        <v>3.7599999999999598</v>
      </c>
      <c r="B187">
        <f t="shared" si="5"/>
        <v>44.921325603765204</v>
      </c>
    </row>
    <row r="188" spans="1:2" x14ac:dyDescent="0.35">
      <c r="A188">
        <v>3.76999999999996</v>
      </c>
      <c r="B188">
        <f t="shared" si="5"/>
        <v>44.924160613482009</v>
      </c>
    </row>
    <row r="189" spans="1:2" x14ac:dyDescent="0.35">
      <c r="A189">
        <v>3.7799999999999598</v>
      </c>
      <c r="B189">
        <f t="shared" si="5"/>
        <v>44.926893464421887</v>
      </c>
    </row>
    <row r="190" spans="1:2" x14ac:dyDescent="0.35">
      <c r="A190">
        <v>3.7899999999999601</v>
      </c>
      <c r="B190">
        <f t="shared" si="5"/>
        <v>44.929527837847608</v>
      </c>
    </row>
    <row r="191" spans="1:2" x14ac:dyDescent="0.35">
      <c r="A191">
        <v>3.7999999999999599</v>
      </c>
      <c r="B191">
        <f t="shared" si="5"/>
        <v>44.932067282368671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6FE67-05BE-4529-8053-9751ADD01483}">
  <dimension ref="A1:V132"/>
  <sheetViews>
    <sheetView workbookViewId="0">
      <selection activeCell="N17" sqref="N17"/>
    </sheetView>
  </sheetViews>
  <sheetFormatPr defaultRowHeight="14.5" x14ac:dyDescent="0.35"/>
  <sheetData>
    <row r="1" spans="1:22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2</v>
      </c>
      <c r="I1" t="s">
        <v>3</v>
      </c>
      <c r="J1" t="s">
        <v>4</v>
      </c>
      <c r="K1" t="s">
        <v>5</v>
      </c>
    </row>
    <row r="2" spans="1:22" x14ac:dyDescent="0.35">
      <c r="A2">
        <v>1</v>
      </c>
      <c r="B2">
        <v>1</v>
      </c>
      <c r="C2">
        <v>2240</v>
      </c>
      <c r="D2">
        <v>2230</v>
      </c>
      <c r="E2">
        <v>2210</v>
      </c>
      <c r="F2">
        <v>2200</v>
      </c>
      <c r="H2">
        <f t="shared" ref="H2:H33" si="0">45*(1-EXP(-3.67*((C2/1000)-2.03)))</f>
        <v>24.178991734118391</v>
      </c>
      <c r="I2">
        <f t="shared" ref="I2:I33" si="1">45*(1-EXP(-3.67*((D2/1000)-2.03)))</f>
        <v>23.40066580800589</v>
      </c>
      <c r="J2">
        <f t="shared" ref="J2:J33" si="2">45*(1-EXP(-3.67*((E2/1000)-2.03)))</f>
        <v>21.755640748246186</v>
      </c>
      <c r="K2">
        <f t="shared" ref="K2:K33" si="3">45*(1-EXP(-3.67*((F2/1000)-2.03)))</f>
        <v>20.886725698096672</v>
      </c>
      <c r="N2" t="s">
        <v>6</v>
      </c>
      <c r="S2" t="s">
        <v>7</v>
      </c>
    </row>
    <row r="3" spans="1:22" x14ac:dyDescent="0.35">
      <c r="A3">
        <v>1</v>
      </c>
      <c r="B3">
        <v>2</v>
      </c>
      <c r="C3">
        <v>2430</v>
      </c>
      <c r="D3">
        <v>2420</v>
      </c>
      <c r="E3">
        <v>2380</v>
      </c>
      <c r="F3">
        <v>2360</v>
      </c>
      <c r="H3">
        <f t="shared" si="0"/>
        <v>34.63263916583454</v>
      </c>
      <c r="I3">
        <f t="shared" si="1"/>
        <v>34.245088975202471</v>
      </c>
      <c r="J3">
        <f t="shared" si="2"/>
        <v>32.544497542010554</v>
      </c>
      <c r="K3">
        <f t="shared" si="3"/>
        <v>31.595875075541855</v>
      </c>
    </row>
    <row r="4" spans="1:22" x14ac:dyDescent="0.35">
      <c r="A4">
        <v>1</v>
      </c>
      <c r="B4">
        <v>3</v>
      </c>
      <c r="C4">
        <v>2760</v>
      </c>
      <c r="D4">
        <v>2760</v>
      </c>
      <c r="E4">
        <v>2680</v>
      </c>
      <c r="F4">
        <v>2610</v>
      </c>
      <c r="H4">
        <f t="shared" si="0"/>
        <v>41.911880005375806</v>
      </c>
      <c r="I4">
        <f t="shared" si="1"/>
        <v>41.911880005375806</v>
      </c>
      <c r="J4">
        <f t="shared" si="2"/>
        <v>40.858067403058698</v>
      </c>
      <c r="K4">
        <f t="shared" si="3"/>
        <v>39.644829783957682</v>
      </c>
      <c r="N4" t="s">
        <v>2</v>
      </c>
      <c r="O4" t="s">
        <v>3</v>
      </c>
      <c r="P4" t="s">
        <v>4</v>
      </c>
      <c r="Q4" t="s">
        <v>5</v>
      </c>
      <c r="S4" t="s">
        <v>2</v>
      </c>
      <c r="T4" t="s">
        <v>3</v>
      </c>
      <c r="U4" t="s">
        <v>4</v>
      </c>
      <c r="V4" t="s">
        <v>5</v>
      </c>
    </row>
    <row r="5" spans="1:22" x14ac:dyDescent="0.35">
      <c r="A5">
        <v>1</v>
      </c>
      <c r="B5">
        <v>4</v>
      </c>
      <c r="C5">
        <v>3010</v>
      </c>
      <c r="D5">
        <v>3030</v>
      </c>
      <c r="E5">
        <v>3020</v>
      </c>
      <c r="F5">
        <v>3030</v>
      </c>
      <c r="H5">
        <f t="shared" si="0"/>
        <v>43.766244845375851</v>
      </c>
      <c r="I5">
        <f t="shared" si="1"/>
        <v>43.853558852399352</v>
      </c>
      <c r="J5">
        <f t="shared" si="2"/>
        <v>43.810702864997346</v>
      </c>
      <c r="K5">
        <f t="shared" si="3"/>
        <v>43.853558852399352</v>
      </c>
      <c r="N5">
        <f t="shared" ref="N5:Q8" si="4">AVERAGE(H2,H6,H10,H14,H18)</f>
        <v>25.476389260637191</v>
      </c>
      <c r="O5">
        <f t="shared" si="4"/>
        <v>23.3424283811826</v>
      </c>
      <c r="P5">
        <f t="shared" si="4"/>
        <v>22.028235139485297</v>
      </c>
      <c r="Q5">
        <f t="shared" si="4"/>
        <v>21.854452129455392</v>
      </c>
      <c r="S5">
        <f t="shared" ref="S5:V8" si="5">(_xlfn.VAR.S(H2,H6,H10,H14,H18))/(SQRT(5))</f>
        <v>0.73212387404857704</v>
      </c>
      <c r="T5">
        <f t="shared" si="5"/>
        <v>1.4122420805264784</v>
      </c>
      <c r="U5">
        <f t="shared" si="5"/>
        <v>1.7359054354185546</v>
      </c>
      <c r="V5">
        <f t="shared" si="5"/>
        <v>1.8563996959479381</v>
      </c>
    </row>
    <row r="6" spans="1:22" x14ac:dyDescent="0.35">
      <c r="A6">
        <v>2</v>
      </c>
      <c r="B6">
        <v>1</v>
      </c>
      <c r="C6">
        <v>2260</v>
      </c>
      <c r="D6">
        <v>2200</v>
      </c>
      <c r="E6">
        <v>2180</v>
      </c>
      <c r="F6">
        <v>2180</v>
      </c>
      <c r="H6">
        <f t="shared" si="0"/>
        <v>25.652513976477216</v>
      </c>
      <c r="I6">
        <f t="shared" si="1"/>
        <v>20.886725698096672</v>
      </c>
      <c r="J6">
        <f t="shared" si="2"/>
        <v>19.050236658809833</v>
      </c>
      <c r="K6">
        <f t="shared" si="3"/>
        <v>19.050236658809833</v>
      </c>
      <c r="N6">
        <f t="shared" si="4"/>
        <v>32.949370642961341</v>
      </c>
      <c r="O6">
        <f t="shared" si="4"/>
        <v>31.813157928547195</v>
      </c>
      <c r="P6">
        <f t="shared" si="4"/>
        <v>30.860071870786406</v>
      </c>
      <c r="Q6">
        <f t="shared" si="4"/>
        <v>30.670347377492668</v>
      </c>
      <c r="S6">
        <f t="shared" si="5"/>
        <v>1.823822150544874</v>
      </c>
      <c r="T6">
        <f t="shared" si="5"/>
        <v>2.7523125934400285</v>
      </c>
      <c r="U6">
        <f t="shared" si="5"/>
        <v>2.2939224188753733</v>
      </c>
      <c r="V6">
        <f t="shared" si="5"/>
        <v>2.0171128107327037</v>
      </c>
    </row>
    <row r="7" spans="1:22" x14ac:dyDescent="0.35">
      <c r="A7">
        <v>2</v>
      </c>
      <c r="B7">
        <v>2</v>
      </c>
      <c r="C7">
        <v>2440</v>
      </c>
      <c r="D7">
        <v>2390</v>
      </c>
      <c r="E7">
        <v>2380</v>
      </c>
      <c r="F7">
        <v>2380</v>
      </c>
      <c r="H7">
        <f t="shared" si="0"/>
        <v>35.006224094465566</v>
      </c>
      <c r="I7">
        <f t="shared" si="1"/>
        <v>32.993328066120156</v>
      </c>
      <c r="J7">
        <f t="shared" si="2"/>
        <v>32.544497542010554</v>
      </c>
      <c r="K7">
        <f t="shared" si="3"/>
        <v>32.544497542010554</v>
      </c>
      <c r="N7">
        <f t="shared" si="4"/>
        <v>39.923176048340807</v>
      </c>
      <c r="O7">
        <f t="shared" si="4"/>
        <v>39.649955270314798</v>
      </c>
      <c r="P7">
        <f t="shared" si="4"/>
        <v>38.978747407137043</v>
      </c>
      <c r="Q7">
        <f t="shared" si="4"/>
        <v>38.531476557677301</v>
      </c>
      <c r="S7">
        <f t="shared" si="5"/>
        <v>1.4240062202280488</v>
      </c>
      <c r="T7">
        <f t="shared" si="5"/>
        <v>2.2371112758472673</v>
      </c>
      <c r="U7">
        <f t="shared" si="5"/>
        <v>2.0459236701248105</v>
      </c>
      <c r="V7">
        <f t="shared" si="5"/>
        <v>1.8962235391676441</v>
      </c>
    </row>
    <row r="8" spans="1:22" x14ac:dyDescent="0.35">
      <c r="A8">
        <v>2</v>
      </c>
      <c r="B8">
        <v>3</v>
      </c>
      <c r="C8">
        <v>2600</v>
      </c>
      <c r="D8">
        <v>2600</v>
      </c>
      <c r="E8">
        <v>2600</v>
      </c>
      <c r="F8">
        <v>2590</v>
      </c>
      <c r="H8">
        <f t="shared" si="0"/>
        <v>39.444644098199078</v>
      </c>
      <c r="I8">
        <f t="shared" si="1"/>
        <v>39.444644098199078</v>
      </c>
      <c r="J8">
        <f t="shared" si="2"/>
        <v>39.444644098199078</v>
      </c>
      <c r="K8">
        <f t="shared" si="3"/>
        <v>39.236975119255391</v>
      </c>
      <c r="N8">
        <f t="shared" si="4"/>
        <v>43.262292843429051</v>
      </c>
      <c r="O8">
        <f t="shared" si="4"/>
        <v>43.364787318322968</v>
      </c>
      <c r="P8">
        <f t="shared" si="4"/>
        <v>43.324122050894552</v>
      </c>
      <c r="Q8">
        <f t="shared" si="4"/>
        <v>43.439392315965357</v>
      </c>
      <c r="S8">
        <f t="shared" si="5"/>
        <v>0.30653912549750573</v>
      </c>
      <c r="T8">
        <f t="shared" si="5"/>
        <v>0.3100590622588022</v>
      </c>
      <c r="U8">
        <f t="shared" si="5"/>
        <v>0.32089321211356336</v>
      </c>
      <c r="V8">
        <f t="shared" si="5"/>
        <v>0.31351218906653439</v>
      </c>
    </row>
    <row r="9" spans="1:22" x14ac:dyDescent="0.35">
      <c r="A9">
        <v>2</v>
      </c>
      <c r="B9">
        <v>4</v>
      </c>
      <c r="C9">
        <v>2880</v>
      </c>
      <c r="D9">
        <v>2890</v>
      </c>
      <c r="E9">
        <v>2900</v>
      </c>
      <c r="F9">
        <v>2930</v>
      </c>
      <c r="H9">
        <f t="shared" si="0"/>
        <v>43.011933636398901</v>
      </c>
      <c r="I9">
        <f t="shared" si="1"/>
        <v>43.083573048052457</v>
      </c>
      <c r="J9">
        <f t="shared" si="2"/>
        <v>43.152630953677821</v>
      </c>
      <c r="K9">
        <f t="shared" si="3"/>
        <v>43.345229233165213</v>
      </c>
    </row>
    <row r="10" spans="1:22" x14ac:dyDescent="0.35">
      <c r="A10">
        <v>3</v>
      </c>
      <c r="B10">
        <v>1</v>
      </c>
      <c r="C10">
        <v>2240</v>
      </c>
      <c r="D10">
        <v>2220</v>
      </c>
      <c r="E10">
        <v>2210</v>
      </c>
      <c r="F10">
        <v>2210</v>
      </c>
      <c r="H10">
        <f t="shared" si="0"/>
        <v>24.178991734118391</v>
      </c>
      <c r="I10">
        <f t="shared" si="1"/>
        <v>22.593244689214821</v>
      </c>
      <c r="J10">
        <f t="shared" si="2"/>
        <v>21.755640748246186</v>
      </c>
      <c r="K10">
        <f t="shared" si="3"/>
        <v>21.755640748246186</v>
      </c>
    </row>
    <row r="11" spans="1:22" x14ac:dyDescent="0.35">
      <c r="A11">
        <v>3</v>
      </c>
      <c r="B11">
        <v>2</v>
      </c>
      <c r="C11">
        <v>2390</v>
      </c>
      <c r="D11">
        <v>2370</v>
      </c>
      <c r="E11">
        <v>2350</v>
      </c>
      <c r="F11">
        <v>2350</v>
      </c>
      <c r="H11">
        <f t="shared" si="0"/>
        <v>32.993328066120156</v>
      </c>
      <c r="I11">
        <f t="shared" si="1"/>
        <v>32.078888943137059</v>
      </c>
      <c r="J11">
        <f t="shared" si="2"/>
        <v>31.094805299653448</v>
      </c>
      <c r="K11">
        <f t="shared" si="3"/>
        <v>31.094805299653448</v>
      </c>
      <c r="N11">
        <f>AVERAGE(H22,H26,H30,H34,H38)</f>
        <v>25.94549220356409</v>
      </c>
      <c r="O11">
        <f>AVERAGE(I22,I26,I30,I34,I38)</f>
        <v>23.661395566558166</v>
      </c>
      <c r="P11">
        <f>AVERAGE(J22,J26,J30,J34,J38)</f>
        <v>23.164034784520211</v>
      </c>
      <c r="Q11">
        <f>AVERAGE(K22,K26,K30,K34,K38)</f>
        <v>22.557999965603447</v>
      </c>
      <c r="S11">
        <f t="shared" ref="S11:V14" si="6">(_xlfn.VAR.S(H22,H26,H30,H34,H38))/(SQRT(5))</f>
        <v>5.9281405704249366</v>
      </c>
      <c r="T11">
        <f t="shared" si="6"/>
        <v>5.0527093859010295</v>
      </c>
      <c r="U11">
        <f t="shared" si="6"/>
        <v>5.9408175496215287</v>
      </c>
      <c r="V11">
        <f t="shared" si="6"/>
        <v>4.9405048450754876</v>
      </c>
    </row>
    <row r="12" spans="1:22" x14ac:dyDescent="0.35">
      <c r="A12">
        <v>3</v>
      </c>
      <c r="B12">
        <v>3</v>
      </c>
      <c r="C12">
        <v>2700</v>
      </c>
      <c r="D12">
        <v>2690</v>
      </c>
      <c r="E12">
        <v>2640</v>
      </c>
      <c r="F12">
        <v>2640</v>
      </c>
      <c r="H12">
        <f t="shared" si="0"/>
        <v>41.151195849578038</v>
      </c>
      <c r="I12">
        <f t="shared" si="1"/>
        <v>41.007320777989328</v>
      </c>
      <c r="J12">
        <f t="shared" si="2"/>
        <v>40.20313543058807</v>
      </c>
      <c r="K12">
        <f t="shared" si="3"/>
        <v>40.20313543058807</v>
      </c>
      <c r="N12">
        <f t="shared" ref="N12:Q14" si="7">AVERAGE(H22,H27,H31,H35,H39)</f>
        <v>31.852957510666943</v>
      </c>
      <c r="O12">
        <f t="shared" si="7"/>
        <v>30.650439701177941</v>
      </c>
      <c r="P12">
        <f t="shared" si="7"/>
        <v>29.472326180472738</v>
      </c>
      <c r="Q12">
        <f t="shared" si="7"/>
        <v>29.112486910911503</v>
      </c>
      <c r="S12">
        <f t="shared" si="6"/>
        <v>1.1333125417138967</v>
      </c>
      <c r="T12">
        <f t="shared" si="6"/>
        <v>0.75499669037850425</v>
      </c>
      <c r="U12">
        <f t="shared" si="6"/>
        <v>0.98860623433392025</v>
      </c>
      <c r="V12">
        <f t="shared" si="6"/>
        <v>0.99948724539642053</v>
      </c>
    </row>
    <row r="13" spans="1:22" x14ac:dyDescent="0.35">
      <c r="A13">
        <v>3</v>
      </c>
      <c r="B13">
        <v>4</v>
      </c>
      <c r="C13">
        <v>3020</v>
      </c>
      <c r="D13">
        <v>3030</v>
      </c>
      <c r="E13">
        <v>3020</v>
      </c>
      <c r="F13">
        <v>3040</v>
      </c>
      <c r="H13">
        <f t="shared" si="0"/>
        <v>43.810702864997346</v>
      </c>
      <c r="I13">
        <f t="shared" si="1"/>
        <v>43.853558852399352</v>
      </c>
      <c r="J13">
        <f t="shared" si="2"/>
        <v>43.810702864997346</v>
      </c>
      <c r="K13">
        <f t="shared" si="3"/>
        <v>43.894870536361843</v>
      </c>
      <c r="N13">
        <f t="shared" si="7"/>
        <v>40.022432120885682</v>
      </c>
      <c r="O13">
        <f t="shared" si="7"/>
        <v>39.779955691614262</v>
      </c>
      <c r="P13">
        <f t="shared" si="7"/>
        <v>38.58652685058788</v>
      </c>
      <c r="Q13">
        <f t="shared" si="7"/>
        <v>38.265057089814789</v>
      </c>
      <c r="S13">
        <f t="shared" si="6"/>
        <v>0.25497117436982653</v>
      </c>
      <c r="T13">
        <f t="shared" si="6"/>
        <v>0.28870276815838353</v>
      </c>
      <c r="U13">
        <f t="shared" si="6"/>
        <v>0.5496175290738271</v>
      </c>
      <c r="V13">
        <f t="shared" si="6"/>
        <v>0.76988923391920161</v>
      </c>
    </row>
    <row r="14" spans="1:22" x14ac:dyDescent="0.35">
      <c r="A14">
        <v>4</v>
      </c>
      <c r="B14">
        <v>1</v>
      </c>
      <c r="C14">
        <v>2280</v>
      </c>
      <c r="D14">
        <v>2260</v>
      </c>
      <c r="E14">
        <v>2240</v>
      </c>
      <c r="F14">
        <v>2240</v>
      </c>
      <c r="H14">
        <f t="shared" si="0"/>
        <v>27.021753670604049</v>
      </c>
      <c r="I14">
        <f t="shared" si="1"/>
        <v>25.652513976477216</v>
      </c>
      <c r="J14">
        <f t="shared" si="2"/>
        <v>24.178991734118391</v>
      </c>
      <c r="K14">
        <f t="shared" si="3"/>
        <v>24.178991734118391</v>
      </c>
      <c r="N14">
        <f t="shared" si="7"/>
        <v>43.203470777697945</v>
      </c>
      <c r="O14">
        <f t="shared" si="7"/>
        <v>43.274279641211898</v>
      </c>
      <c r="P14">
        <f t="shared" si="7"/>
        <v>43.024350686922617</v>
      </c>
      <c r="Q14">
        <f t="shared" si="7"/>
        <v>43.089994913806969</v>
      </c>
      <c r="S14">
        <f t="shared" si="6"/>
        <v>4.8445136821777673E-2</v>
      </c>
      <c r="T14">
        <f t="shared" si="6"/>
        <v>7.0423739899554819E-2</v>
      </c>
      <c r="U14">
        <f t="shared" si="6"/>
        <v>5.640324282605353E-2</v>
      </c>
      <c r="V14">
        <f t="shared" si="6"/>
        <v>4.9263650305317E-2</v>
      </c>
    </row>
    <row r="15" spans="1:22" x14ac:dyDescent="0.35">
      <c r="A15">
        <v>4</v>
      </c>
      <c r="B15">
        <v>2</v>
      </c>
      <c r="C15">
        <v>2330</v>
      </c>
      <c r="D15">
        <v>2290</v>
      </c>
      <c r="E15">
        <v>2280</v>
      </c>
      <c r="F15">
        <v>2280</v>
      </c>
      <c r="H15">
        <f t="shared" si="0"/>
        <v>30.035772945249374</v>
      </c>
      <c r="I15">
        <f t="shared" si="1"/>
        <v>27.669594715139215</v>
      </c>
      <c r="J15">
        <f t="shared" si="2"/>
        <v>27.021753670604049</v>
      </c>
      <c r="K15">
        <f t="shared" si="3"/>
        <v>27.021753670604049</v>
      </c>
    </row>
    <row r="16" spans="1:22" x14ac:dyDescent="0.35">
      <c r="A16">
        <v>4</v>
      </c>
      <c r="B16">
        <v>3</v>
      </c>
      <c r="C16">
        <v>2510</v>
      </c>
      <c r="D16">
        <v>2470</v>
      </c>
      <c r="E16">
        <v>2450</v>
      </c>
      <c r="F16">
        <v>2440</v>
      </c>
      <c r="H16">
        <f t="shared" si="0"/>
        <v>37.270358453656932</v>
      </c>
      <c r="I16">
        <f t="shared" si="1"/>
        <v>36.048129635115622</v>
      </c>
      <c r="J16">
        <f t="shared" si="2"/>
        <v>35.366346995379757</v>
      </c>
      <c r="K16">
        <f t="shared" si="3"/>
        <v>35.006224094465566</v>
      </c>
    </row>
    <row r="17" spans="1:22" x14ac:dyDescent="0.35">
      <c r="A17">
        <v>4</v>
      </c>
      <c r="B17">
        <v>4</v>
      </c>
      <c r="C17">
        <v>2760</v>
      </c>
      <c r="D17">
        <v>2770</v>
      </c>
      <c r="E17">
        <v>2760</v>
      </c>
      <c r="F17">
        <v>2770</v>
      </c>
      <c r="H17">
        <f t="shared" si="0"/>
        <v>41.911880005375806</v>
      </c>
      <c r="I17">
        <f t="shared" si="1"/>
        <v>42.023159539892816</v>
      </c>
      <c r="J17">
        <f t="shared" si="2"/>
        <v>41.911880005375806</v>
      </c>
      <c r="K17">
        <f t="shared" si="3"/>
        <v>42.023159539892816</v>
      </c>
      <c r="N17">
        <f t="shared" ref="N17:Q20" si="8">AVERAGE(H42,H46,H50,H54,H58)</f>
        <v>24.994103612091745</v>
      </c>
      <c r="O17">
        <f t="shared" si="8"/>
        <v>23.1709774363162</v>
      </c>
      <c r="P17">
        <f t="shared" si="8"/>
        <v>22.563053735536396</v>
      </c>
      <c r="Q17">
        <f t="shared" si="8"/>
        <v>22.06026571355455</v>
      </c>
      <c r="S17">
        <f t="shared" ref="S17:V20" si="9">(_xlfn.VAR.S(H42,H46,H50,H54,H58))/(SQRT(5))</f>
        <v>1.7987847014802152</v>
      </c>
      <c r="T17">
        <f t="shared" si="9"/>
        <v>1.6208288887304263</v>
      </c>
      <c r="U17">
        <f t="shared" si="9"/>
        <v>0.75755216100579059</v>
      </c>
      <c r="V17">
        <f t="shared" si="9"/>
        <v>0.85197043656980587</v>
      </c>
    </row>
    <row r="18" spans="1:22" x14ac:dyDescent="0.35">
      <c r="A18">
        <v>5</v>
      </c>
      <c r="B18">
        <v>1</v>
      </c>
      <c r="C18">
        <v>2270</v>
      </c>
      <c r="D18">
        <v>2240</v>
      </c>
      <c r="E18">
        <v>2230</v>
      </c>
      <c r="F18">
        <v>2230</v>
      </c>
      <c r="H18">
        <f t="shared" si="0"/>
        <v>26.349695187867908</v>
      </c>
      <c r="I18">
        <f t="shared" si="1"/>
        <v>24.178991734118391</v>
      </c>
      <c r="J18">
        <f t="shared" si="2"/>
        <v>23.40066580800589</v>
      </c>
      <c r="K18">
        <f t="shared" si="3"/>
        <v>23.40066580800589</v>
      </c>
      <c r="N18">
        <f t="shared" si="8"/>
        <v>30.856345214024021</v>
      </c>
      <c r="O18">
        <f t="shared" si="8"/>
        <v>29.748030404408361</v>
      </c>
      <c r="P18">
        <f t="shared" si="8"/>
        <v>29.335068677143294</v>
      </c>
      <c r="Q18">
        <f t="shared" si="8"/>
        <v>29.335068677143294</v>
      </c>
      <c r="S18">
        <f t="shared" si="9"/>
        <v>0.52279416140210089</v>
      </c>
      <c r="T18">
        <f t="shared" si="9"/>
        <v>1.0825200943712743</v>
      </c>
      <c r="U18">
        <f t="shared" si="9"/>
        <v>0.47132587157205874</v>
      </c>
      <c r="V18">
        <f t="shared" si="9"/>
        <v>0.47132587157205874</v>
      </c>
    </row>
    <row r="19" spans="1:22" x14ac:dyDescent="0.35">
      <c r="A19">
        <v>5</v>
      </c>
      <c r="B19">
        <v>2</v>
      </c>
      <c r="C19">
        <v>2370</v>
      </c>
      <c r="D19">
        <v>2370</v>
      </c>
      <c r="E19">
        <v>2350</v>
      </c>
      <c r="F19">
        <v>2350</v>
      </c>
      <c r="H19">
        <f t="shared" si="0"/>
        <v>32.078888943137059</v>
      </c>
      <c r="I19">
        <f t="shared" si="1"/>
        <v>32.078888943137059</v>
      </c>
      <c r="J19">
        <f t="shared" si="2"/>
        <v>31.094805299653448</v>
      </c>
      <c r="K19">
        <f t="shared" si="3"/>
        <v>31.094805299653448</v>
      </c>
      <c r="N19">
        <f t="shared" si="8"/>
        <v>39.101995082278279</v>
      </c>
      <c r="O19">
        <f t="shared" si="8"/>
        <v>39.037703550327805</v>
      </c>
      <c r="P19">
        <f t="shared" si="8"/>
        <v>38.796190591302789</v>
      </c>
      <c r="Q19">
        <f t="shared" si="8"/>
        <v>38.169716680297803</v>
      </c>
      <c r="S19">
        <f t="shared" si="9"/>
        <v>1.1371235464158296</v>
      </c>
      <c r="T19">
        <f t="shared" si="9"/>
        <v>1.0261239059098535</v>
      </c>
      <c r="U19">
        <f t="shared" si="9"/>
        <v>0.64335143823713914</v>
      </c>
      <c r="V19">
        <f t="shared" si="9"/>
        <v>0.82562474055965451</v>
      </c>
    </row>
    <row r="20" spans="1:22" x14ac:dyDescent="0.35">
      <c r="A20">
        <v>5</v>
      </c>
      <c r="B20">
        <v>3</v>
      </c>
      <c r="C20">
        <v>2620</v>
      </c>
      <c r="D20">
        <v>2620</v>
      </c>
      <c r="E20">
        <v>2580</v>
      </c>
      <c r="F20">
        <v>2560</v>
      </c>
      <c r="H20">
        <f t="shared" si="0"/>
        <v>39.837801834894144</v>
      </c>
      <c r="I20">
        <f t="shared" si="1"/>
        <v>39.837801834894144</v>
      </c>
      <c r="J20">
        <f t="shared" si="2"/>
        <v>39.021543108459596</v>
      </c>
      <c r="K20">
        <f t="shared" si="3"/>
        <v>38.566218360119791</v>
      </c>
      <c r="N20">
        <f t="shared" si="8"/>
        <v>42.904099159758061</v>
      </c>
      <c r="O20">
        <f t="shared" si="8"/>
        <v>43.139312313090066</v>
      </c>
      <c r="P20">
        <f t="shared" si="8"/>
        <v>43.169560244892921</v>
      </c>
      <c r="Q20">
        <f t="shared" si="8"/>
        <v>43.304928718116486</v>
      </c>
      <c r="S20">
        <f t="shared" si="9"/>
        <v>9.6341548974650304E-2</v>
      </c>
      <c r="T20">
        <f t="shared" si="9"/>
        <v>0.13002737778050114</v>
      </c>
      <c r="U20">
        <f t="shared" si="9"/>
        <v>0.12594855995319124</v>
      </c>
      <c r="V20">
        <f t="shared" si="9"/>
        <v>0.14544860456809458</v>
      </c>
    </row>
    <row r="21" spans="1:22" x14ac:dyDescent="0.35">
      <c r="A21">
        <v>5</v>
      </c>
      <c r="B21">
        <v>4</v>
      </c>
      <c r="C21">
        <v>3020</v>
      </c>
      <c r="D21">
        <v>3070</v>
      </c>
      <c r="E21">
        <v>3050</v>
      </c>
      <c r="F21">
        <v>3090</v>
      </c>
      <c r="H21">
        <f t="shared" si="0"/>
        <v>43.810702864997346</v>
      </c>
      <c r="I21">
        <f t="shared" si="1"/>
        <v>44.010086298870839</v>
      </c>
      <c r="J21">
        <f t="shared" si="2"/>
        <v>43.934693565424425</v>
      </c>
      <c r="K21">
        <f t="shared" si="3"/>
        <v>44.080143418007566</v>
      </c>
    </row>
    <row r="22" spans="1:22" x14ac:dyDescent="0.35">
      <c r="A22">
        <v>6</v>
      </c>
      <c r="B22">
        <v>1</v>
      </c>
      <c r="C22">
        <v>2290</v>
      </c>
      <c r="D22">
        <v>2240</v>
      </c>
      <c r="E22">
        <v>2240</v>
      </c>
      <c r="F22">
        <v>2230</v>
      </c>
      <c r="H22">
        <f t="shared" si="0"/>
        <v>27.669594715139215</v>
      </c>
      <c r="I22">
        <f t="shared" si="1"/>
        <v>24.178991734118391</v>
      </c>
      <c r="J22">
        <f t="shared" si="2"/>
        <v>24.178991734118391</v>
      </c>
      <c r="K22">
        <f t="shared" si="3"/>
        <v>23.40066580800589</v>
      </c>
    </row>
    <row r="23" spans="1:22" x14ac:dyDescent="0.35">
      <c r="A23">
        <v>6</v>
      </c>
      <c r="B23">
        <v>2</v>
      </c>
      <c r="C23">
        <v>2410</v>
      </c>
      <c r="D23">
        <v>2410</v>
      </c>
      <c r="E23">
        <v>2390</v>
      </c>
      <c r="F23">
        <v>2390</v>
      </c>
      <c r="H23">
        <f t="shared" si="0"/>
        <v>33.843051476502204</v>
      </c>
      <c r="I23">
        <f t="shared" si="1"/>
        <v>33.843051476502204</v>
      </c>
      <c r="J23">
        <f t="shared" si="2"/>
        <v>32.993328066120156</v>
      </c>
      <c r="K23">
        <f t="shared" si="3"/>
        <v>32.993328066120156</v>
      </c>
      <c r="N23">
        <f t="shared" ref="N23:Q26" si="10">AVERAGE(H62,H66,H70,H74,H78)</f>
        <v>25.105784208823103</v>
      </c>
      <c r="O23">
        <f t="shared" si="10"/>
        <v>22.864020405844332</v>
      </c>
      <c r="P23">
        <f t="shared" si="10"/>
        <v>22.174690837288829</v>
      </c>
      <c r="Q23">
        <f t="shared" si="10"/>
        <v>21.866750915727085</v>
      </c>
      <c r="S23">
        <f t="shared" ref="S23:V26" si="11">(_xlfn.VAR.S(H62,H66,H70,H74,H78))/(SQRT(5))</f>
        <v>2.3857823008825818</v>
      </c>
      <c r="T23">
        <f t="shared" si="11"/>
        <v>1.3136006145027095</v>
      </c>
      <c r="U23">
        <f t="shared" si="11"/>
        <v>2.1128833526370392</v>
      </c>
      <c r="V23">
        <f t="shared" si="11"/>
        <v>1.5464304352981202</v>
      </c>
    </row>
    <row r="24" spans="1:22" x14ac:dyDescent="0.35">
      <c r="A24">
        <v>6</v>
      </c>
      <c r="B24">
        <v>3</v>
      </c>
      <c r="C24">
        <v>2680</v>
      </c>
      <c r="D24">
        <v>2680</v>
      </c>
      <c r="E24">
        <v>2630</v>
      </c>
      <c r="F24">
        <v>2630</v>
      </c>
      <c r="H24">
        <f t="shared" si="0"/>
        <v>40.858067403058698</v>
      </c>
      <c r="I24">
        <f t="shared" si="1"/>
        <v>40.858067403058698</v>
      </c>
      <c r="J24">
        <f t="shared" si="2"/>
        <v>40.0238201923082</v>
      </c>
      <c r="K24">
        <f t="shared" si="3"/>
        <v>40.0238201923082</v>
      </c>
      <c r="N24">
        <f t="shared" si="10"/>
        <v>31.644672966894898</v>
      </c>
      <c r="O24">
        <f t="shared" si="10"/>
        <v>30.242631613398384</v>
      </c>
      <c r="P24">
        <f t="shared" si="10"/>
        <v>30.408080179843587</v>
      </c>
      <c r="Q24">
        <f t="shared" si="10"/>
        <v>30.588109115518893</v>
      </c>
      <c r="S24">
        <f t="shared" si="11"/>
        <v>0.77142296111556596</v>
      </c>
      <c r="T24">
        <f t="shared" si="11"/>
        <v>1.9044602673750488</v>
      </c>
      <c r="U24">
        <f t="shared" si="11"/>
        <v>1.0004877284878497</v>
      </c>
      <c r="V24">
        <f t="shared" si="11"/>
        <v>1.5565929366654163</v>
      </c>
    </row>
    <row r="25" spans="1:22" x14ac:dyDescent="0.35">
      <c r="A25">
        <v>6</v>
      </c>
      <c r="B25">
        <v>4</v>
      </c>
      <c r="C25">
        <v>3010</v>
      </c>
      <c r="D25">
        <v>3000</v>
      </c>
      <c r="E25">
        <v>2980</v>
      </c>
      <c r="F25">
        <v>2990</v>
      </c>
      <c r="H25">
        <f t="shared" si="0"/>
        <v>43.766244845375851</v>
      </c>
      <c r="I25">
        <f t="shared" si="1"/>
        <v>43.720124906751536</v>
      </c>
      <c r="J25">
        <f t="shared" si="2"/>
        <v>43.62264844830883</v>
      </c>
      <c r="K25">
        <f t="shared" si="3"/>
        <v>43.672280923667714</v>
      </c>
      <c r="N25">
        <f t="shared" si="10"/>
        <v>38.991403200494418</v>
      </c>
      <c r="O25">
        <f t="shared" si="10"/>
        <v>39.12414218801004</v>
      </c>
      <c r="P25">
        <f t="shared" si="10"/>
        <v>38.248266243347572</v>
      </c>
      <c r="Q25">
        <f t="shared" si="10"/>
        <v>37.931910701781135</v>
      </c>
      <c r="S25">
        <f t="shared" si="11"/>
        <v>1.5150249502763149</v>
      </c>
      <c r="T25">
        <f t="shared" si="11"/>
        <v>1.6770963695191248</v>
      </c>
      <c r="U25">
        <f t="shared" si="11"/>
        <v>1.870137130467699</v>
      </c>
      <c r="V25">
        <f t="shared" si="11"/>
        <v>1.4265202168991469</v>
      </c>
    </row>
    <row r="26" spans="1:22" x14ac:dyDescent="0.35">
      <c r="A26">
        <v>7</v>
      </c>
      <c r="B26">
        <v>1</v>
      </c>
      <c r="C26">
        <v>2300</v>
      </c>
      <c r="D26">
        <v>2260</v>
      </c>
      <c r="E26">
        <v>2260</v>
      </c>
      <c r="F26">
        <v>2230</v>
      </c>
      <c r="H26">
        <f t="shared" si="0"/>
        <v>28.294090990040281</v>
      </c>
      <c r="I26">
        <f t="shared" si="1"/>
        <v>25.652513976477216</v>
      </c>
      <c r="J26">
        <f t="shared" si="2"/>
        <v>25.652513976477216</v>
      </c>
      <c r="K26">
        <f t="shared" si="3"/>
        <v>23.40066580800589</v>
      </c>
      <c r="N26">
        <f t="shared" si="10"/>
        <v>43.34486017846708</v>
      </c>
      <c r="O26">
        <f t="shared" si="10"/>
        <v>43.52159829830839</v>
      </c>
      <c r="P26">
        <f t="shared" si="10"/>
        <v>43.505722132036581</v>
      </c>
      <c r="Q26">
        <f t="shared" si="10"/>
        <v>43.602257287771337</v>
      </c>
      <c r="S26">
        <f t="shared" si="11"/>
        <v>0.34850693059797211</v>
      </c>
      <c r="T26">
        <f t="shared" si="11"/>
        <v>0.43568444069198203</v>
      </c>
      <c r="U26">
        <f t="shared" si="11"/>
        <v>0.37795142146628313</v>
      </c>
      <c r="V26">
        <f t="shared" si="11"/>
        <v>0.4097782491597059</v>
      </c>
    </row>
    <row r="27" spans="1:22" x14ac:dyDescent="0.35">
      <c r="A27">
        <v>7</v>
      </c>
      <c r="B27">
        <v>2</v>
      </c>
      <c r="C27">
        <v>2410</v>
      </c>
      <c r="D27">
        <v>2390</v>
      </c>
      <c r="E27">
        <v>2360</v>
      </c>
      <c r="F27">
        <v>2360</v>
      </c>
      <c r="H27">
        <f t="shared" si="0"/>
        <v>33.843051476502204</v>
      </c>
      <c r="I27">
        <f t="shared" si="1"/>
        <v>32.993328066120156</v>
      </c>
      <c r="J27">
        <f t="shared" si="2"/>
        <v>31.595875075541855</v>
      </c>
      <c r="K27">
        <f t="shared" si="3"/>
        <v>31.595875075541855</v>
      </c>
    </row>
    <row r="28" spans="1:22" x14ac:dyDescent="0.35">
      <c r="A28">
        <v>7</v>
      </c>
      <c r="B28">
        <v>3</v>
      </c>
      <c r="C28">
        <v>2680</v>
      </c>
      <c r="D28">
        <v>2650</v>
      </c>
      <c r="E28">
        <v>2560</v>
      </c>
      <c r="F28">
        <v>2530</v>
      </c>
      <c r="H28">
        <f t="shared" si="0"/>
        <v>40.858067403058698</v>
      </c>
      <c r="I28">
        <f t="shared" si="1"/>
        <v>40.375989094744412</v>
      </c>
      <c r="J28">
        <f t="shared" si="2"/>
        <v>38.566218360119791</v>
      </c>
      <c r="K28">
        <f t="shared" si="3"/>
        <v>37.817392420434686</v>
      </c>
    </row>
    <row r="29" spans="1:22" x14ac:dyDescent="0.35">
      <c r="A29">
        <v>7</v>
      </c>
      <c r="B29">
        <v>4</v>
      </c>
      <c r="C29">
        <v>2940</v>
      </c>
      <c r="D29">
        <v>2940</v>
      </c>
      <c r="E29">
        <v>2930</v>
      </c>
      <c r="F29">
        <v>2940</v>
      </c>
      <c r="H29">
        <f t="shared" si="0"/>
        <v>43.404858431831805</v>
      </c>
      <c r="I29">
        <f t="shared" si="1"/>
        <v>43.404858431831805</v>
      </c>
      <c r="J29">
        <f t="shared" si="2"/>
        <v>43.345229233165213</v>
      </c>
      <c r="K29">
        <f t="shared" si="3"/>
        <v>43.404858431831805</v>
      </c>
    </row>
    <row r="30" spans="1:22" x14ac:dyDescent="0.35">
      <c r="A30">
        <v>8</v>
      </c>
      <c r="B30">
        <v>1</v>
      </c>
      <c r="C30">
        <v>2320</v>
      </c>
      <c r="D30">
        <v>2290</v>
      </c>
      <c r="E30">
        <v>2280</v>
      </c>
      <c r="F30">
        <v>2280</v>
      </c>
      <c r="H30">
        <f t="shared" si="0"/>
        <v>29.476383806538358</v>
      </c>
      <c r="I30">
        <f t="shared" si="1"/>
        <v>27.669594715139215</v>
      </c>
      <c r="J30">
        <f t="shared" si="2"/>
        <v>27.021753670604049</v>
      </c>
      <c r="K30">
        <f t="shared" si="3"/>
        <v>27.021753670604049</v>
      </c>
    </row>
    <row r="31" spans="1:22" x14ac:dyDescent="0.35">
      <c r="A31">
        <v>8</v>
      </c>
      <c r="B31">
        <v>2</v>
      </c>
      <c r="C31">
        <v>2430</v>
      </c>
      <c r="D31">
        <v>2400</v>
      </c>
      <c r="E31">
        <v>2360</v>
      </c>
      <c r="F31">
        <v>2350</v>
      </c>
      <c r="H31">
        <f t="shared" si="0"/>
        <v>34.63263916583454</v>
      </c>
      <c r="I31">
        <f t="shared" si="1"/>
        <v>33.425985108665905</v>
      </c>
      <c r="J31">
        <f t="shared" si="2"/>
        <v>31.595875075541855</v>
      </c>
      <c r="K31">
        <f t="shared" si="3"/>
        <v>31.094805299653448</v>
      </c>
    </row>
    <row r="32" spans="1:22" x14ac:dyDescent="0.35">
      <c r="A32">
        <v>8</v>
      </c>
      <c r="B32">
        <v>3</v>
      </c>
      <c r="C32">
        <v>2840</v>
      </c>
      <c r="D32">
        <v>2820</v>
      </c>
      <c r="E32">
        <v>2730</v>
      </c>
      <c r="F32">
        <v>2710</v>
      </c>
      <c r="H32">
        <f t="shared" si="0"/>
        <v>42.697575979811909</v>
      </c>
      <c r="I32">
        <f t="shared" si="1"/>
        <v>42.522221259257321</v>
      </c>
      <c r="J32">
        <f t="shared" si="2"/>
        <v>41.552454633755978</v>
      </c>
      <c r="K32">
        <f t="shared" si="3"/>
        <v>41.289886423471422</v>
      </c>
      <c r="N32" t="s">
        <v>8</v>
      </c>
    </row>
    <row r="33" spans="1:18" x14ac:dyDescent="0.35">
      <c r="A33">
        <v>8</v>
      </c>
      <c r="B33">
        <v>4</v>
      </c>
      <c r="C33">
        <v>3000</v>
      </c>
      <c r="D33">
        <v>3010</v>
      </c>
      <c r="E33">
        <v>2990</v>
      </c>
      <c r="F33">
        <v>3030</v>
      </c>
      <c r="H33">
        <f t="shared" si="0"/>
        <v>43.720124906751536</v>
      </c>
      <c r="I33">
        <f t="shared" si="1"/>
        <v>43.766244845375851</v>
      </c>
      <c r="J33">
        <f t="shared" si="2"/>
        <v>43.672280923667714</v>
      </c>
      <c r="K33">
        <f t="shared" si="3"/>
        <v>43.853558852399352</v>
      </c>
    </row>
    <row r="34" spans="1:18" x14ac:dyDescent="0.35">
      <c r="A34">
        <v>9</v>
      </c>
      <c r="B34">
        <v>1</v>
      </c>
      <c r="C34">
        <v>2230</v>
      </c>
      <c r="D34">
        <v>2210</v>
      </c>
      <c r="E34">
        <v>2200</v>
      </c>
      <c r="F34">
        <v>2200</v>
      </c>
      <c r="H34">
        <f t="shared" ref="H34:H65" si="12">45*(1-EXP(-3.67*((C34/1000)-2.03)))</f>
        <v>23.40066580800589</v>
      </c>
      <c r="I34">
        <f t="shared" ref="I34:I65" si="13">45*(1-EXP(-3.67*((D34/1000)-2.03)))</f>
        <v>21.755640748246186</v>
      </c>
      <c r="J34">
        <f t="shared" ref="J34:J65" si="14">45*(1-EXP(-3.67*((E34/1000)-2.03)))</f>
        <v>20.886725698096672</v>
      </c>
      <c r="K34">
        <f t="shared" ref="K34:K65" si="15">45*(1-EXP(-3.67*((F34/1000)-2.03)))</f>
        <v>20.886725698096672</v>
      </c>
    </row>
    <row r="35" spans="1:18" x14ac:dyDescent="0.35">
      <c r="A35">
        <v>9</v>
      </c>
      <c r="B35">
        <v>2</v>
      </c>
      <c r="C35">
        <v>2340</v>
      </c>
      <c r="D35">
        <v>2340</v>
      </c>
      <c r="E35">
        <v>2310</v>
      </c>
      <c r="F35">
        <v>2310</v>
      </c>
      <c r="H35">
        <f t="shared" si="12"/>
        <v>30.575004653848197</v>
      </c>
      <c r="I35">
        <f t="shared" si="13"/>
        <v>30.575004653848197</v>
      </c>
      <c r="J35">
        <f t="shared" si="14"/>
        <v>28.896083717508127</v>
      </c>
      <c r="K35">
        <f t="shared" si="15"/>
        <v>28.896083717508127</v>
      </c>
      <c r="O35" t="s">
        <v>2</v>
      </c>
      <c r="P35" t="s">
        <v>3</v>
      </c>
      <c r="Q35" t="s">
        <v>4</v>
      </c>
      <c r="R35" t="s">
        <v>5</v>
      </c>
    </row>
    <row r="36" spans="1:18" x14ac:dyDescent="0.35">
      <c r="A36">
        <v>9</v>
      </c>
      <c r="B36">
        <v>3</v>
      </c>
      <c r="C36">
        <v>2710</v>
      </c>
      <c r="D36">
        <v>2700</v>
      </c>
      <c r="E36">
        <v>2650</v>
      </c>
      <c r="F36">
        <v>2640</v>
      </c>
      <c r="H36">
        <f t="shared" si="12"/>
        <v>41.289886423471422</v>
      </c>
      <c r="I36">
        <f t="shared" si="13"/>
        <v>41.151195849578038</v>
      </c>
      <c r="J36">
        <f t="shared" si="14"/>
        <v>40.375989094744412</v>
      </c>
      <c r="K36">
        <f t="shared" si="15"/>
        <v>40.20313543058807</v>
      </c>
      <c r="N36">
        <v>1</v>
      </c>
      <c r="O36">
        <f t="shared" ref="O36:R39" si="16">AVERAGE(H2,H6,H10,H14,H18,H22,H26,H30,H34,H38,H42,H46,H50,H54,H58,H62,H66,H70,H74,H78)</f>
        <v>25.380442321279027</v>
      </c>
      <c r="P36">
        <f t="shared" si="16"/>
        <v>23.259705447475334</v>
      </c>
      <c r="Q36">
        <f t="shared" si="16"/>
        <v>22.482503624207688</v>
      </c>
      <c r="R36">
        <f t="shared" si="16"/>
        <v>22.084867181085123</v>
      </c>
    </row>
    <row r="37" spans="1:18" x14ac:dyDescent="0.35">
      <c r="A37">
        <v>9</v>
      </c>
      <c r="B37">
        <v>4</v>
      </c>
      <c r="C37">
        <v>3000</v>
      </c>
      <c r="D37">
        <v>3030</v>
      </c>
      <c r="E37">
        <v>3010</v>
      </c>
      <c r="F37">
        <v>3030</v>
      </c>
      <c r="H37">
        <f t="shared" si="12"/>
        <v>43.720124906751536</v>
      </c>
      <c r="I37">
        <f t="shared" si="13"/>
        <v>43.853558852399352</v>
      </c>
      <c r="J37">
        <f t="shared" si="14"/>
        <v>43.766244845375851</v>
      </c>
      <c r="K37">
        <f t="shared" si="15"/>
        <v>43.853558852399352</v>
      </c>
      <c r="N37">
        <v>2</v>
      </c>
      <c r="O37">
        <f t="shared" si="16"/>
        <v>32.134509421704948</v>
      </c>
      <c r="P37">
        <f t="shared" si="16"/>
        <v>31.096767899002156</v>
      </c>
      <c r="Q37">
        <f t="shared" si="16"/>
        <v>30.459603543661597</v>
      </c>
      <c r="R37">
        <f t="shared" si="16"/>
        <v>30.4061361331723</v>
      </c>
    </row>
    <row r="38" spans="1:18" x14ac:dyDescent="0.35">
      <c r="A38">
        <v>10</v>
      </c>
      <c r="B38">
        <v>1</v>
      </c>
      <c r="C38">
        <v>2200</v>
      </c>
      <c r="D38">
        <v>2180</v>
      </c>
      <c r="E38">
        <v>2170</v>
      </c>
      <c r="F38">
        <v>2170</v>
      </c>
      <c r="H38">
        <f t="shared" si="12"/>
        <v>20.886725698096672</v>
      </c>
      <c r="I38">
        <f t="shared" si="13"/>
        <v>19.050236658809833</v>
      </c>
      <c r="J38">
        <f t="shared" si="14"/>
        <v>18.080188843304743</v>
      </c>
      <c r="K38">
        <f t="shared" si="15"/>
        <v>18.080188843304743</v>
      </c>
      <c r="N38">
        <v>3</v>
      </c>
      <c r="O38">
        <f t="shared" si="16"/>
        <v>39.860502409327623</v>
      </c>
      <c r="P38">
        <f t="shared" si="16"/>
        <v>39.748689971394548</v>
      </c>
      <c r="Q38">
        <f t="shared" si="16"/>
        <v>39.003957379403225</v>
      </c>
      <c r="R38">
        <f t="shared" si="16"/>
        <v>38.576064863702157</v>
      </c>
    </row>
    <row r="39" spans="1:18" x14ac:dyDescent="0.35">
      <c r="A39">
        <v>10</v>
      </c>
      <c r="B39">
        <v>2</v>
      </c>
      <c r="C39">
        <v>2380</v>
      </c>
      <c r="D39">
        <v>2370</v>
      </c>
      <c r="E39">
        <v>2350</v>
      </c>
      <c r="F39">
        <v>2340</v>
      </c>
      <c r="H39">
        <f t="shared" si="12"/>
        <v>32.544497542010554</v>
      </c>
      <c r="I39">
        <f t="shared" si="13"/>
        <v>32.078888943137059</v>
      </c>
      <c r="J39">
        <f t="shared" si="14"/>
        <v>31.094805299653448</v>
      </c>
      <c r="K39">
        <f t="shared" si="15"/>
        <v>30.575004653848197</v>
      </c>
      <c r="N39">
        <v>4</v>
      </c>
      <c r="O39">
        <f t="shared" si="16"/>
        <v>43.324089611953887</v>
      </c>
      <c r="P39">
        <f t="shared" si="16"/>
        <v>43.468097267917976</v>
      </c>
      <c r="Q39">
        <f t="shared" si="16"/>
        <v>43.435880191486689</v>
      </c>
      <c r="R39">
        <f t="shared" si="16"/>
        <v>43.541566345483012</v>
      </c>
    </row>
    <row r="40" spans="1:18" x14ac:dyDescent="0.35">
      <c r="A40">
        <v>10</v>
      </c>
      <c r="B40">
        <v>3</v>
      </c>
      <c r="C40">
        <v>2720</v>
      </c>
      <c r="D40">
        <v>2690</v>
      </c>
      <c r="E40">
        <v>2600</v>
      </c>
      <c r="F40">
        <v>2580</v>
      </c>
      <c r="H40">
        <f t="shared" si="12"/>
        <v>41.423579321584199</v>
      </c>
      <c r="I40">
        <f t="shared" si="13"/>
        <v>41.007320777989328</v>
      </c>
      <c r="J40">
        <f t="shared" si="14"/>
        <v>39.444644098199078</v>
      </c>
      <c r="K40">
        <f t="shared" si="15"/>
        <v>39.021543108459596</v>
      </c>
    </row>
    <row r="41" spans="1:18" x14ac:dyDescent="0.35">
      <c r="A41">
        <v>10</v>
      </c>
      <c r="B41">
        <v>4</v>
      </c>
      <c r="C41">
        <v>3170</v>
      </c>
      <c r="D41">
        <v>3250</v>
      </c>
      <c r="E41">
        <v>3170</v>
      </c>
      <c r="F41">
        <v>3170</v>
      </c>
      <c r="H41">
        <f t="shared" si="12"/>
        <v>44.314178240096126</v>
      </c>
      <c r="I41">
        <f t="shared" si="13"/>
        <v>44.488668673393789</v>
      </c>
      <c r="J41">
        <f t="shared" si="14"/>
        <v>44.314178240096126</v>
      </c>
      <c r="K41">
        <f t="shared" si="15"/>
        <v>44.314178240096126</v>
      </c>
    </row>
    <row r="42" spans="1:18" x14ac:dyDescent="0.35">
      <c r="A42">
        <v>11</v>
      </c>
      <c r="B42">
        <v>1</v>
      </c>
      <c r="C42">
        <v>2240</v>
      </c>
      <c r="D42">
        <v>2210</v>
      </c>
      <c r="E42">
        <v>2210</v>
      </c>
      <c r="F42">
        <v>2200</v>
      </c>
      <c r="H42">
        <f t="shared" si="12"/>
        <v>24.178991734118391</v>
      </c>
      <c r="I42">
        <f t="shared" si="13"/>
        <v>21.755640748246186</v>
      </c>
      <c r="J42">
        <f t="shared" si="14"/>
        <v>21.755640748246186</v>
      </c>
      <c r="K42">
        <f t="shared" si="15"/>
        <v>20.886725698096672</v>
      </c>
    </row>
    <row r="43" spans="1:18" x14ac:dyDescent="0.35">
      <c r="A43">
        <v>11</v>
      </c>
      <c r="B43">
        <v>2</v>
      </c>
      <c r="C43">
        <v>2360</v>
      </c>
      <c r="D43">
        <v>2340</v>
      </c>
      <c r="E43">
        <v>2320</v>
      </c>
      <c r="F43">
        <v>2320</v>
      </c>
      <c r="H43">
        <f t="shared" si="12"/>
        <v>31.595875075541855</v>
      </c>
      <c r="I43">
        <f t="shared" si="13"/>
        <v>30.575004653848197</v>
      </c>
      <c r="J43">
        <f t="shared" si="14"/>
        <v>29.476383806538358</v>
      </c>
      <c r="K43">
        <f t="shared" si="15"/>
        <v>29.476383806538358</v>
      </c>
    </row>
    <row r="44" spans="1:18" x14ac:dyDescent="0.35">
      <c r="A44">
        <v>11</v>
      </c>
      <c r="B44">
        <v>3</v>
      </c>
      <c r="C44">
        <v>2680</v>
      </c>
      <c r="D44">
        <v>2670</v>
      </c>
      <c r="E44">
        <v>2620</v>
      </c>
      <c r="F44">
        <v>2590</v>
      </c>
      <c r="H44">
        <f t="shared" si="12"/>
        <v>40.858067403058698</v>
      </c>
      <c r="I44">
        <f t="shared" si="13"/>
        <v>40.703234674343413</v>
      </c>
      <c r="J44">
        <f t="shared" si="14"/>
        <v>39.837801834894144</v>
      </c>
      <c r="K44">
        <f t="shared" si="15"/>
        <v>39.236975119255391</v>
      </c>
    </row>
    <row r="45" spans="1:18" x14ac:dyDescent="0.35">
      <c r="A45">
        <v>11</v>
      </c>
      <c r="B45">
        <v>4</v>
      </c>
      <c r="C45">
        <v>2840</v>
      </c>
      <c r="D45">
        <v>2850</v>
      </c>
      <c r="E45">
        <v>2850</v>
      </c>
      <c r="F45">
        <v>2880</v>
      </c>
      <c r="H45">
        <f t="shared" si="12"/>
        <v>42.697575979811909</v>
      </c>
      <c r="I45">
        <f t="shared" si="13"/>
        <v>42.780543181110211</v>
      </c>
      <c r="J45">
        <f t="shared" si="14"/>
        <v>42.780543181110211</v>
      </c>
      <c r="K45">
        <f t="shared" si="15"/>
        <v>43.011933636398901</v>
      </c>
    </row>
    <row r="46" spans="1:18" x14ac:dyDescent="0.35">
      <c r="A46">
        <v>12</v>
      </c>
      <c r="B46">
        <v>1</v>
      </c>
      <c r="C46">
        <v>2220</v>
      </c>
      <c r="D46">
        <v>2210</v>
      </c>
      <c r="E46">
        <v>2200</v>
      </c>
      <c r="F46">
        <v>2200</v>
      </c>
      <c r="H46">
        <f t="shared" si="12"/>
        <v>22.593244689214821</v>
      </c>
      <c r="I46">
        <f t="shared" si="13"/>
        <v>21.755640748246186</v>
      </c>
      <c r="J46">
        <f t="shared" si="14"/>
        <v>20.886725698096672</v>
      </c>
      <c r="K46">
        <f t="shared" si="15"/>
        <v>20.886725698096672</v>
      </c>
    </row>
    <row r="47" spans="1:18" x14ac:dyDescent="0.35">
      <c r="A47">
        <v>12</v>
      </c>
      <c r="B47">
        <v>2</v>
      </c>
      <c r="C47">
        <v>2330</v>
      </c>
      <c r="D47">
        <v>2310</v>
      </c>
      <c r="E47">
        <v>2300</v>
      </c>
      <c r="F47">
        <v>2300</v>
      </c>
      <c r="H47">
        <f t="shared" si="12"/>
        <v>30.035772945249374</v>
      </c>
      <c r="I47">
        <f t="shared" si="13"/>
        <v>28.896083717508127</v>
      </c>
      <c r="J47">
        <f t="shared" si="14"/>
        <v>28.294090990040281</v>
      </c>
      <c r="K47">
        <f t="shared" si="15"/>
        <v>28.294090990040281</v>
      </c>
    </row>
    <row r="48" spans="1:18" x14ac:dyDescent="0.35">
      <c r="A48">
        <v>12</v>
      </c>
      <c r="B48">
        <v>3</v>
      </c>
      <c r="C48">
        <v>2530</v>
      </c>
      <c r="D48">
        <v>2530</v>
      </c>
      <c r="E48">
        <v>2520</v>
      </c>
      <c r="F48">
        <v>2510</v>
      </c>
      <c r="H48">
        <f t="shared" si="12"/>
        <v>37.817392420434686</v>
      </c>
      <c r="I48">
        <f t="shared" si="13"/>
        <v>37.817392420434686</v>
      </c>
      <c r="J48">
        <f t="shared" si="14"/>
        <v>37.54889391042601</v>
      </c>
      <c r="K48">
        <f t="shared" si="15"/>
        <v>37.270358453656932</v>
      </c>
    </row>
    <row r="49" spans="1:11" x14ac:dyDescent="0.35">
      <c r="A49">
        <v>12</v>
      </c>
      <c r="B49">
        <v>4</v>
      </c>
      <c r="C49">
        <v>2860</v>
      </c>
      <c r="D49">
        <v>2970</v>
      </c>
      <c r="E49">
        <v>2990</v>
      </c>
      <c r="F49">
        <v>3030</v>
      </c>
      <c r="H49">
        <f t="shared" si="12"/>
        <v>42.860520682669922</v>
      </c>
      <c r="I49">
        <f t="shared" si="13"/>
        <v>43.571160623686559</v>
      </c>
      <c r="J49">
        <f t="shared" si="14"/>
        <v>43.672280923667714</v>
      </c>
      <c r="K49">
        <f t="shared" si="15"/>
        <v>43.853558852399352</v>
      </c>
    </row>
    <row r="50" spans="1:11" x14ac:dyDescent="0.35">
      <c r="A50">
        <v>13</v>
      </c>
      <c r="B50">
        <v>1</v>
      </c>
      <c r="C50">
        <v>2290</v>
      </c>
      <c r="D50">
        <v>2270</v>
      </c>
      <c r="E50">
        <v>2240</v>
      </c>
      <c r="F50">
        <v>2240</v>
      </c>
      <c r="H50">
        <f t="shared" si="12"/>
        <v>27.669594715139215</v>
      </c>
      <c r="I50">
        <f t="shared" si="13"/>
        <v>26.349695187867908</v>
      </c>
      <c r="J50">
        <f t="shared" si="14"/>
        <v>24.178991734118391</v>
      </c>
      <c r="K50">
        <f t="shared" si="15"/>
        <v>24.178991734118391</v>
      </c>
    </row>
    <row r="51" spans="1:11" x14ac:dyDescent="0.35">
      <c r="A51">
        <v>13</v>
      </c>
      <c r="B51">
        <v>2</v>
      </c>
      <c r="C51">
        <v>2320</v>
      </c>
      <c r="D51">
        <v>2300</v>
      </c>
      <c r="E51">
        <v>2300</v>
      </c>
      <c r="F51">
        <v>2300</v>
      </c>
      <c r="H51">
        <f t="shared" si="12"/>
        <v>29.476383806538358</v>
      </c>
      <c r="I51">
        <f t="shared" si="13"/>
        <v>28.294090990040281</v>
      </c>
      <c r="J51">
        <f t="shared" si="14"/>
        <v>28.294090990040281</v>
      </c>
      <c r="K51">
        <f t="shared" si="15"/>
        <v>28.294090990040281</v>
      </c>
    </row>
    <row r="52" spans="1:11" x14ac:dyDescent="0.35">
      <c r="A52">
        <v>13</v>
      </c>
      <c r="B52">
        <v>3</v>
      </c>
      <c r="C52">
        <v>2510</v>
      </c>
      <c r="D52">
        <v>2510</v>
      </c>
      <c r="E52">
        <v>2520</v>
      </c>
      <c r="F52">
        <v>2480</v>
      </c>
      <c r="H52">
        <f t="shared" si="12"/>
        <v>37.270358453656932</v>
      </c>
      <c r="I52">
        <f t="shared" si="13"/>
        <v>37.270358453656932</v>
      </c>
      <c r="J52">
        <f t="shared" si="14"/>
        <v>37.54889391042601</v>
      </c>
      <c r="K52">
        <f t="shared" si="15"/>
        <v>36.37070776323079</v>
      </c>
    </row>
    <row r="53" spans="1:11" x14ac:dyDescent="0.35">
      <c r="A53">
        <v>13</v>
      </c>
      <c r="B53">
        <v>4</v>
      </c>
      <c r="C53">
        <v>2860</v>
      </c>
      <c r="D53">
        <v>2880</v>
      </c>
      <c r="E53">
        <v>2900</v>
      </c>
      <c r="F53">
        <v>2920</v>
      </c>
      <c r="H53">
        <f t="shared" si="12"/>
        <v>42.860520682669922</v>
      </c>
      <c r="I53">
        <f t="shared" si="13"/>
        <v>43.011933636398901</v>
      </c>
      <c r="J53">
        <f t="shared" si="14"/>
        <v>43.152630953677821</v>
      </c>
      <c r="K53">
        <f t="shared" si="15"/>
        <v>43.283370990127523</v>
      </c>
    </row>
    <row r="54" spans="1:11" x14ac:dyDescent="0.35">
      <c r="A54">
        <v>14</v>
      </c>
      <c r="B54">
        <v>1</v>
      </c>
      <c r="C54">
        <v>2240</v>
      </c>
      <c r="D54">
        <v>2230</v>
      </c>
      <c r="E54">
        <v>2230</v>
      </c>
      <c r="F54">
        <v>2220</v>
      </c>
      <c r="H54">
        <f t="shared" si="12"/>
        <v>24.178991734118391</v>
      </c>
      <c r="I54">
        <f t="shared" si="13"/>
        <v>23.40066580800589</v>
      </c>
      <c r="J54">
        <f t="shared" si="14"/>
        <v>23.40066580800589</v>
      </c>
      <c r="K54">
        <f t="shared" si="15"/>
        <v>22.593244689214821</v>
      </c>
    </row>
    <row r="55" spans="1:11" x14ac:dyDescent="0.35">
      <c r="A55">
        <v>14</v>
      </c>
      <c r="B55">
        <v>2</v>
      </c>
      <c r="C55">
        <v>2370</v>
      </c>
      <c r="D55">
        <v>2370</v>
      </c>
      <c r="E55">
        <v>2340</v>
      </c>
      <c r="F55">
        <v>2340</v>
      </c>
      <c r="H55">
        <f t="shared" si="12"/>
        <v>32.078888943137059</v>
      </c>
      <c r="I55">
        <f t="shared" si="13"/>
        <v>32.078888943137059</v>
      </c>
      <c r="J55">
        <f t="shared" si="14"/>
        <v>30.575004653848197</v>
      </c>
      <c r="K55">
        <f t="shared" si="15"/>
        <v>30.575004653848197</v>
      </c>
    </row>
    <row r="56" spans="1:11" x14ac:dyDescent="0.35">
      <c r="A56">
        <v>14</v>
      </c>
      <c r="B56">
        <v>3</v>
      </c>
      <c r="C56">
        <v>2660</v>
      </c>
      <c r="D56">
        <v>2650</v>
      </c>
      <c r="E56">
        <v>2630</v>
      </c>
      <c r="F56">
        <v>2610</v>
      </c>
      <c r="H56">
        <f t="shared" si="12"/>
        <v>40.542614025781475</v>
      </c>
      <c r="I56">
        <f t="shared" si="13"/>
        <v>40.375989094744412</v>
      </c>
      <c r="J56">
        <f t="shared" si="14"/>
        <v>40.0238201923082</v>
      </c>
      <c r="K56">
        <f t="shared" si="15"/>
        <v>39.644829783957682</v>
      </c>
    </row>
    <row r="57" spans="1:11" x14ac:dyDescent="0.35">
      <c r="A57">
        <v>14</v>
      </c>
      <c r="B57">
        <v>4</v>
      </c>
      <c r="C57">
        <v>2810</v>
      </c>
      <c r="D57">
        <v>2820</v>
      </c>
      <c r="E57">
        <v>2820</v>
      </c>
      <c r="F57">
        <v>2820</v>
      </c>
      <c r="H57">
        <f t="shared" si="12"/>
        <v>42.429597529970856</v>
      </c>
      <c r="I57">
        <f t="shared" si="13"/>
        <v>42.522221259257321</v>
      </c>
      <c r="J57">
        <f t="shared" si="14"/>
        <v>42.522221259257321</v>
      </c>
      <c r="K57">
        <f t="shared" si="15"/>
        <v>42.522221259257321</v>
      </c>
    </row>
    <row r="58" spans="1:11" x14ac:dyDescent="0.35">
      <c r="A58">
        <v>15</v>
      </c>
      <c r="B58">
        <v>1</v>
      </c>
      <c r="C58">
        <v>2270</v>
      </c>
      <c r="D58">
        <v>2220</v>
      </c>
      <c r="E58">
        <v>2220</v>
      </c>
      <c r="F58">
        <v>2210</v>
      </c>
      <c r="H58">
        <f t="shared" si="12"/>
        <v>26.349695187867908</v>
      </c>
      <c r="I58">
        <f t="shared" si="13"/>
        <v>22.593244689214821</v>
      </c>
      <c r="J58">
        <f t="shared" si="14"/>
        <v>22.593244689214821</v>
      </c>
      <c r="K58">
        <f t="shared" si="15"/>
        <v>21.755640748246186</v>
      </c>
    </row>
    <row r="59" spans="1:11" x14ac:dyDescent="0.35">
      <c r="A59">
        <v>15</v>
      </c>
      <c r="B59">
        <v>2</v>
      </c>
      <c r="C59">
        <v>2350</v>
      </c>
      <c r="D59">
        <v>2310</v>
      </c>
      <c r="E59">
        <v>2330</v>
      </c>
      <c r="F59">
        <v>2330</v>
      </c>
      <c r="H59">
        <f t="shared" si="12"/>
        <v>31.094805299653448</v>
      </c>
      <c r="I59">
        <f t="shared" si="13"/>
        <v>28.896083717508127</v>
      </c>
      <c r="J59">
        <f t="shared" si="14"/>
        <v>30.035772945249374</v>
      </c>
      <c r="K59">
        <f t="shared" si="15"/>
        <v>30.035772945249374</v>
      </c>
    </row>
    <row r="60" spans="1:11" x14ac:dyDescent="0.35">
      <c r="A60">
        <v>15</v>
      </c>
      <c r="B60">
        <v>3</v>
      </c>
      <c r="C60">
        <v>2580</v>
      </c>
      <c r="D60">
        <v>2580</v>
      </c>
      <c r="E60">
        <v>2580</v>
      </c>
      <c r="F60">
        <v>2550</v>
      </c>
      <c r="H60">
        <f t="shared" si="12"/>
        <v>39.021543108459596</v>
      </c>
      <c r="I60">
        <f t="shared" si="13"/>
        <v>39.021543108459596</v>
      </c>
      <c r="J60">
        <f t="shared" si="14"/>
        <v>39.021543108459596</v>
      </c>
      <c r="K60">
        <f t="shared" si="15"/>
        <v>38.325712281388199</v>
      </c>
    </row>
    <row r="61" spans="1:11" x14ac:dyDescent="0.35">
      <c r="A61">
        <v>15</v>
      </c>
      <c r="B61">
        <v>4</v>
      </c>
      <c r="C61">
        <v>2990</v>
      </c>
      <c r="D61">
        <v>3020</v>
      </c>
      <c r="E61">
        <v>3000</v>
      </c>
      <c r="F61">
        <v>3030</v>
      </c>
      <c r="H61">
        <f t="shared" si="12"/>
        <v>43.672280923667714</v>
      </c>
      <c r="I61">
        <f t="shared" si="13"/>
        <v>43.810702864997346</v>
      </c>
      <c r="J61">
        <f t="shared" si="14"/>
        <v>43.720124906751536</v>
      </c>
      <c r="K61">
        <f t="shared" si="15"/>
        <v>43.853558852399352</v>
      </c>
    </row>
    <row r="62" spans="1:11" x14ac:dyDescent="0.35">
      <c r="A62">
        <v>16</v>
      </c>
      <c r="B62">
        <v>1</v>
      </c>
      <c r="C62">
        <v>2310</v>
      </c>
      <c r="D62">
        <v>2260</v>
      </c>
      <c r="E62">
        <v>2260</v>
      </c>
      <c r="F62">
        <v>2240</v>
      </c>
      <c r="H62">
        <f t="shared" si="12"/>
        <v>28.896083717508127</v>
      </c>
      <c r="I62">
        <f t="shared" si="13"/>
        <v>25.652513976477216</v>
      </c>
      <c r="J62">
        <f t="shared" si="14"/>
        <v>25.652513976477216</v>
      </c>
      <c r="K62">
        <f t="shared" si="15"/>
        <v>24.178991734118391</v>
      </c>
    </row>
    <row r="63" spans="1:11" x14ac:dyDescent="0.35">
      <c r="A63">
        <v>16</v>
      </c>
      <c r="B63">
        <v>2</v>
      </c>
      <c r="C63">
        <v>2360</v>
      </c>
      <c r="D63">
        <v>2330</v>
      </c>
      <c r="E63">
        <v>2330</v>
      </c>
      <c r="F63">
        <v>2330</v>
      </c>
      <c r="H63">
        <f t="shared" si="12"/>
        <v>31.595875075541855</v>
      </c>
      <c r="I63">
        <f t="shared" si="13"/>
        <v>30.035772945249374</v>
      </c>
      <c r="J63">
        <f t="shared" si="14"/>
        <v>30.035772945249374</v>
      </c>
      <c r="K63">
        <f t="shared" si="15"/>
        <v>30.035772945249374</v>
      </c>
    </row>
    <row r="64" spans="1:11" x14ac:dyDescent="0.35">
      <c r="A64">
        <v>16</v>
      </c>
      <c r="B64">
        <v>3</v>
      </c>
      <c r="C64">
        <v>2500</v>
      </c>
      <c r="D64">
        <v>2500</v>
      </c>
      <c r="E64">
        <v>2480</v>
      </c>
      <c r="F64">
        <v>2480</v>
      </c>
      <c r="H64">
        <f t="shared" si="12"/>
        <v>36.981410851396326</v>
      </c>
      <c r="I64">
        <f t="shared" si="13"/>
        <v>36.981410851396326</v>
      </c>
      <c r="J64">
        <f t="shared" si="14"/>
        <v>36.37070776323079</v>
      </c>
      <c r="K64">
        <f t="shared" si="15"/>
        <v>36.37070776323079</v>
      </c>
    </row>
    <row r="65" spans="1:11" x14ac:dyDescent="0.35">
      <c r="A65">
        <v>16</v>
      </c>
      <c r="B65">
        <v>4</v>
      </c>
      <c r="C65">
        <v>2950</v>
      </c>
      <c r="D65">
        <v>2980</v>
      </c>
      <c r="E65">
        <v>2960</v>
      </c>
      <c r="F65">
        <v>3030</v>
      </c>
      <c r="H65">
        <f t="shared" si="12"/>
        <v>43.462338909113612</v>
      </c>
      <c r="I65">
        <f t="shared" si="13"/>
        <v>43.62264844830883</v>
      </c>
      <c r="J65">
        <f t="shared" si="14"/>
        <v>43.517748093580735</v>
      </c>
      <c r="K65">
        <f t="shared" si="15"/>
        <v>43.853558852399352</v>
      </c>
    </row>
    <row r="66" spans="1:11" x14ac:dyDescent="0.35">
      <c r="A66">
        <v>17</v>
      </c>
      <c r="B66">
        <v>1</v>
      </c>
      <c r="C66">
        <v>2240</v>
      </c>
      <c r="D66">
        <v>2230</v>
      </c>
      <c r="E66">
        <v>2220</v>
      </c>
      <c r="F66">
        <v>2220</v>
      </c>
      <c r="H66">
        <f t="shared" ref="H66:H81" si="17">45*(1-EXP(-3.67*((C66/1000)-2.03)))</f>
        <v>24.178991734118391</v>
      </c>
      <c r="I66">
        <f t="shared" ref="I66:I81" si="18">45*(1-EXP(-3.67*((D66/1000)-2.03)))</f>
        <v>23.40066580800589</v>
      </c>
      <c r="J66">
        <f t="shared" ref="J66:J81" si="19">45*(1-EXP(-3.67*((E66/1000)-2.03)))</f>
        <v>22.593244689214821</v>
      </c>
      <c r="K66">
        <f t="shared" ref="K66:K81" si="20">45*(1-EXP(-3.67*((F66/1000)-2.03)))</f>
        <v>22.593244689214821</v>
      </c>
    </row>
    <row r="67" spans="1:11" x14ac:dyDescent="0.35">
      <c r="A67">
        <v>17</v>
      </c>
      <c r="B67">
        <v>2</v>
      </c>
      <c r="C67">
        <v>2370</v>
      </c>
      <c r="D67">
        <v>2390</v>
      </c>
      <c r="E67">
        <v>2360</v>
      </c>
      <c r="F67">
        <v>2360</v>
      </c>
      <c r="H67">
        <f t="shared" si="17"/>
        <v>32.078888943137059</v>
      </c>
      <c r="I67">
        <f t="shared" si="18"/>
        <v>32.993328066120156</v>
      </c>
      <c r="J67">
        <f t="shared" si="19"/>
        <v>31.595875075541855</v>
      </c>
      <c r="K67">
        <f t="shared" si="20"/>
        <v>31.595875075541855</v>
      </c>
    </row>
    <row r="68" spans="1:11" x14ac:dyDescent="0.35">
      <c r="A68">
        <v>17</v>
      </c>
      <c r="B68">
        <v>3</v>
      </c>
      <c r="C68">
        <v>2660</v>
      </c>
      <c r="D68">
        <v>2670</v>
      </c>
      <c r="E68">
        <v>2650</v>
      </c>
      <c r="F68">
        <v>2600</v>
      </c>
      <c r="H68">
        <f t="shared" si="17"/>
        <v>40.542614025781475</v>
      </c>
      <c r="I68">
        <f t="shared" si="18"/>
        <v>40.703234674343413</v>
      </c>
      <c r="J68">
        <f t="shared" si="19"/>
        <v>40.375989094744412</v>
      </c>
      <c r="K68">
        <f t="shared" si="20"/>
        <v>39.444644098199078</v>
      </c>
    </row>
    <row r="69" spans="1:11" x14ac:dyDescent="0.35">
      <c r="A69">
        <v>17</v>
      </c>
      <c r="B69">
        <v>4</v>
      </c>
      <c r="C69">
        <v>2750</v>
      </c>
      <c r="D69">
        <v>2750</v>
      </c>
      <c r="E69">
        <v>2760</v>
      </c>
      <c r="F69">
        <v>2760</v>
      </c>
      <c r="H69">
        <f t="shared" si="17"/>
        <v>41.796440646048481</v>
      </c>
      <c r="I69">
        <f t="shared" si="18"/>
        <v>41.796440646048481</v>
      </c>
      <c r="J69">
        <f t="shared" si="19"/>
        <v>41.911880005375806</v>
      </c>
      <c r="K69">
        <f t="shared" si="20"/>
        <v>41.911880005375806</v>
      </c>
    </row>
    <row r="70" spans="1:11" x14ac:dyDescent="0.35">
      <c r="A70">
        <v>18</v>
      </c>
      <c r="B70">
        <v>1</v>
      </c>
      <c r="C70">
        <v>2230</v>
      </c>
      <c r="D70">
        <v>2210</v>
      </c>
      <c r="E70">
        <v>2200</v>
      </c>
      <c r="F70">
        <v>2210</v>
      </c>
      <c r="H70">
        <f t="shared" si="17"/>
        <v>23.40066580800589</v>
      </c>
      <c r="I70">
        <f t="shared" si="18"/>
        <v>21.755640748246186</v>
      </c>
      <c r="J70">
        <f t="shared" si="19"/>
        <v>20.886725698096672</v>
      </c>
      <c r="K70">
        <f t="shared" si="20"/>
        <v>21.755640748246186</v>
      </c>
    </row>
    <row r="71" spans="1:11" x14ac:dyDescent="0.35">
      <c r="A71">
        <v>18</v>
      </c>
      <c r="B71">
        <v>2</v>
      </c>
      <c r="C71">
        <v>2390</v>
      </c>
      <c r="D71">
        <v>2300</v>
      </c>
      <c r="E71">
        <v>2370</v>
      </c>
      <c r="F71">
        <v>2380</v>
      </c>
      <c r="H71">
        <f t="shared" si="17"/>
        <v>32.993328066120156</v>
      </c>
      <c r="I71">
        <f t="shared" si="18"/>
        <v>28.294090990040281</v>
      </c>
      <c r="J71">
        <f t="shared" si="19"/>
        <v>32.078888943137059</v>
      </c>
      <c r="K71">
        <f t="shared" si="20"/>
        <v>32.544497542010554</v>
      </c>
    </row>
    <row r="72" spans="1:11" x14ac:dyDescent="0.35">
      <c r="A72">
        <v>18</v>
      </c>
      <c r="B72">
        <v>3</v>
      </c>
      <c r="C72">
        <v>2710</v>
      </c>
      <c r="D72">
        <v>2730</v>
      </c>
      <c r="E72">
        <v>2660</v>
      </c>
      <c r="F72">
        <v>2640</v>
      </c>
      <c r="H72">
        <f t="shared" si="17"/>
        <v>41.289886423471422</v>
      </c>
      <c r="I72">
        <f t="shared" si="18"/>
        <v>41.552454633755978</v>
      </c>
      <c r="J72">
        <f t="shared" si="19"/>
        <v>40.542614025781475</v>
      </c>
      <c r="K72">
        <f t="shared" si="20"/>
        <v>40.20313543058807</v>
      </c>
    </row>
    <row r="73" spans="1:11" x14ac:dyDescent="0.35">
      <c r="A73">
        <v>18</v>
      </c>
      <c r="B73">
        <v>4</v>
      </c>
      <c r="C73">
        <v>3050</v>
      </c>
      <c r="D73">
        <v>3130</v>
      </c>
      <c r="E73">
        <v>3090</v>
      </c>
      <c r="F73">
        <v>3130</v>
      </c>
      <c r="H73">
        <f t="shared" si="17"/>
        <v>43.934693565424425</v>
      </c>
      <c r="I73">
        <f t="shared" si="18"/>
        <v>44.20573451546651</v>
      </c>
      <c r="J73">
        <f t="shared" si="19"/>
        <v>44.080143418007566</v>
      </c>
      <c r="K73">
        <f t="shared" si="20"/>
        <v>44.20573451546651</v>
      </c>
    </row>
    <row r="74" spans="1:11" x14ac:dyDescent="0.35">
      <c r="A74">
        <v>19</v>
      </c>
      <c r="B74">
        <v>1</v>
      </c>
      <c r="C74">
        <v>2230</v>
      </c>
      <c r="D74">
        <v>2210</v>
      </c>
      <c r="E74">
        <v>2210</v>
      </c>
      <c r="F74">
        <v>2210</v>
      </c>
      <c r="H74">
        <f t="shared" si="17"/>
        <v>23.40066580800589</v>
      </c>
      <c r="I74">
        <f t="shared" si="18"/>
        <v>21.755640748246186</v>
      </c>
      <c r="J74">
        <f t="shared" si="19"/>
        <v>21.755640748246186</v>
      </c>
      <c r="K74">
        <f t="shared" si="20"/>
        <v>21.755640748246186</v>
      </c>
    </row>
    <row r="75" spans="1:11" x14ac:dyDescent="0.35">
      <c r="A75">
        <v>19</v>
      </c>
      <c r="B75">
        <v>2</v>
      </c>
      <c r="C75">
        <v>2320</v>
      </c>
      <c r="D75">
        <v>2300</v>
      </c>
      <c r="E75">
        <v>2300</v>
      </c>
      <c r="F75">
        <v>2290</v>
      </c>
      <c r="H75">
        <f t="shared" si="17"/>
        <v>29.476383806538358</v>
      </c>
      <c r="I75">
        <f t="shared" si="18"/>
        <v>28.294090990040281</v>
      </c>
      <c r="J75">
        <f t="shared" si="19"/>
        <v>28.294090990040281</v>
      </c>
      <c r="K75">
        <f t="shared" si="20"/>
        <v>27.669594715139215</v>
      </c>
    </row>
    <row r="76" spans="1:11" x14ac:dyDescent="0.35">
      <c r="A76">
        <v>19</v>
      </c>
      <c r="B76">
        <v>3</v>
      </c>
      <c r="C76">
        <v>2530</v>
      </c>
      <c r="D76">
        <v>2530</v>
      </c>
      <c r="E76">
        <v>2490</v>
      </c>
      <c r="F76">
        <v>2480</v>
      </c>
      <c r="H76">
        <f t="shared" si="17"/>
        <v>37.817392420434686</v>
      </c>
      <c r="I76">
        <f t="shared" si="18"/>
        <v>37.817392420434686</v>
      </c>
      <c r="J76">
        <f t="shared" si="19"/>
        <v>36.681661879324245</v>
      </c>
      <c r="K76">
        <f t="shared" si="20"/>
        <v>36.37070776323079</v>
      </c>
    </row>
    <row r="77" spans="1:11" x14ac:dyDescent="0.35">
      <c r="A77">
        <v>19</v>
      </c>
      <c r="B77">
        <v>4</v>
      </c>
      <c r="C77">
        <v>3020</v>
      </c>
      <c r="D77">
        <v>3060</v>
      </c>
      <c r="E77">
        <v>3060</v>
      </c>
      <c r="F77">
        <v>3040</v>
      </c>
      <c r="H77">
        <f t="shared" si="17"/>
        <v>43.810702864997346</v>
      </c>
      <c r="I77">
        <f t="shared" si="18"/>
        <v>43.973081582847293</v>
      </c>
      <c r="J77">
        <f t="shared" si="19"/>
        <v>43.973081582847293</v>
      </c>
      <c r="K77">
        <f t="shared" si="20"/>
        <v>43.894870536361843</v>
      </c>
    </row>
    <row r="78" spans="1:11" x14ac:dyDescent="0.35">
      <c r="A78">
        <v>20</v>
      </c>
      <c r="B78">
        <v>1</v>
      </c>
      <c r="C78">
        <v>2260</v>
      </c>
      <c r="D78">
        <v>2210</v>
      </c>
      <c r="E78">
        <v>2190</v>
      </c>
      <c r="F78">
        <v>2180</v>
      </c>
      <c r="H78">
        <f t="shared" si="17"/>
        <v>25.652513976477216</v>
      </c>
      <c r="I78">
        <f t="shared" si="18"/>
        <v>21.755640748246186</v>
      </c>
      <c r="J78">
        <f t="shared" si="19"/>
        <v>19.985329074409258</v>
      </c>
      <c r="K78">
        <f t="shared" si="20"/>
        <v>19.050236658809833</v>
      </c>
    </row>
    <row r="79" spans="1:11" x14ac:dyDescent="0.35">
      <c r="A79">
        <v>20</v>
      </c>
      <c r="B79">
        <v>2</v>
      </c>
      <c r="C79">
        <v>2370</v>
      </c>
      <c r="D79">
        <v>2360</v>
      </c>
      <c r="E79">
        <v>2330</v>
      </c>
      <c r="F79">
        <v>2350</v>
      </c>
      <c r="H79">
        <f t="shared" si="17"/>
        <v>32.078888943137059</v>
      </c>
      <c r="I79">
        <f t="shared" si="18"/>
        <v>31.595875075541855</v>
      </c>
      <c r="J79">
        <f t="shared" si="19"/>
        <v>30.035772945249374</v>
      </c>
      <c r="K79">
        <f t="shared" si="20"/>
        <v>31.094805299653448</v>
      </c>
    </row>
    <row r="80" spans="1:11" x14ac:dyDescent="0.35">
      <c r="A80">
        <v>20</v>
      </c>
      <c r="B80">
        <v>3</v>
      </c>
      <c r="C80">
        <v>2550</v>
      </c>
      <c r="D80">
        <v>2560</v>
      </c>
      <c r="E80">
        <v>2510</v>
      </c>
      <c r="F80">
        <v>2510</v>
      </c>
      <c r="H80">
        <f t="shared" si="17"/>
        <v>38.325712281388199</v>
      </c>
      <c r="I80">
        <f t="shared" si="18"/>
        <v>38.566218360119791</v>
      </c>
      <c r="J80">
        <f t="shared" si="19"/>
        <v>37.270358453656932</v>
      </c>
      <c r="K80">
        <f t="shared" si="20"/>
        <v>37.270358453656932</v>
      </c>
    </row>
    <row r="81" spans="1:11" x14ac:dyDescent="0.35">
      <c r="A81">
        <v>20</v>
      </c>
      <c r="B81">
        <v>4</v>
      </c>
      <c r="C81">
        <v>3000</v>
      </c>
      <c r="D81">
        <v>3070</v>
      </c>
      <c r="E81">
        <v>3080</v>
      </c>
      <c r="F81">
        <v>3110</v>
      </c>
      <c r="H81">
        <f t="shared" si="17"/>
        <v>43.720124906751536</v>
      </c>
      <c r="I81">
        <f t="shared" si="18"/>
        <v>44.010086298870839</v>
      </c>
      <c r="J81">
        <f t="shared" si="19"/>
        <v>44.045757560371499</v>
      </c>
      <c r="K81">
        <f t="shared" si="20"/>
        <v>44.145242529253153</v>
      </c>
    </row>
    <row r="82" spans="1:11" x14ac:dyDescent="0.35">
      <c r="D82" s="1"/>
    </row>
    <row r="83" spans="1:11" x14ac:dyDescent="0.35">
      <c r="D83" s="1"/>
    </row>
    <row r="84" spans="1:11" x14ac:dyDescent="0.35">
      <c r="D84" s="1"/>
    </row>
    <row r="85" spans="1:11" x14ac:dyDescent="0.35">
      <c r="D85" s="1"/>
    </row>
    <row r="86" spans="1:11" x14ac:dyDescent="0.35">
      <c r="D86" s="1"/>
    </row>
    <row r="87" spans="1:11" x14ac:dyDescent="0.35">
      <c r="D87" s="1"/>
    </row>
    <row r="88" spans="1:11" x14ac:dyDescent="0.35">
      <c r="D88" s="1"/>
    </row>
    <row r="89" spans="1:11" x14ac:dyDescent="0.35">
      <c r="D89" s="1"/>
    </row>
    <row r="90" spans="1:11" x14ac:dyDescent="0.35">
      <c r="D90" s="1"/>
    </row>
    <row r="91" spans="1:11" x14ac:dyDescent="0.35">
      <c r="D91" s="1"/>
    </row>
    <row r="92" spans="1:11" x14ac:dyDescent="0.35">
      <c r="D92" s="1"/>
    </row>
    <row r="93" spans="1:11" x14ac:dyDescent="0.35">
      <c r="D93" s="1"/>
    </row>
    <row r="94" spans="1:11" x14ac:dyDescent="0.35">
      <c r="D94" s="1"/>
    </row>
    <row r="95" spans="1:11" x14ac:dyDescent="0.35">
      <c r="D95" s="1"/>
    </row>
    <row r="96" spans="1:11" x14ac:dyDescent="0.35">
      <c r="D96" s="1"/>
    </row>
    <row r="97" spans="4:4" x14ac:dyDescent="0.35">
      <c r="D97" s="1"/>
    </row>
    <row r="98" spans="4:4" x14ac:dyDescent="0.35">
      <c r="D98" s="1"/>
    </row>
    <row r="99" spans="4:4" x14ac:dyDescent="0.35">
      <c r="D99" s="1"/>
    </row>
    <row r="100" spans="4:4" x14ac:dyDescent="0.35">
      <c r="D100" s="1"/>
    </row>
    <row r="101" spans="4:4" x14ac:dyDescent="0.35">
      <c r="D101" s="1"/>
    </row>
    <row r="102" spans="4:4" x14ac:dyDescent="0.35">
      <c r="D102" s="1"/>
    </row>
    <row r="103" spans="4:4" x14ac:dyDescent="0.35">
      <c r="D103" s="1"/>
    </row>
    <row r="104" spans="4:4" x14ac:dyDescent="0.35">
      <c r="D104" s="1"/>
    </row>
    <row r="105" spans="4:4" x14ac:dyDescent="0.35">
      <c r="D105" s="1"/>
    </row>
    <row r="106" spans="4:4" x14ac:dyDescent="0.35">
      <c r="D106" s="1"/>
    </row>
    <row r="107" spans="4:4" x14ac:dyDescent="0.35">
      <c r="D107" s="1"/>
    </row>
    <row r="108" spans="4:4" x14ac:dyDescent="0.35">
      <c r="D108" s="1"/>
    </row>
    <row r="109" spans="4:4" x14ac:dyDescent="0.35">
      <c r="D109" s="1"/>
    </row>
    <row r="110" spans="4:4" x14ac:dyDescent="0.35">
      <c r="D110" s="1"/>
    </row>
    <row r="111" spans="4:4" x14ac:dyDescent="0.35">
      <c r="D111" s="1"/>
    </row>
    <row r="112" spans="4:4" x14ac:dyDescent="0.35">
      <c r="D112" s="1"/>
    </row>
    <row r="113" spans="4:4" x14ac:dyDescent="0.35">
      <c r="D113" s="1"/>
    </row>
    <row r="114" spans="4:4" x14ac:dyDescent="0.35">
      <c r="D114" s="1"/>
    </row>
    <row r="115" spans="4:4" x14ac:dyDescent="0.35">
      <c r="D115" s="1"/>
    </row>
    <row r="116" spans="4:4" x14ac:dyDescent="0.35">
      <c r="D116" s="1"/>
    </row>
    <row r="117" spans="4:4" x14ac:dyDescent="0.35">
      <c r="D117" s="1"/>
    </row>
    <row r="118" spans="4:4" x14ac:dyDescent="0.35">
      <c r="D118" s="1"/>
    </row>
    <row r="119" spans="4:4" x14ac:dyDescent="0.35">
      <c r="D119" s="1"/>
    </row>
    <row r="120" spans="4:4" x14ac:dyDescent="0.35">
      <c r="D120" s="1"/>
    </row>
    <row r="121" spans="4:4" x14ac:dyDescent="0.35">
      <c r="D121" s="1"/>
    </row>
    <row r="122" spans="4:4" x14ac:dyDescent="0.35">
      <c r="D122" s="1"/>
    </row>
    <row r="123" spans="4:4" x14ac:dyDescent="0.35">
      <c r="D123" s="1"/>
    </row>
    <row r="124" spans="4:4" x14ac:dyDescent="0.35">
      <c r="D124" s="1"/>
    </row>
    <row r="125" spans="4:4" x14ac:dyDescent="0.35">
      <c r="D125" s="1"/>
    </row>
    <row r="126" spans="4:4" x14ac:dyDescent="0.35">
      <c r="D126" s="1"/>
    </row>
    <row r="127" spans="4:4" x14ac:dyDescent="0.35">
      <c r="D127" s="1"/>
    </row>
    <row r="128" spans="4:4" x14ac:dyDescent="0.35">
      <c r="D128" s="1"/>
    </row>
    <row r="129" spans="4:4" x14ac:dyDescent="0.35">
      <c r="D129" s="1"/>
    </row>
    <row r="130" spans="4:4" x14ac:dyDescent="0.35">
      <c r="D130" s="1"/>
    </row>
    <row r="131" spans="4:4" x14ac:dyDescent="0.35">
      <c r="D131" s="1"/>
    </row>
    <row r="132" spans="4:4" x14ac:dyDescent="0.35">
      <c r="D132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E65D1-D263-4ECA-B84E-4C9D1CED5D86}">
  <dimension ref="A1:BB251"/>
  <sheetViews>
    <sheetView topLeftCell="A75" zoomScale="120" zoomScaleNormal="241" workbookViewId="0">
      <selection activeCell="E91" sqref="E91"/>
    </sheetView>
  </sheetViews>
  <sheetFormatPr defaultRowHeight="14.5" x14ac:dyDescent="0.35"/>
  <cols>
    <col min="45" max="45" width="11.90625" bestFit="1" customWidth="1"/>
    <col min="46" max="46" width="9.36328125" customWidth="1"/>
  </cols>
  <sheetData>
    <row r="1" spans="1:32" x14ac:dyDescent="0.35">
      <c r="A1" t="s">
        <v>9</v>
      </c>
      <c r="B1" t="s">
        <v>0</v>
      </c>
      <c r="C1" t="s">
        <v>10</v>
      </c>
      <c r="D1" t="s">
        <v>1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47</v>
      </c>
      <c r="U1" t="s">
        <v>49</v>
      </c>
      <c r="V1" t="s">
        <v>52</v>
      </c>
      <c r="W1" t="s">
        <v>53</v>
      </c>
      <c r="X1" t="s">
        <v>56</v>
      </c>
      <c r="Y1" t="s">
        <v>58</v>
      </c>
      <c r="Z1" t="s">
        <v>61</v>
      </c>
      <c r="AA1" t="s">
        <v>63</v>
      </c>
      <c r="AB1" t="s">
        <v>65</v>
      </c>
      <c r="AC1" t="s">
        <v>67</v>
      </c>
      <c r="AD1" t="s">
        <v>70</v>
      </c>
      <c r="AE1" t="s">
        <v>72</v>
      </c>
      <c r="AF1" t="s">
        <v>78</v>
      </c>
    </row>
    <row r="2" spans="1:32" x14ac:dyDescent="0.35">
      <c r="A2">
        <v>1</v>
      </c>
      <c r="B2">
        <v>1</v>
      </c>
      <c r="C2">
        <v>58</v>
      </c>
      <c r="D2">
        <v>1</v>
      </c>
      <c r="E2">
        <v>2370</v>
      </c>
      <c r="F2">
        <v>2210</v>
      </c>
      <c r="G2">
        <v>2150</v>
      </c>
      <c r="H2">
        <v>2160</v>
      </c>
      <c r="I2">
        <v>2160</v>
      </c>
      <c r="J2">
        <v>2170</v>
      </c>
      <c r="K2">
        <v>2170</v>
      </c>
      <c r="L2">
        <v>2190</v>
      </c>
      <c r="M2">
        <v>2170</v>
      </c>
      <c r="N2">
        <v>2170</v>
      </c>
      <c r="O2">
        <v>2170</v>
      </c>
      <c r="P2">
        <v>2170</v>
      </c>
      <c r="Q2">
        <v>2190</v>
      </c>
      <c r="R2">
        <v>2170</v>
      </c>
      <c r="S2">
        <v>2160</v>
      </c>
      <c r="T2">
        <v>2160</v>
      </c>
      <c r="U2">
        <v>2160</v>
      </c>
      <c r="V2">
        <v>2160</v>
      </c>
      <c r="W2">
        <v>2150</v>
      </c>
      <c r="X2">
        <v>2150</v>
      </c>
      <c r="Y2">
        <v>2150</v>
      </c>
      <c r="Z2">
        <v>2140</v>
      </c>
      <c r="AA2">
        <v>2140</v>
      </c>
      <c r="AB2">
        <v>2140</v>
      </c>
      <c r="AC2">
        <v>2140</v>
      </c>
      <c r="AD2">
        <v>2150</v>
      </c>
      <c r="AE2">
        <v>2140</v>
      </c>
      <c r="AF2">
        <v>2150</v>
      </c>
    </row>
    <row r="3" spans="1:32" x14ac:dyDescent="0.35">
      <c r="A3">
        <v>1</v>
      </c>
      <c r="B3">
        <v>1</v>
      </c>
      <c r="C3">
        <v>58</v>
      </c>
      <c r="D3">
        <v>2</v>
      </c>
      <c r="E3">
        <v>2450</v>
      </c>
      <c r="F3">
        <v>2380</v>
      </c>
      <c r="G3">
        <v>2360</v>
      </c>
      <c r="H3">
        <v>2380</v>
      </c>
      <c r="I3">
        <v>2360</v>
      </c>
      <c r="J3">
        <v>2380</v>
      </c>
      <c r="K3">
        <v>2390</v>
      </c>
      <c r="L3">
        <v>2390</v>
      </c>
      <c r="M3">
        <v>2390</v>
      </c>
      <c r="N3">
        <v>2410</v>
      </c>
      <c r="O3">
        <v>2420</v>
      </c>
      <c r="P3">
        <v>2420</v>
      </c>
      <c r="Q3">
        <v>2480</v>
      </c>
      <c r="R3">
        <v>2460</v>
      </c>
      <c r="S3">
        <v>2470</v>
      </c>
      <c r="T3">
        <v>2510</v>
      </c>
      <c r="U3">
        <v>2530</v>
      </c>
      <c r="V3">
        <v>2550</v>
      </c>
      <c r="W3">
        <v>2580</v>
      </c>
      <c r="X3">
        <v>2590</v>
      </c>
      <c r="Y3">
        <v>2590</v>
      </c>
      <c r="Z3">
        <v>2590</v>
      </c>
      <c r="AA3">
        <v>2590</v>
      </c>
      <c r="AB3">
        <v>2590</v>
      </c>
      <c r="AC3">
        <v>2600</v>
      </c>
      <c r="AD3">
        <v>2590</v>
      </c>
      <c r="AE3">
        <v>2580</v>
      </c>
      <c r="AF3">
        <v>2570</v>
      </c>
    </row>
    <row r="4" spans="1:32" x14ac:dyDescent="0.35">
      <c r="A4">
        <v>1</v>
      </c>
      <c r="B4">
        <v>1</v>
      </c>
      <c r="C4">
        <v>58</v>
      </c>
      <c r="D4">
        <v>3</v>
      </c>
      <c r="E4">
        <v>2640</v>
      </c>
      <c r="F4">
        <v>2600</v>
      </c>
      <c r="G4">
        <v>2520</v>
      </c>
      <c r="H4">
        <v>2530</v>
      </c>
      <c r="I4">
        <v>2600</v>
      </c>
      <c r="J4">
        <v>2620</v>
      </c>
      <c r="K4">
        <v>2620</v>
      </c>
      <c r="L4">
        <v>2610</v>
      </c>
      <c r="M4">
        <v>2650</v>
      </c>
      <c r="N4">
        <v>2660</v>
      </c>
      <c r="O4">
        <v>2620</v>
      </c>
      <c r="P4">
        <v>2600</v>
      </c>
      <c r="Q4">
        <v>2590</v>
      </c>
      <c r="R4">
        <v>2590</v>
      </c>
      <c r="S4">
        <v>2570</v>
      </c>
      <c r="T4">
        <v>2580</v>
      </c>
      <c r="U4">
        <v>2600</v>
      </c>
      <c r="V4">
        <v>2610</v>
      </c>
      <c r="W4">
        <v>2610</v>
      </c>
      <c r="X4">
        <v>2620</v>
      </c>
      <c r="Y4">
        <v>2620</v>
      </c>
      <c r="Z4">
        <v>2620</v>
      </c>
      <c r="AA4">
        <v>2640</v>
      </c>
      <c r="AB4">
        <v>2640</v>
      </c>
      <c r="AC4">
        <v>2650</v>
      </c>
      <c r="AD4">
        <v>2640</v>
      </c>
      <c r="AE4">
        <v>2640</v>
      </c>
      <c r="AF4">
        <v>2640</v>
      </c>
    </row>
    <row r="5" spans="1:32" x14ac:dyDescent="0.35">
      <c r="A5">
        <v>1</v>
      </c>
      <c r="B5">
        <v>1</v>
      </c>
      <c r="C5">
        <v>58</v>
      </c>
      <c r="D5">
        <v>4</v>
      </c>
      <c r="E5">
        <v>3000</v>
      </c>
      <c r="F5">
        <v>3020</v>
      </c>
      <c r="G5">
        <v>3030</v>
      </c>
      <c r="H5">
        <v>3090</v>
      </c>
      <c r="I5">
        <v>3280</v>
      </c>
      <c r="J5">
        <v>3340</v>
      </c>
      <c r="K5">
        <v>3350</v>
      </c>
      <c r="L5">
        <v>3380</v>
      </c>
      <c r="M5">
        <v>3420</v>
      </c>
      <c r="N5">
        <v>3460</v>
      </c>
      <c r="O5">
        <v>3440</v>
      </c>
      <c r="P5">
        <v>3400</v>
      </c>
      <c r="Q5">
        <v>3420</v>
      </c>
      <c r="R5">
        <v>3480</v>
      </c>
      <c r="S5">
        <v>3440</v>
      </c>
      <c r="T5">
        <v>3380</v>
      </c>
      <c r="U5">
        <v>3390</v>
      </c>
      <c r="V5">
        <v>3350</v>
      </c>
      <c r="W5">
        <v>3340</v>
      </c>
      <c r="X5">
        <v>3310</v>
      </c>
      <c r="Y5">
        <v>3270</v>
      </c>
      <c r="Z5">
        <v>3220</v>
      </c>
      <c r="AA5">
        <v>3220</v>
      </c>
      <c r="AB5">
        <v>3140</v>
      </c>
      <c r="AC5">
        <v>3160</v>
      </c>
      <c r="AD5">
        <v>3150</v>
      </c>
      <c r="AE5">
        <v>3100</v>
      </c>
      <c r="AF5">
        <v>3040</v>
      </c>
    </row>
    <row r="6" spans="1:32" x14ac:dyDescent="0.35">
      <c r="A6">
        <v>1</v>
      </c>
      <c r="B6">
        <v>2</v>
      </c>
      <c r="C6">
        <v>38</v>
      </c>
      <c r="D6">
        <v>1</v>
      </c>
      <c r="E6">
        <v>2510</v>
      </c>
      <c r="F6">
        <v>2190</v>
      </c>
      <c r="G6">
        <v>2140</v>
      </c>
      <c r="H6">
        <v>2130</v>
      </c>
      <c r="I6">
        <v>2130</v>
      </c>
      <c r="J6">
        <v>2130</v>
      </c>
      <c r="K6">
        <v>2140</v>
      </c>
      <c r="L6">
        <v>2130</v>
      </c>
      <c r="M6">
        <v>2130</v>
      </c>
      <c r="N6">
        <v>2120</v>
      </c>
      <c r="O6">
        <v>2110</v>
      </c>
      <c r="P6">
        <v>2150</v>
      </c>
      <c r="Q6">
        <v>2150</v>
      </c>
      <c r="R6">
        <v>2140</v>
      </c>
      <c r="S6">
        <v>2130</v>
      </c>
      <c r="T6">
        <v>2130</v>
      </c>
      <c r="U6">
        <v>2130</v>
      </c>
      <c r="V6">
        <v>2130</v>
      </c>
      <c r="W6">
        <v>2120</v>
      </c>
      <c r="X6">
        <v>2120</v>
      </c>
      <c r="Y6">
        <v>2120</v>
      </c>
      <c r="Z6">
        <v>2120</v>
      </c>
      <c r="AA6">
        <v>2120</v>
      </c>
      <c r="AB6">
        <v>2110</v>
      </c>
      <c r="AC6">
        <v>2110</v>
      </c>
      <c r="AD6">
        <v>2110</v>
      </c>
      <c r="AE6">
        <v>2110</v>
      </c>
      <c r="AF6">
        <v>2110</v>
      </c>
    </row>
    <row r="7" spans="1:32" x14ac:dyDescent="0.35">
      <c r="A7">
        <v>1</v>
      </c>
      <c r="B7">
        <v>2</v>
      </c>
      <c r="C7">
        <v>38</v>
      </c>
      <c r="D7">
        <v>2</v>
      </c>
      <c r="E7">
        <v>2500</v>
      </c>
      <c r="F7">
        <v>2400</v>
      </c>
      <c r="G7">
        <v>2380</v>
      </c>
      <c r="H7">
        <v>2330</v>
      </c>
      <c r="I7">
        <v>2320</v>
      </c>
      <c r="J7">
        <v>2300</v>
      </c>
      <c r="K7">
        <v>2270</v>
      </c>
      <c r="L7">
        <v>2260</v>
      </c>
      <c r="M7">
        <v>2230</v>
      </c>
      <c r="N7">
        <v>2230</v>
      </c>
      <c r="O7">
        <v>2220</v>
      </c>
      <c r="P7">
        <v>2220</v>
      </c>
      <c r="Q7">
        <v>2260</v>
      </c>
      <c r="R7">
        <v>2230</v>
      </c>
      <c r="S7">
        <v>2230</v>
      </c>
      <c r="T7">
        <v>2220</v>
      </c>
      <c r="U7">
        <v>2220</v>
      </c>
      <c r="V7">
        <v>2230</v>
      </c>
      <c r="W7">
        <v>2220</v>
      </c>
      <c r="X7">
        <v>2220</v>
      </c>
      <c r="Y7">
        <v>2220</v>
      </c>
      <c r="Z7">
        <v>2220</v>
      </c>
      <c r="AA7">
        <v>2220</v>
      </c>
      <c r="AB7">
        <v>2220</v>
      </c>
      <c r="AC7">
        <v>2220</v>
      </c>
      <c r="AD7">
        <v>2220</v>
      </c>
      <c r="AE7">
        <v>2230</v>
      </c>
      <c r="AF7">
        <v>2240</v>
      </c>
    </row>
    <row r="8" spans="1:32" x14ac:dyDescent="0.35">
      <c r="A8">
        <v>1</v>
      </c>
      <c r="B8">
        <v>2</v>
      </c>
      <c r="C8">
        <v>38</v>
      </c>
      <c r="D8">
        <v>3</v>
      </c>
      <c r="E8">
        <v>2590</v>
      </c>
      <c r="F8">
        <v>2580</v>
      </c>
      <c r="G8">
        <v>2590</v>
      </c>
      <c r="H8">
        <v>2560</v>
      </c>
      <c r="I8">
        <v>2560</v>
      </c>
      <c r="J8">
        <v>2590</v>
      </c>
      <c r="K8">
        <v>2300</v>
      </c>
      <c r="L8">
        <v>2230</v>
      </c>
      <c r="M8">
        <v>2200</v>
      </c>
      <c r="N8">
        <v>2210</v>
      </c>
      <c r="O8">
        <v>2200</v>
      </c>
      <c r="P8">
        <v>2210</v>
      </c>
      <c r="Q8">
        <v>2210</v>
      </c>
      <c r="R8">
        <v>2200</v>
      </c>
      <c r="S8">
        <v>2190</v>
      </c>
      <c r="T8">
        <v>2190</v>
      </c>
      <c r="U8">
        <v>2190</v>
      </c>
      <c r="V8">
        <v>2190</v>
      </c>
      <c r="W8">
        <v>2190</v>
      </c>
      <c r="X8">
        <v>2190</v>
      </c>
      <c r="Y8">
        <v>2190</v>
      </c>
      <c r="Z8">
        <v>2190</v>
      </c>
      <c r="AA8">
        <v>2200</v>
      </c>
      <c r="AB8">
        <v>2210</v>
      </c>
      <c r="AC8">
        <v>2230</v>
      </c>
      <c r="AD8">
        <v>2240</v>
      </c>
      <c r="AE8">
        <v>2240</v>
      </c>
      <c r="AF8">
        <v>2260</v>
      </c>
    </row>
    <row r="9" spans="1:32" x14ac:dyDescent="0.35">
      <c r="A9">
        <v>1</v>
      </c>
      <c r="B9">
        <v>2</v>
      </c>
      <c r="C9">
        <v>38</v>
      </c>
      <c r="D9">
        <v>4</v>
      </c>
      <c r="E9">
        <v>2920</v>
      </c>
      <c r="F9">
        <v>2950</v>
      </c>
      <c r="G9">
        <v>2980</v>
      </c>
      <c r="H9">
        <v>3000</v>
      </c>
      <c r="I9">
        <v>3080</v>
      </c>
      <c r="J9">
        <v>3250</v>
      </c>
      <c r="K9">
        <v>2380</v>
      </c>
      <c r="L9">
        <v>2380</v>
      </c>
      <c r="M9">
        <v>2380</v>
      </c>
      <c r="N9">
        <v>2380</v>
      </c>
      <c r="O9">
        <v>2380</v>
      </c>
      <c r="P9">
        <v>2380</v>
      </c>
      <c r="Q9">
        <v>2380</v>
      </c>
      <c r="R9">
        <v>2380</v>
      </c>
      <c r="S9">
        <v>2370</v>
      </c>
      <c r="T9">
        <v>2360</v>
      </c>
      <c r="U9">
        <v>2360</v>
      </c>
      <c r="V9">
        <v>2360</v>
      </c>
      <c r="W9">
        <v>2350</v>
      </c>
      <c r="X9">
        <v>2340</v>
      </c>
      <c r="Y9">
        <v>2350</v>
      </c>
      <c r="Z9">
        <v>2340</v>
      </c>
      <c r="AA9">
        <v>2340</v>
      </c>
      <c r="AB9">
        <v>2350</v>
      </c>
      <c r="AC9">
        <v>2360</v>
      </c>
      <c r="AD9">
        <v>2360</v>
      </c>
      <c r="AE9">
        <v>2360</v>
      </c>
      <c r="AF9">
        <v>2360</v>
      </c>
    </row>
    <row r="10" spans="1:32" x14ac:dyDescent="0.35">
      <c r="A10">
        <v>2</v>
      </c>
      <c r="B10">
        <v>3</v>
      </c>
      <c r="C10">
        <v>38</v>
      </c>
      <c r="D10">
        <v>1</v>
      </c>
      <c r="E10">
        <v>2410</v>
      </c>
      <c r="F10">
        <v>2220</v>
      </c>
      <c r="G10">
        <v>2180</v>
      </c>
      <c r="H10">
        <v>2150</v>
      </c>
      <c r="I10">
        <v>2160</v>
      </c>
      <c r="J10">
        <v>2160</v>
      </c>
      <c r="K10">
        <v>2160</v>
      </c>
      <c r="L10">
        <v>2150</v>
      </c>
      <c r="M10">
        <v>2150</v>
      </c>
      <c r="N10">
        <v>2140</v>
      </c>
      <c r="O10">
        <v>2130</v>
      </c>
      <c r="P10">
        <v>2130</v>
      </c>
      <c r="Q10">
        <v>2170</v>
      </c>
      <c r="R10">
        <v>2150</v>
      </c>
      <c r="S10">
        <v>2150</v>
      </c>
      <c r="T10">
        <v>2140</v>
      </c>
      <c r="U10">
        <v>2130</v>
      </c>
      <c r="V10">
        <v>2130</v>
      </c>
      <c r="W10">
        <v>2130</v>
      </c>
      <c r="X10">
        <v>2120</v>
      </c>
      <c r="Y10">
        <v>2120</v>
      </c>
      <c r="Z10">
        <v>2120</v>
      </c>
      <c r="AA10">
        <v>2120</v>
      </c>
      <c r="AB10">
        <v>2120</v>
      </c>
      <c r="AC10">
        <v>2120</v>
      </c>
      <c r="AD10">
        <v>2120</v>
      </c>
      <c r="AE10">
        <v>2110</v>
      </c>
      <c r="AF10">
        <v>2120</v>
      </c>
    </row>
    <row r="11" spans="1:32" x14ac:dyDescent="0.35">
      <c r="A11">
        <v>2</v>
      </c>
      <c r="B11">
        <v>3</v>
      </c>
      <c r="C11">
        <v>38</v>
      </c>
      <c r="D11">
        <v>2</v>
      </c>
      <c r="E11">
        <v>2440</v>
      </c>
      <c r="F11">
        <v>2360</v>
      </c>
      <c r="G11">
        <v>2360</v>
      </c>
      <c r="H11">
        <v>2350</v>
      </c>
      <c r="I11">
        <v>2350</v>
      </c>
      <c r="J11">
        <v>2350</v>
      </c>
      <c r="K11">
        <v>2220</v>
      </c>
      <c r="L11">
        <v>2170</v>
      </c>
      <c r="M11">
        <v>2150</v>
      </c>
      <c r="N11">
        <v>2150</v>
      </c>
      <c r="O11">
        <v>2150</v>
      </c>
      <c r="P11">
        <v>2150</v>
      </c>
      <c r="Q11">
        <v>2210</v>
      </c>
      <c r="R11">
        <v>2160</v>
      </c>
      <c r="S11">
        <v>2150</v>
      </c>
      <c r="T11">
        <v>2140</v>
      </c>
      <c r="U11">
        <v>2150</v>
      </c>
      <c r="V11">
        <v>2150</v>
      </c>
      <c r="W11">
        <v>2140</v>
      </c>
      <c r="X11">
        <v>2150</v>
      </c>
      <c r="Y11">
        <v>2150</v>
      </c>
      <c r="Z11">
        <v>2150</v>
      </c>
      <c r="AA11">
        <v>2140</v>
      </c>
      <c r="AB11">
        <v>2150</v>
      </c>
      <c r="AC11">
        <v>2160</v>
      </c>
      <c r="AD11">
        <v>2160</v>
      </c>
      <c r="AE11">
        <v>2160</v>
      </c>
      <c r="AF11">
        <v>2170</v>
      </c>
    </row>
    <row r="12" spans="1:32" x14ac:dyDescent="0.35">
      <c r="A12">
        <v>2</v>
      </c>
      <c r="B12">
        <v>3</v>
      </c>
      <c r="C12">
        <v>38</v>
      </c>
      <c r="D12">
        <v>3</v>
      </c>
      <c r="E12">
        <v>2650</v>
      </c>
      <c r="F12">
        <v>2610</v>
      </c>
      <c r="G12">
        <v>2610</v>
      </c>
      <c r="H12">
        <v>2580</v>
      </c>
      <c r="I12">
        <v>2620</v>
      </c>
      <c r="J12">
        <v>2630</v>
      </c>
      <c r="K12">
        <v>2290</v>
      </c>
      <c r="L12">
        <v>2240</v>
      </c>
      <c r="M12">
        <v>2190</v>
      </c>
      <c r="N12">
        <v>2180</v>
      </c>
      <c r="O12">
        <v>2180</v>
      </c>
      <c r="P12">
        <v>2180</v>
      </c>
      <c r="Q12">
        <v>2190</v>
      </c>
      <c r="R12">
        <v>2170</v>
      </c>
      <c r="S12">
        <v>2170</v>
      </c>
      <c r="T12">
        <v>2170</v>
      </c>
      <c r="U12">
        <v>2170</v>
      </c>
      <c r="V12">
        <v>2180</v>
      </c>
      <c r="W12">
        <v>2180</v>
      </c>
      <c r="X12">
        <v>2180</v>
      </c>
      <c r="Y12">
        <v>2190</v>
      </c>
      <c r="Z12">
        <v>2190</v>
      </c>
      <c r="AA12">
        <v>2210</v>
      </c>
      <c r="AB12">
        <v>2220</v>
      </c>
      <c r="AC12">
        <v>2230</v>
      </c>
      <c r="AD12">
        <v>2230</v>
      </c>
      <c r="AE12">
        <v>2220</v>
      </c>
      <c r="AF12">
        <v>2230</v>
      </c>
    </row>
    <row r="13" spans="1:32" x14ac:dyDescent="0.35">
      <c r="A13">
        <v>2</v>
      </c>
      <c r="B13">
        <v>3</v>
      </c>
      <c r="C13">
        <v>38</v>
      </c>
      <c r="D13">
        <v>4</v>
      </c>
      <c r="E13">
        <v>3030</v>
      </c>
      <c r="F13">
        <v>3070</v>
      </c>
      <c r="G13">
        <v>3090</v>
      </c>
      <c r="H13">
        <v>3150</v>
      </c>
      <c r="I13">
        <v>3230</v>
      </c>
      <c r="J13">
        <v>3330</v>
      </c>
      <c r="K13">
        <v>2430</v>
      </c>
      <c r="L13">
        <v>2460</v>
      </c>
      <c r="M13">
        <v>2420</v>
      </c>
      <c r="N13">
        <v>2410</v>
      </c>
      <c r="O13">
        <v>2400</v>
      </c>
      <c r="P13">
        <v>2410</v>
      </c>
      <c r="Q13">
        <v>2420</v>
      </c>
      <c r="R13">
        <v>2410</v>
      </c>
      <c r="S13">
        <v>2420</v>
      </c>
      <c r="T13">
        <v>2420</v>
      </c>
      <c r="U13">
        <v>2430</v>
      </c>
      <c r="V13">
        <v>2430</v>
      </c>
      <c r="W13">
        <v>2440</v>
      </c>
      <c r="X13">
        <v>2420</v>
      </c>
      <c r="Y13">
        <v>2420</v>
      </c>
      <c r="Z13">
        <v>2420</v>
      </c>
      <c r="AA13">
        <v>2430</v>
      </c>
      <c r="AB13">
        <v>2430</v>
      </c>
      <c r="AC13">
        <v>2430</v>
      </c>
      <c r="AD13">
        <v>2430</v>
      </c>
      <c r="AE13">
        <v>2440</v>
      </c>
      <c r="AF13">
        <v>2430</v>
      </c>
    </row>
    <row r="14" spans="1:32" x14ac:dyDescent="0.35">
      <c r="A14">
        <v>2</v>
      </c>
      <c r="B14">
        <v>4</v>
      </c>
      <c r="C14">
        <v>28</v>
      </c>
      <c r="D14">
        <v>1</v>
      </c>
      <c r="E14">
        <v>2440</v>
      </c>
      <c r="F14">
        <v>2260</v>
      </c>
      <c r="G14">
        <v>2210</v>
      </c>
      <c r="H14">
        <v>2180</v>
      </c>
      <c r="I14">
        <v>2190</v>
      </c>
      <c r="J14">
        <v>2180</v>
      </c>
      <c r="K14">
        <v>2180</v>
      </c>
      <c r="L14">
        <v>2170</v>
      </c>
      <c r="M14">
        <v>2170</v>
      </c>
      <c r="N14">
        <v>2160</v>
      </c>
      <c r="O14">
        <v>2150</v>
      </c>
      <c r="P14">
        <v>2150</v>
      </c>
      <c r="Q14">
        <v>2180</v>
      </c>
      <c r="R14">
        <v>2170</v>
      </c>
      <c r="S14">
        <v>2160</v>
      </c>
      <c r="T14">
        <v>2160</v>
      </c>
      <c r="U14">
        <v>2150</v>
      </c>
      <c r="V14">
        <v>2150</v>
      </c>
      <c r="W14">
        <v>2150</v>
      </c>
      <c r="X14">
        <v>2150</v>
      </c>
      <c r="Y14">
        <v>2150</v>
      </c>
      <c r="Z14">
        <v>2140</v>
      </c>
      <c r="AA14">
        <v>2150</v>
      </c>
      <c r="AB14">
        <v>2140</v>
      </c>
      <c r="AC14">
        <v>2140</v>
      </c>
      <c r="AD14">
        <v>2130</v>
      </c>
      <c r="AE14">
        <v>2130</v>
      </c>
      <c r="AF14">
        <v>2130</v>
      </c>
    </row>
    <row r="15" spans="1:32" x14ac:dyDescent="0.35">
      <c r="A15">
        <v>2</v>
      </c>
      <c r="B15">
        <v>4</v>
      </c>
      <c r="C15">
        <v>28</v>
      </c>
      <c r="D15">
        <v>2</v>
      </c>
      <c r="E15">
        <v>2390</v>
      </c>
      <c r="F15">
        <v>2290</v>
      </c>
      <c r="G15">
        <v>2290</v>
      </c>
      <c r="H15">
        <v>2240</v>
      </c>
      <c r="I15">
        <v>2220</v>
      </c>
      <c r="J15">
        <v>2190</v>
      </c>
      <c r="K15">
        <v>2150</v>
      </c>
      <c r="L15">
        <v>2140</v>
      </c>
      <c r="M15">
        <v>2140</v>
      </c>
      <c r="N15">
        <v>2130</v>
      </c>
      <c r="O15">
        <v>2130</v>
      </c>
      <c r="P15">
        <v>2130</v>
      </c>
      <c r="Q15">
        <v>2140</v>
      </c>
      <c r="R15">
        <v>2130</v>
      </c>
      <c r="S15">
        <v>2130</v>
      </c>
      <c r="T15">
        <v>2130</v>
      </c>
      <c r="U15">
        <v>2130</v>
      </c>
      <c r="V15">
        <v>2130</v>
      </c>
      <c r="W15">
        <v>2130</v>
      </c>
      <c r="X15">
        <v>2130</v>
      </c>
      <c r="Y15">
        <v>2130</v>
      </c>
      <c r="Z15">
        <v>2130</v>
      </c>
      <c r="AA15">
        <v>2130</v>
      </c>
      <c r="AB15">
        <v>2120</v>
      </c>
      <c r="AC15">
        <v>2130</v>
      </c>
      <c r="AD15">
        <v>2130</v>
      </c>
      <c r="AE15">
        <v>2130</v>
      </c>
      <c r="AF15">
        <v>2130</v>
      </c>
    </row>
    <row r="16" spans="1:32" x14ac:dyDescent="0.35">
      <c r="A16">
        <v>2</v>
      </c>
      <c r="B16">
        <v>4</v>
      </c>
      <c r="C16">
        <v>28</v>
      </c>
      <c r="D16">
        <v>3</v>
      </c>
      <c r="E16">
        <v>2440</v>
      </c>
      <c r="F16">
        <v>2420</v>
      </c>
      <c r="G16">
        <v>2420</v>
      </c>
      <c r="H16">
        <v>2380</v>
      </c>
      <c r="I16">
        <v>2400</v>
      </c>
      <c r="J16">
        <v>2400</v>
      </c>
      <c r="K16">
        <v>2180</v>
      </c>
      <c r="L16">
        <v>2150</v>
      </c>
      <c r="M16">
        <v>2140</v>
      </c>
      <c r="N16">
        <v>2130</v>
      </c>
      <c r="O16">
        <v>2130</v>
      </c>
      <c r="P16">
        <v>2130</v>
      </c>
      <c r="Q16">
        <v>2130</v>
      </c>
      <c r="R16">
        <v>2130</v>
      </c>
      <c r="S16">
        <v>2130</v>
      </c>
      <c r="T16">
        <v>2130</v>
      </c>
      <c r="U16">
        <v>2130</v>
      </c>
      <c r="V16">
        <v>2130</v>
      </c>
      <c r="W16">
        <v>2130</v>
      </c>
      <c r="X16">
        <v>2130</v>
      </c>
      <c r="Y16">
        <v>2130</v>
      </c>
      <c r="Z16">
        <v>2130</v>
      </c>
      <c r="AA16">
        <v>2130</v>
      </c>
      <c r="AB16">
        <v>2130</v>
      </c>
      <c r="AC16">
        <v>2130</v>
      </c>
      <c r="AD16">
        <v>2130</v>
      </c>
      <c r="AE16">
        <v>2140</v>
      </c>
      <c r="AF16">
        <v>2140</v>
      </c>
    </row>
    <row r="17" spans="1:32" x14ac:dyDescent="0.35">
      <c r="A17">
        <v>2</v>
      </c>
      <c r="B17">
        <v>4</v>
      </c>
      <c r="C17">
        <v>28</v>
      </c>
      <c r="D17">
        <v>4</v>
      </c>
      <c r="E17">
        <v>2770</v>
      </c>
      <c r="F17">
        <v>2780</v>
      </c>
      <c r="G17">
        <v>2770</v>
      </c>
      <c r="H17">
        <v>2780</v>
      </c>
      <c r="I17">
        <v>2780</v>
      </c>
      <c r="J17">
        <v>2820</v>
      </c>
      <c r="K17">
        <v>2270</v>
      </c>
      <c r="L17">
        <v>2210</v>
      </c>
      <c r="M17">
        <v>2170</v>
      </c>
      <c r="N17">
        <v>2160</v>
      </c>
      <c r="O17">
        <v>2160</v>
      </c>
      <c r="P17">
        <v>2150</v>
      </c>
      <c r="Q17">
        <v>2150</v>
      </c>
      <c r="R17">
        <v>2140</v>
      </c>
      <c r="S17">
        <v>2140</v>
      </c>
      <c r="T17">
        <v>2140</v>
      </c>
      <c r="U17">
        <v>2140</v>
      </c>
      <c r="V17">
        <v>2140</v>
      </c>
      <c r="W17">
        <v>2140</v>
      </c>
      <c r="X17">
        <v>2140</v>
      </c>
      <c r="Y17">
        <v>2140</v>
      </c>
      <c r="Z17">
        <v>2150</v>
      </c>
      <c r="AA17">
        <v>2140</v>
      </c>
      <c r="AB17">
        <v>2160</v>
      </c>
      <c r="AC17">
        <v>2160</v>
      </c>
      <c r="AD17">
        <v>2170</v>
      </c>
      <c r="AE17">
        <v>2170</v>
      </c>
      <c r="AF17">
        <v>2180</v>
      </c>
    </row>
    <row r="18" spans="1:32" x14ac:dyDescent="0.35">
      <c r="A18">
        <v>3</v>
      </c>
      <c r="B18">
        <v>5</v>
      </c>
      <c r="C18">
        <v>28</v>
      </c>
      <c r="D18">
        <v>1</v>
      </c>
      <c r="E18">
        <v>2400</v>
      </c>
      <c r="F18">
        <v>2220</v>
      </c>
      <c r="G18">
        <v>2180</v>
      </c>
      <c r="H18">
        <v>2160</v>
      </c>
      <c r="I18">
        <v>2170</v>
      </c>
      <c r="J18">
        <v>2170</v>
      </c>
      <c r="K18">
        <v>2170</v>
      </c>
      <c r="L18">
        <v>2180</v>
      </c>
      <c r="M18">
        <v>2170</v>
      </c>
      <c r="N18">
        <v>2160</v>
      </c>
      <c r="O18">
        <v>2150</v>
      </c>
      <c r="P18">
        <v>2170</v>
      </c>
      <c r="Q18">
        <v>2190</v>
      </c>
      <c r="R18">
        <v>2160</v>
      </c>
      <c r="S18">
        <v>2150</v>
      </c>
      <c r="T18">
        <v>2150</v>
      </c>
      <c r="U18">
        <v>2150</v>
      </c>
      <c r="V18">
        <v>2150</v>
      </c>
      <c r="W18">
        <v>2140</v>
      </c>
      <c r="X18">
        <v>2150</v>
      </c>
      <c r="Y18">
        <v>2140</v>
      </c>
      <c r="Z18">
        <v>2140</v>
      </c>
      <c r="AA18">
        <v>2140</v>
      </c>
      <c r="AB18">
        <v>2140</v>
      </c>
      <c r="AC18">
        <v>2130</v>
      </c>
      <c r="AD18">
        <v>2130</v>
      </c>
      <c r="AE18">
        <v>2130</v>
      </c>
      <c r="AF18">
        <v>2120</v>
      </c>
    </row>
    <row r="19" spans="1:32" x14ac:dyDescent="0.35">
      <c r="A19">
        <v>3</v>
      </c>
      <c r="B19">
        <v>5</v>
      </c>
      <c r="C19">
        <v>28</v>
      </c>
      <c r="D19">
        <v>2</v>
      </c>
      <c r="E19">
        <v>2470</v>
      </c>
      <c r="F19">
        <v>2380</v>
      </c>
      <c r="G19">
        <v>2360</v>
      </c>
      <c r="H19">
        <v>2360</v>
      </c>
      <c r="I19">
        <v>2330</v>
      </c>
      <c r="J19">
        <v>2330</v>
      </c>
      <c r="K19">
        <v>2220</v>
      </c>
      <c r="L19">
        <v>2180</v>
      </c>
      <c r="M19">
        <v>2180</v>
      </c>
      <c r="N19">
        <v>2170</v>
      </c>
      <c r="O19">
        <v>2160</v>
      </c>
      <c r="P19">
        <v>2170</v>
      </c>
      <c r="Q19">
        <v>2180</v>
      </c>
      <c r="R19">
        <v>2170</v>
      </c>
      <c r="S19">
        <v>2170</v>
      </c>
      <c r="T19">
        <v>2170</v>
      </c>
      <c r="U19">
        <v>2170</v>
      </c>
      <c r="V19">
        <v>2170</v>
      </c>
      <c r="W19">
        <v>2160</v>
      </c>
      <c r="X19">
        <v>2170</v>
      </c>
      <c r="Y19">
        <v>2160</v>
      </c>
      <c r="Z19">
        <v>2170</v>
      </c>
      <c r="AA19">
        <v>2170</v>
      </c>
      <c r="AB19">
        <v>2160</v>
      </c>
      <c r="AC19">
        <v>2170</v>
      </c>
      <c r="AD19">
        <v>2160</v>
      </c>
      <c r="AE19">
        <v>2170</v>
      </c>
      <c r="AF19">
        <v>2160</v>
      </c>
    </row>
    <row r="20" spans="1:32" x14ac:dyDescent="0.35">
      <c r="A20">
        <v>3</v>
      </c>
      <c r="B20">
        <v>5</v>
      </c>
      <c r="C20">
        <v>28</v>
      </c>
      <c r="D20">
        <v>3</v>
      </c>
      <c r="E20">
        <v>2580</v>
      </c>
      <c r="F20">
        <v>2570</v>
      </c>
      <c r="G20">
        <v>2570</v>
      </c>
      <c r="H20">
        <v>2560</v>
      </c>
      <c r="I20">
        <v>2570</v>
      </c>
      <c r="J20">
        <v>2590</v>
      </c>
      <c r="K20">
        <v>2320</v>
      </c>
      <c r="L20">
        <v>2220</v>
      </c>
      <c r="M20">
        <v>2190</v>
      </c>
      <c r="N20">
        <v>2190</v>
      </c>
      <c r="O20">
        <v>2190</v>
      </c>
      <c r="P20">
        <v>2180</v>
      </c>
      <c r="Q20">
        <v>2180</v>
      </c>
      <c r="R20">
        <v>2180</v>
      </c>
      <c r="S20">
        <v>2160</v>
      </c>
      <c r="T20">
        <v>2180</v>
      </c>
      <c r="U20">
        <v>2180</v>
      </c>
      <c r="V20">
        <v>2180</v>
      </c>
      <c r="W20">
        <v>2180</v>
      </c>
      <c r="X20">
        <v>2180</v>
      </c>
      <c r="Y20">
        <v>2170</v>
      </c>
      <c r="Z20">
        <v>2180</v>
      </c>
      <c r="AA20">
        <v>2180</v>
      </c>
      <c r="AB20">
        <v>2180</v>
      </c>
      <c r="AC20">
        <v>2180</v>
      </c>
      <c r="AD20">
        <v>2180</v>
      </c>
      <c r="AE20">
        <v>2170</v>
      </c>
      <c r="AF20">
        <v>2180</v>
      </c>
    </row>
    <row r="21" spans="1:32" x14ac:dyDescent="0.35">
      <c r="A21">
        <v>3</v>
      </c>
      <c r="B21">
        <v>5</v>
      </c>
      <c r="C21">
        <v>28</v>
      </c>
      <c r="D21">
        <v>4</v>
      </c>
      <c r="E21">
        <v>3070</v>
      </c>
      <c r="F21">
        <v>3140</v>
      </c>
      <c r="G21">
        <v>3170</v>
      </c>
      <c r="H21">
        <v>3210</v>
      </c>
      <c r="I21">
        <v>3310</v>
      </c>
      <c r="J21">
        <v>3370</v>
      </c>
      <c r="K21">
        <v>2330</v>
      </c>
      <c r="L21">
        <v>2260</v>
      </c>
      <c r="M21">
        <v>2190</v>
      </c>
      <c r="N21">
        <v>2180</v>
      </c>
      <c r="O21">
        <v>2170</v>
      </c>
      <c r="P21">
        <v>2160</v>
      </c>
      <c r="Q21">
        <v>2170</v>
      </c>
      <c r="R21">
        <v>2160</v>
      </c>
      <c r="S21">
        <v>2160</v>
      </c>
      <c r="T21">
        <v>2150</v>
      </c>
      <c r="U21">
        <v>2150</v>
      </c>
      <c r="V21">
        <v>2150</v>
      </c>
      <c r="W21">
        <v>2150</v>
      </c>
      <c r="X21">
        <v>2150</v>
      </c>
      <c r="Y21">
        <v>2150</v>
      </c>
      <c r="Z21">
        <v>2150</v>
      </c>
      <c r="AA21">
        <v>2150</v>
      </c>
      <c r="AB21">
        <v>2160</v>
      </c>
      <c r="AC21">
        <v>2160</v>
      </c>
      <c r="AD21">
        <v>2170</v>
      </c>
      <c r="AE21">
        <v>2170</v>
      </c>
      <c r="AF21">
        <v>2180</v>
      </c>
    </row>
    <row r="22" spans="1:32" x14ac:dyDescent="0.35">
      <c r="A22">
        <v>3</v>
      </c>
      <c r="B22">
        <v>6</v>
      </c>
      <c r="C22">
        <v>48</v>
      </c>
      <c r="D22">
        <v>1</v>
      </c>
      <c r="E22">
        <v>2440</v>
      </c>
      <c r="F22">
        <v>2260</v>
      </c>
      <c r="G22">
        <v>2200</v>
      </c>
      <c r="H22">
        <v>2190</v>
      </c>
      <c r="I22">
        <v>2180</v>
      </c>
      <c r="J22">
        <v>2190</v>
      </c>
      <c r="K22">
        <v>2180</v>
      </c>
      <c r="L22">
        <v>2180</v>
      </c>
      <c r="M22">
        <v>2170</v>
      </c>
      <c r="N22">
        <v>2170</v>
      </c>
      <c r="O22">
        <v>2160</v>
      </c>
      <c r="P22">
        <v>2170</v>
      </c>
      <c r="Q22">
        <v>2200</v>
      </c>
      <c r="R22">
        <v>2190</v>
      </c>
      <c r="S22">
        <v>2190</v>
      </c>
      <c r="T22">
        <v>2180</v>
      </c>
      <c r="U22">
        <v>2170</v>
      </c>
      <c r="V22">
        <v>2170</v>
      </c>
      <c r="W22">
        <v>2170</v>
      </c>
      <c r="X22">
        <v>2160</v>
      </c>
      <c r="Y22">
        <v>2160</v>
      </c>
      <c r="Z22">
        <v>2160</v>
      </c>
      <c r="AA22">
        <v>2150</v>
      </c>
      <c r="AB22">
        <v>2140</v>
      </c>
      <c r="AC22">
        <v>2150</v>
      </c>
      <c r="AD22">
        <v>2140</v>
      </c>
      <c r="AE22">
        <v>2150</v>
      </c>
      <c r="AF22">
        <v>2160</v>
      </c>
    </row>
    <row r="23" spans="1:32" x14ac:dyDescent="0.35">
      <c r="A23">
        <v>3</v>
      </c>
      <c r="B23">
        <v>6</v>
      </c>
      <c r="C23">
        <v>48</v>
      </c>
      <c r="D23">
        <v>2</v>
      </c>
      <c r="E23">
        <v>2440</v>
      </c>
      <c r="F23">
        <v>2400</v>
      </c>
      <c r="G23">
        <v>2390</v>
      </c>
      <c r="H23">
        <v>2400</v>
      </c>
      <c r="I23">
        <v>2400</v>
      </c>
      <c r="J23">
        <v>2410</v>
      </c>
      <c r="K23">
        <v>2260</v>
      </c>
      <c r="L23">
        <v>2210</v>
      </c>
      <c r="M23">
        <v>2200</v>
      </c>
      <c r="N23">
        <v>2200</v>
      </c>
      <c r="O23">
        <v>2200</v>
      </c>
      <c r="P23">
        <v>2200</v>
      </c>
      <c r="Q23">
        <v>2230</v>
      </c>
      <c r="R23">
        <v>2210</v>
      </c>
      <c r="S23">
        <v>2210</v>
      </c>
      <c r="T23">
        <v>2200</v>
      </c>
      <c r="U23">
        <v>2200</v>
      </c>
      <c r="V23">
        <v>2200</v>
      </c>
      <c r="W23">
        <v>2210</v>
      </c>
      <c r="X23">
        <v>2210</v>
      </c>
      <c r="Y23">
        <v>2210</v>
      </c>
      <c r="Z23">
        <v>2220</v>
      </c>
      <c r="AA23">
        <v>2230</v>
      </c>
      <c r="AB23">
        <v>2220</v>
      </c>
      <c r="AC23">
        <v>2240</v>
      </c>
      <c r="AD23">
        <v>2260</v>
      </c>
      <c r="AE23">
        <v>2270</v>
      </c>
      <c r="AF23">
        <v>2280</v>
      </c>
    </row>
    <row r="24" spans="1:32" x14ac:dyDescent="0.35">
      <c r="A24">
        <v>3</v>
      </c>
      <c r="B24">
        <v>6</v>
      </c>
      <c r="C24">
        <v>48</v>
      </c>
      <c r="D24">
        <v>3</v>
      </c>
      <c r="E24">
        <v>2630</v>
      </c>
      <c r="F24">
        <v>2590</v>
      </c>
      <c r="G24">
        <v>2550</v>
      </c>
      <c r="H24">
        <v>2560</v>
      </c>
      <c r="I24">
        <v>2570</v>
      </c>
      <c r="J24">
        <v>2620</v>
      </c>
      <c r="K24">
        <v>2420</v>
      </c>
      <c r="L24">
        <v>2370</v>
      </c>
      <c r="M24">
        <v>2350</v>
      </c>
      <c r="N24">
        <v>2360</v>
      </c>
      <c r="O24">
        <v>2370</v>
      </c>
      <c r="P24">
        <v>2370</v>
      </c>
      <c r="Q24">
        <v>2400</v>
      </c>
      <c r="R24">
        <v>2390</v>
      </c>
      <c r="S24">
        <v>2400</v>
      </c>
      <c r="T24">
        <v>2400</v>
      </c>
      <c r="U24">
        <v>2440</v>
      </c>
      <c r="V24">
        <v>2380</v>
      </c>
      <c r="W24">
        <v>2460</v>
      </c>
      <c r="X24">
        <v>2460</v>
      </c>
      <c r="Y24">
        <v>2470</v>
      </c>
      <c r="Z24">
        <v>2470</v>
      </c>
      <c r="AA24">
        <v>2470</v>
      </c>
      <c r="AB24">
        <v>2470</v>
      </c>
      <c r="AC24">
        <v>2470</v>
      </c>
      <c r="AD24">
        <v>2470</v>
      </c>
      <c r="AE24">
        <v>2470</v>
      </c>
      <c r="AF24">
        <v>2470</v>
      </c>
    </row>
    <row r="25" spans="1:32" x14ac:dyDescent="0.35">
      <c r="A25">
        <v>3</v>
      </c>
      <c r="B25">
        <v>6</v>
      </c>
      <c r="C25">
        <v>48</v>
      </c>
      <c r="D25">
        <v>4</v>
      </c>
      <c r="E25">
        <v>2970</v>
      </c>
      <c r="F25">
        <v>2960</v>
      </c>
      <c r="G25">
        <v>3020</v>
      </c>
      <c r="H25">
        <v>3050</v>
      </c>
      <c r="I25">
        <v>3250</v>
      </c>
      <c r="J25">
        <v>3360</v>
      </c>
      <c r="K25">
        <v>2800</v>
      </c>
      <c r="L25">
        <v>2740</v>
      </c>
      <c r="M25">
        <v>2750</v>
      </c>
      <c r="N25">
        <v>2710</v>
      </c>
      <c r="O25">
        <v>2710</v>
      </c>
      <c r="P25">
        <v>2660</v>
      </c>
      <c r="Q25">
        <v>2630</v>
      </c>
      <c r="R25">
        <v>2630</v>
      </c>
      <c r="S25">
        <v>2620</v>
      </c>
      <c r="T25">
        <v>2610</v>
      </c>
      <c r="U25">
        <v>2600</v>
      </c>
      <c r="V25">
        <v>2600</v>
      </c>
      <c r="W25">
        <v>2600</v>
      </c>
      <c r="X25">
        <v>2600</v>
      </c>
      <c r="Y25">
        <v>2590</v>
      </c>
      <c r="Z25">
        <v>2600</v>
      </c>
      <c r="AA25">
        <v>2580</v>
      </c>
      <c r="AB25">
        <v>2570</v>
      </c>
      <c r="AC25">
        <v>2580</v>
      </c>
      <c r="AD25">
        <v>2600</v>
      </c>
      <c r="AE25">
        <v>2600</v>
      </c>
      <c r="AF25">
        <v>2590</v>
      </c>
    </row>
    <row r="26" spans="1:32" x14ac:dyDescent="0.35">
      <c r="A26">
        <v>4</v>
      </c>
      <c r="B26">
        <v>7</v>
      </c>
      <c r="C26">
        <v>38</v>
      </c>
      <c r="D26">
        <v>1</v>
      </c>
      <c r="E26">
        <v>2500</v>
      </c>
      <c r="F26">
        <v>2270</v>
      </c>
      <c r="G26">
        <v>2210</v>
      </c>
      <c r="H26">
        <v>2200</v>
      </c>
      <c r="I26">
        <v>2190</v>
      </c>
      <c r="J26">
        <v>2190</v>
      </c>
      <c r="K26">
        <v>2190</v>
      </c>
      <c r="L26">
        <v>2200</v>
      </c>
      <c r="M26">
        <v>2170</v>
      </c>
      <c r="N26">
        <v>2170</v>
      </c>
      <c r="O26">
        <v>2170</v>
      </c>
      <c r="P26">
        <v>2160</v>
      </c>
      <c r="Q26">
        <v>2190</v>
      </c>
      <c r="R26">
        <v>2180</v>
      </c>
      <c r="S26">
        <v>2160</v>
      </c>
      <c r="T26">
        <v>2160</v>
      </c>
      <c r="U26">
        <v>2160</v>
      </c>
      <c r="V26">
        <v>2150</v>
      </c>
      <c r="W26">
        <v>2150</v>
      </c>
      <c r="X26">
        <v>2150</v>
      </c>
      <c r="Y26">
        <v>2140</v>
      </c>
      <c r="Z26">
        <v>2140</v>
      </c>
      <c r="AA26">
        <v>2130</v>
      </c>
      <c r="AB26">
        <v>2130</v>
      </c>
      <c r="AC26">
        <v>2120</v>
      </c>
      <c r="AD26">
        <v>2130</v>
      </c>
      <c r="AE26">
        <v>2130</v>
      </c>
      <c r="AF26">
        <v>2130</v>
      </c>
    </row>
    <row r="27" spans="1:32" x14ac:dyDescent="0.35">
      <c r="A27">
        <v>4</v>
      </c>
      <c r="B27">
        <v>7</v>
      </c>
      <c r="C27">
        <v>38</v>
      </c>
      <c r="D27">
        <v>2</v>
      </c>
      <c r="E27">
        <v>2440</v>
      </c>
      <c r="F27">
        <v>2390</v>
      </c>
      <c r="G27">
        <v>2360</v>
      </c>
      <c r="H27">
        <v>2360</v>
      </c>
      <c r="I27">
        <v>2350</v>
      </c>
      <c r="J27">
        <v>2360</v>
      </c>
      <c r="K27">
        <v>2210</v>
      </c>
      <c r="L27">
        <v>2190</v>
      </c>
      <c r="M27">
        <v>2170</v>
      </c>
      <c r="N27">
        <v>2160</v>
      </c>
      <c r="O27">
        <v>2170</v>
      </c>
      <c r="P27">
        <v>2170</v>
      </c>
      <c r="Q27">
        <v>2160</v>
      </c>
      <c r="R27">
        <v>2170</v>
      </c>
      <c r="S27">
        <v>2170</v>
      </c>
      <c r="T27">
        <v>2160</v>
      </c>
      <c r="U27">
        <v>2160</v>
      </c>
      <c r="V27">
        <v>2160</v>
      </c>
      <c r="W27">
        <v>2170</v>
      </c>
      <c r="X27">
        <v>2160</v>
      </c>
      <c r="Y27">
        <v>2170</v>
      </c>
      <c r="Z27">
        <v>2170</v>
      </c>
      <c r="AA27">
        <v>2170</v>
      </c>
      <c r="AB27">
        <v>2170</v>
      </c>
      <c r="AC27">
        <v>2180</v>
      </c>
      <c r="AD27">
        <v>2190</v>
      </c>
      <c r="AE27">
        <v>2190</v>
      </c>
      <c r="AF27">
        <v>2200</v>
      </c>
    </row>
    <row r="28" spans="1:32" x14ac:dyDescent="0.35">
      <c r="A28">
        <v>4</v>
      </c>
      <c r="B28">
        <v>7</v>
      </c>
      <c r="C28">
        <v>38</v>
      </c>
      <c r="D28">
        <v>3</v>
      </c>
      <c r="E28">
        <v>2560</v>
      </c>
      <c r="F28">
        <v>2550</v>
      </c>
      <c r="G28">
        <v>2510</v>
      </c>
      <c r="H28">
        <v>2520</v>
      </c>
      <c r="I28">
        <v>2550</v>
      </c>
      <c r="J28">
        <v>2590</v>
      </c>
      <c r="K28">
        <v>2310</v>
      </c>
      <c r="L28">
        <v>2240</v>
      </c>
      <c r="M28">
        <v>2220</v>
      </c>
      <c r="N28">
        <v>2220</v>
      </c>
      <c r="O28">
        <v>2230</v>
      </c>
      <c r="P28">
        <v>2220</v>
      </c>
      <c r="Q28">
        <v>2230</v>
      </c>
      <c r="R28">
        <v>2220</v>
      </c>
      <c r="S28">
        <v>2230</v>
      </c>
      <c r="T28">
        <v>2220</v>
      </c>
      <c r="U28">
        <v>2230</v>
      </c>
      <c r="V28">
        <v>2220</v>
      </c>
      <c r="W28">
        <v>2230</v>
      </c>
      <c r="X28">
        <v>2230</v>
      </c>
      <c r="Y28">
        <v>2230</v>
      </c>
      <c r="Z28">
        <v>2240</v>
      </c>
      <c r="AA28">
        <v>2260</v>
      </c>
      <c r="AB28">
        <v>2280</v>
      </c>
      <c r="AC28">
        <v>2290</v>
      </c>
      <c r="AD28">
        <v>2290</v>
      </c>
      <c r="AE28">
        <v>2290</v>
      </c>
      <c r="AF28">
        <v>2300</v>
      </c>
    </row>
    <row r="29" spans="1:32" x14ac:dyDescent="0.35">
      <c r="A29">
        <v>4</v>
      </c>
      <c r="B29">
        <v>7</v>
      </c>
      <c r="C29">
        <v>38</v>
      </c>
      <c r="D29">
        <v>4</v>
      </c>
      <c r="E29">
        <v>2930</v>
      </c>
      <c r="F29">
        <v>2930</v>
      </c>
      <c r="G29">
        <v>2960</v>
      </c>
      <c r="H29">
        <v>2980</v>
      </c>
      <c r="I29">
        <v>3160</v>
      </c>
      <c r="J29">
        <v>3290</v>
      </c>
      <c r="K29">
        <v>2420</v>
      </c>
      <c r="L29">
        <v>2390</v>
      </c>
      <c r="M29">
        <v>2390</v>
      </c>
      <c r="N29">
        <v>2390</v>
      </c>
      <c r="O29">
        <v>2400</v>
      </c>
      <c r="P29">
        <v>2380</v>
      </c>
      <c r="Q29">
        <v>2370</v>
      </c>
      <c r="R29">
        <v>2370</v>
      </c>
      <c r="S29">
        <v>2370</v>
      </c>
      <c r="T29">
        <v>2350</v>
      </c>
      <c r="U29">
        <v>2360</v>
      </c>
      <c r="V29">
        <v>2360</v>
      </c>
      <c r="W29">
        <v>2360</v>
      </c>
      <c r="X29">
        <v>2370</v>
      </c>
      <c r="Y29">
        <v>2370</v>
      </c>
      <c r="Z29">
        <v>2370</v>
      </c>
      <c r="AA29">
        <v>2370</v>
      </c>
      <c r="AB29">
        <v>2370</v>
      </c>
      <c r="AC29">
        <v>2390</v>
      </c>
      <c r="AD29">
        <v>2390</v>
      </c>
      <c r="AE29">
        <v>2400</v>
      </c>
      <c r="AF29">
        <v>2390</v>
      </c>
    </row>
    <row r="30" spans="1:32" x14ac:dyDescent="0.35">
      <c r="A30">
        <v>4</v>
      </c>
      <c r="B30">
        <v>8</v>
      </c>
      <c r="C30">
        <v>58</v>
      </c>
      <c r="D30">
        <v>1</v>
      </c>
      <c r="E30">
        <v>2450</v>
      </c>
      <c r="F30">
        <v>2280</v>
      </c>
      <c r="G30">
        <v>2230</v>
      </c>
      <c r="H30">
        <v>2200</v>
      </c>
      <c r="I30">
        <v>2190</v>
      </c>
      <c r="J30">
        <v>2190</v>
      </c>
      <c r="K30">
        <v>2200</v>
      </c>
      <c r="L30">
        <v>2200</v>
      </c>
      <c r="M30">
        <v>2200</v>
      </c>
      <c r="N30">
        <v>2210</v>
      </c>
      <c r="O30">
        <v>2210</v>
      </c>
      <c r="P30">
        <v>2220</v>
      </c>
      <c r="Q30">
        <v>2270</v>
      </c>
      <c r="R30">
        <v>2260</v>
      </c>
      <c r="S30">
        <v>2260</v>
      </c>
      <c r="T30">
        <v>2240</v>
      </c>
      <c r="U30">
        <v>2240</v>
      </c>
      <c r="V30">
        <v>2240</v>
      </c>
      <c r="W30">
        <v>2240</v>
      </c>
      <c r="X30">
        <v>2230</v>
      </c>
      <c r="Y30">
        <v>2230</v>
      </c>
      <c r="Z30">
        <v>2220</v>
      </c>
      <c r="AA30">
        <v>2220</v>
      </c>
      <c r="AB30">
        <v>2220</v>
      </c>
      <c r="AC30">
        <v>2220</v>
      </c>
      <c r="AD30">
        <v>2220</v>
      </c>
      <c r="AE30">
        <v>2230</v>
      </c>
      <c r="AF30">
        <v>2230</v>
      </c>
    </row>
    <row r="31" spans="1:32" x14ac:dyDescent="0.35">
      <c r="A31">
        <v>4</v>
      </c>
      <c r="B31">
        <v>8</v>
      </c>
      <c r="C31">
        <v>58</v>
      </c>
      <c r="D31">
        <v>2</v>
      </c>
      <c r="E31">
        <v>2420</v>
      </c>
      <c r="F31">
        <v>2350</v>
      </c>
      <c r="G31">
        <v>2340</v>
      </c>
      <c r="H31">
        <v>2290</v>
      </c>
      <c r="I31">
        <v>2240</v>
      </c>
      <c r="J31">
        <v>2240</v>
      </c>
      <c r="K31">
        <v>2240</v>
      </c>
      <c r="L31">
        <v>2240</v>
      </c>
      <c r="M31">
        <v>2260</v>
      </c>
      <c r="N31">
        <v>2270</v>
      </c>
      <c r="O31">
        <v>2270</v>
      </c>
      <c r="P31">
        <v>2280</v>
      </c>
      <c r="Q31">
        <v>2300</v>
      </c>
      <c r="R31">
        <v>2280</v>
      </c>
      <c r="S31">
        <v>2280</v>
      </c>
      <c r="T31">
        <v>2280</v>
      </c>
      <c r="U31">
        <v>2290</v>
      </c>
      <c r="V31">
        <v>2290</v>
      </c>
      <c r="W31">
        <v>2300</v>
      </c>
      <c r="X31">
        <v>2310</v>
      </c>
      <c r="Y31">
        <v>2310</v>
      </c>
      <c r="Z31">
        <v>2310</v>
      </c>
      <c r="AA31">
        <v>2320</v>
      </c>
      <c r="AB31">
        <v>2320</v>
      </c>
      <c r="AC31">
        <v>2330</v>
      </c>
      <c r="AD31">
        <v>2340</v>
      </c>
      <c r="AE31">
        <v>2340</v>
      </c>
      <c r="AF31">
        <v>2340</v>
      </c>
    </row>
    <row r="32" spans="1:32" x14ac:dyDescent="0.35">
      <c r="A32">
        <v>4</v>
      </c>
      <c r="B32">
        <v>8</v>
      </c>
      <c r="C32">
        <v>58</v>
      </c>
      <c r="D32">
        <v>3</v>
      </c>
      <c r="E32">
        <v>2700</v>
      </c>
      <c r="F32">
        <v>2630</v>
      </c>
      <c r="G32">
        <v>2610</v>
      </c>
      <c r="H32">
        <v>2570</v>
      </c>
      <c r="I32">
        <v>2630</v>
      </c>
      <c r="J32">
        <v>2680</v>
      </c>
      <c r="K32">
        <v>2670</v>
      </c>
      <c r="L32">
        <v>2670</v>
      </c>
      <c r="M32">
        <v>2700</v>
      </c>
      <c r="N32">
        <v>2710</v>
      </c>
      <c r="O32">
        <v>2700</v>
      </c>
      <c r="P32">
        <v>2670</v>
      </c>
      <c r="Q32">
        <v>2670</v>
      </c>
      <c r="R32">
        <v>2660</v>
      </c>
      <c r="S32">
        <v>2670</v>
      </c>
      <c r="T32">
        <v>2680</v>
      </c>
      <c r="U32">
        <v>2680</v>
      </c>
      <c r="V32">
        <v>2680</v>
      </c>
      <c r="W32">
        <v>2640</v>
      </c>
      <c r="X32">
        <v>2620</v>
      </c>
      <c r="Y32">
        <v>2620</v>
      </c>
      <c r="Z32">
        <v>2620</v>
      </c>
      <c r="AA32">
        <v>2610</v>
      </c>
      <c r="AB32">
        <v>2610</v>
      </c>
      <c r="AC32">
        <v>2620</v>
      </c>
      <c r="AD32">
        <v>2610</v>
      </c>
      <c r="AE32">
        <v>2620</v>
      </c>
      <c r="AF32">
        <v>2620</v>
      </c>
    </row>
    <row r="33" spans="1:32" x14ac:dyDescent="0.35">
      <c r="A33">
        <v>4</v>
      </c>
      <c r="B33">
        <v>8</v>
      </c>
      <c r="C33">
        <v>58</v>
      </c>
      <c r="D33">
        <v>4</v>
      </c>
      <c r="E33">
        <v>2990</v>
      </c>
      <c r="F33">
        <v>2990</v>
      </c>
      <c r="G33">
        <v>3030</v>
      </c>
      <c r="H33">
        <v>3030</v>
      </c>
      <c r="I33">
        <v>3240</v>
      </c>
      <c r="J33">
        <v>3310</v>
      </c>
      <c r="K33">
        <v>3320</v>
      </c>
      <c r="L33">
        <v>3320</v>
      </c>
      <c r="M33">
        <v>3360</v>
      </c>
      <c r="N33">
        <v>3370</v>
      </c>
      <c r="O33">
        <v>3380</v>
      </c>
      <c r="P33">
        <v>3390</v>
      </c>
      <c r="Q33">
        <v>3390</v>
      </c>
      <c r="R33">
        <v>3440</v>
      </c>
      <c r="S33">
        <v>3460</v>
      </c>
      <c r="T33">
        <v>3450</v>
      </c>
      <c r="U33">
        <v>3420</v>
      </c>
      <c r="V33">
        <v>3270</v>
      </c>
      <c r="W33">
        <v>3180</v>
      </c>
      <c r="X33">
        <v>3150</v>
      </c>
      <c r="Y33">
        <v>3210</v>
      </c>
      <c r="Z33">
        <v>3140</v>
      </c>
      <c r="AA33">
        <v>3130</v>
      </c>
      <c r="AB33">
        <v>3140</v>
      </c>
      <c r="AC33">
        <v>3110</v>
      </c>
      <c r="AD33">
        <v>3100</v>
      </c>
      <c r="AE33">
        <v>3090</v>
      </c>
      <c r="AF33">
        <v>3070</v>
      </c>
    </row>
    <row r="34" spans="1:32" x14ac:dyDescent="0.35">
      <c r="A34">
        <v>5</v>
      </c>
      <c r="B34">
        <v>9</v>
      </c>
      <c r="C34">
        <v>28</v>
      </c>
      <c r="D34">
        <v>1</v>
      </c>
      <c r="E34">
        <v>2360</v>
      </c>
      <c r="F34">
        <v>2200</v>
      </c>
      <c r="G34">
        <v>2160</v>
      </c>
      <c r="H34">
        <v>2170</v>
      </c>
      <c r="I34">
        <v>2170</v>
      </c>
      <c r="J34">
        <v>2170</v>
      </c>
      <c r="K34">
        <v>2170</v>
      </c>
      <c r="L34">
        <v>2160</v>
      </c>
      <c r="M34">
        <v>2150</v>
      </c>
      <c r="N34">
        <v>2140</v>
      </c>
      <c r="O34">
        <v>2130</v>
      </c>
      <c r="P34">
        <v>2130</v>
      </c>
      <c r="Q34">
        <v>2160</v>
      </c>
      <c r="R34">
        <v>2140</v>
      </c>
      <c r="S34">
        <v>2130</v>
      </c>
      <c r="T34">
        <v>2130</v>
      </c>
      <c r="U34">
        <v>2130</v>
      </c>
      <c r="V34">
        <v>2120</v>
      </c>
      <c r="W34">
        <v>2120</v>
      </c>
      <c r="X34">
        <v>2120</v>
      </c>
      <c r="Y34">
        <v>2120</v>
      </c>
      <c r="Z34">
        <v>2120</v>
      </c>
      <c r="AA34">
        <v>2120</v>
      </c>
      <c r="AB34">
        <v>2110</v>
      </c>
      <c r="AC34">
        <v>2110</v>
      </c>
      <c r="AD34">
        <v>2110</v>
      </c>
      <c r="AE34">
        <v>2110</v>
      </c>
      <c r="AF34">
        <v>2110</v>
      </c>
    </row>
    <row r="35" spans="1:32" x14ac:dyDescent="0.35">
      <c r="A35">
        <v>5</v>
      </c>
      <c r="B35">
        <v>9</v>
      </c>
      <c r="C35">
        <v>28</v>
      </c>
      <c r="D35">
        <v>2</v>
      </c>
      <c r="E35">
        <v>2430</v>
      </c>
      <c r="F35">
        <v>2330</v>
      </c>
      <c r="G35">
        <v>2300</v>
      </c>
      <c r="H35">
        <v>2320</v>
      </c>
      <c r="I35">
        <v>2300</v>
      </c>
      <c r="J35">
        <v>2310</v>
      </c>
      <c r="K35">
        <v>2180</v>
      </c>
      <c r="L35">
        <v>2150</v>
      </c>
      <c r="M35">
        <v>2140</v>
      </c>
      <c r="N35">
        <v>2130</v>
      </c>
      <c r="O35">
        <v>2130</v>
      </c>
      <c r="P35">
        <v>2130</v>
      </c>
      <c r="Q35">
        <v>2150</v>
      </c>
      <c r="R35">
        <v>2140</v>
      </c>
      <c r="S35">
        <v>2130</v>
      </c>
      <c r="T35">
        <v>2130</v>
      </c>
      <c r="U35">
        <v>2130</v>
      </c>
      <c r="V35">
        <v>2130</v>
      </c>
      <c r="W35">
        <v>2130</v>
      </c>
      <c r="X35">
        <v>2130</v>
      </c>
      <c r="Y35">
        <v>2130</v>
      </c>
      <c r="Z35">
        <v>2130</v>
      </c>
      <c r="AA35">
        <v>2130</v>
      </c>
      <c r="AB35">
        <v>2130</v>
      </c>
      <c r="AC35">
        <v>2130</v>
      </c>
      <c r="AD35">
        <v>2130</v>
      </c>
      <c r="AE35">
        <v>2120</v>
      </c>
      <c r="AF35">
        <v>2130</v>
      </c>
    </row>
    <row r="36" spans="1:32" x14ac:dyDescent="0.35">
      <c r="A36">
        <v>5</v>
      </c>
      <c r="B36">
        <v>9</v>
      </c>
      <c r="C36">
        <v>28</v>
      </c>
      <c r="D36">
        <v>3</v>
      </c>
      <c r="E36">
        <v>2670</v>
      </c>
      <c r="F36">
        <v>2610</v>
      </c>
      <c r="G36">
        <v>2580</v>
      </c>
      <c r="H36">
        <v>2590</v>
      </c>
      <c r="I36">
        <v>2610</v>
      </c>
      <c r="J36">
        <v>2640</v>
      </c>
      <c r="K36">
        <v>2350</v>
      </c>
      <c r="L36">
        <v>2230</v>
      </c>
      <c r="M36">
        <v>2210</v>
      </c>
      <c r="N36">
        <v>2210</v>
      </c>
      <c r="O36">
        <v>2200</v>
      </c>
      <c r="P36">
        <v>2200</v>
      </c>
      <c r="Q36">
        <v>2200</v>
      </c>
      <c r="R36">
        <v>2200</v>
      </c>
      <c r="S36">
        <v>2200</v>
      </c>
      <c r="T36">
        <v>2200</v>
      </c>
      <c r="U36">
        <v>2200</v>
      </c>
      <c r="V36">
        <v>2190</v>
      </c>
      <c r="W36">
        <v>2190</v>
      </c>
      <c r="X36">
        <v>2190</v>
      </c>
      <c r="Y36">
        <v>2190</v>
      </c>
      <c r="Z36">
        <v>2190</v>
      </c>
      <c r="AA36">
        <v>2190</v>
      </c>
      <c r="AB36">
        <v>2190</v>
      </c>
      <c r="AC36">
        <v>2190</v>
      </c>
      <c r="AD36">
        <v>2190</v>
      </c>
      <c r="AE36">
        <v>2190</v>
      </c>
      <c r="AF36">
        <v>2200</v>
      </c>
    </row>
    <row r="37" spans="1:32" x14ac:dyDescent="0.35">
      <c r="A37">
        <v>5</v>
      </c>
      <c r="B37">
        <v>9</v>
      </c>
      <c r="C37">
        <v>28</v>
      </c>
      <c r="D37">
        <v>4</v>
      </c>
      <c r="E37">
        <v>3020</v>
      </c>
      <c r="F37">
        <v>3020</v>
      </c>
      <c r="G37">
        <v>2990</v>
      </c>
      <c r="H37">
        <v>3030</v>
      </c>
      <c r="I37">
        <v>3180</v>
      </c>
      <c r="J37">
        <v>3240</v>
      </c>
      <c r="K37">
        <v>2320</v>
      </c>
      <c r="L37">
        <v>2240</v>
      </c>
      <c r="M37">
        <v>2200</v>
      </c>
      <c r="N37">
        <v>2190</v>
      </c>
      <c r="O37">
        <v>2180</v>
      </c>
      <c r="P37">
        <v>2180</v>
      </c>
      <c r="Q37">
        <v>2180</v>
      </c>
      <c r="R37">
        <v>2160</v>
      </c>
      <c r="S37">
        <v>2170</v>
      </c>
      <c r="T37">
        <v>2150</v>
      </c>
      <c r="U37">
        <v>2150</v>
      </c>
      <c r="V37">
        <v>2140</v>
      </c>
      <c r="W37">
        <v>2140</v>
      </c>
      <c r="X37">
        <v>2150</v>
      </c>
      <c r="Y37">
        <v>2140</v>
      </c>
      <c r="Z37">
        <v>2140</v>
      </c>
      <c r="AA37">
        <v>2150</v>
      </c>
      <c r="AB37">
        <v>2140</v>
      </c>
      <c r="AC37">
        <v>2150</v>
      </c>
      <c r="AD37">
        <v>2160</v>
      </c>
      <c r="AE37">
        <v>2160</v>
      </c>
      <c r="AF37">
        <v>2170</v>
      </c>
    </row>
    <row r="38" spans="1:32" x14ac:dyDescent="0.35">
      <c r="A38">
        <v>5</v>
      </c>
      <c r="B38">
        <v>10</v>
      </c>
      <c r="C38">
        <v>58</v>
      </c>
      <c r="D38">
        <v>1</v>
      </c>
      <c r="E38">
        <v>2310</v>
      </c>
      <c r="F38">
        <v>2170</v>
      </c>
      <c r="G38">
        <v>2130</v>
      </c>
      <c r="H38">
        <v>2120</v>
      </c>
      <c r="I38">
        <v>2150</v>
      </c>
      <c r="J38">
        <v>2150</v>
      </c>
      <c r="K38">
        <v>2150</v>
      </c>
      <c r="L38">
        <v>2150</v>
      </c>
      <c r="M38">
        <v>2130</v>
      </c>
      <c r="N38">
        <v>2140</v>
      </c>
      <c r="O38">
        <v>2130</v>
      </c>
      <c r="P38">
        <v>2140</v>
      </c>
      <c r="Q38">
        <v>2160</v>
      </c>
      <c r="R38">
        <v>2160</v>
      </c>
      <c r="S38">
        <v>2150</v>
      </c>
      <c r="T38">
        <v>2140</v>
      </c>
      <c r="U38">
        <v>2140</v>
      </c>
      <c r="V38">
        <v>2140</v>
      </c>
      <c r="W38">
        <v>2130</v>
      </c>
      <c r="X38">
        <v>2130</v>
      </c>
      <c r="Y38">
        <v>2130</v>
      </c>
      <c r="Z38">
        <v>2130</v>
      </c>
      <c r="AA38">
        <v>2130</v>
      </c>
      <c r="AB38">
        <v>2120</v>
      </c>
      <c r="AC38">
        <v>2130</v>
      </c>
      <c r="AD38">
        <v>2120</v>
      </c>
      <c r="AE38">
        <v>2130</v>
      </c>
      <c r="AF38">
        <v>2120</v>
      </c>
    </row>
    <row r="39" spans="1:32" x14ac:dyDescent="0.35">
      <c r="A39">
        <v>5</v>
      </c>
      <c r="B39">
        <v>10</v>
      </c>
      <c r="C39">
        <v>58</v>
      </c>
      <c r="D39">
        <v>2</v>
      </c>
      <c r="E39">
        <v>2420</v>
      </c>
      <c r="F39">
        <v>2340</v>
      </c>
      <c r="G39">
        <v>2330</v>
      </c>
      <c r="H39">
        <v>2310</v>
      </c>
      <c r="I39">
        <v>2310</v>
      </c>
      <c r="J39">
        <v>2320</v>
      </c>
      <c r="K39">
        <v>2310</v>
      </c>
      <c r="L39">
        <v>2310</v>
      </c>
      <c r="M39">
        <v>2300</v>
      </c>
      <c r="N39">
        <v>2300</v>
      </c>
      <c r="O39">
        <v>2310</v>
      </c>
      <c r="P39">
        <v>2310</v>
      </c>
      <c r="Q39">
        <v>2330</v>
      </c>
      <c r="R39">
        <v>2320</v>
      </c>
      <c r="S39">
        <v>2320</v>
      </c>
      <c r="T39">
        <v>2330</v>
      </c>
      <c r="U39">
        <v>2330</v>
      </c>
      <c r="V39">
        <v>2330</v>
      </c>
      <c r="W39">
        <v>2330</v>
      </c>
      <c r="X39">
        <v>2330</v>
      </c>
      <c r="Y39">
        <v>2340</v>
      </c>
      <c r="Z39">
        <v>2350</v>
      </c>
      <c r="AA39">
        <v>2350</v>
      </c>
      <c r="AB39">
        <v>2350</v>
      </c>
      <c r="AC39">
        <v>2350</v>
      </c>
      <c r="AD39">
        <v>2350</v>
      </c>
      <c r="AE39">
        <v>2350</v>
      </c>
      <c r="AF39">
        <v>2350</v>
      </c>
    </row>
    <row r="40" spans="1:32" x14ac:dyDescent="0.35">
      <c r="A40">
        <v>5</v>
      </c>
      <c r="B40">
        <v>10</v>
      </c>
      <c r="C40">
        <v>58</v>
      </c>
      <c r="D40">
        <v>3</v>
      </c>
      <c r="E40">
        <v>2570</v>
      </c>
      <c r="F40">
        <v>2490</v>
      </c>
      <c r="G40">
        <v>2470</v>
      </c>
      <c r="H40">
        <v>2460</v>
      </c>
      <c r="I40">
        <v>2530</v>
      </c>
      <c r="J40">
        <v>2550</v>
      </c>
      <c r="K40">
        <v>2490</v>
      </c>
      <c r="L40">
        <v>2520</v>
      </c>
      <c r="M40">
        <v>2510</v>
      </c>
      <c r="N40">
        <v>2520</v>
      </c>
      <c r="O40">
        <v>2530</v>
      </c>
      <c r="P40">
        <v>2550</v>
      </c>
      <c r="Q40">
        <v>2560</v>
      </c>
      <c r="R40">
        <v>2550</v>
      </c>
      <c r="S40">
        <v>2520</v>
      </c>
      <c r="T40">
        <v>2530</v>
      </c>
      <c r="U40">
        <v>2530</v>
      </c>
      <c r="V40">
        <v>2530</v>
      </c>
      <c r="W40">
        <v>2550</v>
      </c>
      <c r="X40">
        <v>2530</v>
      </c>
      <c r="Y40">
        <v>2530</v>
      </c>
      <c r="Z40">
        <v>2530</v>
      </c>
      <c r="AA40">
        <v>2530</v>
      </c>
      <c r="AB40">
        <v>2530</v>
      </c>
      <c r="AC40">
        <v>2530</v>
      </c>
      <c r="AD40">
        <v>2530</v>
      </c>
      <c r="AE40">
        <v>2530</v>
      </c>
      <c r="AF40">
        <v>2550</v>
      </c>
    </row>
    <row r="41" spans="1:32" x14ac:dyDescent="0.35">
      <c r="A41">
        <v>5</v>
      </c>
      <c r="B41">
        <v>10</v>
      </c>
      <c r="C41">
        <v>58</v>
      </c>
      <c r="D41">
        <v>4</v>
      </c>
      <c r="E41">
        <v>3090</v>
      </c>
      <c r="F41">
        <v>3030</v>
      </c>
      <c r="G41">
        <v>3010</v>
      </c>
      <c r="H41">
        <v>3040</v>
      </c>
      <c r="I41">
        <v>3140</v>
      </c>
      <c r="J41">
        <v>3180</v>
      </c>
      <c r="K41">
        <v>3130</v>
      </c>
      <c r="L41">
        <v>3160</v>
      </c>
      <c r="M41">
        <v>3170</v>
      </c>
      <c r="N41">
        <v>3180</v>
      </c>
      <c r="O41">
        <v>3220</v>
      </c>
      <c r="P41">
        <v>3210</v>
      </c>
      <c r="Q41">
        <v>3070</v>
      </c>
      <c r="R41">
        <v>3000</v>
      </c>
      <c r="S41">
        <v>2970</v>
      </c>
      <c r="T41">
        <v>2960</v>
      </c>
      <c r="U41">
        <v>2960</v>
      </c>
      <c r="V41">
        <v>2930</v>
      </c>
      <c r="W41">
        <v>2930</v>
      </c>
      <c r="X41">
        <v>2920</v>
      </c>
      <c r="Y41">
        <v>2910</v>
      </c>
      <c r="Z41">
        <v>2910</v>
      </c>
      <c r="AA41">
        <v>2920</v>
      </c>
      <c r="AB41">
        <v>2930</v>
      </c>
      <c r="AC41">
        <v>2920</v>
      </c>
      <c r="AD41">
        <v>2920</v>
      </c>
      <c r="AE41">
        <v>2920</v>
      </c>
      <c r="AF41">
        <v>2900</v>
      </c>
    </row>
    <row r="42" spans="1:32" x14ac:dyDescent="0.35">
      <c r="A42">
        <v>1</v>
      </c>
      <c r="B42">
        <v>11</v>
      </c>
      <c r="C42">
        <v>48</v>
      </c>
      <c r="D42">
        <v>1</v>
      </c>
      <c r="E42">
        <v>2400</v>
      </c>
      <c r="F42">
        <v>2230</v>
      </c>
      <c r="G42">
        <v>2170</v>
      </c>
      <c r="H42">
        <v>2170</v>
      </c>
      <c r="I42">
        <v>2160</v>
      </c>
      <c r="J42">
        <v>2160</v>
      </c>
      <c r="K42">
        <v>2150</v>
      </c>
      <c r="L42">
        <v>2150</v>
      </c>
      <c r="M42">
        <v>2140</v>
      </c>
      <c r="N42">
        <v>2140</v>
      </c>
      <c r="O42">
        <v>2140</v>
      </c>
      <c r="P42">
        <v>2140</v>
      </c>
      <c r="Q42">
        <v>2160</v>
      </c>
      <c r="R42">
        <v>2150</v>
      </c>
      <c r="S42">
        <v>2150</v>
      </c>
      <c r="T42">
        <v>2150</v>
      </c>
      <c r="U42">
        <v>2140</v>
      </c>
      <c r="V42">
        <v>2140</v>
      </c>
      <c r="W42">
        <v>2130</v>
      </c>
      <c r="X42">
        <v>2140</v>
      </c>
      <c r="Y42">
        <v>2130</v>
      </c>
      <c r="Z42">
        <v>2140</v>
      </c>
      <c r="AA42">
        <v>2130</v>
      </c>
      <c r="AB42">
        <v>2130</v>
      </c>
      <c r="AC42">
        <v>2130</v>
      </c>
      <c r="AD42">
        <v>2130</v>
      </c>
      <c r="AE42">
        <v>2130</v>
      </c>
      <c r="AF42">
        <v>2130</v>
      </c>
    </row>
    <row r="43" spans="1:32" x14ac:dyDescent="0.35">
      <c r="A43">
        <v>1</v>
      </c>
      <c r="B43">
        <v>11</v>
      </c>
      <c r="C43">
        <v>48</v>
      </c>
      <c r="D43">
        <v>2</v>
      </c>
      <c r="E43">
        <v>2400</v>
      </c>
      <c r="F43">
        <v>2330</v>
      </c>
      <c r="G43">
        <v>2300</v>
      </c>
      <c r="H43">
        <v>2300</v>
      </c>
      <c r="I43">
        <v>2300</v>
      </c>
      <c r="J43">
        <v>2300</v>
      </c>
      <c r="K43">
        <v>2190</v>
      </c>
      <c r="L43">
        <v>2160</v>
      </c>
      <c r="M43">
        <v>2150</v>
      </c>
      <c r="N43">
        <v>2150</v>
      </c>
      <c r="O43">
        <v>2160</v>
      </c>
      <c r="P43">
        <v>2160</v>
      </c>
      <c r="Q43">
        <v>2190</v>
      </c>
      <c r="R43">
        <v>2170</v>
      </c>
      <c r="S43">
        <v>2170</v>
      </c>
      <c r="T43">
        <v>2170</v>
      </c>
      <c r="U43">
        <v>2170</v>
      </c>
      <c r="V43">
        <v>2170</v>
      </c>
      <c r="W43">
        <v>2180</v>
      </c>
      <c r="X43">
        <v>2180</v>
      </c>
      <c r="Y43">
        <v>2190</v>
      </c>
      <c r="Z43">
        <v>2190</v>
      </c>
      <c r="AA43">
        <v>2190</v>
      </c>
      <c r="AB43">
        <v>2190</v>
      </c>
      <c r="AC43">
        <v>2200</v>
      </c>
      <c r="AD43">
        <v>2200</v>
      </c>
      <c r="AE43">
        <v>2210</v>
      </c>
      <c r="AF43">
        <v>2220</v>
      </c>
    </row>
    <row r="44" spans="1:32" x14ac:dyDescent="0.35">
      <c r="A44">
        <v>1</v>
      </c>
      <c r="B44">
        <v>11</v>
      </c>
      <c r="C44">
        <v>48</v>
      </c>
      <c r="D44">
        <v>3</v>
      </c>
      <c r="E44">
        <v>2620</v>
      </c>
      <c r="F44">
        <v>2550</v>
      </c>
      <c r="G44">
        <v>2500</v>
      </c>
      <c r="H44">
        <v>2490</v>
      </c>
      <c r="I44">
        <v>2500</v>
      </c>
      <c r="J44">
        <v>2570</v>
      </c>
      <c r="K44">
        <v>2360</v>
      </c>
      <c r="L44">
        <v>2360</v>
      </c>
      <c r="M44">
        <v>2370</v>
      </c>
      <c r="N44">
        <v>2370</v>
      </c>
      <c r="O44">
        <v>2380</v>
      </c>
      <c r="P44">
        <v>2370</v>
      </c>
      <c r="Q44">
        <v>2370</v>
      </c>
      <c r="R44">
        <v>2350</v>
      </c>
      <c r="S44">
        <v>2340</v>
      </c>
      <c r="T44">
        <v>2340</v>
      </c>
      <c r="U44">
        <v>2340</v>
      </c>
      <c r="V44">
        <v>2350</v>
      </c>
      <c r="W44">
        <v>2350</v>
      </c>
      <c r="X44">
        <v>2350</v>
      </c>
      <c r="Y44">
        <v>2350</v>
      </c>
      <c r="Z44">
        <v>2340</v>
      </c>
      <c r="AA44">
        <v>2350</v>
      </c>
      <c r="AB44">
        <v>2360</v>
      </c>
      <c r="AC44">
        <v>2360</v>
      </c>
      <c r="AD44">
        <v>2360</v>
      </c>
      <c r="AE44">
        <v>2360</v>
      </c>
      <c r="AF44">
        <v>2370</v>
      </c>
    </row>
    <row r="45" spans="1:32" x14ac:dyDescent="0.35">
      <c r="A45">
        <v>1</v>
      </c>
      <c r="B45">
        <v>11</v>
      </c>
      <c r="C45">
        <v>48</v>
      </c>
      <c r="D45">
        <v>4</v>
      </c>
      <c r="E45">
        <v>2870</v>
      </c>
      <c r="F45">
        <v>2880</v>
      </c>
      <c r="G45">
        <v>2880</v>
      </c>
      <c r="H45">
        <v>2910</v>
      </c>
      <c r="I45">
        <v>3030</v>
      </c>
      <c r="J45">
        <v>3190</v>
      </c>
      <c r="K45">
        <v>2780</v>
      </c>
      <c r="L45">
        <v>2760</v>
      </c>
      <c r="M45">
        <v>2750</v>
      </c>
      <c r="N45">
        <v>2730</v>
      </c>
      <c r="O45">
        <v>2690</v>
      </c>
      <c r="P45">
        <v>2650</v>
      </c>
      <c r="Q45">
        <v>2610</v>
      </c>
      <c r="R45">
        <v>2580</v>
      </c>
      <c r="S45">
        <v>2570</v>
      </c>
      <c r="T45">
        <v>2530</v>
      </c>
      <c r="U45">
        <v>2570</v>
      </c>
      <c r="V45">
        <v>2560</v>
      </c>
      <c r="W45">
        <v>2560</v>
      </c>
      <c r="X45">
        <v>2550</v>
      </c>
      <c r="Y45">
        <v>2550</v>
      </c>
      <c r="Z45">
        <v>2530</v>
      </c>
      <c r="AA45">
        <v>2530</v>
      </c>
      <c r="AB45">
        <v>2530</v>
      </c>
      <c r="AC45">
        <v>2520</v>
      </c>
      <c r="AD45">
        <v>2520</v>
      </c>
      <c r="AE45">
        <v>2520</v>
      </c>
      <c r="AF45">
        <v>2530</v>
      </c>
    </row>
    <row r="46" spans="1:32" x14ac:dyDescent="0.35">
      <c r="A46">
        <v>1</v>
      </c>
      <c r="B46">
        <v>12</v>
      </c>
      <c r="C46">
        <v>28</v>
      </c>
      <c r="D46">
        <v>1</v>
      </c>
      <c r="E46">
        <v>2390</v>
      </c>
      <c r="F46">
        <v>2210</v>
      </c>
      <c r="G46">
        <v>2160</v>
      </c>
      <c r="H46">
        <v>2150</v>
      </c>
      <c r="I46">
        <v>2150</v>
      </c>
      <c r="J46">
        <v>2170</v>
      </c>
      <c r="K46">
        <v>2160</v>
      </c>
      <c r="L46">
        <v>2150</v>
      </c>
      <c r="M46">
        <v>2150</v>
      </c>
      <c r="N46">
        <v>2140</v>
      </c>
      <c r="O46">
        <v>2130</v>
      </c>
      <c r="P46">
        <v>2130</v>
      </c>
      <c r="Q46">
        <v>2150</v>
      </c>
      <c r="R46">
        <v>2150</v>
      </c>
      <c r="S46">
        <v>2140</v>
      </c>
      <c r="T46">
        <v>2150</v>
      </c>
      <c r="U46">
        <v>2140</v>
      </c>
      <c r="V46">
        <v>2130</v>
      </c>
      <c r="W46">
        <v>2130</v>
      </c>
      <c r="X46">
        <v>2130</v>
      </c>
      <c r="Y46">
        <v>2120</v>
      </c>
      <c r="Z46">
        <v>2120</v>
      </c>
      <c r="AA46">
        <v>2120</v>
      </c>
      <c r="AB46">
        <v>2120</v>
      </c>
      <c r="AC46">
        <v>2120</v>
      </c>
      <c r="AD46">
        <v>2120</v>
      </c>
      <c r="AE46">
        <v>2110</v>
      </c>
      <c r="AF46">
        <v>2110</v>
      </c>
    </row>
    <row r="47" spans="1:32" x14ac:dyDescent="0.35">
      <c r="A47">
        <v>1</v>
      </c>
      <c r="B47">
        <v>12</v>
      </c>
      <c r="C47">
        <v>28</v>
      </c>
      <c r="D47">
        <v>2</v>
      </c>
      <c r="E47">
        <v>2420</v>
      </c>
      <c r="F47">
        <v>2330</v>
      </c>
      <c r="G47">
        <v>2320</v>
      </c>
      <c r="H47">
        <v>2320</v>
      </c>
      <c r="I47">
        <v>2310</v>
      </c>
      <c r="J47">
        <v>2320</v>
      </c>
      <c r="K47">
        <v>2180</v>
      </c>
      <c r="L47">
        <v>2160</v>
      </c>
      <c r="M47">
        <v>2150</v>
      </c>
      <c r="N47">
        <v>2140</v>
      </c>
      <c r="O47">
        <v>2140</v>
      </c>
      <c r="P47">
        <v>2140</v>
      </c>
      <c r="Q47">
        <v>2150</v>
      </c>
      <c r="R47">
        <v>2140</v>
      </c>
      <c r="S47">
        <v>2140</v>
      </c>
      <c r="T47">
        <v>2140</v>
      </c>
      <c r="U47">
        <v>2140</v>
      </c>
      <c r="V47">
        <v>2140</v>
      </c>
      <c r="W47">
        <v>2140</v>
      </c>
      <c r="X47">
        <v>2130</v>
      </c>
      <c r="Y47">
        <v>2130</v>
      </c>
      <c r="Z47">
        <v>2130</v>
      </c>
      <c r="AA47">
        <v>2130</v>
      </c>
      <c r="AB47">
        <v>2130</v>
      </c>
      <c r="AC47">
        <v>2130</v>
      </c>
      <c r="AD47">
        <v>2140</v>
      </c>
      <c r="AE47">
        <v>2140</v>
      </c>
      <c r="AF47">
        <v>2130</v>
      </c>
    </row>
    <row r="48" spans="1:32" x14ac:dyDescent="0.35">
      <c r="A48">
        <v>1</v>
      </c>
      <c r="B48">
        <v>12</v>
      </c>
      <c r="C48">
        <v>28</v>
      </c>
      <c r="D48">
        <v>3</v>
      </c>
      <c r="E48">
        <v>2530</v>
      </c>
      <c r="F48">
        <v>2530</v>
      </c>
      <c r="G48">
        <v>2510</v>
      </c>
      <c r="H48">
        <v>2560</v>
      </c>
      <c r="I48">
        <v>2620</v>
      </c>
      <c r="J48">
        <v>2630</v>
      </c>
      <c r="K48">
        <v>2280</v>
      </c>
      <c r="L48">
        <v>2180</v>
      </c>
      <c r="M48">
        <v>2150</v>
      </c>
      <c r="N48">
        <v>2140</v>
      </c>
      <c r="O48">
        <v>2140</v>
      </c>
      <c r="P48">
        <v>2130</v>
      </c>
      <c r="Q48">
        <v>2140</v>
      </c>
      <c r="R48">
        <v>2130</v>
      </c>
      <c r="S48">
        <v>2130</v>
      </c>
      <c r="T48">
        <v>2130</v>
      </c>
      <c r="U48">
        <v>2130</v>
      </c>
      <c r="V48">
        <v>2130</v>
      </c>
      <c r="W48">
        <v>2130</v>
      </c>
      <c r="X48">
        <v>2130</v>
      </c>
      <c r="Y48">
        <v>2130</v>
      </c>
      <c r="Z48">
        <v>2130</v>
      </c>
      <c r="AA48">
        <v>2130</v>
      </c>
      <c r="AB48">
        <v>2130</v>
      </c>
      <c r="AC48">
        <v>2130</v>
      </c>
      <c r="AD48">
        <v>2130</v>
      </c>
      <c r="AE48">
        <v>2140</v>
      </c>
      <c r="AF48">
        <v>2140</v>
      </c>
    </row>
    <row r="49" spans="1:32" x14ac:dyDescent="0.35">
      <c r="A49">
        <v>1</v>
      </c>
      <c r="B49">
        <v>12</v>
      </c>
      <c r="C49">
        <v>28</v>
      </c>
      <c r="D49">
        <v>4</v>
      </c>
      <c r="E49">
        <v>3030</v>
      </c>
      <c r="F49">
        <v>3070</v>
      </c>
      <c r="G49">
        <v>3090</v>
      </c>
      <c r="H49">
        <v>3150</v>
      </c>
      <c r="I49">
        <v>3250</v>
      </c>
      <c r="J49">
        <v>3300</v>
      </c>
      <c r="K49">
        <v>2290</v>
      </c>
      <c r="L49">
        <v>2260</v>
      </c>
      <c r="M49">
        <v>2190</v>
      </c>
      <c r="N49">
        <v>2160</v>
      </c>
      <c r="O49">
        <v>2150</v>
      </c>
      <c r="P49">
        <v>2150</v>
      </c>
      <c r="Q49">
        <v>2150</v>
      </c>
      <c r="R49">
        <v>2140</v>
      </c>
      <c r="S49">
        <v>2150</v>
      </c>
      <c r="T49">
        <v>2140</v>
      </c>
      <c r="U49">
        <v>2140</v>
      </c>
      <c r="V49">
        <v>2140</v>
      </c>
      <c r="W49">
        <v>2140</v>
      </c>
      <c r="X49">
        <v>2140</v>
      </c>
      <c r="Y49">
        <v>2150</v>
      </c>
      <c r="Z49">
        <v>2150</v>
      </c>
      <c r="AA49">
        <v>2150</v>
      </c>
      <c r="AB49">
        <v>2160</v>
      </c>
      <c r="AC49">
        <v>2160</v>
      </c>
      <c r="AD49">
        <v>2170</v>
      </c>
      <c r="AE49">
        <v>2180</v>
      </c>
      <c r="AF49">
        <v>2190</v>
      </c>
    </row>
    <row r="50" spans="1:32" x14ac:dyDescent="0.35">
      <c r="A50">
        <v>2</v>
      </c>
      <c r="B50">
        <v>13</v>
      </c>
      <c r="C50">
        <v>48</v>
      </c>
      <c r="D50">
        <v>1</v>
      </c>
      <c r="E50">
        <v>2440</v>
      </c>
      <c r="F50">
        <v>2240</v>
      </c>
      <c r="G50">
        <v>2210</v>
      </c>
      <c r="H50">
        <v>2190</v>
      </c>
      <c r="I50">
        <v>2190</v>
      </c>
      <c r="J50">
        <v>2190</v>
      </c>
      <c r="K50">
        <v>2190</v>
      </c>
      <c r="L50">
        <v>2180</v>
      </c>
      <c r="M50">
        <v>2180</v>
      </c>
      <c r="N50">
        <v>2180</v>
      </c>
      <c r="O50">
        <v>2180</v>
      </c>
      <c r="P50">
        <v>2180</v>
      </c>
      <c r="Q50">
        <v>2210</v>
      </c>
      <c r="R50">
        <v>2210</v>
      </c>
      <c r="S50">
        <v>2210</v>
      </c>
      <c r="T50">
        <v>2200</v>
      </c>
      <c r="U50">
        <v>2200</v>
      </c>
      <c r="V50">
        <v>2190</v>
      </c>
      <c r="W50">
        <v>2190</v>
      </c>
      <c r="X50">
        <v>2180</v>
      </c>
      <c r="Y50">
        <v>2180</v>
      </c>
      <c r="Z50">
        <v>2170</v>
      </c>
      <c r="AA50">
        <v>2160</v>
      </c>
      <c r="AB50">
        <v>2160</v>
      </c>
      <c r="AC50">
        <v>2160</v>
      </c>
      <c r="AD50">
        <v>2170</v>
      </c>
      <c r="AE50">
        <v>2170</v>
      </c>
      <c r="AF50">
        <v>2160</v>
      </c>
    </row>
    <row r="51" spans="1:32" x14ac:dyDescent="0.35">
      <c r="A51">
        <v>2</v>
      </c>
      <c r="B51">
        <v>13</v>
      </c>
      <c r="C51">
        <v>48</v>
      </c>
      <c r="D51">
        <v>2</v>
      </c>
      <c r="E51">
        <v>2460</v>
      </c>
      <c r="F51">
        <v>2330</v>
      </c>
      <c r="G51">
        <v>2310</v>
      </c>
      <c r="H51">
        <v>2260</v>
      </c>
      <c r="I51">
        <v>2230</v>
      </c>
      <c r="J51">
        <v>2220</v>
      </c>
      <c r="K51">
        <v>2170</v>
      </c>
      <c r="L51">
        <v>2160</v>
      </c>
      <c r="M51">
        <v>2150</v>
      </c>
      <c r="N51">
        <v>2150</v>
      </c>
      <c r="O51">
        <v>2150</v>
      </c>
      <c r="P51">
        <v>2140</v>
      </c>
      <c r="Q51">
        <v>2170</v>
      </c>
      <c r="R51">
        <v>2150</v>
      </c>
      <c r="S51">
        <v>2150</v>
      </c>
      <c r="T51">
        <v>2150</v>
      </c>
      <c r="U51">
        <v>2160</v>
      </c>
      <c r="V51">
        <v>2150</v>
      </c>
      <c r="W51">
        <v>2160</v>
      </c>
      <c r="X51">
        <v>2160</v>
      </c>
      <c r="Y51">
        <v>2160</v>
      </c>
      <c r="Z51">
        <v>2170</v>
      </c>
      <c r="AA51">
        <v>2170</v>
      </c>
      <c r="AB51">
        <v>2170</v>
      </c>
      <c r="AC51">
        <v>2170</v>
      </c>
      <c r="AD51">
        <v>2180</v>
      </c>
      <c r="AE51">
        <v>2180</v>
      </c>
      <c r="AF51">
        <v>2190</v>
      </c>
    </row>
    <row r="52" spans="1:32" x14ac:dyDescent="0.35">
      <c r="A52">
        <v>2</v>
      </c>
      <c r="B52">
        <v>13</v>
      </c>
      <c r="C52">
        <v>48</v>
      </c>
      <c r="D52">
        <v>3</v>
      </c>
      <c r="E52">
        <v>2520</v>
      </c>
      <c r="F52">
        <v>2480</v>
      </c>
      <c r="G52">
        <v>2470</v>
      </c>
      <c r="H52">
        <v>2440</v>
      </c>
      <c r="I52">
        <v>2470</v>
      </c>
      <c r="J52">
        <v>2500</v>
      </c>
      <c r="K52">
        <v>2340</v>
      </c>
      <c r="L52">
        <v>2330</v>
      </c>
      <c r="M52">
        <v>2340</v>
      </c>
      <c r="N52">
        <v>2340</v>
      </c>
      <c r="O52">
        <v>2360</v>
      </c>
      <c r="P52">
        <v>2370</v>
      </c>
      <c r="Q52">
        <v>2380</v>
      </c>
      <c r="R52">
        <v>2380</v>
      </c>
      <c r="S52">
        <v>2380</v>
      </c>
      <c r="T52">
        <v>2400</v>
      </c>
      <c r="U52">
        <v>2410</v>
      </c>
      <c r="V52">
        <v>2420</v>
      </c>
      <c r="W52">
        <v>2420</v>
      </c>
      <c r="X52">
        <v>2430</v>
      </c>
      <c r="Y52">
        <v>2440</v>
      </c>
      <c r="Z52">
        <v>2440</v>
      </c>
      <c r="AA52">
        <v>2440</v>
      </c>
      <c r="AB52">
        <v>2430</v>
      </c>
      <c r="AC52">
        <v>2430</v>
      </c>
      <c r="AD52">
        <v>2440</v>
      </c>
      <c r="AE52">
        <v>2430</v>
      </c>
      <c r="AF52">
        <v>2420</v>
      </c>
    </row>
    <row r="53" spans="1:32" x14ac:dyDescent="0.35">
      <c r="A53">
        <v>2</v>
      </c>
      <c r="B53">
        <v>13</v>
      </c>
      <c r="C53">
        <v>48</v>
      </c>
      <c r="D53">
        <v>4</v>
      </c>
      <c r="E53">
        <v>2920</v>
      </c>
      <c r="F53">
        <v>2900</v>
      </c>
      <c r="G53">
        <v>2990</v>
      </c>
      <c r="H53">
        <v>2970</v>
      </c>
      <c r="I53">
        <v>3130</v>
      </c>
      <c r="J53">
        <v>3180</v>
      </c>
      <c r="K53">
        <v>2590</v>
      </c>
      <c r="L53">
        <v>2570</v>
      </c>
      <c r="M53">
        <v>2580</v>
      </c>
      <c r="N53">
        <v>2580</v>
      </c>
      <c r="O53">
        <v>2600</v>
      </c>
      <c r="P53">
        <v>2580</v>
      </c>
      <c r="Q53">
        <v>2530</v>
      </c>
      <c r="R53">
        <v>2510</v>
      </c>
      <c r="S53">
        <v>2520</v>
      </c>
      <c r="T53">
        <v>2530</v>
      </c>
      <c r="U53">
        <v>2530</v>
      </c>
      <c r="V53">
        <v>2530</v>
      </c>
      <c r="W53">
        <v>2520</v>
      </c>
      <c r="X53">
        <v>2510</v>
      </c>
      <c r="Y53">
        <v>2510</v>
      </c>
      <c r="Z53">
        <v>2510</v>
      </c>
      <c r="AA53">
        <v>2500</v>
      </c>
      <c r="AB53">
        <v>2510</v>
      </c>
      <c r="AC53">
        <v>2500</v>
      </c>
      <c r="AD53">
        <v>2500</v>
      </c>
      <c r="AE53">
        <v>2490</v>
      </c>
      <c r="AF53">
        <v>2490</v>
      </c>
    </row>
    <row r="54" spans="1:32" x14ac:dyDescent="0.35">
      <c r="A54">
        <v>2</v>
      </c>
      <c r="B54">
        <v>14</v>
      </c>
      <c r="C54">
        <v>58</v>
      </c>
      <c r="D54">
        <v>1</v>
      </c>
      <c r="E54">
        <v>2440</v>
      </c>
      <c r="F54">
        <v>2270</v>
      </c>
      <c r="G54">
        <v>2200</v>
      </c>
      <c r="H54">
        <v>2190</v>
      </c>
      <c r="I54">
        <v>2190</v>
      </c>
      <c r="J54">
        <v>2180</v>
      </c>
      <c r="K54">
        <v>2190</v>
      </c>
      <c r="L54">
        <v>2190</v>
      </c>
      <c r="M54">
        <v>2190</v>
      </c>
      <c r="N54">
        <v>2200</v>
      </c>
      <c r="O54">
        <v>2210</v>
      </c>
      <c r="P54">
        <v>2210</v>
      </c>
      <c r="Q54">
        <v>2240</v>
      </c>
      <c r="R54">
        <v>2230</v>
      </c>
      <c r="S54">
        <v>2230</v>
      </c>
      <c r="T54">
        <v>2220</v>
      </c>
      <c r="U54">
        <v>2220</v>
      </c>
      <c r="V54">
        <v>2220</v>
      </c>
      <c r="W54">
        <v>2210</v>
      </c>
      <c r="X54">
        <v>2210</v>
      </c>
      <c r="Y54">
        <v>2210</v>
      </c>
      <c r="Z54">
        <v>2210</v>
      </c>
      <c r="AA54">
        <v>2210</v>
      </c>
      <c r="AB54">
        <v>2210</v>
      </c>
      <c r="AC54">
        <v>2210</v>
      </c>
      <c r="AD54">
        <v>2210</v>
      </c>
      <c r="AE54">
        <v>2220</v>
      </c>
      <c r="AF54">
        <v>2230</v>
      </c>
    </row>
    <row r="55" spans="1:32" x14ac:dyDescent="0.35">
      <c r="A55">
        <v>2</v>
      </c>
      <c r="B55">
        <v>14</v>
      </c>
      <c r="C55">
        <v>58</v>
      </c>
      <c r="D55">
        <v>2</v>
      </c>
      <c r="E55">
        <v>2380</v>
      </c>
      <c r="F55">
        <v>2350</v>
      </c>
      <c r="G55">
        <v>2310</v>
      </c>
      <c r="H55">
        <v>2300</v>
      </c>
      <c r="I55">
        <v>2320</v>
      </c>
      <c r="J55">
        <v>2340</v>
      </c>
      <c r="K55">
        <v>2330</v>
      </c>
      <c r="L55">
        <v>2320</v>
      </c>
      <c r="M55">
        <v>2340</v>
      </c>
      <c r="N55">
        <v>2360</v>
      </c>
      <c r="O55">
        <v>2360</v>
      </c>
      <c r="P55">
        <v>2370</v>
      </c>
      <c r="Q55">
        <v>2370</v>
      </c>
      <c r="R55">
        <v>2350</v>
      </c>
      <c r="S55">
        <v>2360</v>
      </c>
      <c r="T55">
        <v>2370</v>
      </c>
      <c r="U55">
        <v>2370</v>
      </c>
      <c r="V55">
        <v>2370</v>
      </c>
      <c r="W55">
        <v>2380</v>
      </c>
      <c r="X55">
        <v>2390</v>
      </c>
      <c r="Y55">
        <v>2400</v>
      </c>
      <c r="Z55">
        <v>2400</v>
      </c>
      <c r="AA55">
        <v>2400</v>
      </c>
      <c r="AB55">
        <v>2400</v>
      </c>
      <c r="AC55">
        <v>2400</v>
      </c>
      <c r="AD55">
        <v>2400</v>
      </c>
      <c r="AE55">
        <v>2400</v>
      </c>
      <c r="AF55">
        <v>2400</v>
      </c>
    </row>
    <row r="56" spans="1:32" x14ac:dyDescent="0.35">
      <c r="A56">
        <v>2</v>
      </c>
      <c r="B56">
        <v>14</v>
      </c>
      <c r="C56">
        <v>58</v>
      </c>
      <c r="D56">
        <v>3</v>
      </c>
      <c r="E56">
        <v>2620</v>
      </c>
      <c r="F56">
        <v>2550</v>
      </c>
      <c r="G56">
        <v>2470</v>
      </c>
      <c r="H56">
        <v>2470</v>
      </c>
      <c r="I56">
        <v>2490</v>
      </c>
      <c r="J56">
        <v>2520</v>
      </c>
      <c r="K56">
        <v>2520</v>
      </c>
      <c r="L56">
        <v>2520</v>
      </c>
      <c r="M56">
        <v>2580</v>
      </c>
      <c r="N56">
        <v>2560</v>
      </c>
      <c r="O56">
        <v>2550</v>
      </c>
      <c r="P56">
        <v>2550</v>
      </c>
      <c r="Q56">
        <v>2510</v>
      </c>
      <c r="R56">
        <v>2520</v>
      </c>
      <c r="S56">
        <v>2510</v>
      </c>
      <c r="T56">
        <v>2510</v>
      </c>
      <c r="U56">
        <v>2520</v>
      </c>
      <c r="V56">
        <v>2520</v>
      </c>
      <c r="W56">
        <v>2560</v>
      </c>
      <c r="X56">
        <v>2580</v>
      </c>
      <c r="Y56">
        <v>2580</v>
      </c>
      <c r="Z56">
        <v>2570</v>
      </c>
      <c r="AA56">
        <v>2570</v>
      </c>
      <c r="AB56">
        <v>2560</v>
      </c>
      <c r="AC56">
        <v>2520</v>
      </c>
      <c r="AD56">
        <v>2530</v>
      </c>
      <c r="AE56">
        <v>2520</v>
      </c>
      <c r="AF56">
        <v>2510</v>
      </c>
    </row>
    <row r="57" spans="1:32" x14ac:dyDescent="0.35">
      <c r="A57">
        <v>2</v>
      </c>
      <c r="B57">
        <v>14</v>
      </c>
      <c r="C57">
        <v>58</v>
      </c>
      <c r="D57">
        <v>4</v>
      </c>
      <c r="E57">
        <v>2820</v>
      </c>
      <c r="F57">
        <v>2840</v>
      </c>
      <c r="G57">
        <v>2870</v>
      </c>
      <c r="H57">
        <v>2880</v>
      </c>
      <c r="I57">
        <v>2970</v>
      </c>
      <c r="J57">
        <v>3080</v>
      </c>
      <c r="K57">
        <v>3110</v>
      </c>
      <c r="L57">
        <v>3160</v>
      </c>
      <c r="M57">
        <v>3130</v>
      </c>
      <c r="N57">
        <v>3090</v>
      </c>
      <c r="O57">
        <v>3080</v>
      </c>
      <c r="P57">
        <v>3050</v>
      </c>
      <c r="Q57">
        <v>3030</v>
      </c>
      <c r="R57">
        <v>3030</v>
      </c>
      <c r="S57">
        <v>3020</v>
      </c>
      <c r="T57">
        <v>3040</v>
      </c>
      <c r="U57">
        <v>3060</v>
      </c>
      <c r="V57">
        <v>3080</v>
      </c>
      <c r="W57">
        <v>3130</v>
      </c>
      <c r="X57">
        <v>3130</v>
      </c>
      <c r="Y57">
        <v>3100</v>
      </c>
      <c r="Z57">
        <v>3080</v>
      </c>
      <c r="AA57">
        <v>3030</v>
      </c>
      <c r="AB57">
        <v>2990</v>
      </c>
      <c r="AC57">
        <v>2990</v>
      </c>
      <c r="AD57">
        <v>3000</v>
      </c>
      <c r="AE57">
        <v>2990</v>
      </c>
      <c r="AF57">
        <v>2970</v>
      </c>
    </row>
    <row r="58" spans="1:32" x14ac:dyDescent="0.35">
      <c r="A58">
        <v>3</v>
      </c>
      <c r="B58">
        <v>15</v>
      </c>
      <c r="C58">
        <v>38</v>
      </c>
      <c r="D58">
        <v>1</v>
      </c>
      <c r="E58">
        <v>2470</v>
      </c>
      <c r="F58">
        <v>2230</v>
      </c>
      <c r="G58">
        <v>2170</v>
      </c>
      <c r="H58">
        <v>2170</v>
      </c>
      <c r="I58">
        <v>2160</v>
      </c>
      <c r="J58">
        <v>2170</v>
      </c>
      <c r="K58">
        <v>2170</v>
      </c>
      <c r="L58">
        <v>2160</v>
      </c>
      <c r="M58">
        <v>2160</v>
      </c>
      <c r="N58">
        <v>2150</v>
      </c>
      <c r="O58">
        <v>2150</v>
      </c>
      <c r="P58">
        <v>2150</v>
      </c>
      <c r="Q58">
        <v>2180</v>
      </c>
      <c r="R58">
        <v>2170</v>
      </c>
      <c r="S58">
        <v>2160</v>
      </c>
      <c r="T58">
        <v>2160</v>
      </c>
      <c r="U58">
        <v>2150</v>
      </c>
      <c r="V58">
        <v>2150</v>
      </c>
      <c r="W58">
        <v>2150</v>
      </c>
      <c r="X58">
        <v>2150</v>
      </c>
      <c r="Y58">
        <v>2140</v>
      </c>
      <c r="Z58">
        <v>2140</v>
      </c>
      <c r="AA58">
        <v>2140</v>
      </c>
      <c r="AB58">
        <v>2130</v>
      </c>
      <c r="AC58">
        <v>2130</v>
      </c>
      <c r="AD58">
        <v>2130</v>
      </c>
      <c r="AE58">
        <v>2130</v>
      </c>
      <c r="AF58">
        <v>2130</v>
      </c>
    </row>
    <row r="59" spans="1:32" x14ac:dyDescent="0.35">
      <c r="A59">
        <v>3</v>
      </c>
      <c r="B59">
        <v>15</v>
      </c>
      <c r="C59">
        <v>38</v>
      </c>
      <c r="D59">
        <v>2</v>
      </c>
      <c r="E59">
        <v>2430</v>
      </c>
      <c r="F59">
        <v>2360</v>
      </c>
      <c r="G59">
        <v>2360</v>
      </c>
      <c r="H59">
        <v>2350</v>
      </c>
      <c r="I59">
        <v>2330</v>
      </c>
      <c r="J59">
        <v>2340</v>
      </c>
      <c r="K59">
        <v>2200</v>
      </c>
      <c r="L59">
        <v>2150</v>
      </c>
      <c r="M59">
        <v>2140</v>
      </c>
      <c r="N59">
        <v>2150</v>
      </c>
      <c r="O59">
        <v>2130</v>
      </c>
      <c r="P59">
        <v>2130</v>
      </c>
      <c r="Q59">
        <v>2140</v>
      </c>
      <c r="R59">
        <v>2130</v>
      </c>
      <c r="S59">
        <v>2140</v>
      </c>
      <c r="T59">
        <v>2140</v>
      </c>
      <c r="U59">
        <v>2130</v>
      </c>
      <c r="V59">
        <v>2140</v>
      </c>
      <c r="W59">
        <v>2140</v>
      </c>
      <c r="X59">
        <v>2130</v>
      </c>
      <c r="Y59">
        <v>2130</v>
      </c>
      <c r="Z59">
        <v>2140</v>
      </c>
      <c r="AA59">
        <v>2140</v>
      </c>
      <c r="AB59">
        <v>2130</v>
      </c>
      <c r="AC59">
        <v>2140</v>
      </c>
      <c r="AD59">
        <v>2140</v>
      </c>
      <c r="AE59">
        <v>2140</v>
      </c>
      <c r="AF59">
        <v>2150</v>
      </c>
    </row>
    <row r="60" spans="1:32" x14ac:dyDescent="0.35">
      <c r="A60">
        <v>3</v>
      </c>
      <c r="B60">
        <v>15</v>
      </c>
      <c r="C60">
        <v>38</v>
      </c>
      <c r="D60">
        <v>3</v>
      </c>
      <c r="E60">
        <v>2610</v>
      </c>
      <c r="F60">
        <v>2580</v>
      </c>
      <c r="G60">
        <v>2600</v>
      </c>
      <c r="H60">
        <v>2520</v>
      </c>
      <c r="I60">
        <v>2560</v>
      </c>
      <c r="J60">
        <v>2600</v>
      </c>
      <c r="K60">
        <v>2330</v>
      </c>
      <c r="L60">
        <v>2230</v>
      </c>
      <c r="M60">
        <v>2220</v>
      </c>
      <c r="N60">
        <v>2220</v>
      </c>
      <c r="O60">
        <v>2220</v>
      </c>
      <c r="P60">
        <v>2210</v>
      </c>
      <c r="Q60">
        <v>2220</v>
      </c>
      <c r="R60">
        <v>2210</v>
      </c>
      <c r="S60">
        <v>2210</v>
      </c>
      <c r="T60">
        <v>2220</v>
      </c>
      <c r="U60">
        <v>2220</v>
      </c>
      <c r="V60">
        <v>2220</v>
      </c>
      <c r="W60">
        <v>2220</v>
      </c>
      <c r="X60">
        <v>2220</v>
      </c>
      <c r="Y60">
        <v>2230</v>
      </c>
      <c r="Z60">
        <v>2240</v>
      </c>
      <c r="AA60">
        <v>2240</v>
      </c>
      <c r="AB60">
        <v>2260</v>
      </c>
      <c r="AC60">
        <v>2270</v>
      </c>
      <c r="AD60">
        <v>2280</v>
      </c>
      <c r="AE60">
        <v>2290</v>
      </c>
      <c r="AF60">
        <v>2300</v>
      </c>
    </row>
    <row r="61" spans="1:32" x14ac:dyDescent="0.35">
      <c r="A61">
        <v>3</v>
      </c>
      <c r="B61">
        <v>15</v>
      </c>
      <c r="C61">
        <v>38</v>
      </c>
      <c r="D61">
        <v>4</v>
      </c>
      <c r="E61">
        <v>3010</v>
      </c>
      <c r="F61">
        <v>3030</v>
      </c>
      <c r="G61">
        <v>3090</v>
      </c>
      <c r="H61">
        <v>3110</v>
      </c>
      <c r="I61">
        <v>3300</v>
      </c>
      <c r="J61">
        <v>3380</v>
      </c>
      <c r="K61">
        <v>2370</v>
      </c>
      <c r="L61">
        <v>2340</v>
      </c>
      <c r="M61">
        <v>2360</v>
      </c>
      <c r="N61">
        <v>2350</v>
      </c>
      <c r="O61">
        <v>2360</v>
      </c>
      <c r="P61">
        <v>2360</v>
      </c>
      <c r="Q61">
        <v>2370</v>
      </c>
      <c r="R61">
        <v>2370</v>
      </c>
      <c r="S61">
        <v>2380</v>
      </c>
      <c r="T61">
        <v>2380</v>
      </c>
      <c r="U61">
        <v>2390</v>
      </c>
      <c r="V61">
        <v>2400</v>
      </c>
      <c r="W61">
        <v>2420</v>
      </c>
      <c r="X61">
        <v>2430</v>
      </c>
      <c r="Y61">
        <v>2450</v>
      </c>
      <c r="Z61">
        <v>2450</v>
      </c>
      <c r="AA61">
        <v>2460</v>
      </c>
      <c r="AB61">
        <v>2470</v>
      </c>
      <c r="AC61">
        <v>2460</v>
      </c>
      <c r="AD61">
        <v>2470</v>
      </c>
      <c r="AE61">
        <v>2460</v>
      </c>
      <c r="AF61">
        <v>2460</v>
      </c>
    </row>
    <row r="62" spans="1:32" x14ac:dyDescent="0.35">
      <c r="A62">
        <v>3</v>
      </c>
      <c r="B62">
        <v>16</v>
      </c>
      <c r="C62">
        <v>58</v>
      </c>
      <c r="D62">
        <v>1</v>
      </c>
      <c r="E62">
        <v>2430</v>
      </c>
      <c r="F62">
        <v>2260</v>
      </c>
      <c r="G62">
        <v>2200</v>
      </c>
      <c r="H62">
        <v>2180</v>
      </c>
      <c r="I62">
        <v>2180</v>
      </c>
      <c r="J62">
        <v>2180</v>
      </c>
      <c r="K62">
        <v>2190</v>
      </c>
      <c r="L62">
        <v>2180</v>
      </c>
      <c r="M62">
        <v>2180</v>
      </c>
      <c r="N62">
        <v>2180</v>
      </c>
      <c r="O62">
        <v>2190</v>
      </c>
      <c r="P62">
        <v>2180</v>
      </c>
      <c r="Q62">
        <v>2210</v>
      </c>
      <c r="R62">
        <v>2200</v>
      </c>
      <c r="S62">
        <v>2200</v>
      </c>
      <c r="T62">
        <v>2210</v>
      </c>
      <c r="U62">
        <v>2200</v>
      </c>
      <c r="V62">
        <v>2200</v>
      </c>
      <c r="W62">
        <v>2190</v>
      </c>
      <c r="X62">
        <v>2180</v>
      </c>
      <c r="Y62">
        <v>2180</v>
      </c>
      <c r="Z62">
        <v>2180</v>
      </c>
      <c r="AA62">
        <v>2170</v>
      </c>
      <c r="AB62">
        <v>2170</v>
      </c>
      <c r="AC62">
        <v>2170</v>
      </c>
      <c r="AD62">
        <v>2170</v>
      </c>
      <c r="AE62">
        <v>2170</v>
      </c>
      <c r="AF62">
        <v>2170</v>
      </c>
    </row>
    <row r="63" spans="1:32" x14ac:dyDescent="0.35">
      <c r="A63">
        <v>3</v>
      </c>
      <c r="B63">
        <v>16</v>
      </c>
      <c r="C63">
        <v>58</v>
      </c>
      <c r="D63">
        <v>2</v>
      </c>
      <c r="E63">
        <v>2480</v>
      </c>
      <c r="F63">
        <v>2360</v>
      </c>
      <c r="G63">
        <v>2350</v>
      </c>
      <c r="H63">
        <v>2300</v>
      </c>
      <c r="I63">
        <v>2260</v>
      </c>
      <c r="J63">
        <v>2260</v>
      </c>
      <c r="K63">
        <v>2260</v>
      </c>
      <c r="L63">
        <v>2260</v>
      </c>
      <c r="M63">
        <v>2260</v>
      </c>
      <c r="N63">
        <v>2270</v>
      </c>
      <c r="O63">
        <v>2280</v>
      </c>
      <c r="P63">
        <v>2280</v>
      </c>
      <c r="Q63">
        <v>2290</v>
      </c>
      <c r="R63">
        <v>2280</v>
      </c>
      <c r="S63">
        <v>2280</v>
      </c>
      <c r="T63">
        <v>2290</v>
      </c>
      <c r="U63">
        <v>2290</v>
      </c>
      <c r="V63">
        <v>2290</v>
      </c>
      <c r="W63">
        <v>2300</v>
      </c>
      <c r="X63">
        <v>2300</v>
      </c>
      <c r="Y63">
        <v>2310</v>
      </c>
      <c r="Z63">
        <v>2320</v>
      </c>
      <c r="AA63">
        <v>2310</v>
      </c>
      <c r="AB63">
        <v>2320</v>
      </c>
      <c r="AC63">
        <v>2330</v>
      </c>
      <c r="AD63">
        <v>2350</v>
      </c>
      <c r="AE63">
        <v>2350</v>
      </c>
      <c r="AF63">
        <v>2360</v>
      </c>
    </row>
    <row r="64" spans="1:32" x14ac:dyDescent="0.35">
      <c r="A64">
        <v>3</v>
      </c>
      <c r="B64">
        <v>16</v>
      </c>
      <c r="C64">
        <v>58</v>
      </c>
      <c r="D64">
        <v>3</v>
      </c>
      <c r="E64">
        <v>2500</v>
      </c>
      <c r="F64">
        <v>2470</v>
      </c>
      <c r="G64">
        <v>2450</v>
      </c>
      <c r="H64">
        <v>2470</v>
      </c>
      <c r="I64">
        <v>2500</v>
      </c>
      <c r="J64">
        <v>2500</v>
      </c>
      <c r="K64">
        <v>2500</v>
      </c>
      <c r="L64">
        <v>2510</v>
      </c>
      <c r="M64">
        <v>2530</v>
      </c>
      <c r="N64">
        <v>2530</v>
      </c>
      <c r="O64">
        <v>2560</v>
      </c>
      <c r="P64">
        <v>2560</v>
      </c>
      <c r="Q64">
        <v>2520</v>
      </c>
      <c r="R64">
        <v>2500</v>
      </c>
      <c r="S64">
        <v>2510</v>
      </c>
      <c r="T64">
        <v>2490</v>
      </c>
      <c r="U64">
        <v>2500</v>
      </c>
      <c r="V64">
        <v>2500</v>
      </c>
      <c r="W64">
        <v>2490</v>
      </c>
      <c r="X64">
        <v>2490</v>
      </c>
      <c r="Y64">
        <v>2480</v>
      </c>
      <c r="Z64">
        <v>2480</v>
      </c>
      <c r="AA64">
        <v>2480</v>
      </c>
      <c r="AB64">
        <v>2470</v>
      </c>
      <c r="AC64">
        <v>2480</v>
      </c>
      <c r="AD64">
        <v>2480</v>
      </c>
      <c r="AE64">
        <v>2480</v>
      </c>
      <c r="AF64">
        <v>2490</v>
      </c>
    </row>
    <row r="65" spans="1:32" x14ac:dyDescent="0.35">
      <c r="A65">
        <v>3</v>
      </c>
      <c r="B65">
        <v>16</v>
      </c>
      <c r="C65">
        <v>58</v>
      </c>
      <c r="D65">
        <v>4</v>
      </c>
      <c r="E65">
        <v>3020</v>
      </c>
      <c r="F65">
        <v>2990</v>
      </c>
      <c r="G65">
        <v>3050</v>
      </c>
      <c r="H65">
        <v>3050</v>
      </c>
      <c r="I65">
        <v>3210</v>
      </c>
      <c r="J65">
        <v>3270</v>
      </c>
      <c r="K65">
        <v>3260</v>
      </c>
      <c r="L65">
        <v>3270</v>
      </c>
      <c r="M65">
        <v>3290</v>
      </c>
      <c r="N65">
        <v>3340</v>
      </c>
      <c r="O65">
        <v>3390</v>
      </c>
      <c r="P65">
        <v>2880</v>
      </c>
      <c r="Q65">
        <v>3030</v>
      </c>
      <c r="R65">
        <v>3270</v>
      </c>
      <c r="S65">
        <v>3250</v>
      </c>
      <c r="T65">
        <v>3220</v>
      </c>
      <c r="U65">
        <v>3230</v>
      </c>
      <c r="V65">
        <v>3220</v>
      </c>
      <c r="W65">
        <v>3190</v>
      </c>
      <c r="X65">
        <v>3130</v>
      </c>
      <c r="Y65">
        <v>3070</v>
      </c>
      <c r="Z65">
        <v>3070</v>
      </c>
      <c r="AA65">
        <v>3050</v>
      </c>
      <c r="AB65">
        <v>3040</v>
      </c>
      <c r="AC65">
        <v>3030</v>
      </c>
      <c r="AD65">
        <v>3030</v>
      </c>
      <c r="AE65">
        <v>3000</v>
      </c>
      <c r="AF65">
        <v>2980</v>
      </c>
    </row>
    <row r="66" spans="1:32" x14ac:dyDescent="0.35">
      <c r="A66">
        <v>4</v>
      </c>
      <c r="B66">
        <v>17</v>
      </c>
      <c r="C66">
        <v>48</v>
      </c>
      <c r="D66">
        <v>1</v>
      </c>
      <c r="E66">
        <v>2400</v>
      </c>
      <c r="F66">
        <v>2230</v>
      </c>
      <c r="G66">
        <v>2190</v>
      </c>
      <c r="H66">
        <v>2190</v>
      </c>
      <c r="I66">
        <v>2190</v>
      </c>
      <c r="J66">
        <v>2180</v>
      </c>
      <c r="K66">
        <v>2180</v>
      </c>
      <c r="L66">
        <v>2170</v>
      </c>
      <c r="M66">
        <v>2170</v>
      </c>
      <c r="N66">
        <v>2160</v>
      </c>
      <c r="O66">
        <v>2160</v>
      </c>
      <c r="P66">
        <v>2160</v>
      </c>
      <c r="Q66">
        <v>2190</v>
      </c>
      <c r="R66">
        <v>2180</v>
      </c>
      <c r="S66">
        <v>2170</v>
      </c>
      <c r="T66">
        <v>2170</v>
      </c>
      <c r="U66">
        <v>2170</v>
      </c>
      <c r="V66">
        <v>2160</v>
      </c>
      <c r="W66">
        <v>2170</v>
      </c>
      <c r="X66">
        <v>2160</v>
      </c>
      <c r="Y66">
        <v>2150</v>
      </c>
      <c r="Z66">
        <v>2160</v>
      </c>
      <c r="AA66">
        <v>2150</v>
      </c>
      <c r="AB66">
        <v>2150</v>
      </c>
      <c r="AC66">
        <v>2150</v>
      </c>
      <c r="AD66">
        <v>2150</v>
      </c>
      <c r="AE66">
        <v>2150</v>
      </c>
      <c r="AF66">
        <v>2150</v>
      </c>
    </row>
    <row r="67" spans="1:32" x14ac:dyDescent="0.35">
      <c r="A67">
        <v>4</v>
      </c>
      <c r="B67">
        <v>17</v>
      </c>
      <c r="C67">
        <v>48</v>
      </c>
      <c r="D67">
        <v>2</v>
      </c>
      <c r="E67">
        <v>2440</v>
      </c>
      <c r="F67">
        <v>2360</v>
      </c>
      <c r="G67">
        <v>2340</v>
      </c>
      <c r="H67">
        <v>2360</v>
      </c>
      <c r="I67">
        <v>2330</v>
      </c>
      <c r="J67">
        <v>2340</v>
      </c>
      <c r="K67">
        <v>2280</v>
      </c>
      <c r="L67">
        <v>2240</v>
      </c>
      <c r="M67">
        <v>2200</v>
      </c>
      <c r="N67">
        <v>2190</v>
      </c>
      <c r="O67">
        <v>2180</v>
      </c>
      <c r="P67">
        <v>2180</v>
      </c>
      <c r="Q67">
        <v>2220</v>
      </c>
      <c r="R67">
        <v>2200</v>
      </c>
      <c r="S67">
        <v>2200</v>
      </c>
      <c r="T67">
        <v>2200</v>
      </c>
      <c r="U67">
        <v>2200</v>
      </c>
      <c r="V67">
        <v>2200</v>
      </c>
      <c r="W67">
        <v>2210</v>
      </c>
      <c r="X67">
        <v>2210</v>
      </c>
      <c r="Y67">
        <v>2220</v>
      </c>
      <c r="Z67">
        <v>2220</v>
      </c>
      <c r="AA67">
        <v>2220</v>
      </c>
      <c r="AB67">
        <v>2230</v>
      </c>
      <c r="AC67">
        <v>2260</v>
      </c>
      <c r="AD67">
        <v>2270</v>
      </c>
      <c r="AE67">
        <v>2270</v>
      </c>
      <c r="AF67">
        <v>2290</v>
      </c>
    </row>
    <row r="68" spans="1:32" x14ac:dyDescent="0.35">
      <c r="A68">
        <v>4</v>
      </c>
      <c r="B68">
        <v>17</v>
      </c>
      <c r="C68">
        <v>48</v>
      </c>
      <c r="D68">
        <v>3</v>
      </c>
      <c r="E68">
        <v>2640</v>
      </c>
      <c r="F68">
        <v>2550</v>
      </c>
      <c r="G68">
        <v>2490</v>
      </c>
      <c r="H68">
        <v>2500</v>
      </c>
      <c r="I68">
        <v>2500</v>
      </c>
      <c r="J68">
        <v>2510</v>
      </c>
      <c r="K68">
        <v>2390</v>
      </c>
      <c r="L68">
        <v>2380</v>
      </c>
      <c r="M68">
        <v>2340</v>
      </c>
      <c r="N68">
        <v>2340</v>
      </c>
      <c r="O68">
        <v>2360</v>
      </c>
      <c r="P68">
        <v>2380</v>
      </c>
      <c r="Q68">
        <v>2400</v>
      </c>
      <c r="R68">
        <v>2410</v>
      </c>
      <c r="S68">
        <v>2400</v>
      </c>
      <c r="T68">
        <v>2390</v>
      </c>
      <c r="U68">
        <v>2400</v>
      </c>
      <c r="V68">
        <v>2400</v>
      </c>
      <c r="W68">
        <v>2420</v>
      </c>
      <c r="X68">
        <v>2410</v>
      </c>
      <c r="Y68">
        <v>2410</v>
      </c>
      <c r="Z68">
        <v>2400</v>
      </c>
      <c r="AA68">
        <v>2400</v>
      </c>
      <c r="AB68">
        <v>2410</v>
      </c>
      <c r="AC68">
        <v>2400</v>
      </c>
      <c r="AD68">
        <v>2410</v>
      </c>
      <c r="AE68">
        <v>2420</v>
      </c>
      <c r="AF68">
        <v>2420</v>
      </c>
    </row>
    <row r="69" spans="1:32" x14ac:dyDescent="0.35">
      <c r="A69">
        <v>4</v>
      </c>
      <c r="B69">
        <v>17</v>
      </c>
      <c r="C69">
        <v>48</v>
      </c>
      <c r="D69">
        <v>4</v>
      </c>
      <c r="E69">
        <v>2760</v>
      </c>
      <c r="F69">
        <v>2760</v>
      </c>
      <c r="G69">
        <v>2770</v>
      </c>
      <c r="H69">
        <v>2790</v>
      </c>
      <c r="I69">
        <v>2810</v>
      </c>
      <c r="J69">
        <v>2870</v>
      </c>
      <c r="K69">
        <v>2760</v>
      </c>
      <c r="L69">
        <v>2740</v>
      </c>
      <c r="M69">
        <v>2670</v>
      </c>
      <c r="N69">
        <v>2640</v>
      </c>
      <c r="O69">
        <v>2700</v>
      </c>
      <c r="P69">
        <v>2720</v>
      </c>
      <c r="Q69">
        <v>2750</v>
      </c>
      <c r="R69">
        <v>2730</v>
      </c>
      <c r="S69">
        <v>2690</v>
      </c>
      <c r="T69">
        <v>2700</v>
      </c>
      <c r="U69">
        <v>2700</v>
      </c>
      <c r="V69">
        <v>2700</v>
      </c>
      <c r="W69">
        <v>2690</v>
      </c>
      <c r="X69">
        <v>2660</v>
      </c>
      <c r="Y69">
        <v>2630</v>
      </c>
      <c r="Z69">
        <v>2630</v>
      </c>
      <c r="AA69">
        <v>2620</v>
      </c>
      <c r="AB69">
        <v>2630</v>
      </c>
      <c r="AC69">
        <v>2600</v>
      </c>
      <c r="AD69">
        <v>2630</v>
      </c>
      <c r="AE69">
        <v>2640</v>
      </c>
      <c r="AF69">
        <v>2630</v>
      </c>
    </row>
    <row r="70" spans="1:32" x14ac:dyDescent="0.35">
      <c r="A70">
        <v>4</v>
      </c>
      <c r="B70">
        <v>18</v>
      </c>
      <c r="C70">
        <v>28</v>
      </c>
      <c r="D70">
        <v>1</v>
      </c>
      <c r="E70">
        <v>2340</v>
      </c>
      <c r="F70">
        <v>2210</v>
      </c>
      <c r="G70">
        <v>2160</v>
      </c>
      <c r="H70">
        <v>2130</v>
      </c>
      <c r="I70">
        <v>2150</v>
      </c>
      <c r="J70">
        <v>2120</v>
      </c>
      <c r="K70">
        <v>2150</v>
      </c>
      <c r="L70">
        <v>2120</v>
      </c>
      <c r="M70">
        <v>2120</v>
      </c>
      <c r="N70">
        <v>2110</v>
      </c>
      <c r="O70">
        <v>2110</v>
      </c>
      <c r="P70">
        <v>2110</v>
      </c>
      <c r="Q70">
        <v>2130</v>
      </c>
      <c r="R70">
        <v>2120</v>
      </c>
      <c r="S70">
        <v>2120</v>
      </c>
      <c r="T70">
        <v>2120</v>
      </c>
      <c r="U70">
        <v>2120</v>
      </c>
      <c r="V70">
        <v>2110</v>
      </c>
      <c r="W70">
        <v>2110</v>
      </c>
      <c r="X70">
        <v>2100</v>
      </c>
      <c r="Y70">
        <v>2100</v>
      </c>
      <c r="Z70">
        <v>2110</v>
      </c>
      <c r="AA70">
        <v>2110</v>
      </c>
      <c r="AB70">
        <v>2100</v>
      </c>
      <c r="AC70">
        <v>2100</v>
      </c>
      <c r="AD70">
        <v>2100</v>
      </c>
      <c r="AE70">
        <v>2100</v>
      </c>
      <c r="AF70">
        <v>2090</v>
      </c>
    </row>
    <row r="71" spans="1:32" x14ac:dyDescent="0.35">
      <c r="A71">
        <v>4</v>
      </c>
      <c r="B71">
        <v>18</v>
      </c>
      <c r="C71">
        <v>28</v>
      </c>
      <c r="D71">
        <v>2</v>
      </c>
      <c r="E71">
        <v>2460</v>
      </c>
      <c r="F71">
        <v>2380</v>
      </c>
      <c r="G71">
        <v>2350</v>
      </c>
      <c r="H71">
        <v>2350</v>
      </c>
      <c r="I71">
        <v>2340</v>
      </c>
      <c r="J71">
        <v>2340</v>
      </c>
      <c r="K71">
        <v>2200</v>
      </c>
      <c r="L71">
        <v>2170</v>
      </c>
      <c r="M71">
        <v>2160</v>
      </c>
      <c r="N71">
        <v>2140</v>
      </c>
      <c r="O71">
        <v>2140</v>
      </c>
      <c r="P71">
        <v>2140</v>
      </c>
      <c r="Q71">
        <v>2160</v>
      </c>
      <c r="R71">
        <v>2150</v>
      </c>
      <c r="S71">
        <v>2150</v>
      </c>
      <c r="T71">
        <v>2150</v>
      </c>
      <c r="U71">
        <v>2150</v>
      </c>
      <c r="V71">
        <v>2150</v>
      </c>
      <c r="W71">
        <v>2150</v>
      </c>
      <c r="X71">
        <v>2140</v>
      </c>
      <c r="Y71">
        <v>2140</v>
      </c>
      <c r="Z71">
        <v>2140</v>
      </c>
      <c r="AA71">
        <v>2140</v>
      </c>
      <c r="AB71">
        <v>2140</v>
      </c>
      <c r="AC71">
        <v>2140</v>
      </c>
      <c r="AD71">
        <v>2140</v>
      </c>
      <c r="AE71">
        <v>2150</v>
      </c>
      <c r="AF71">
        <v>2150</v>
      </c>
    </row>
    <row r="72" spans="1:32" x14ac:dyDescent="0.35">
      <c r="A72">
        <v>4</v>
      </c>
      <c r="B72">
        <v>18</v>
      </c>
      <c r="C72">
        <v>28</v>
      </c>
      <c r="D72">
        <v>3</v>
      </c>
      <c r="E72">
        <v>2680</v>
      </c>
      <c r="F72">
        <v>2580</v>
      </c>
      <c r="G72">
        <v>2530</v>
      </c>
      <c r="H72">
        <v>2530</v>
      </c>
      <c r="I72">
        <v>2570</v>
      </c>
      <c r="J72">
        <v>2590</v>
      </c>
      <c r="K72">
        <v>2280</v>
      </c>
      <c r="L72">
        <v>2190</v>
      </c>
      <c r="M72">
        <v>2170</v>
      </c>
      <c r="N72">
        <v>2160</v>
      </c>
      <c r="O72">
        <v>2160</v>
      </c>
      <c r="P72">
        <v>2150</v>
      </c>
      <c r="Q72">
        <v>2160</v>
      </c>
      <c r="R72">
        <v>2150</v>
      </c>
      <c r="S72">
        <v>2150</v>
      </c>
      <c r="T72">
        <v>2160</v>
      </c>
      <c r="U72">
        <v>2150</v>
      </c>
      <c r="V72">
        <v>2150</v>
      </c>
      <c r="W72">
        <v>2150</v>
      </c>
      <c r="X72">
        <v>2150</v>
      </c>
      <c r="Y72">
        <v>2150</v>
      </c>
      <c r="Z72">
        <v>2150</v>
      </c>
      <c r="AA72">
        <v>2150</v>
      </c>
      <c r="AB72">
        <v>2150</v>
      </c>
      <c r="AC72">
        <v>2150</v>
      </c>
      <c r="AD72">
        <v>2150</v>
      </c>
      <c r="AE72">
        <v>2150</v>
      </c>
      <c r="AF72">
        <v>2160</v>
      </c>
    </row>
    <row r="73" spans="1:32" x14ac:dyDescent="0.35">
      <c r="A73">
        <v>4</v>
      </c>
      <c r="B73">
        <v>18</v>
      </c>
      <c r="C73">
        <v>28</v>
      </c>
      <c r="D73">
        <v>4</v>
      </c>
      <c r="E73">
        <v>3090</v>
      </c>
      <c r="F73">
        <v>3060</v>
      </c>
      <c r="G73">
        <v>3110</v>
      </c>
      <c r="H73">
        <v>3160</v>
      </c>
      <c r="I73">
        <v>3250</v>
      </c>
      <c r="J73">
        <v>3290</v>
      </c>
      <c r="K73">
        <v>2300</v>
      </c>
      <c r="L73">
        <v>2240</v>
      </c>
      <c r="M73">
        <v>2190</v>
      </c>
      <c r="N73">
        <v>2170</v>
      </c>
      <c r="O73">
        <v>2170</v>
      </c>
      <c r="P73">
        <v>2170</v>
      </c>
      <c r="Q73">
        <v>2160</v>
      </c>
      <c r="R73">
        <v>2150</v>
      </c>
      <c r="S73">
        <v>2150</v>
      </c>
      <c r="T73">
        <v>2150</v>
      </c>
      <c r="U73">
        <v>2150</v>
      </c>
      <c r="V73">
        <v>2150</v>
      </c>
      <c r="W73">
        <v>2150</v>
      </c>
      <c r="X73">
        <v>2150</v>
      </c>
      <c r="Y73">
        <v>2150</v>
      </c>
      <c r="Z73">
        <v>2160</v>
      </c>
      <c r="AA73">
        <v>2160</v>
      </c>
      <c r="AB73">
        <v>2160</v>
      </c>
      <c r="AC73">
        <v>2170</v>
      </c>
      <c r="AD73">
        <v>2180</v>
      </c>
      <c r="AE73">
        <v>2190</v>
      </c>
      <c r="AF73">
        <v>2190</v>
      </c>
    </row>
    <row r="74" spans="1:32" x14ac:dyDescent="0.35">
      <c r="A74">
        <v>5</v>
      </c>
      <c r="B74">
        <v>19</v>
      </c>
      <c r="C74">
        <v>38</v>
      </c>
      <c r="D74">
        <v>1</v>
      </c>
      <c r="E74">
        <v>2340</v>
      </c>
      <c r="F74">
        <v>2220</v>
      </c>
      <c r="G74">
        <v>2180</v>
      </c>
      <c r="H74">
        <v>2160</v>
      </c>
      <c r="I74">
        <v>2170</v>
      </c>
      <c r="J74">
        <v>2160</v>
      </c>
      <c r="K74">
        <v>2180</v>
      </c>
      <c r="L74">
        <v>2160</v>
      </c>
      <c r="M74">
        <v>2160</v>
      </c>
      <c r="N74">
        <v>2150</v>
      </c>
      <c r="O74">
        <v>2150</v>
      </c>
      <c r="P74">
        <v>2140</v>
      </c>
      <c r="Q74">
        <v>2170</v>
      </c>
      <c r="R74">
        <v>2160</v>
      </c>
      <c r="S74">
        <v>2150</v>
      </c>
      <c r="T74">
        <v>2160</v>
      </c>
      <c r="U74">
        <v>2150</v>
      </c>
      <c r="V74">
        <v>2140</v>
      </c>
      <c r="W74">
        <v>2150</v>
      </c>
      <c r="X74">
        <v>2140</v>
      </c>
      <c r="Y74">
        <v>2130</v>
      </c>
      <c r="Z74">
        <v>2120</v>
      </c>
      <c r="AA74">
        <v>2120</v>
      </c>
      <c r="AB74">
        <v>2120</v>
      </c>
      <c r="AC74">
        <v>2120</v>
      </c>
      <c r="AD74">
        <v>2120</v>
      </c>
      <c r="AE74">
        <v>2120</v>
      </c>
      <c r="AF74">
        <v>2110</v>
      </c>
    </row>
    <row r="75" spans="1:32" x14ac:dyDescent="0.35">
      <c r="A75">
        <v>5</v>
      </c>
      <c r="B75">
        <v>19</v>
      </c>
      <c r="C75">
        <v>38</v>
      </c>
      <c r="D75">
        <v>2</v>
      </c>
      <c r="E75">
        <v>2400</v>
      </c>
      <c r="F75">
        <v>2320</v>
      </c>
      <c r="G75">
        <v>2310</v>
      </c>
      <c r="H75">
        <v>2300</v>
      </c>
      <c r="I75">
        <v>2290</v>
      </c>
      <c r="J75">
        <v>2300</v>
      </c>
      <c r="K75">
        <v>2180</v>
      </c>
      <c r="L75">
        <v>2150</v>
      </c>
      <c r="M75">
        <v>2130</v>
      </c>
      <c r="N75">
        <v>2130</v>
      </c>
      <c r="O75">
        <v>2130</v>
      </c>
      <c r="P75">
        <v>2130</v>
      </c>
      <c r="Q75">
        <v>2150</v>
      </c>
      <c r="R75">
        <v>2140</v>
      </c>
      <c r="S75">
        <v>2140</v>
      </c>
      <c r="T75">
        <v>2130</v>
      </c>
      <c r="U75">
        <v>2130</v>
      </c>
      <c r="V75">
        <v>2130</v>
      </c>
      <c r="W75">
        <v>2130</v>
      </c>
      <c r="X75">
        <v>2130</v>
      </c>
      <c r="Y75">
        <v>2130</v>
      </c>
      <c r="Z75">
        <v>2130</v>
      </c>
      <c r="AA75">
        <v>2130</v>
      </c>
      <c r="AB75">
        <v>2140</v>
      </c>
      <c r="AC75">
        <v>2140</v>
      </c>
      <c r="AD75">
        <v>2150</v>
      </c>
      <c r="AE75">
        <v>2150</v>
      </c>
      <c r="AF75">
        <v>2160</v>
      </c>
    </row>
    <row r="76" spans="1:32" x14ac:dyDescent="0.35">
      <c r="A76">
        <v>5</v>
      </c>
      <c r="B76">
        <v>19</v>
      </c>
      <c r="C76">
        <v>38</v>
      </c>
      <c r="D76">
        <v>3</v>
      </c>
      <c r="E76">
        <v>2520</v>
      </c>
      <c r="F76">
        <v>2500</v>
      </c>
      <c r="G76">
        <v>2490</v>
      </c>
      <c r="H76">
        <v>2480</v>
      </c>
      <c r="I76">
        <v>2490</v>
      </c>
      <c r="J76">
        <v>2510</v>
      </c>
      <c r="K76">
        <v>2240</v>
      </c>
      <c r="L76">
        <v>2180</v>
      </c>
      <c r="M76">
        <v>2150</v>
      </c>
      <c r="N76">
        <v>2150</v>
      </c>
      <c r="O76">
        <v>2150</v>
      </c>
      <c r="P76">
        <v>2140</v>
      </c>
      <c r="Q76">
        <v>2150</v>
      </c>
      <c r="R76">
        <v>2140</v>
      </c>
      <c r="S76">
        <v>2140</v>
      </c>
      <c r="T76">
        <v>2140</v>
      </c>
      <c r="U76">
        <v>2140</v>
      </c>
      <c r="V76">
        <v>2140</v>
      </c>
      <c r="W76">
        <v>2150</v>
      </c>
      <c r="X76">
        <v>2160</v>
      </c>
      <c r="Y76">
        <v>2160</v>
      </c>
      <c r="Z76">
        <v>2160</v>
      </c>
      <c r="AA76">
        <v>2170</v>
      </c>
      <c r="AB76">
        <v>2180</v>
      </c>
      <c r="AC76">
        <v>2190</v>
      </c>
      <c r="AD76">
        <v>2200</v>
      </c>
      <c r="AE76">
        <v>2200</v>
      </c>
      <c r="AF76">
        <v>2210</v>
      </c>
    </row>
    <row r="77" spans="1:32" x14ac:dyDescent="0.35">
      <c r="A77">
        <v>5</v>
      </c>
      <c r="B77">
        <v>19</v>
      </c>
      <c r="C77">
        <v>38</v>
      </c>
      <c r="D77">
        <v>4</v>
      </c>
      <c r="E77">
        <v>3030</v>
      </c>
      <c r="F77">
        <v>3070</v>
      </c>
      <c r="G77">
        <v>3100</v>
      </c>
      <c r="H77">
        <v>3130</v>
      </c>
      <c r="I77">
        <v>3290</v>
      </c>
      <c r="J77">
        <v>3380</v>
      </c>
      <c r="K77">
        <v>2420</v>
      </c>
      <c r="L77">
        <v>2390</v>
      </c>
      <c r="M77">
        <v>2340</v>
      </c>
      <c r="N77">
        <v>2350</v>
      </c>
      <c r="O77">
        <v>2340</v>
      </c>
      <c r="P77">
        <v>2340</v>
      </c>
      <c r="Q77">
        <v>2350</v>
      </c>
      <c r="R77">
        <v>2360</v>
      </c>
      <c r="S77">
        <v>2360</v>
      </c>
      <c r="T77">
        <v>2360</v>
      </c>
      <c r="U77">
        <v>2370</v>
      </c>
      <c r="V77">
        <v>2390</v>
      </c>
      <c r="W77">
        <v>2390</v>
      </c>
      <c r="X77">
        <v>2410</v>
      </c>
      <c r="Y77">
        <v>2420</v>
      </c>
      <c r="Z77">
        <v>2430</v>
      </c>
      <c r="AA77">
        <v>2440</v>
      </c>
      <c r="AB77">
        <v>2410</v>
      </c>
      <c r="AC77">
        <v>2360</v>
      </c>
      <c r="AD77">
        <v>2450</v>
      </c>
      <c r="AE77">
        <v>2450</v>
      </c>
      <c r="AF77">
        <v>2430</v>
      </c>
    </row>
    <row r="78" spans="1:32" x14ac:dyDescent="0.35">
      <c r="A78">
        <v>5</v>
      </c>
      <c r="B78">
        <v>20</v>
      </c>
      <c r="C78">
        <v>48</v>
      </c>
      <c r="D78">
        <v>1</v>
      </c>
      <c r="E78">
        <v>2370</v>
      </c>
      <c r="F78">
        <v>2180</v>
      </c>
      <c r="G78">
        <v>2150</v>
      </c>
      <c r="H78">
        <v>2130</v>
      </c>
      <c r="I78">
        <v>2130</v>
      </c>
      <c r="J78">
        <v>2130</v>
      </c>
      <c r="K78">
        <v>2130</v>
      </c>
      <c r="L78">
        <v>2130</v>
      </c>
      <c r="M78">
        <v>2130</v>
      </c>
      <c r="N78">
        <v>2140</v>
      </c>
      <c r="O78">
        <v>2140</v>
      </c>
      <c r="P78">
        <v>2140</v>
      </c>
      <c r="Q78">
        <v>2160</v>
      </c>
      <c r="R78">
        <v>2170</v>
      </c>
      <c r="S78">
        <v>2160</v>
      </c>
      <c r="T78">
        <v>2160</v>
      </c>
      <c r="U78">
        <v>2150</v>
      </c>
      <c r="V78">
        <v>2150</v>
      </c>
      <c r="W78">
        <v>2150</v>
      </c>
      <c r="X78">
        <v>2140</v>
      </c>
      <c r="Y78">
        <v>2140</v>
      </c>
      <c r="Z78">
        <v>2130</v>
      </c>
      <c r="AA78">
        <v>2130</v>
      </c>
      <c r="AB78">
        <v>2130</v>
      </c>
      <c r="AC78">
        <v>2130</v>
      </c>
      <c r="AD78">
        <v>2130</v>
      </c>
      <c r="AE78">
        <v>2130</v>
      </c>
      <c r="AF78">
        <v>2130</v>
      </c>
    </row>
    <row r="79" spans="1:32" x14ac:dyDescent="0.35">
      <c r="A79">
        <v>5</v>
      </c>
      <c r="B79">
        <v>20</v>
      </c>
      <c r="C79">
        <v>48</v>
      </c>
      <c r="D79">
        <v>2</v>
      </c>
      <c r="E79">
        <v>2440</v>
      </c>
      <c r="F79">
        <v>2360</v>
      </c>
      <c r="G79">
        <v>2350</v>
      </c>
      <c r="H79">
        <v>2330</v>
      </c>
      <c r="I79">
        <v>2290</v>
      </c>
      <c r="J79">
        <v>2300</v>
      </c>
      <c r="K79">
        <v>2270</v>
      </c>
      <c r="L79">
        <v>2260</v>
      </c>
      <c r="M79">
        <v>2230</v>
      </c>
      <c r="N79">
        <v>2220</v>
      </c>
      <c r="O79">
        <v>2210</v>
      </c>
      <c r="P79">
        <v>2210</v>
      </c>
      <c r="Q79">
        <v>2230</v>
      </c>
      <c r="R79">
        <v>2220</v>
      </c>
      <c r="S79">
        <v>2220</v>
      </c>
      <c r="T79">
        <v>2220</v>
      </c>
      <c r="U79">
        <v>2210</v>
      </c>
      <c r="V79">
        <v>2210</v>
      </c>
      <c r="W79">
        <v>2210</v>
      </c>
      <c r="X79">
        <v>2210</v>
      </c>
      <c r="Y79">
        <v>2210</v>
      </c>
      <c r="Z79">
        <v>2210</v>
      </c>
      <c r="AA79">
        <v>2220</v>
      </c>
      <c r="AB79">
        <v>2220</v>
      </c>
      <c r="AC79">
        <v>2230</v>
      </c>
      <c r="AD79">
        <v>2230</v>
      </c>
      <c r="AE79">
        <v>2230</v>
      </c>
      <c r="AF79">
        <v>2240</v>
      </c>
    </row>
    <row r="80" spans="1:32" x14ac:dyDescent="0.35">
      <c r="A80">
        <v>5</v>
      </c>
      <c r="B80">
        <v>20</v>
      </c>
      <c r="C80">
        <v>48</v>
      </c>
      <c r="D80">
        <v>3</v>
      </c>
      <c r="E80">
        <v>2530</v>
      </c>
      <c r="F80">
        <v>2500</v>
      </c>
      <c r="G80">
        <v>2510</v>
      </c>
      <c r="H80">
        <v>2480</v>
      </c>
      <c r="I80">
        <v>2480</v>
      </c>
      <c r="J80">
        <v>2490</v>
      </c>
      <c r="K80">
        <v>2330</v>
      </c>
      <c r="L80">
        <v>2240</v>
      </c>
      <c r="M80">
        <v>2220</v>
      </c>
      <c r="N80">
        <v>2230</v>
      </c>
      <c r="O80">
        <v>2260</v>
      </c>
      <c r="P80">
        <v>2230</v>
      </c>
      <c r="Q80">
        <v>2240</v>
      </c>
      <c r="R80">
        <v>2240</v>
      </c>
      <c r="S80">
        <v>2260</v>
      </c>
      <c r="T80">
        <v>2270</v>
      </c>
      <c r="U80">
        <v>2280</v>
      </c>
      <c r="V80">
        <v>2280</v>
      </c>
      <c r="W80">
        <v>2290</v>
      </c>
      <c r="X80">
        <v>2300</v>
      </c>
      <c r="Y80">
        <v>2320</v>
      </c>
      <c r="Z80">
        <v>2320</v>
      </c>
      <c r="AA80">
        <v>2330</v>
      </c>
      <c r="AB80">
        <v>2340</v>
      </c>
      <c r="AC80">
        <v>2350</v>
      </c>
      <c r="AD80">
        <v>2360</v>
      </c>
      <c r="AE80">
        <v>2360</v>
      </c>
      <c r="AF80">
        <v>2380</v>
      </c>
    </row>
    <row r="81" spans="1:32" x14ac:dyDescent="0.35">
      <c r="A81">
        <v>5</v>
      </c>
      <c r="B81">
        <v>20</v>
      </c>
      <c r="C81">
        <v>48</v>
      </c>
      <c r="D81">
        <v>4</v>
      </c>
      <c r="E81">
        <v>3070</v>
      </c>
      <c r="F81">
        <v>3080</v>
      </c>
      <c r="G81">
        <v>3150</v>
      </c>
      <c r="H81">
        <v>3170</v>
      </c>
      <c r="I81">
        <v>3220</v>
      </c>
      <c r="J81">
        <v>3250</v>
      </c>
      <c r="K81">
        <v>2700</v>
      </c>
      <c r="L81">
        <v>2620</v>
      </c>
      <c r="M81">
        <v>2630</v>
      </c>
      <c r="N81">
        <v>2630</v>
      </c>
      <c r="O81">
        <v>2650</v>
      </c>
      <c r="P81">
        <v>2650</v>
      </c>
      <c r="Q81">
        <v>2680</v>
      </c>
      <c r="R81">
        <v>2700</v>
      </c>
      <c r="S81">
        <v>2730</v>
      </c>
      <c r="T81">
        <v>2740</v>
      </c>
      <c r="U81">
        <v>2730</v>
      </c>
      <c r="V81">
        <v>2730</v>
      </c>
      <c r="W81">
        <v>2730</v>
      </c>
      <c r="X81">
        <v>2730</v>
      </c>
      <c r="Y81">
        <v>2710</v>
      </c>
      <c r="Z81">
        <v>2710</v>
      </c>
      <c r="AA81">
        <v>2700</v>
      </c>
      <c r="AB81">
        <v>2680</v>
      </c>
      <c r="AC81">
        <v>2680</v>
      </c>
      <c r="AD81">
        <v>2670</v>
      </c>
      <c r="AE81">
        <v>2670</v>
      </c>
      <c r="AF81">
        <v>2640</v>
      </c>
    </row>
    <row r="90" spans="1:32" x14ac:dyDescent="0.35">
      <c r="A90" t="s">
        <v>9</v>
      </c>
      <c r="B90" t="s">
        <v>0</v>
      </c>
      <c r="C90" t="s">
        <v>10</v>
      </c>
      <c r="D90" t="s">
        <v>1</v>
      </c>
      <c r="E90" t="s">
        <v>11</v>
      </c>
      <c r="F90" t="s">
        <v>12</v>
      </c>
      <c r="G90" t="s">
        <v>13</v>
      </c>
      <c r="H90" t="s">
        <v>14</v>
      </c>
      <c r="I90" t="s">
        <v>15</v>
      </c>
      <c r="J90" t="s">
        <v>16</v>
      </c>
      <c r="K90" t="s">
        <v>17</v>
      </c>
      <c r="L90" t="s">
        <v>18</v>
      </c>
      <c r="M90" t="s">
        <v>19</v>
      </c>
      <c r="N90" t="s">
        <v>20</v>
      </c>
      <c r="O90" t="s">
        <v>21</v>
      </c>
      <c r="P90" t="s">
        <v>22</v>
      </c>
      <c r="Q90" t="s">
        <v>23</v>
      </c>
      <c r="R90" t="s">
        <v>24</v>
      </c>
      <c r="S90" t="s">
        <v>25</v>
      </c>
      <c r="T90" t="s">
        <v>47</v>
      </c>
      <c r="U90" t="s">
        <v>49</v>
      </c>
      <c r="V90" t="s">
        <v>52</v>
      </c>
      <c r="W90" t="s">
        <v>53</v>
      </c>
      <c r="X90" t="s">
        <v>56</v>
      </c>
      <c r="Y90" t="s">
        <v>58</v>
      </c>
      <c r="Z90" t="s">
        <v>61</v>
      </c>
      <c r="AA90" t="s">
        <v>63</v>
      </c>
      <c r="AB90" t="s">
        <v>65</v>
      </c>
      <c r="AC90" t="s">
        <v>67</v>
      </c>
      <c r="AD90" t="s">
        <v>70</v>
      </c>
      <c r="AE90" t="s">
        <v>72</v>
      </c>
      <c r="AF90" t="s">
        <v>78</v>
      </c>
    </row>
    <row r="91" spans="1:32" x14ac:dyDescent="0.35">
      <c r="A91">
        <v>1</v>
      </c>
      <c r="B91">
        <v>1</v>
      </c>
      <c r="C91">
        <v>58</v>
      </c>
      <c r="D91">
        <v>1</v>
      </c>
      <c r="E91">
        <f t="shared" ref="E91:AF91" si="0">45*(1-EXP(-3.67*((E2/1000)-2.03)))</f>
        <v>32.078888943137059</v>
      </c>
      <c r="F91">
        <f t="shared" si="0"/>
        <v>21.755640748246186</v>
      </c>
      <c r="G91">
        <f t="shared" si="0"/>
        <v>16.029951388616137</v>
      </c>
      <c r="H91">
        <f t="shared" si="0"/>
        <v>17.073878933537259</v>
      </c>
      <c r="I91">
        <f t="shared" si="0"/>
        <v>17.073878933537259</v>
      </c>
      <c r="J91">
        <f t="shared" si="0"/>
        <v>18.080188843304743</v>
      </c>
      <c r="K91">
        <f t="shared" si="0"/>
        <v>18.080188843304743</v>
      </c>
      <c r="L91">
        <f t="shared" si="0"/>
        <v>19.985329074409258</v>
      </c>
      <c r="M91">
        <f t="shared" si="0"/>
        <v>18.080188843304743</v>
      </c>
      <c r="N91">
        <f t="shared" si="0"/>
        <v>18.080188843304743</v>
      </c>
      <c r="O91">
        <f t="shared" si="0"/>
        <v>18.080188843304743</v>
      </c>
      <c r="P91">
        <f t="shared" si="0"/>
        <v>18.080188843304743</v>
      </c>
      <c r="Q91">
        <f t="shared" si="0"/>
        <v>19.985329074409258</v>
      </c>
      <c r="R91">
        <f t="shared" si="0"/>
        <v>18.080188843304743</v>
      </c>
      <c r="S91">
        <f t="shared" si="0"/>
        <v>17.073878933537259</v>
      </c>
      <c r="T91">
        <f t="shared" si="0"/>
        <v>17.073878933537259</v>
      </c>
      <c r="U91">
        <f t="shared" si="0"/>
        <v>17.073878933537259</v>
      </c>
      <c r="V91">
        <f t="shared" si="0"/>
        <v>17.073878933537259</v>
      </c>
      <c r="W91">
        <f t="shared" si="0"/>
        <v>16.029951388616137</v>
      </c>
      <c r="X91">
        <f t="shared" si="0"/>
        <v>16.029951388616137</v>
      </c>
      <c r="Y91">
        <f t="shared" si="0"/>
        <v>16.029951388616137</v>
      </c>
      <c r="Z91">
        <f t="shared" si="0"/>
        <v>14.946999995146552</v>
      </c>
      <c r="AA91">
        <f t="shared" si="0"/>
        <v>14.946999995146552</v>
      </c>
      <c r="AB91">
        <f t="shared" si="0"/>
        <v>14.946999995146552</v>
      </c>
      <c r="AC91">
        <f t="shared" si="0"/>
        <v>14.946999995146552</v>
      </c>
      <c r="AD91">
        <f t="shared" si="0"/>
        <v>16.029951388616137</v>
      </c>
      <c r="AE91">
        <f t="shared" si="0"/>
        <v>14.946999995146552</v>
      </c>
      <c r="AF91">
        <f t="shared" si="0"/>
        <v>16.029951388616137</v>
      </c>
    </row>
    <row r="92" spans="1:32" x14ac:dyDescent="0.35">
      <c r="A92">
        <v>1</v>
      </c>
      <c r="B92">
        <v>1</v>
      </c>
      <c r="C92">
        <v>58</v>
      </c>
      <c r="D92">
        <v>2</v>
      </c>
      <c r="E92">
        <f t="shared" ref="E92:F155" si="1">45*(1-EXP(-3.67*((E3/1000)-2.03)))</f>
        <v>35.366346995379757</v>
      </c>
      <c r="F92">
        <f t="shared" si="1"/>
        <v>32.544497542010554</v>
      </c>
      <c r="G92">
        <f t="shared" ref="G92:AF92" si="2">45*(1-EXP(-3.67*((G3/1000)-2.03)))</f>
        <v>31.595875075541855</v>
      </c>
      <c r="H92">
        <f t="shared" si="2"/>
        <v>32.544497542010554</v>
      </c>
      <c r="I92">
        <f t="shared" si="2"/>
        <v>31.595875075541855</v>
      </c>
      <c r="J92">
        <f t="shared" si="2"/>
        <v>32.544497542010554</v>
      </c>
      <c r="K92">
        <f t="shared" si="2"/>
        <v>32.993328066120156</v>
      </c>
      <c r="L92">
        <f t="shared" si="2"/>
        <v>32.993328066120156</v>
      </c>
      <c r="M92">
        <f t="shared" si="2"/>
        <v>32.993328066120156</v>
      </c>
      <c r="N92">
        <f t="shared" si="2"/>
        <v>33.843051476502204</v>
      </c>
      <c r="O92">
        <f t="shared" si="2"/>
        <v>34.245088975202471</v>
      </c>
      <c r="P92">
        <f t="shared" si="2"/>
        <v>34.245088975202471</v>
      </c>
      <c r="Q92">
        <f t="shared" si="2"/>
        <v>36.37070776323079</v>
      </c>
      <c r="R92">
        <f t="shared" si="2"/>
        <v>35.713492968955471</v>
      </c>
      <c r="S92">
        <f t="shared" si="2"/>
        <v>36.048129635115622</v>
      </c>
      <c r="T92">
        <f t="shared" si="2"/>
        <v>37.270358453656932</v>
      </c>
      <c r="U92">
        <f t="shared" si="2"/>
        <v>37.817392420434686</v>
      </c>
      <c r="V92">
        <f t="shared" si="2"/>
        <v>38.325712281388199</v>
      </c>
      <c r="W92">
        <f t="shared" si="2"/>
        <v>39.021543108459596</v>
      </c>
      <c r="X92">
        <f t="shared" si="2"/>
        <v>39.236975119255391</v>
      </c>
      <c r="Y92">
        <f t="shared" si="2"/>
        <v>39.236975119255391</v>
      </c>
      <c r="Z92">
        <f t="shared" si="2"/>
        <v>39.236975119255391</v>
      </c>
      <c r="AA92">
        <f t="shared" si="2"/>
        <v>39.236975119255391</v>
      </c>
      <c r="AB92">
        <f t="shared" si="2"/>
        <v>39.236975119255391</v>
      </c>
      <c r="AC92">
        <f t="shared" si="2"/>
        <v>39.444644098199078</v>
      </c>
      <c r="AD92">
        <f t="shared" si="2"/>
        <v>39.236975119255391</v>
      </c>
      <c r="AE92">
        <f t="shared" si="2"/>
        <v>39.021543108459596</v>
      </c>
      <c r="AF92">
        <f t="shared" si="2"/>
        <v>38.79805787002104</v>
      </c>
    </row>
    <row r="93" spans="1:32" x14ac:dyDescent="0.35">
      <c r="A93">
        <v>1</v>
      </c>
      <c r="B93">
        <v>1</v>
      </c>
      <c r="C93">
        <v>58</v>
      </c>
      <c r="D93">
        <v>3</v>
      </c>
      <c r="E93">
        <f t="shared" si="1"/>
        <v>40.20313543058807</v>
      </c>
      <c r="F93">
        <f t="shared" si="1"/>
        <v>39.444644098199078</v>
      </c>
      <c r="G93">
        <f t="shared" ref="G93:AF93" si="3">45*(1-EXP(-3.67*((G4/1000)-2.03)))</f>
        <v>37.54889391042601</v>
      </c>
      <c r="H93">
        <f t="shared" si="3"/>
        <v>37.817392420434686</v>
      </c>
      <c r="I93">
        <f t="shared" si="3"/>
        <v>39.444644098199078</v>
      </c>
      <c r="J93">
        <f t="shared" si="3"/>
        <v>39.837801834894144</v>
      </c>
      <c r="K93">
        <f t="shared" si="3"/>
        <v>39.837801834894144</v>
      </c>
      <c r="L93">
        <f t="shared" si="3"/>
        <v>39.644829783957682</v>
      </c>
      <c r="M93">
        <f t="shared" si="3"/>
        <v>40.375989094744412</v>
      </c>
      <c r="N93">
        <f t="shared" si="3"/>
        <v>40.542614025781475</v>
      </c>
      <c r="O93">
        <f t="shared" si="3"/>
        <v>39.837801834894144</v>
      </c>
      <c r="P93">
        <f t="shared" si="3"/>
        <v>39.444644098199078</v>
      </c>
      <c r="Q93">
        <f t="shared" si="3"/>
        <v>39.236975119255391</v>
      </c>
      <c r="R93">
        <f t="shared" si="3"/>
        <v>39.236975119255391</v>
      </c>
      <c r="S93">
        <f t="shared" si="3"/>
        <v>38.79805787002104</v>
      </c>
      <c r="T93">
        <f t="shared" si="3"/>
        <v>39.021543108459596</v>
      </c>
      <c r="U93">
        <f t="shared" si="3"/>
        <v>39.444644098199078</v>
      </c>
      <c r="V93">
        <f t="shared" si="3"/>
        <v>39.644829783957682</v>
      </c>
      <c r="W93">
        <f t="shared" si="3"/>
        <v>39.644829783957682</v>
      </c>
      <c r="X93">
        <f t="shared" si="3"/>
        <v>39.837801834894144</v>
      </c>
      <c r="Y93">
        <f t="shared" si="3"/>
        <v>39.837801834894144</v>
      </c>
      <c r="Z93">
        <f t="shared" si="3"/>
        <v>39.837801834894144</v>
      </c>
      <c r="AA93">
        <f t="shared" si="3"/>
        <v>40.20313543058807</v>
      </c>
      <c r="AB93">
        <f t="shared" si="3"/>
        <v>40.20313543058807</v>
      </c>
      <c r="AC93">
        <f t="shared" si="3"/>
        <v>40.375989094744412</v>
      </c>
      <c r="AD93">
        <f t="shared" si="3"/>
        <v>40.20313543058807</v>
      </c>
      <c r="AE93">
        <f t="shared" si="3"/>
        <v>40.20313543058807</v>
      </c>
      <c r="AF93">
        <f t="shared" si="3"/>
        <v>40.20313543058807</v>
      </c>
    </row>
    <row r="94" spans="1:32" x14ac:dyDescent="0.35">
      <c r="A94">
        <v>1</v>
      </c>
      <c r="B94">
        <v>1</v>
      </c>
      <c r="C94">
        <v>58</v>
      </c>
      <c r="D94">
        <v>4</v>
      </c>
      <c r="E94">
        <f t="shared" si="1"/>
        <v>43.720124906751536</v>
      </c>
      <c r="F94">
        <f t="shared" si="1"/>
        <v>43.810702864997346</v>
      </c>
      <c r="G94">
        <f t="shared" ref="G94:AF94" si="4">45*(1-EXP(-3.67*((G5/1000)-2.03)))</f>
        <v>43.853558852399352</v>
      </c>
      <c r="H94">
        <f t="shared" si="4"/>
        <v>44.080143418007566</v>
      </c>
      <c r="I94">
        <f t="shared" si="4"/>
        <v>44.541977747695121</v>
      </c>
      <c r="J94">
        <f t="shared" si="4"/>
        <v>44.632502039582747</v>
      </c>
      <c r="K94">
        <f t="shared" si="4"/>
        <v>44.645744725113872</v>
      </c>
      <c r="L94">
        <f t="shared" si="4"/>
        <v>44.682677765958225</v>
      </c>
      <c r="M94">
        <f t="shared" si="4"/>
        <v>44.726002832497514</v>
      </c>
      <c r="N94">
        <f t="shared" si="4"/>
        <v>44.763412582713954</v>
      </c>
      <c r="O94">
        <f t="shared" si="4"/>
        <v>44.74539386848879</v>
      </c>
      <c r="P94">
        <f t="shared" si="4"/>
        <v>44.70513495745849</v>
      </c>
      <c r="Q94">
        <f t="shared" si="4"/>
        <v>44.726002832497514</v>
      </c>
      <c r="R94">
        <f t="shared" si="4"/>
        <v>44.780156095668822</v>
      </c>
      <c r="S94">
        <f t="shared" si="4"/>
        <v>44.74539386848879</v>
      </c>
      <c r="T94">
        <f t="shared" si="4"/>
        <v>44.682677765958225</v>
      </c>
      <c r="U94">
        <f t="shared" si="4"/>
        <v>44.694112383316849</v>
      </c>
      <c r="V94">
        <f t="shared" si="4"/>
        <v>44.645744725113872</v>
      </c>
      <c r="W94">
        <f t="shared" si="4"/>
        <v>44.632502039582747</v>
      </c>
      <c r="X94">
        <f t="shared" si="4"/>
        <v>44.589729060805226</v>
      </c>
      <c r="Y94">
        <f t="shared" si="4"/>
        <v>44.524856069957274</v>
      </c>
      <c r="Z94">
        <f t="shared" si="4"/>
        <v>44.429154971722149</v>
      </c>
      <c r="AA94">
        <f t="shared" si="4"/>
        <v>44.429154971722149</v>
      </c>
      <c r="AB94">
        <f t="shared" si="4"/>
        <v>44.234355648568744</v>
      </c>
      <c r="AC94">
        <f t="shared" si="4"/>
        <v>44.288541015922888</v>
      </c>
      <c r="AD94">
        <f t="shared" si="4"/>
        <v>44.261945427198192</v>
      </c>
      <c r="AE94">
        <f t="shared" si="4"/>
        <v>44.113290190945371</v>
      </c>
      <c r="AF94">
        <f t="shared" si="4"/>
        <v>43.894870536361843</v>
      </c>
    </row>
    <row r="95" spans="1:32" x14ac:dyDescent="0.35">
      <c r="A95">
        <v>1</v>
      </c>
      <c r="B95">
        <v>2</v>
      </c>
      <c r="C95">
        <v>38</v>
      </c>
      <c r="D95">
        <v>1</v>
      </c>
      <c r="E95">
        <f t="shared" si="1"/>
        <v>37.270358453656932</v>
      </c>
      <c r="F95">
        <f t="shared" si="1"/>
        <v>19.985329074409258</v>
      </c>
      <c r="G95">
        <f t="shared" ref="G95:AF95" si="5">45*(1-EXP(-3.67*((G6/1000)-2.03)))</f>
        <v>14.946999995146552</v>
      </c>
      <c r="H95">
        <f t="shared" si="5"/>
        <v>13.823565973002385</v>
      </c>
      <c r="I95">
        <f t="shared" si="5"/>
        <v>13.823565973002385</v>
      </c>
      <c r="J95">
        <f t="shared" si="5"/>
        <v>13.823565973002385</v>
      </c>
      <c r="K95">
        <f t="shared" si="5"/>
        <v>14.946999995146552</v>
      </c>
      <c r="L95">
        <f t="shared" si="5"/>
        <v>13.823565973002385</v>
      </c>
      <c r="M95">
        <f t="shared" si="5"/>
        <v>13.823565973002385</v>
      </c>
      <c r="N95">
        <f t="shared" si="5"/>
        <v>12.658136010289697</v>
      </c>
      <c r="O95">
        <f t="shared" si="5"/>
        <v>11.449140224852904</v>
      </c>
      <c r="P95">
        <f t="shared" si="5"/>
        <v>16.029951388616137</v>
      </c>
      <c r="Q95">
        <f t="shared" si="5"/>
        <v>16.029951388616137</v>
      </c>
      <c r="R95">
        <f t="shared" si="5"/>
        <v>14.946999995146552</v>
      </c>
      <c r="S95">
        <f t="shared" si="5"/>
        <v>13.823565973002385</v>
      </c>
      <c r="T95">
        <f t="shared" si="5"/>
        <v>13.823565973002385</v>
      </c>
      <c r="U95">
        <f t="shared" si="5"/>
        <v>13.823565973002385</v>
      </c>
      <c r="V95">
        <f t="shared" si="5"/>
        <v>13.823565973002385</v>
      </c>
      <c r="W95">
        <f t="shared" si="5"/>
        <v>12.658136010289697</v>
      </c>
      <c r="X95">
        <f t="shared" si="5"/>
        <v>12.658136010289697</v>
      </c>
      <c r="Y95">
        <f t="shared" si="5"/>
        <v>12.658136010289697</v>
      </c>
      <c r="Z95">
        <f t="shared" si="5"/>
        <v>12.658136010289697</v>
      </c>
      <c r="AA95">
        <f t="shared" si="5"/>
        <v>12.658136010289697</v>
      </c>
      <c r="AB95">
        <f t="shared" si="5"/>
        <v>11.449140224852904</v>
      </c>
      <c r="AC95">
        <f t="shared" si="5"/>
        <v>11.449140224852904</v>
      </c>
      <c r="AD95">
        <f t="shared" si="5"/>
        <v>11.449140224852904</v>
      </c>
      <c r="AE95">
        <f t="shared" si="5"/>
        <v>11.449140224852904</v>
      </c>
      <c r="AF95">
        <f t="shared" si="5"/>
        <v>11.449140224852904</v>
      </c>
    </row>
    <row r="96" spans="1:32" x14ac:dyDescent="0.35">
      <c r="A96">
        <v>1</v>
      </c>
      <c r="B96">
        <v>2</v>
      </c>
      <c r="C96">
        <v>38</v>
      </c>
      <c r="D96">
        <v>2</v>
      </c>
      <c r="E96">
        <f t="shared" si="1"/>
        <v>36.981410851396326</v>
      </c>
      <c r="F96">
        <f t="shared" si="1"/>
        <v>33.425985108665905</v>
      </c>
      <c r="G96">
        <f t="shared" ref="G96:AF96" si="6">45*(1-EXP(-3.67*((G7/1000)-2.03)))</f>
        <v>32.544497542010554</v>
      </c>
      <c r="H96">
        <f t="shared" si="6"/>
        <v>30.035772945249374</v>
      </c>
      <c r="I96">
        <f t="shared" si="6"/>
        <v>29.476383806538358</v>
      </c>
      <c r="J96">
        <f t="shared" si="6"/>
        <v>28.294090990040281</v>
      </c>
      <c r="K96">
        <f t="shared" si="6"/>
        <v>26.349695187867908</v>
      </c>
      <c r="L96">
        <f t="shared" si="6"/>
        <v>25.652513976477216</v>
      </c>
      <c r="M96">
        <f t="shared" si="6"/>
        <v>23.40066580800589</v>
      </c>
      <c r="N96">
        <f t="shared" si="6"/>
        <v>23.40066580800589</v>
      </c>
      <c r="O96">
        <f t="shared" si="6"/>
        <v>22.593244689214821</v>
      </c>
      <c r="P96">
        <f t="shared" si="6"/>
        <v>22.593244689214821</v>
      </c>
      <c r="Q96">
        <f t="shared" si="6"/>
        <v>25.652513976477216</v>
      </c>
      <c r="R96">
        <f t="shared" si="6"/>
        <v>23.40066580800589</v>
      </c>
      <c r="S96">
        <f t="shared" si="6"/>
        <v>23.40066580800589</v>
      </c>
      <c r="T96">
        <f t="shared" si="6"/>
        <v>22.593244689214821</v>
      </c>
      <c r="U96">
        <f t="shared" si="6"/>
        <v>22.593244689214821</v>
      </c>
      <c r="V96">
        <f t="shared" si="6"/>
        <v>23.40066580800589</v>
      </c>
      <c r="W96">
        <f t="shared" si="6"/>
        <v>22.593244689214821</v>
      </c>
      <c r="X96">
        <f t="shared" si="6"/>
        <v>22.593244689214821</v>
      </c>
      <c r="Y96">
        <f t="shared" si="6"/>
        <v>22.593244689214821</v>
      </c>
      <c r="Z96">
        <f t="shared" si="6"/>
        <v>22.593244689214821</v>
      </c>
      <c r="AA96">
        <f t="shared" si="6"/>
        <v>22.593244689214821</v>
      </c>
      <c r="AB96">
        <f t="shared" si="6"/>
        <v>22.593244689214821</v>
      </c>
      <c r="AC96">
        <f t="shared" si="6"/>
        <v>22.593244689214821</v>
      </c>
      <c r="AD96">
        <f t="shared" si="6"/>
        <v>22.593244689214821</v>
      </c>
      <c r="AE96">
        <f t="shared" si="6"/>
        <v>23.40066580800589</v>
      </c>
      <c r="AF96">
        <f t="shared" si="6"/>
        <v>24.178991734118391</v>
      </c>
    </row>
    <row r="97" spans="1:32" x14ac:dyDescent="0.35">
      <c r="A97">
        <v>1</v>
      </c>
      <c r="B97">
        <v>2</v>
      </c>
      <c r="C97">
        <v>38</v>
      </c>
      <c r="D97">
        <v>3</v>
      </c>
      <c r="E97">
        <f t="shared" si="1"/>
        <v>39.236975119255391</v>
      </c>
      <c r="F97">
        <f t="shared" si="1"/>
        <v>39.021543108459596</v>
      </c>
      <c r="G97">
        <f t="shared" ref="G97:AF97" si="7">45*(1-EXP(-3.67*((G8/1000)-2.03)))</f>
        <v>39.236975119255391</v>
      </c>
      <c r="H97">
        <f t="shared" si="7"/>
        <v>38.566218360119791</v>
      </c>
      <c r="I97">
        <f t="shared" si="7"/>
        <v>38.566218360119791</v>
      </c>
      <c r="J97">
        <f t="shared" si="7"/>
        <v>39.236975119255391</v>
      </c>
      <c r="K97">
        <f t="shared" si="7"/>
        <v>28.294090990040281</v>
      </c>
      <c r="L97">
        <f t="shared" si="7"/>
        <v>23.40066580800589</v>
      </c>
      <c r="M97">
        <f t="shared" si="7"/>
        <v>20.886725698096672</v>
      </c>
      <c r="N97">
        <f t="shared" si="7"/>
        <v>21.755640748246186</v>
      </c>
      <c r="O97">
        <f t="shared" si="7"/>
        <v>20.886725698096672</v>
      </c>
      <c r="P97">
        <f t="shared" si="7"/>
        <v>21.755640748246186</v>
      </c>
      <c r="Q97">
        <f t="shared" si="7"/>
        <v>21.755640748246186</v>
      </c>
      <c r="R97">
        <f t="shared" si="7"/>
        <v>20.886725698096672</v>
      </c>
      <c r="S97">
        <f t="shared" si="7"/>
        <v>19.985329074409258</v>
      </c>
      <c r="T97">
        <f t="shared" si="7"/>
        <v>19.985329074409258</v>
      </c>
      <c r="U97">
        <f t="shared" si="7"/>
        <v>19.985329074409258</v>
      </c>
      <c r="V97">
        <f t="shared" si="7"/>
        <v>19.985329074409258</v>
      </c>
      <c r="W97">
        <f t="shared" si="7"/>
        <v>19.985329074409258</v>
      </c>
      <c r="X97">
        <f t="shared" si="7"/>
        <v>19.985329074409258</v>
      </c>
      <c r="Y97">
        <f t="shared" si="7"/>
        <v>19.985329074409258</v>
      </c>
      <c r="Z97">
        <f t="shared" si="7"/>
        <v>19.985329074409258</v>
      </c>
      <c r="AA97">
        <f t="shared" si="7"/>
        <v>20.886725698096672</v>
      </c>
      <c r="AB97">
        <f t="shared" si="7"/>
        <v>21.755640748246186</v>
      </c>
      <c r="AC97">
        <f t="shared" si="7"/>
        <v>23.40066580800589</v>
      </c>
      <c r="AD97">
        <f t="shared" si="7"/>
        <v>24.178991734118391</v>
      </c>
      <c r="AE97">
        <f t="shared" si="7"/>
        <v>24.178991734118391</v>
      </c>
      <c r="AF97">
        <f t="shared" si="7"/>
        <v>25.652513976477216</v>
      </c>
    </row>
    <row r="98" spans="1:32" x14ac:dyDescent="0.35">
      <c r="A98">
        <v>1</v>
      </c>
      <c r="B98">
        <v>2</v>
      </c>
      <c r="C98">
        <v>38</v>
      </c>
      <c r="D98">
        <v>4</v>
      </c>
      <c r="E98">
        <f t="shared" si="1"/>
        <v>43.283370990127523</v>
      </c>
      <c r="F98">
        <f t="shared" si="1"/>
        <v>43.462338909113612</v>
      </c>
      <c r="G98">
        <f t="shared" ref="G98:AF98" si="8">45*(1-EXP(-3.67*((G9/1000)-2.03)))</f>
        <v>43.62264844830883</v>
      </c>
      <c r="H98">
        <f t="shared" si="8"/>
        <v>43.720124906751536</v>
      </c>
      <c r="I98">
        <f t="shared" si="8"/>
        <v>44.045757560371499</v>
      </c>
      <c r="J98">
        <f t="shared" si="8"/>
        <v>44.488668673393789</v>
      </c>
      <c r="K98">
        <f t="shared" si="8"/>
        <v>32.544497542010554</v>
      </c>
      <c r="L98">
        <f t="shared" si="8"/>
        <v>32.544497542010554</v>
      </c>
      <c r="M98">
        <f t="shared" si="8"/>
        <v>32.544497542010554</v>
      </c>
      <c r="N98">
        <f t="shared" si="8"/>
        <v>32.544497542010554</v>
      </c>
      <c r="O98">
        <f t="shared" si="8"/>
        <v>32.544497542010554</v>
      </c>
      <c r="P98">
        <f t="shared" si="8"/>
        <v>32.544497542010554</v>
      </c>
      <c r="Q98">
        <f t="shared" si="8"/>
        <v>32.544497542010554</v>
      </c>
      <c r="R98">
        <f t="shared" si="8"/>
        <v>32.544497542010554</v>
      </c>
      <c r="S98">
        <f t="shared" si="8"/>
        <v>32.078888943137059</v>
      </c>
      <c r="T98">
        <f t="shared" si="8"/>
        <v>31.595875075541855</v>
      </c>
      <c r="U98">
        <f t="shared" si="8"/>
        <v>31.595875075541855</v>
      </c>
      <c r="V98">
        <f t="shared" si="8"/>
        <v>31.595875075541855</v>
      </c>
      <c r="W98">
        <f t="shared" si="8"/>
        <v>31.094805299653448</v>
      </c>
      <c r="X98">
        <f t="shared" si="8"/>
        <v>30.575004653848197</v>
      </c>
      <c r="Y98">
        <f t="shared" si="8"/>
        <v>31.094805299653448</v>
      </c>
      <c r="Z98">
        <f t="shared" si="8"/>
        <v>30.575004653848197</v>
      </c>
      <c r="AA98">
        <f t="shared" si="8"/>
        <v>30.575004653848197</v>
      </c>
      <c r="AB98">
        <f t="shared" si="8"/>
        <v>31.094805299653448</v>
      </c>
      <c r="AC98">
        <f t="shared" si="8"/>
        <v>31.595875075541855</v>
      </c>
      <c r="AD98">
        <f t="shared" si="8"/>
        <v>31.595875075541855</v>
      </c>
      <c r="AE98">
        <f t="shared" si="8"/>
        <v>31.595875075541855</v>
      </c>
      <c r="AF98">
        <f t="shared" si="8"/>
        <v>31.595875075541855</v>
      </c>
    </row>
    <row r="99" spans="1:32" x14ac:dyDescent="0.35">
      <c r="A99">
        <v>2</v>
      </c>
      <c r="B99">
        <v>3</v>
      </c>
      <c r="C99">
        <v>38</v>
      </c>
      <c r="D99">
        <v>1</v>
      </c>
      <c r="E99">
        <f t="shared" si="1"/>
        <v>33.843051476502204</v>
      </c>
      <c r="F99">
        <f t="shared" si="1"/>
        <v>22.593244689214821</v>
      </c>
      <c r="G99">
        <f t="shared" ref="G99:AF99" si="9">45*(1-EXP(-3.67*((G10/1000)-2.03)))</f>
        <v>19.050236658809833</v>
      </c>
      <c r="H99">
        <f t="shared" si="9"/>
        <v>16.029951388616137</v>
      </c>
      <c r="I99">
        <f t="shared" si="9"/>
        <v>17.073878933537259</v>
      </c>
      <c r="J99">
        <f t="shared" si="9"/>
        <v>17.073878933537259</v>
      </c>
      <c r="K99">
        <f t="shared" si="9"/>
        <v>17.073878933537259</v>
      </c>
      <c r="L99">
        <f t="shared" si="9"/>
        <v>16.029951388616137</v>
      </c>
      <c r="M99">
        <f t="shared" si="9"/>
        <v>16.029951388616137</v>
      </c>
      <c r="N99">
        <f t="shared" si="9"/>
        <v>14.946999995146552</v>
      </c>
      <c r="O99">
        <f t="shared" si="9"/>
        <v>13.823565973002385</v>
      </c>
      <c r="P99">
        <f t="shared" si="9"/>
        <v>13.823565973002385</v>
      </c>
      <c r="Q99">
        <f t="shared" si="9"/>
        <v>18.080188843304743</v>
      </c>
      <c r="R99">
        <f t="shared" si="9"/>
        <v>16.029951388616137</v>
      </c>
      <c r="S99">
        <f t="shared" si="9"/>
        <v>16.029951388616137</v>
      </c>
      <c r="T99">
        <f t="shared" si="9"/>
        <v>14.946999995146552</v>
      </c>
      <c r="U99">
        <f t="shared" si="9"/>
        <v>13.823565973002385</v>
      </c>
      <c r="V99">
        <f t="shared" si="9"/>
        <v>13.823565973002385</v>
      </c>
      <c r="W99">
        <f t="shared" si="9"/>
        <v>13.823565973002385</v>
      </c>
      <c r="X99">
        <f t="shared" si="9"/>
        <v>12.658136010289697</v>
      </c>
      <c r="Y99">
        <f t="shared" si="9"/>
        <v>12.658136010289697</v>
      </c>
      <c r="Z99">
        <f t="shared" si="9"/>
        <v>12.658136010289697</v>
      </c>
      <c r="AA99">
        <f t="shared" si="9"/>
        <v>12.658136010289697</v>
      </c>
      <c r="AB99">
        <f t="shared" si="9"/>
        <v>12.658136010289697</v>
      </c>
      <c r="AC99">
        <f t="shared" si="9"/>
        <v>12.658136010289697</v>
      </c>
      <c r="AD99">
        <f t="shared" si="9"/>
        <v>12.658136010289697</v>
      </c>
      <c r="AE99">
        <f t="shared" si="9"/>
        <v>11.449140224852904</v>
      </c>
      <c r="AF99">
        <f t="shared" si="9"/>
        <v>12.658136010289697</v>
      </c>
    </row>
    <row r="100" spans="1:32" x14ac:dyDescent="0.35">
      <c r="A100">
        <v>2</v>
      </c>
      <c r="B100">
        <v>3</v>
      </c>
      <c r="C100">
        <v>38</v>
      </c>
      <c r="D100">
        <v>2</v>
      </c>
      <c r="E100">
        <f t="shared" si="1"/>
        <v>35.006224094465566</v>
      </c>
      <c r="F100">
        <f t="shared" si="1"/>
        <v>31.595875075541855</v>
      </c>
      <c r="G100">
        <f t="shared" ref="G100:AF100" si="10">45*(1-EXP(-3.67*((G11/1000)-2.03)))</f>
        <v>31.595875075541855</v>
      </c>
      <c r="H100">
        <f t="shared" si="10"/>
        <v>31.094805299653448</v>
      </c>
      <c r="I100">
        <f t="shared" si="10"/>
        <v>31.094805299653448</v>
      </c>
      <c r="J100">
        <f t="shared" si="10"/>
        <v>31.094805299653448</v>
      </c>
      <c r="K100">
        <f t="shared" si="10"/>
        <v>22.593244689214821</v>
      </c>
      <c r="L100">
        <f t="shared" si="10"/>
        <v>18.080188843304743</v>
      </c>
      <c r="M100">
        <f t="shared" si="10"/>
        <v>16.029951388616137</v>
      </c>
      <c r="N100">
        <f t="shared" si="10"/>
        <v>16.029951388616137</v>
      </c>
      <c r="O100">
        <f t="shared" si="10"/>
        <v>16.029951388616137</v>
      </c>
      <c r="P100">
        <f t="shared" si="10"/>
        <v>16.029951388616137</v>
      </c>
      <c r="Q100">
        <f t="shared" si="10"/>
        <v>21.755640748246186</v>
      </c>
      <c r="R100">
        <f t="shared" si="10"/>
        <v>17.073878933537259</v>
      </c>
      <c r="S100">
        <f t="shared" si="10"/>
        <v>16.029951388616137</v>
      </c>
      <c r="T100">
        <f t="shared" si="10"/>
        <v>14.946999995146552</v>
      </c>
      <c r="U100">
        <f t="shared" si="10"/>
        <v>16.029951388616137</v>
      </c>
      <c r="V100">
        <f t="shared" si="10"/>
        <v>16.029951388616137</v>
      </c>
      <c r="W100">
        <f t="shared" si="10"/>
        <v>14.946999995146552</v>
      </c>
      <c r="X100">
        <f t="shared" si="10"/>
        <v>16.029951388616137</v>
      </c>
      <c r="Y100">
        <f t="shared" si="10"/>
        <v>16.029951388616137</v>
      </c>
      <c r="Z100">
        <f t="shared" si="10"/>
        <v>16.029951388616137</v>
      </c>
      <c r="AA100">
        <f t="shared" si="10"/>
        <v>14.946999995146552</v>
      </c>
      <c r="AB100">
        <f t="shared" si="10"/>
        <v>16.029951388616137</v>
      </c>
      <c r="AC100">
        <f t="shared" si="10"/>
        <v>17.073878933537259</v>
      </c>
      <c r="AD100">
        <f t="shared" si="10"/>
        <v>17.073878933537259</v>
      </c>
      <c r="AE100">
        <f t="shared" si="10"/>
        <v>17.073878933537259</v>
      </c>
      <c r="AF100">
        <f t="shared" si="10"/>
        <v>18.080188843304743</v>
      </c>
    </row>
    <row r="101" spans="1:32" x14ac:dyDescent="0.35">
      <c r="A101">
        <v>2</v>
      </c>
      <c r="B101">
        <v>3</v>
      </c>
      <c r="C101">
        <v>38</v>
      </c>
      <c r="D101">
        <v>3</v>
      </c>
      <c r="E101">
        <f t="shared" si="1"/>
        <v>40.375989094744412</v>
      </c>
      <c r="F101">
        <f t="shared" si="1"/>
        <v>39.644829783957682</v>
      </c>
      <c r="G101">
        <f t="shared" ref="G101:AF101" si="11">45*(1-EXP(-3.67*((G12/1000)-2.03)))</f>
        <v>39.644829783957682</v>
      </c>
      <c r="H101">
        <f t="shared" si="11"/>
        <v>39.021543108459596</v>
      </c>
      <c r="I101">
        <f t="shared" si="11"/>
        <v>39.837801834894144</v>
      </c>
      <c r="J101">
        <f t="shared" si="11"/>
        <v>40.0238201923082</v>
      </c>
      <c r="K101">
        <f t="shared" si="11"/>
        <v>27.669594715139215</v>
      </c>
      <c r="L101">
        <f t="shared" si="11"/>
        <v>24.178991734118391</v>
      </c>
      <c r="M101">
        <f t="shared" si="11"/>
        <v>19.985329074409258</v>
      </c>
      <c r="N101">
        <f t="shared" si="11"/>
        <v>19.050236658809833</v>
      </c>
      <c r="O101">
        <f t="shared" si="11"/>
        <v>19.050236658809833</v>
      </c>
      <c r="P101">
        <f t="shared" si="11"/>
        <v>19.050236658809833</v>
      </c>
      <c r="Q101">
        <f t="shared" si="11"/>
        <v>19.985329074409258</v>
      </c>
      <c r="R101">
        <f t="shared" si="11"/>
        <v>18.080188843304743</v>
      </c>
      <c r="S101">
        <f t="shared" si="11"/>
        <v>18.080188843304743</v>
      </c>
      <c r="T101">
        <f t="shared" si="11"/>
        <v>18.080188843304743</v>
      </c>
      <c r="U101">
        <f t="shared" si="11"/>
        <v>18.080188843304743</v>
      </c>
      <c r="V101">
        <f t="shared" si="11"/>
        <v>19.050236658809833</v>
      </c>
      <c r="W101">
        <f t="shared" si="11"/>
        <v>19.050236658809833</v>
      </c>
      <c r="X101">
        <f t="shared" si="11"/>
        <v>19.050236658809833</v>
      </c>
      <c r="Y101">
        <f t="shared" si="11"/>
        <v>19.985329074409258</v>
      </c>
      <c r="Z101">
        <f t="shared" si="11"/>
        <v>19.985329074409258</v>
      </c>
      <c r="AA101">
        <f t="shared" si="11"/>
        <v>21.755640748246186</v>
      </c>
      <c r="AB101">
        <f t="shared" si="11"/>
        <v>22.593244689214821</v>
      </c>
      <c r="AC101">
        <f t="shared" si="11"/>
        <v>23.40066580800589</v>
      </c>
      <c r="AD101">
        <f t="shared" si="11"/>
        <v>23.40066580800589</v>
      </c>
      <c r="AE101">
        <f t="shared" si="11"/>
        <v>22.593244689214821</v>
      </c>
      <c r="AF101">
        <f t="shared" si="11"/>
        <v>23.40066580800589</v>
      </c>
    </row>
    <row r="102" spans="1:32" x14ac:dyDescent="0.35">
      <c r="A102">
        <v>2</v>
      </c>
      <c r="B102">
        <v>3</v>
      </c>
      <c r="C102">
        <v>38</v>
      </c>
      <c r="D102">
        <v>4</v>
      </c>
      <c r="E102">
        <f t="shared" si="1"/>
        <v>43.853558852399352</v>
      </c>
      <c r="F102">
        <f t="shared" si="1"/>
        <v>44.010086298870839</v>
      </c>
      <c r="G102">
        <f t="shared" ref="G102:AF102" si="12">45*(1-EXP(-3.67*((G13/1000)-2.03)))</f>
        <v>44.080143418007566</v>
      </c>
      <c r="H102">
        <f t="shared" si="12"/>
        <v>44.261945427198192</v>
      </c>
      <c r="I102">
        <f t="shared" si="12"/>
        <v>44.449725211589346</v>
      </c>
      <c r="J102">
        <f t="shared" si="12"/>
        <v>44.618764319164335</v>
      </c>
      <c r="K102">
        <f t="shared" si="12"/>
        <v>34.63263916583454</v>
      </c>
      <c r="L102">
        <f t="shared" si="12"/>
        <v>35.713492968955471</v>
      </c>
      <c r="M102">
        <f t="shared" si="12"/>
        <v>34.245088975202471</v>
      </c>
      <c r="N102">
        <f t="shared" si="12"/>
        <v>33.843051476502204</v>
      </c>
      <c r="O102">
        <f t="shared" si="12"/>
        <v>33.425985108665905</v>
      </c>
      <c r="P102">
        <f t="shared" si="12"/>
        <v>33.843051476502204</v>
      </c>
      <c r="Q102">
        <f t="shared" si="12"/>
        <v>34.245088975202471</v>
      </c>
      <c r="R102">
        <f t="shared" si="12"/>
        <v>33.843051476502204</v>
      </c>
      <c r="S102">
        <f t="shared" si="12"/>
        <v>34.245088975202471</v>
      </c>
      <c r="T102">
        <f t="shared" si="12"/>
        <v>34.245088975202471</v>
      </c>
      <c r="U102">
        <f t="shared" si="12"/>
        <v>34.63263916583454</v>
      </c>
      <c r="V102">
        <f t="shared" si="12"/>
        <v>34.63263916583454</v>
      </c>
      <c r="W102">
        <f t="shared" si="12"/>
        <v>35.006224094465566</v>
      </c>
      <c r="X102">
        <f t="shared" si="12"/>
        <v>34.245088975202471</v>
      </c>
      <c r="Y102">
        <f t="shared" si="12"/>
        <v>34.245088975202471</v>
      </c>
      <c r="Z102">
        <f t="shared" si="12"/>
        <v>34.245088975202471</v>
      </c>
      <c r="AA102">
        <f t="shared" si="12"/>
        <v>34.63263916583454</v>
      </c>
      <c r="AB102">
        <f t="shared" si="12"/>
        <v>34.63263916583454</v>
      </c>
      <c r="AC102">
        <f t="shared" si="12"/>
        <v>34.63263916583454</v>
      </c>
      <c r="AD102">
        <f t="shared" si="12"/>
        <v>34.63263916583454</v>
      </c>
      <c r="AE102">
        <f t="shared" si="12"/>
        <v>35.006224094465566</v>
      </c>
      <c r="AF102">
        <f t="shared" si="12"/>
        <v>34.63263916583454</v>
      </c>
    </row>
    <row r="103" spans="1:32" x14ac:dyDescent="0.35">
      <c r="A103">
        <v>2</v>
      </c>
      <c r="B103">
        <v>4</v>
      </c>
      <c r="C103">
        <v>28</v>
      </c>
      <c r="D103">
        <v>1</v>
      </c>
      <c r="E103">
        <f t="shared" si="1"/>
        <v>35.006224094465566</v>
      </c>
      <c r="F103">
        <f t="shared" si="1"/>
        <v>25.652513976477216</v>
      </c>
      <c r="G103">
        <f t="shared" ref="G103:AF103" si="13">45*(1-EXP(-3.67*((G14/1000)-2.03)))</f>
        <v>21.755640748246186</v>
      </c>
      <c r="H103">
        <f t="shared" si="13"/>
        <v>19.050236658809833</v>
      </c>
      <c r="I103">
        <f t="shared" si="13"/>
        <v>19.985329074409258</v>
      </c>
      <c r="J103">
        <f t="shared" si="13"/>
        <v>19.050236658809833</v>
      </c>
      <c r="K103">
        <f t="shared" si="13"/>
        <v>19.050236658809833</v>
      </c>
      <c r="L103">
        <f t="shared" si="13"/>
        <v>18.080188843304743</v>
      </c>
      <c r="M103">
        <f t="shared" si="13"/>
        <v>18.080188843304743</v>
      </c>
      <c r="N103">
        <f t="shared" si="13"/>
        <v>17.073878933537259</v>
      </c>
      <c r="O103">
        <f t="shared" si="13"/>
        <v>16.029951388616137</v>
      </c>
      <c r="P103">
        <f t="shared" si="13"/>
        <v>16.029951388616137</v>
      </c>
      <c r="Q103">
        <f t="shared" si="13"/>
        <v>19.050236658809833</v>
      </c>
      <c r="R103">
        <f t="shared" si="13"/>
        <v>18.080188843304743</v>
      </c>
      <c r="S103">
        <f t="shared" si="13"/>
        <v>17.073878933537259</v>
      </c>
      <c r="T103">
        <f t="shared" si="13"/>
        <v>17.073878933537259</v>
      </c>
      <c r="U103">
        <f t="shared" si="13"/>
        <v>16.029951388616137</v>
      </c>
      <c r="V103">
        <f t="shared" si="13"/>
        <v>16.029951388616137</v>
      </c>
      <c r="W103">
        <f t="shared" si="13"/>
        <v>16.029951388616137</v>
      </c>
      <c r="X103">
        <f t="shared" si="13"/>
        <v>16.029951388616137</v>
      </c>
      <c r="Y103">
        <f t="shared" si="13"/>
        <v>16.029951388616137</v>
      </c>
      <c r="Z103">
        <f t="shared" si="13"/>
        <v>14.946999995146552</v>
      </c>
      <c r="AA103">
        <f t="shared" si="13"/>
        <v>16.029951388616137</v>
      </c>
      <c r="AB103">
        <f t="shared" si="13"/>
        <v>14.946999995146552</v>
      </c>
      <c r="AC103">
        <f t="shared" si="13"/>
        <v>14.946999995146552</v>
      </c>
      <c r="AD103">
        <f t="shared" si="13"/>
        <v>13.823565973002385</v>
      </c>
      <c r="AE103">
        <f t="shared" si="13"/>
        <v>13.823565973002385</v>
      </c>
      <c r="AF103">
        <f t="shared" si="13"/>
        <v>13.823565973002385</v>
      </c>
    </row>
    <row r="104" spans="1:32" x14ac:dyDescent="0.35">
      <c r="A104">
        <v>2</v>
      </c>
      <c r="B104">
        <v>4</v>
      </c>
      <c r="C104">
        <v>28</v>
      </c>
      <c r="D104">
        <v>2</v>
      </c>
      <c r="E104">
        <f t="shared" si="1"/>
        <v>32.993328066120156</v>
      </c>
      <c r="F104">
        <f t="shared" si="1"/>
        <v>27.669594715139215</v>
      </c>
      <c r="G104">
        <f t="shared" ref="G104:AF104" si="14">45*(1-EXP(-3.67*((G15/1000)-2.03)))</f>
        <v>27.669594715139215</v>
      </c>
      <c r="H104">
        <f t="shared" si="14"/>
        <v>24.178991734118391</v>
      </c>
      <c r="I104">
        <f t="shared" si="14"/>
        <v>22.593244689214821</v>
      </c>
      <c r="J104">
        <f t="shared" si="14"/>
        <v>19.985329074409258</v>
      </c>
      <c r="K104">
        <f t="shared" si="14"/>
        <v>16.029951388616137</v>
      </c>
      <c r="L104">
        <f t="shared" si="14"/>
        <v>14.946999995146552</v>
      </c>
      <c r="M104">
        <f t="shared" si="14"/>
        <v>14.946999995146552</v>
      </c>
      <c r="N104">
        <f t="shared" si="14"/>
        <v>13.823565973002385</v>
      </c>
      <c r="O104">
        <f t="shared" si="14"/>
        <v>13.823565973002385</v>
      </c>
      <c r="P104">
        <f t="shared" si="14"/>
        <v>13.823565973002385</v>
      </c>
      <c r="Q104">
        <f t="shared" si="14"/>
        <v>14.946999995146552</v>
      </c>
      <c r="R104">
        <f t="shared" si="14"/>
        <v>13.823565973002385</v>
      </c>
      <c r="S104">
        <f t="shared" si="14"/>
        <v>13.823565973002385</v>
      </c>
      <c r="T104">
        <f t="shared" si="14"/>
        <v>13.823565973002385</v>
      </c>
      <c r="U104">
        <f t="shared" si="14"/>
        <v>13.823565973002385</v>
      </c>
      <c r="V104">
        <f t="shared" si="14"/>
        <v>13.823565973002385</v>
      </c>
      <c r="W104">
        <f t="shared" si="14"/>
        <v>13.823565973002385</v>
      </c>
      <c r="X104">
        <f t="shared" si="14"/>
        <v>13.823565973002385</v>
      </c>
      <c r="Y104">
        <f t="shared" si="14"/>
        <v>13.823565973002385</v>
      </c>
      <c r="Z104">
        <f t="shared" si="14"/>
        <v>13.823565973002385</v>
      </c>
      <c r="AA104">
        <f t="shared" si="14"/>
        <v>13.823565973002385</v>
      </c>
      <c r="AB104">
        <f t="shared" si="14"/>
        <v>12.658136010289697</v>
      </c>
      <c r="AC104">
        <f t="shared" si="14"/>
        <v>13.823565973002385</v>
      </c>
      <c r="AD104">
        <f t="shared" si="14"/>
        <v>13.823565973002385</v>
      </c>
      <c r="AE104">
        <f t="shared" si="14"/>
        <v>13.823565973002385</v>
      </c>
      <c r="AF104">
        <f t="shared" si="14"/>
        <v>13.823565973002385</v>
      </c>
    </row>
    <row r="105" spans="1:32" x14ac:dyDescent="0.35">
      <c r="A105">
        <v>2</v>
      </c>
      <c r="B105">
        <v>4</v>
      </c>
      <c r="C105">
        <v>28</v>
      </c>
      <c r="D105">
        <v>3</v>
      </c>
      <c r="E105">
        <f t="shared" si="1"/>
        <v>35.006224094465566</v>
      </c>
      <c r="F105">
        <f t="shared" si="1"/>
        <v>34.245088975202471</v>
      </c>
      <c r="G105">
        <f t="shared" ref="G105:AF105" si="15">45*(1-EXP(-3.67*((G16/1000)-2.03)))</f>
        <v>34.245088975202471</v>
      </c>
      <c r="H105">
        <f t="shared" si="15"/>
        <v>32.544497542010554</v>
      </c>
      <c r="I105">
        <f t="shared" si="15"/>
        <v>33.425985108665905</v>
      </c>
      <c r="J105">
        <f t="shared" si="15"/>
        <v>33.425985108665905</v>
      </c>
      <c r="K105">
        <f t="shared" si="15"/>
        <v>19.050236658809833</v>
      </c>
      <c r="L105">
        <f t="shared" si="15"/>
        <v>16.029951388616137</v>
      </c>
      <c r="M105">
        <f t="shared" si="15"/>
        <v>14.946999995146552</v>
      </c>
      <c r="N105">
        <f t="shared" si="15"/>
        <v>13.823565973002385</v>
      </c>
      <c r="O105">
        <f t="shared" si="15"/>
        <v>13.823565973002385</v>
      </c>
      <c r="P105">
        <f t="shared" si="15"/>
        <v>13.823565973002385</v>
      </c>
      <c r="Q105">
        <f t="shared" si="15"/>
        <v>13.823565973002385</v>
      </c>
      <c r="R105">
        <f t="shared" si="15"/>
        <v>13.823565973002385</v>
      </c>
      <c r="S105">
        <f t="shared" si="15"/>
        <v>13.823565973002385</v>
      </c>
      <c r="T105">
        <f t="shared" si="15"/>
        <v>13.823565973002385</v>
      </c>
      <c r="U105">
        <f t="shared" si="15"/>
        <v>13.823565973002385</v>
      </c>
      <c r="V105">
        <f t="shared" si="15"/>
        <v>13.823565973002385</v>
      </c>
      <c r="W105">
        <f t="shared" si="15"/>
        <v>13.823565973002385</v>
      </c>
      <c r="X105">
        <f t="shared" si="15"/>
        <v>13.823565973002385</v>
      </c>
      <c r="Y105">
        <f t="shared" si="15"/>
        <v>13.823565973002385</v>
      </c>
      <c r="Z105">
        <f t="shared" si="15"/>
        <v>13.823565973002385</v>
      </c>
      <c r="AA105">
        <f t="shared" si="15"/>
        <v>13.823565973002385</v>
      </c>
      <c r="AB105">
        <f t="shared" si="15"/>
        <v>13.823565973002385</v>
      </c>
      <c r="AC105">
        <f t="shared" si="15"/>
        <v>13.823565973002385</v>
      </c>
      <c r="AD105">
        <f t="shared" si="15"/>
        <v>13.823565973002385</v>
      </c>
      <c r="AE105">
        <f t="shared" si="15"/>
        <v>14.946999995146552</v>
      </c>
      <c r="AF105">
        <f t="shared" si="15"/>
        <v>14.946999995146552</v>
      </c>
    </row>
    <row r="106" spans="1:32" x14ac:dyDescent="0.35">
      <c r="A106">
        <v>2</v>
      </c>
      <c r="B106">
        <v>4</v>
      </c>
      <c r="C106">
        <v>28</v>
      </c>
      <c r="D106">
        <v>4</v>
      </c>
      <c r="E106">
        <f t="shared" si="1"/>
        <v>42.023159539892816</v>
      </c>
      <c r="F106">
        <f t="shared" si="1"/>
        <v>42.130429147715297</v>
      </c>
      <c r="G106">
        <f t="shared" ref="G106:AF106" si="16">45*(1-EXP(-3.67*((G17/1000)-2.03)))</f>
        <v>42.023159539892816</v>
      </c>
      <c r="H106">
        <f t="shared" si="16"/>
        <v>42.130429147715297</v>
      </c>
      <c r="I106">
        <f t="shared" si="16"/>
        <v>42.130429147715297</v>
      </c>
      <c r="J106">
        <f t="shared" si="16"/>
        <v>42.522221259257321</v>
      </c>
      <c r="K106">
        <f t="shared" si="16"/>
        <v>26.349695187867908</v>
      </c>
      <c r="L106">
        <f t="shared" si="16"/>
        <v>21.755640748246186</v>
      </c>
      <c r="M106">
        <f t="shared" si="16"/>
        <v>18.080188843304743</v>
      </c>
      <c r="N106">
        <f t="shared" si="16"/>
        <v>17.073878933537259</v>
      </c>
      <c r="O106">
        <f t="shared" si="16"/>
        <v>17.073878933537259</v>
      </c>
      <c r="P106">
        <f t="shared" si="16"/>
        <v>16.029951388616137</v>
      </c>
      <c r="Q106">
        <f t="shared" si="16"/>
        <v>16.029951388616137</v>
      </c>
      <c r="R106">
        <f t="shared" si="16"/>
        <v>14.946999995146552</v>
      </c>
      <c r="S106">
        <f t="shared" si="16"/>
        <v>14.946999995146552</v>
      </c>
      <c r="T106">
        <f t="shared" si="16"/>
        <v>14.946999995146552</v>
      </c>
      <c r="U106">
        <f t="shared" si="16"/>
        <v>14.946999995146552</v>
      </c>
      <c r="V106">
        <f t="shared" si="16"/>
        <v>14.946999995146552</v>
      </c>
      <c r="W106">
        <f t="shared" si="16"/>
        <v>14.946999995146552</v>
      </c>
      <c r="X106">
        <f t="shared" si="16"/>
        <v>14.946999995146552</v>
      </c>
      <c r="Y106">
        <f t="shared" si="16"/>
        <v>14.946999995146552</v>
      </c>
      <c r="Z106">
        <f t="shared" si="16"/>
        <v>16.029951388616137</v>
      </c>
      <c r="AA106">
        <f t="shared" si="16"/>
        <v>14.946999995146552</v>
      </c>
      <c r="AB106">
        <f t="shared" si="16"/>
        <v>17.073878933537259</v>
      </c>
      <c r="AC106">
        <f t="shared" si="16"/>
        <v>17.073878933537259</v>
      </c>
      <c r="AD106">
        <f t="shared" si="16"/>
        <v>18.080188843304743</v>
      </c>
      <c r="AE106">
        <f t="shared" si="16"/>
        <v>18.080188843304743</v>
      </c>
      <c r="AF106">
        <f t="shared" si="16"/>
        <v>19.050236658809833</v>
      </c>
    </row>
    <row r="107" spans="1:32" x14ac:dyDescent="0.35">
      <c r="A107">
        <v>3</v>
      </c>
      <c r="B107">
        <v>5</v>
      </c>
      <c r="C107">
        <v>28</v>
      </c>
      <c r="D107">
        <v>1</v>
      </c>
      <c r="E107">
        <f t="shared" si="1"/>
        <v>33.425985108665905</v>
      </c>
      <c r="F107">
        <f t="shared" si="1"/>
        <v>22.593244689214821</v>
      </c>
      <c r="G107">
        <f t="shared" ref="G107:AF107" si="17">45*(1-EXP(-3.67*((G18/1000)-2.03)))</f>
        <v>19.050236658809833</v>
      </c>
      <c r="H107">
        <f t="shared" si="17"/>
        <v>17.073878933537259</v>
      </c>
      <c r="I107">
        <f t="shared" si="17"/>
        <v>18.080188843304743</v>
      </c>
      <c r="J107">
        <f t="shared" si="17"/>
        <v>18.080188843304743</v>
      </c>
      <c r="K107">
        <f t="shared" si="17"/>
        <v>18.080188843304743</v>
      </c>
      <c r="L107">
        <f t="shared" si="17"/>
        <v>19.050236658809833</v>
      </c>
      <c r="M107">
        <f t="shared" si="17"/>
        <v>18.080188843304743</v>
      </c>
      <c r="N107">
        <f t="shared" si="17"/>
        <v>17.073878933537259</v>
      </c>
      <c r="O107">
        <f t="shared" si="17"/>
        <v>16.029951388616137</v>
      </c>
      <c r="P107">
        <f t="shared" si="17"/>
        <v>18.080188843304743</v>
      </c>
      <c r="Q107">
        <f t="shared" si="17"/>
        <v>19.985329074409258</v>
      </c>
      <c r="R107">
        <f t="shared" si="17"/>
        <v>17.073878933537259</v>
      </c>
      <c r="S107">
        <f t="shared" si="17"/>
        <v>16.029951388616137</v>
      </c>
      <c r="T107">
        <f t="shared" si="17"/>
        <v>16.029951388616137</v>
      </c>
      <c r="U107">
        <f t="shared" si="17"/>
        <v>16.029951388616137</v>
      </c>
      <c r="V107">
        <f t="shared" si="17"/>
        <v>16.029951388616137</v>
      </c>
      <c r="W107">
        <f t="shared" si="17"/>
        <v>14.946999995146552</v>
      </c>
      <c r="X107">
        <f t="shared" si="17"/>
        <v>16.029951388616137</v>
      </c>
      <c r="Y107">
        <f t="shared" si="17"/>
        <v>14.946999995146552</v>
      </c>
      <c r="Z107">
        <f t="shared" si="17"/>
        <v>14.946999995146552</v>
      </c>
      <c r="AA107">
        <f t="shared" si="17"/>
        <v>14.946999995146552</v>
      </c>
      <c r="AB107">
        <f t="shared" si="17"/>
        <v>14.946999995146552</v>
      </c>
      <c r="AC107">
        <f t="shared" si="17"/>
        <v>13.823565973002385</v>
      </c>
      <c r="AD107">
        <f t="shared" si="17"/>
        <v>13.823565973002385</v>
      </c>
      <c r="AE107">
        <f t="shared" si="17"/>
        <v>13.823565973002385</v>
      </c>
      <c r="AF107">
        <f t="shared" si="17"/>
        <v>12.658136010289697</v>
      </c>
    </row>
    <row r="108" spans="1:32" x14ac:dyDescent="0.35">
      <c r="A108">
        <v>3</v>
      </c>
      <c r="B108">
        <v>5</v>
      </c>
      <c r="C108">
        <v>28</v>
      </c>
      <c r="D108">
        <v>2</v>
      </c>
      <c r="E108">
        <f t="shared" si="1"/>
        <v>36.048129635115622</v>
      </c>
      <c r="F108">
        <f t="shared" si="1"/>
        <v>32.544497542010554</v>
      </c>
      <c r="G108">
        <f t="shared" ref="G108:AF108" si="18">45*(1-EXP(-3.67*((G19/1000)-2.03)))</f>
        <v>31.595875075541855</v>
      </c>
      <c r="H108">
        <f t="shared" si="18"/>
        <v>31.595875075541855</v>
      </c>
      <c r="I108">
        <f t="shared" si="18"/>
        <v>30.035772945249374</v>
      </c>
      <c r="J108">
        <f t="shared" si="18"/>
        <v>30.035772945249374</v>
      </c>
      <c r="K108">
        <f t="shared" si="18"/>
        <v>22.593244689214821</v>
      </c>
      <c r="L108">
        <f t="shared" si="18"/>
        <v>19.050236658809833</v>
      </c>
      <c r="M108">
        <f t="shared" si="18"/>
        <v>19.050236658809833</v>
      </c>
      <c r="N108">
        <f t="shared" si="18"/>
        <v>18.080188843304743</v>
      </c>
      <c r="O108">
        <f t="shared" si="18"/>
        <v>17.073878933537259</v>
      </c>
      <c r="P108">
        <f t="shared" si="18"/>
        <v>18.080188843304743</v>
      </c>
      <c r="Q108">
        <f t="shared" si="18"/>
        <v>19.050236658809833</v>
      </c>
      <c r="R108">
        <f t="shared" si="18"/>
        <v>18.080188843304743</v>
      </c>
      <c r="S108">
        <f t="shared" si="18"/>
        <v>18.080188843304743</v>
      </c>
      <c r="T108">
        <f t="shared" si="18"/>
        <v>18.080188843304743</v>
      </c>
      <c r="U108">
        <f t="shared" si="18"/>
        <v>18.080188843304743</v>
      </c>
      <c r="V108">
        <f t="shared" si="18"/>
        <v>18.080188843304743</v>
      </c>
      <c r="W108">
        <f t="shared" si="18"/>
        <v>17.073878933537259</v>
      </c>
      <c r="X108">
        <f t="shared" si="18"/>
        <v>18.080188843304743</v>
      </c>
      <c r="Y108">
        <f t="shared" si="18"/>
        <v>17.073878933537259</v>
      </c>
      <c r="Z108">
        <f t="shared" si="18"/>
        <v>18.080188843304743</v>
      </c>
      <c r="AA108">
        <f t="shared" si="18"/>
        <v>18.080188843304743</v>
      </c>
      <c r="AB108">
        <f t="shared" si="18"/>
        <v>17.073878933537259</v>
      </c>
      <c r="AC108">
        <f t="shared" si="18"/>
        <v>18.080188843304743</v>
      </c>
      <c r="AD108">
        <f t="shared" si="18"/>
        <v>17.073878933537259</v>
      </c>
      <c r="AE108">
        <f t="shared" si="18"/>
        <v>18.080188843304743</v>
      </c>
      <c r="AF108">
        <f t="shared" si="18"/>
        <v>17.073878933537259</v>
      </c>
    </row>
    <row r="109" spans="1:32" x14ac:dyDescent="0.35">
      <c r="A109">
        <v>3</v>
      </c>
      <c r="B109">
        <v>5</v>
      </c>
      <c r="C109">
        <v>28</v>
      </c>
      <c r="D109">
        <v>3</v>
      </c>
      <c r="E109">
        <f t="shared" si="1"/>
        <v>39.021543108459596</v>
      </c>
      <c r="F109">
        <f t="shared" si="1"/>
        <v>38.79805787002104</v>
      </c>
      <c r="G109">
        <f t="shared" ref="G109:AF109" si="19">45*(1-EXP(-3.67*((G20/1000)-2.03)))</f>
        <v>38.79805787002104</v>
      </c>
      <c r="H109">
        <f t="shared" si="19"/>
        <v>38.566218360119791</v>
      </c>
      <c r="I109">
        <f t="shared" si="19"/>
        <v>38.79805787002104</v>
      </c>
      <c r="J109">
        <f t="shared" si="19"/>
        <v>39.236975119255391</v>
      </c>
      <c r="K109">
        <f t="shared" si="19"/>
        <v>29.476383806538358</v>
      </c>
      <c r="L109">
        <f t="shared" si="19"/>
        <v>22.593244689214821</v>
      </c>
      <c r="M109">
        <f t="shared" si="19"/>
        <v>19.985329074409258</v>
      </c>
      <c r="N109">
        <f t="shared" si="19"/>
        <v>19.985329074409258</v>
      </c>
      <c r="O109">
        <f t="shared" si="19"/>
        <v>19.985329074409258</v>
      </c>
      <c r="P109">
        <f t="shared" si="19"/>
        <v>19.050236658809833</v>
      </c>
      <c r="Q109">
        <f t="shared" si="19"/>
        <v>19.050236658809833</v>
      </c>
      <c r="R109">
        <f t="shared" si="19"/>
        <v>19.050236658809833</v>
      </c>
      <c r="S109">
        <f t="shared" si="19"/>
        <v>17.073878933537259</v>
      </c>
      <c r="T109">
        <f t="shared" si="19"/>
        <v>19.050236658809833</v>
      </c>
      <c r="U109">
        <f t="shared" si="19"/>
        <v>19.050236658809833</v>
      </c>
      <c r="V109">
        <f t="shared" si="19"/>
        <v>19.050236658809833</v>
      </c>
      <c r="W109">
        <f t="shared" si="19"/>
        <v>19.050236658809833</v>
      </c>
      <c r="X109">
        <f t="shared" si="19"/>
        <v>19.050236658809833</v>
      </c>
      <c r="Y109">
        <f t="shared" si="19"/>
        <v>18.080188843304743</v>
      </c>
      <c r="Z109">
        <f t="shared" si="19"/>
        <v>19.050236658809833</v>
      </c>
      <c r="AA109">
        <f t="shared" si="19"/>
        <v>19.050236658809833</v>
      </c>
      <c r="AB109">
        <f t="shared" si="19"/>
        <v>19.050236658809833</v>
      </c>
      <c r="AC109">
        <f t="shared" si="19"/>
        <v>19.050236658809833</v>
      </c>
      <c r="AD109">
        <f t="shared" si="19"/>
        <v>19.050236658809833</v>
      </c>
      <c r="AE109">
        <f t="shared" si="19"/>
        <v>18.080188843304743</v>
      </c>
      <c r="AF109">
        <f t="shared" si="19"/>
        <v>19.050236658809833</v>
      </c>
    </row>
    <row r="110" spans="1:32" x14ac:dyDescent="0.35">
      <c r="A110">
        <v>3</v>
      </c>
      <c r="B110">
        <v>5</v>
      </c>
      <c r="C110">
        <v>28</v>
      </c>
      <c r="D110">
        <v>4</v>
      </c>
      <c r="E110">
        <f t="shared" si="1"/>
        <v>44.010086298870839</v>
      </c>
      <c r="F110">
        <f t="shared" si="1"/>
        <v>44.234355648568744</v>
      </c>
      <c r="G110">
        <f t="shared" ref="G110:AF110" si="20">45*(1-EXP(-3.67*((G21/1000)-2.03)))</f>
        <v>44.314178240096126</v>
      </c>
      <c r="H110">
        <f t="shared" si="20"/>
        <v>44.407815780092832</v>
      </c>
      <c r="I110">
        <f t="shared" si="20"/>
        <v>44.589729060805226</v>
      </c>
      <c r="J110">
        <f t="shared" si="20"/>
        <v>44.670815702482102</v>
      </c>
      <c r="K110">
        <f t="shared" si="20"/>
        <v>30.035772945249374</v>
      </c>
      <c r="L110">
        <f t="shared" si="20"/>
        <v>25.652513976477216</v>
      </c>
      <c r="M110">
        <f t="shared" si="20"/>
        <v>19.985329074409258</v>
      </c>
      <c r="N110">
        <f t="shared" si="20"/>
        <v>19.050236658809833</v>
      </c>
      <c r="O110">
        <f t="shared" si="20"/>
        <v>18.080188843304743</v>
      </c>
      <c r="P110">
        <f t="shared" si="20"/>
        <v>17.073878933537259</v>
      </c>
      <c r="Q110">
        <f t="shared" si="20"/>
        <v>18.080188843304743</v>
      </c>
      <c r="R110">
        <f t="shared" si="20"/>
        <v>17.073878933537259</v>
      </c>
      <c r="S110">
        <f t="shared" si="20"/>
        <v>17.073878933537259</v>
      </c>
      <c r="T110">
        <f t="shared" si="20"/>
        <v>16.029951388616137</v>
      </c>
      <c r="U110">
        <f t="shared" si="20"/>
        <v>16.029951388616137</v>
      </c>
      <c r="V110">
        <f t="shared" si="20"/>
        <v>16.029951388616137</v>
      </c>
      <c r="W110">
        <f t="shared" si="20"/>
        <v>16.029951388616137</v>
      </c>
      <c r="X110">
        <f t="shared" si="20"/>
        <v>16.029951388616137</v>
      </c>
      <c r="Y110">
        <f t="shared" si="20"/>
        <v>16.029951388616137</v>
      </c>
      <c r="Z110">
        <f t="shared" si="20"/>
        <v>16.029951388616137</v>
      </c>
      <c r="AA110">
        <f t="shared" si="20"/>
        <v>16.029951388616137</v>
      </c>
      <c r="AB110">
        <f t="shared" si="20"/>
        <v>17.073878933537259</v>
      </c>
      <c r="AC110">
        <f t="shared" si="20"/>
        <v>17.073878933537259</v>
      </c>
      <c r="AD110">
        <f t="shared" si="20"/>
        <v>18.080188843304743</v>
      </c>
      <c r="AE110">
        <f t="shared" si="20"/>
        <v>18.080188843304743</v>
      </c>
      <c r="AF110">
        <f t="shared" si="20"/>
        <v>19.050236658809833</v>
      </c>
    </row>
    <row r="111" spans="1:32" x14ac:dyDescent="0.35">
      <c r="A111">
        <v>3</v>
      </c>
      <c r="B111">
        <v>6</v>
      </c>
      <c r="C111">
        <v>48</v>
      </c>
      <c r="D111">
        <v>1</v>
      </c>
      <c r="E111">
        <f t="shared" si="1"/>
        <v>35.006224094465566</v>
      </c>
      <c r="F111">
        <f t="shared" si="1"/>
        <v>25.652513976477216</v>
      </c>
      <c r="G111">
        <f t="shared" ref="G111:AF111" si="21">45*(1-EXP(-3.67*((G22/1000)-2.03)))</f>
        <v>20.886725698096672</v>
      </c>
      <c r="H111">
        <f t="shared" si="21"/>
        <v>19.985329074409258</v>
      </c>
      <c r="I111">
        <f t="shared" si="21"/>
        <v>19.050236658809833</v>
      </c>
      <c r="J111">
        <f t="shared" si="21"/>
        <v>19.985329074409258</v>
      </c>
      <c r="K111">
        <f t="shared" si="21"/>
        <v>19.050236658809833</v>
      </c>
      <c r="L111">
        <f t="shared" si="21"/>
        <v>19.050236658809833</v>
      </c>
      <c r="M111">
        <f t="shared" si="21"/>
        <v>18.080188843304743</v>
      </c>
      <c r="N111">
        <f t="shared" si="21"/>
        <v>18.080188843304743</v>
      </c>
      <c r="O111">
        <f t="shared" si="21"/>
        <v>17.073878933537259</v>
      </c>
      <c r="P111">
        <f t="shared" si="21"/>
        <v>18.080188843304743</v>
      </c>
      <c r="Q111">
        <f t="shared" si="21"/>
        <v>20.886725698096672</v>
      </c>
      <c r="R111">
        <f t="shared" si="21"/>
        <v>19.985329074409258</v>
      </c>
      <c r="S111">
        <f t="shared" si="21"/>
        <v>19.985329074409258</v>
      </c>
      <c r="T111">
        <f t="shared" si="21"/>
        <v>19.050236658809833</v>
      </c>
      <c r="U111">
        <f t="shared" si="21"/>
        <v>18.080188843304743</v>
      </c>
      <c r="V111">
        <f t="shared" si="21"/>
        <v>18.080188843304743</v>
      </c>
      <c r="W111">
        <f t="shared" si="21"/>
        <v>18.080188843304743</v>
      </c>
      <c r="X111">
        <f t="shared" si="21"/>
        <v>17.073878933537259</v>
      </c>
      <c r="Y111">
        <f t="shared" si="21"/>
        <v>17.073878933537259</v>
      </c>
      <c r="Z111">
        <f t="shared" si="21"/>
        <v>17.073878933537259</v>
      </c>
      <c r="AA111">
        <f t="shared" si="21"/>
        <v>16.029951388616137</v>
      </c>
      <c r="AB111">
        <f t="shared" si="21"/>
        <v>14.946999995146552</v>
      </c>
      <c r="AC111">
        <f t="shared" si="21"/>
        <v>16.029951388616137</v>
      </c>
      <c r="AD111">
        <f t="shared" si="21"/>
        <v>14.946999995146552</v>
      </c>
      <c r="AE111">
        <f t="shared" si="21"/>
        <v>16.029951388616137</v>
      </c>
      <c r="AF111">
        <f t="shared" si="21"/>
        <v>17.073878933537259</v>
      </c>
    </row>
    <row r="112" spans="1:32" x14ac:dyDescent="0.35">
      <c r="A112">
        <v>3</v>
      </c>
      <c r="B112">
        <v>6</v>
      </c>
      <c r="C112">
        <v>48</v>
      </c>
      <c r="D112">
        <v>2</v>
      </c>
      <c r="E112">
        <f t="shared" si="1"/>
        <v>35.006224094465566</v>
      </c>
      <c r="F112">
        <f t="shared" si="1"/>
        <v>33.425985108665905</v>
      </c>
      <c r="G112">
        <f t="shared" ref="G112:AF112" si="22">45*(1-EXP(-3.67*((G23/1000)-2.03)))</f>
        <v>32.993328066120156</v>
      </c>
      <c r="H112">
        <f t="shared" si="22"/>
        <v>33.425985108665905</v>
      </c>
      <c r="I112">
        <f t="shared" si="22"/>
        <v>33.425985108665905</v>
      </c>
      <c r="J112">
        <f t="shared" si="22"/>
        <v>33.843051476502204</v>
      </c>
      <c r="K112">
        <f t="shared" si="22"/>
        <v>25.652513976477216</v>
      </c>
      <c r="L112">
        <f t="shared" si="22"/>
        <v>21.755640748246186</v>
      </c>
      <c r="M112">
        <f t="shared" si="22"/>
        <v>20.886725698096672</v>
      </c>
      <c r="N112">
        <f t="shared" si="22"/>
        <v>20.886725698096672</v>
      </c>
      <c r="O112">
        <f t="shared" si="22"/>
        <v>20.886725698096672</v>
      </c>
      <c r="P112">
        <f t="shared" si="22"/>
        <v>20.886725698096672</v>
      </c>
      <c r="Q112">
        <f t="shared" si="22"/>
        <v>23.40066580800589</v>
      </c>
      <c r="R112">
        <f t="shared" si="22"/>
        <v>21.755640748246186</v>
      </c>
      <c r="S112">
        <f t="shared" si="22"/>
        <v>21.755640748246186</v>
      </c>
      <c r="T112">
        <f t="shared" si="22"/>
        <v>20.886725698096672</v>
      </c>
      <c r="U112">
        <f t="shared" si="22"/>
        <v>20.886725698096672</v>
      </c>
      <c r="V112">
        <f t="shared" si="22"/>
        <v>20.886725698096672</v>
      </c>
      <c r="W112">
        <f t="shared" si="22"/>
        <v>21.755640748246186</v>
      </c>
      <c r="X112">
        <f t="shared" si="22"/>
        <v>21.755640748246186</v>
      </c>
      <c r="Y112">
        <f t="shared" si="22"/>
        <v>21.755640748246186</v>
      </c>
      <c r="Z112">
        <f t="shared" si="22"/>
        <v>22.593244689214821</v>
      </c>
      <c r="AA112">
        <f t="shared" si="22"/>
        <v>23.40066580800589</v>
      </c>
      <c r="AB112">
        <f t="shared" si="22"/>
        <v>22.593244689214821</v>
      </c>
      <c r="AC112">
        <f t="shared" si="22"/>
        <v>24.178991734118391</v>
      </c>
      <c r="AD112">
        <f t="shared" si="22"/>
        <v>25.652513976477216</v>
      </c>
      <c r="AE112">
        <f t="shared" si="22"/>
        <v>26.349695187867908</v>
      </c>
      <c r="AF112">
        <f t="shared" si="22"/>
        <v>27.021753670604049</v>
      </c>
    </row>
    <row r="113" spans="1:32" x14ac:dyDescent="0.35">
      <c r="A113">
        <v>3</v>
      </c>
      <c r="B113">
        <v>6</v>
      </c>
      <c r="C113">
        <v>48</v>
      </c>
      <c r="D113">
        <v>3</v>
      </c>
      <c r="E113">
        <f t="shared" si="1"/>
        <v>40.0238201923082</v>
      </c>
      <c r="F113">
        <f t="shared" si="1"/>
        <v>39.236975119255391</v>
      </c>
      <c r="G113">
        <f t="shared" ref="G113:AF113" si="23">45*(1-EXP(-3.67*((G24/1000)-2.03)))</f>
        <v>38.325712281388199</v>
      </c>
      <c r="H113">
        <f t="shared" si="23"/>
        <v>38.566218360119791</v>
      </c>
      <c r="I113">
        <f t="shared" si="23"/>
        <v>38.79805787002104</v>
      </c>
      <c r="J113">
        <f t="shared" si="23"/>
        <v>39.837801834894144</v>
      </c>
      <c r="K113">
        <f t="shared" si="23"/>
        <v>34.245088975202471</v>
      </c>
      <c r="L113">
        <f t="shared" si="23"/>
        <v>32.078888943137059</v>
      </c>
      <c r="M113">
        <f t="shared" si="23"/>
        <v>31.094805299653448</v>
      </c>
      <c r="N113">
        <f t="shared" si="23"/>
        <v>31.595875075541855</v>
      </c>
      <c r="O113">
        <f t="shared" si="23"/>
        <v>32.078888943137059</v>
      </c>
      <c r="P113">
        <f t="shared" si="23"/>
        <v>32.078888943137059</v>
      </c>
      <c r="Q113">
        <f t="shared" si="23"/>
        <v>33.425985108665905</v>
      </c>
      <c r="R113">
        <f t="shared" si="23"/>
        <v>32.993328066120156</v>
      </c>
      <c r="S113">
        <f t="shared" si="23"/>
        <v>33.425985108665905</v>
      </c>
      <c r="T113">
        <f t="shared" si="23"/>
        <v>33.425985108665905</v>
      </c>
      <c r="U113">
        <f t="shared" si="23"/>
        <v>35.006224094465566</v>
      </c>
      <c r="V113">
        <f t="shared" si="23"/>
        <v>32.544497542010554</v>
      </c>
      <c r="W113">
        <f t="shared" si="23"/>
        <v>35.713492968955471</v>
      </c>
      <c r="X113">
        <f t="shared" si="23"/>
        <v>35.713492968955471</v>
      </c>
      <c r="Y113">
        <f t="shared" si="23"/>
        <v>36.048129635115622</v>
      </c>
      <c r="Z113">
        <f t="shared" si="23"/>
        <v>36.048129635115622</v>
      </c>
      <c r="AA113">
        <f t="shared" si="23"/>
        <v>36.048129635115622</v>
      </c>
      <c r="AB113">
        <f t="shared" si="23"/>
        <v>36.048129635115622</v>
      </c>
      <c r="AC113">
        <f t="shared" si="23"/>
        <v>36.048129635115622</v>
      </c>
      <c r="AD113">
        <f t="shared" si="23"/>
        <v>36.048129635115622</v>
      </c>
      <c r="AE113">
        <f t="shared" si="23"/>
        <v>36.048129635115622</v>
      </c>
      <c r="AF113">
        <f t="shared" si="23"/>
        <v>36.048129635115622</v>
      </c>
    </row>
    <row r="114" spans="1:32" x14ac:dyDescent="0.35">
      <c r="A114">
        <v>3</v>
      </c>
      <c r="B114">
        <v>6</v>
      </c>
      <c r="C114">
        <v>48</v>
      </c>
      <c r="D114">
        <v>4</v>
      </c>
      <c r="E114">
        <f t="shared" si="1"/>
        <v>43.571160623686559</v>
      </c>
      <c r="F114">
        <f t="shared" si="1"/>
        <v>43.517748093580735</v>
      </c>
      <c r="G114">
        <f t="shared" ref="G114:AF114" si="24">45*(1-EXP(-3.67*((G25/1000)-2.03)))</f>
        <v>43.810702864997346</v>
      </c>
      <c r="H114">
        <f t="shared" si="24"/>
        <v>43.934693565424425</v>
      </c>
      <c r="I114">
        <f t="shared" si="24"/>
        <v>44.488668673393789</v>
      </c>
      <c r="J114">
        <f t="shared" si="24"/>
        <v>44.65851021420049</v>
      </c>
      <c r="K114">
        <f t="shared" si="24"/>
        <v>42.333511362700776</v>
      </c>
      <c r="L114">
        <f t="shared" si="24"/>
        <v>41.676685960339704</v>
      </c>
      <c r="M114">
        <f t="shared" si="24"/>
        <v>41.796440646048481</v>
      </c>
      <c r="N114">
        <f t="shared" si="24"/>
        <v>41.289886423471422</v>
      </c>
      <c r="O114">
        <f t="shared" si="24"/>
        <v>41.289886423471422</v>
      </c>
      <c r="P114">
        <f t="shared" si="24"/>
        <v>40.542614025781475</v>
      </c>
      <c r="Q114">
        <f t="shared" si="24"/>
        <v>40.0238201923082</v>
      </c>
      <c r="R114">
        <f t="shared" si="24"/>
        <v>40.0238201923082</v>
      </c>
      <c r="S114">
        <f t="shared" si="24"/>
        <v>39.837801834894144</v>
      </c>
      <c r="T114">
        <f t="shared" si="24"/>
        <v>39.644829783957682</v>
      </c>
      <c r="U114">
        <f t="shared" si="24"/>
        <v>39.444644098199078</v>
      </c>
      <c r="V114">
        <f t="shared" si="24"/>
        <v>39.444644098199078</v>
      </c>
      <c r="W114">
        <f t="shared" si="24"/>
        <v>39.444644098199078</v>
      </c>
      <c r="X114">
        <f t="shared" si="24"/>
        <v>39.444644098199078</v>
      </c>
      <c r="Y114">
        <f t="shared" si="24"/>
        <v>39.236975119255391</v>
      </c>
      <c r="Z114">
        <f t="shared" si="24"/>
        <v>39.444644098199078</v>
      </c>
      <c r="AA114">
        <f t="shared" si="24"/>
        <v>39.021543108459596</v>
      </c>
      <c r="AB114">
        <f t="shared" si="24"/>
        <v>38.79805787002104</v>
      </c>
      <c r="AC114">
        <f t="shared" si="24"/>
        <v>39.021543108459596</v>
      </c>
      <c r="AD114">
        <f t="shared" si="24"/>
        <v>39.444644098199078</v>
      </c>
      <c r="AE114">
        <f t="shared" si="24"/>
        <v>39.444644098199078</v>
      </c>
      <c r="AF114">
        <f t="shared" si="24"/>
        <v>39.236975119255391</v>
      </c>
    </row>
    <row r="115" spans="1:32" x14ac:dyDescent="0.35">
      <c r="A115">
        <v>4</v>
      </c>
      <c r="B115">
        <v>7</v>
      </c>
      <c r="C115">
        <v>38</v>
      </c>
      <c r="D115">
        <v>1</v>
      </c>
      <c r="E115">
        <f t="shared" si="1"/>
        <v>36.981410851396326</v>
      </c>
      <c r="F115">
        <f t="shared" si="1"/>
        <v>26.349695187867908</v>
      </c>
      <c r="G115">
        <f t="shared" ref="G115:AF115" si="25">45*(1-EXP(-3.67*((G26/1000)-2.03)))</f>
        <v>21.755640748246186</v>
      </c>
      <c r="H115">
        <f t="shared" si="25"/>
        <v>20.886725698096672</v>
      </c>
      <c r="I115">
        <f t="shared" si="25"/>
        <v>19.985329074409258</v>
      </c>
      <c r="J115">
        <f t="shared" si="25"/>
        <v>19.985329074409258</v>
      </c>
      <c r="K115">
        <f t="shared" si="25"/>
        <v>19.985329074409258</v>
      </c>
      <c r="L115">
        <f t="shared" si="25"/>
        <v>20.886725698096672</v>
      </c>
      <c r="M115">
        <f t="shared" si="25"/>
        <v>18.080188843304743</v>
      </c>
      <c r="N115">
        <f t="shared" si="25"/>
        <v>18.080188843304743</v>
      </c>
      <c r="O115">
        <f t="shared" si="25"/>
        <v>18.080188843304743</v>
      </c>
      <c r="P115">
        <f t="shared" si="25"/>
        <v>17.073878933537259</v>
      </c>
      <c r="Q115">
        <f t="shared" si="25"/>
        <v>19.985329074409258</v>
      </c>
      <c r="R115">
        <f t="shared" si="25"/>
        <v>19.050236658809833</v>
      </c>
      <c r="S115">
        <f t="shared" si="25"/>
        <v>17.073878933537259</v>
      </c>
      <c r="T115">
        <f t="shared" si="25"/>
        <v>17.073878933537259</v>
      </c>
      <c r="U115">
        <f t="shared" si="25"/>
        <v>17.073878933537259</v>
      </c>
      <c r="V115">
        <f t="shared" si="25"/>
        <v>16.029951388616137</v>
      </c>
      <c r="W115">
        <f t="shared" si="25"/>
        <v>16.029951388616137</v>
      </c>
      <c r="X115">
        <f t="shared" si="25"/>
        <v>16.029951388616137</v>
      </c>
      <c r="Y115">
        <f t="shared" si="25"/>
        <v>14.946999995146552</v>
      </c>
      <c r="Z115">
        <f t="shared" si="25"/>
        <v>14.946999995146552</v>
      </c>
      <c r="AA115">
        <f t="shared" si="25"/>
        <v>13.823565973002385</v>
      </c>
      <c r="AB115">
        <f t="shared" si="25"/>
        <v>13.823565973002385</v>
      </c>
      <c r="AC115">
        <f t="shared" si="25"/>
        <v>12.658136010289697</v>
      </c>
      <c r="AD115">
        <f t="shared" si="25"/>
        <v>13.823565973002385</v>
      </c>
      <c r="AE115">
        <f t="shared" si="25"/>
        <v>13.823565973002385</v>
      </c>
      <c r="AF115">
        <f t="shared" si="25"/>
        <v>13.823565973002385</v>
      </c>
    </row>
    <row r="116" spans="1:32" x14ac:dyDescent="0.35">
      <c r="A116">
        <v>4</v>
      </c>
      <c r="B116">
        <v>7</v>
      </c>
      <c r="C116">
        <v>38</v>
      </c>
      <c r="D116">
        <v>2</v>
      </c>
      <c r="E116">
        <f t="shared" si="1"/>
        <v>35.006224094465566</v>
      </c>
      <c r="F116">
        <f t="shared" si="1"/>
        <v>32.993328066120156</v>
      </c>
      <c r="G116">
        <f t="shared" ref="G116:AF116" si="26">45*(1-EXP(-3.67*((G27/1000)-2.03)))</f>
        <v>31.595875075541855</v>
      </c>
      <c r="H116">
        <f t="shared" si="26"/>
        <v>31.595875075541855</v>
      </c>
      <c r="I116">
        <f t="shared" si="26"/>
        <v>31.094805299653448</v>
      </c>
      <c r="J116">
        <f t="shared" si="26"/>
        <v>31.595875075541855</v>
      </c>
      <c r="K116">
        <f t="shared" si="26"/>
        <v>21.755640748246186</v>
      </c>
      <c r="L116">
        <f t="shared" si="26"/>
        <v>19.985329074409258</v>
      </c>
      <c r="M116">
        <f t="shared" si="26"/>
        <v>18.080188843304743</v>
      </c>
      <c r="N116">
        <f t="shared" si="26"/>
        <v>17.073878933537259</v>
      </c>
      <c r="O116">
        <f t="shared" si="26"/>
        <v>18.080188843304743</v>
      </c>
      <c r="P116">
        <f t="shared" si="26"/>
        <v>18.080188843304743</v>
      </c>
      <c r="Q116">
        <f t="shared" si="26"/>
        <v>17.073878933537259</v>
      </c>
      <c r="R116">
        <f t="shared" si="26"/>
        <v>18.080188843304743</v>
      </c>
      <c r="S116">
        <f t="shared" si="26"/>
        <v>18.080188843304743</v>
      </c>
      <c r="T116">
        <f t="shared" si="26"/>
        <v>17.073878933537259</v>
      </c>
      <c r="U116">
        <f t="shared" si="26"/>
        <v>17.073878933537259</v>
      </c>
      <c r="V116">
        <f t="shared" si="26"/>
        <v>17.073878933537259</v>
      </c>
      <c r="W116">
        <f t="shared" si="26"/>
        <v>18.080188843304743</v>
      </c>
      <c r="X116">
        <f t="shared" si="26"/>
        <v>17.073878933537259</v>
      </c>
      <c r="Y116">
        <f t="shared" si="26"/>
        <v>18.080188843304743</v>
      </c>
      <c r="Z116">
        <f t="shared" si="26"/>
        <v>18.080188843304743</v>
      </c>
      <c r="AA116">
        <f t="shared" si="26"/>
        <v>18.080188843304743</v>
      </c>
      <c r="AB116">
        <f t="shared" si="26"/>
        <v>18.080188843304743</v>
      </c>
      <c r="AC116">
        <f t="shared" si="26"/>
        <v>19.050236658809833</v>
      </c>
      <c r="AD116">
        <f t="shared" si="26"/>
        <v>19.985329074409258</v>
      </c>
      <c r="AE116">
        <f t="shared" si="26"/>
        <v>19.985329074409258</v>
      </c>
      <c r="AF116">
        <f t="shared" si="26"/>
        <v>20.886725698096672</v>
      </c>
    </row>
    <row r="117" spans="1:32" x14ac:dyDescent="0.35">
      <c r="A117">
        <v>4</v>
      </c>
      <c r="B117">
        <v>7</v>
      </c>
      <c r="C117">
        <v>38</v>
      </c>
      <c r="D117">
        <v>3</v>
      </c>
      <c r="E117">
        <f t="shared" si="1"/>
        <v>38.566218360119791</v>
      </c>
      <c r="F117">
        <f t="shared" si="1"/>
        <v>38.325712281388199</v>
      </c>
      <c r="G117">
        <f t="shared" ref="G117:AF117" si="27">45*(1-EXP(-3.67*((G28/1000)-2.03)))</f>
        <v>37.270358453656932</v>
      </c>
      <c r="H117">
        <f t="shared" si="27"/>
        <v>37.54889391042601</v>
      </c>
      <c r="I117">
        <f t="shared" si="27"/>
        <v>38.325712281388199</v>
      </c>
      <c r="J117">
        <f t="shared" si="27"/>
        <v>39.236975119255391</v>
      </c>
      <c r="K117">
        <f t="shared" si="27"/>
        <v>28.896083717508127</v>
      </c>
      <c r="L117">
        <f t="shared" si="27"/>
        <v>24.178991734118391</v>
      </c>
      <c r="M117">
        <f t="shared" si="27"/>
        <v>22.593244689214821</v>
      </c>
      <c r="N117">
        <f t="shared" si="27"/>
        <v>22.593244689214821</v>
      </c>
      <c r="O117">
        <f t="shared" si="27"/>
        <v>23.40066580800589</v>
      </c>
      <c r="P117">
        <f t="shared" si="27"/>
        <v>22.593244689214821</v>
      </c>
      <c r="Q117">
        <f t="shared" si="27"/>
        <v>23.40066580800589</v>
      </c>
      <c r="R117">
        <f t="shared" si="27"/>
        <v>22.593244689214821</v>
      </c>
      <c r="S117">
        <f t="shared" si="27"/>
        <v>23.40066580800589</v>
      </c>
      <c r="T117">
        <f t="shared" si="27"/>
        <v>22.593244689214821</v>
      </c>
      <c r="U117">
        <f t="shared" si="27"/>
        <v>23.40066580800589</v>
      </c>
      <c r="V117">
        <f t="shared" si="27"/>
        <v>22.593244689214821</v>
      </c>
      <c r="W117">
        <f t="shared" si="27"/>
        <v>23.40066580800589</v>
      </c>
      <c r="X117">
        <f t="shared" si="27"/>
        <v>23.40066580800589</v>
      </c>
      <c r="Y117">
        <f t="shared" si="27"/>
        <v>23.40066580800589</v>
      </c>
      <c r="Z117">
        <f t="shared" si="27"/>
        <v>24.178991734118391</v>
      </c>
      <c r="AA117">
        <f t="shared" si="27"/>
        <v>25.652513976477216</v>
      </c>
      <c r="AB117">
        <f t="shared" si="27"/>
        <v>27.021753670604049</v>
      </c>
      <c r="AC117">
        <f t="shared" si="27"/>
        <v>27.669594715139215</v>
      </c>
      <c r="AD117">
        <f t="shared" si="27"/>
        <v>27.669594715139215</v>
      </c>
      <c r="AE117">
        <f t="shared" si="27"/>
        <v>27.669594715139215</v>
      </c>
      <c r="AF117">
        <f t="shared" si="27"/>
        <v>28.294090990040281</v>
      </c>
    </row>
    <row r="118" spans="1:32" x14ac:dyDescent="0.35">
      <c r="A118">
        <v>4</v>
      </c>
      <c r="B118">
        <v>7</v>
      </c>
      <c r="C118">
        <v>38</v>
      </c>
      <c r="D118">
        <v>4</v>
      </c>
      <c r="E118">
        <f t="shared" si="1"/>
        <v>43.345229233165213</v>
      </c>
      <c r="F118">
        <f t="shared" si="1"/>
        <v>43.345229233165213</v>
      </c>
      <c r="G118">
        <f t="shared" ref="G118:AF118" si="28">45*(1-EXP(-3.67*((G29/1000)-2.03)))</f>
        <v>43.517748093580735</v>
      </c>
      <c r="H118">
        <f t="shared" si="28"/>
        <v>43.62264844830883</v>
      </c>
      <c r="I118">
        <f t="shared" si="28"/>
        <v>44.288541015922888</v>
      </c>
      <c r="J118">
        <f t="shared" si="28"/>
        <v>44.558482450596443</v>
      </c>
      <c r="K118">
        <f t="shared" si="28"/>
        <v>34.245088975202471</v>
      </c>
      <c r="L118">
        <f t="shared" si="28"/>
        <v>32.993328066120156</v>
      </c>
      <c r="M118">
        <f t="shared" si="28"/>
        <v>32.993328066120156</v>
      </c>
      <c r="N118">
        <f t="shared" si="28"/>
        <v>32.993328066120156</v>
      </c>
      <c r="O118">
        <f t="shared" si="28"/>
        <v>33.425985108665905</v>
      </c>
      <c r="P118">
        <f t="shared" si="28"/>
        <v>32.544497542010554</v>
      </c>
      <c r="Q118">
        <f t="shared" si="28"/>
        <v>32.078888943137059</v>
      </c>
      <c r="R118">
        <f t="shared" si="28"/>
        <v>32.078888943137059</v>
      </c>
      <c r="S118">
        <f t="shared" si="28"/>
        <v>32.078888943137059</v>
      </c>
      <c r="T118">
        <f t="shared" si="28"/>
        <v>31.094805299653448</v>
      </c>
      <c r="U118">
        <f t="shared" si="28"/>
        <v>31.595875075541855</v>
      </c>
      <c r="V118">
        <f t="shared" si="28"/>
        <v>31.595875075541855</v>
      </c>
      <c r="W118">
        <f t="shared" si="28"/>
        <v>31.595875075541855</v>
      </c>
      <c r="X118">
        <f t="shared" si="28"/>
        <v>32.078888943137059</v>
      </c>
      <c r="Y118">
        <f t="shared" si="28"/>
        <v>32.078888943137059</v>
      </c>
      <c r="Z118">
        <f t="shared" si="28"/>
        <v>32.078888943137059</v>
      </c>
      <c r="AA118">
        <f t="shared" si="28"/>
        <v>32.078888943137059</v>
      </c>
      <c r="AB118">
        <f t="shared" si="28"/>
        <v>32.078888943137059</v>
      </c>
      <c r="AC118">
        <f t="shared" si="28"/>
        <v>32.993328066120156</v>
      </c>
      <c r="AD118">
        <f t="shared" si="28"/>
        <v>32.993328066120156</v>
      </c>
      <c r="AE118">
        <f t="shared" si="28"/>
        <v>33.425985108665905</v>
      </c>
      <c r="AF118">
        <f t="shared" si="28"/>
        <v>32.993328066120156</v>
      </c>
    </row>
    <row r="119" spans="1:32" x14ac:dyDescent="0.35">
      <c r="A119">
        <v>4</v>
      </c>
      <c r="B119">
        <v>8</v>
      </c>
      <c r="C119">
        <v>58</v>
      </c>
      <c r="D119">
        <v>1</v>
      </c>
      <c r="E119">
        <f t="shared" si="1"/>
        <v>35.366346995379757</v>
      </c>
      <c r="F119">
        <f t="shared" si="1"/>
        <v>27.021753670604049</v>
      </c>
      <c r="G119">
        <f t="shared" ref="G119:AF119" si="29">45*(1-EXP(-3.67*((G30/1000)-2.03)))</f>
        <v>23.40066580800589</v>
      </c>
      <c r="H119">
        <f t="shared" si="29"/>
        <v>20.886725698096672</v>
      </c>
      <c r="I119">
        <f t="shared" si="29"/>
        <v>19.985329074409258</v>
      </c>
      <c r="J119">
        <f t="shared" si="29"/>
        <v>19.985329074409258</v>
      </c>
      <c r="K119">
        <f t="shared" si="29"/>
        <v>20.886725698096672</v>
      </c>
      <c r="L119">
        <f t="shared" si="29"/>
        <v>20.886725698096672</v>
      </c>
      <c r="M119">
        <f t="shared" si="29"/>
        <v>20.886725698096672</v>
      </c>
      <c r="N119">
        <f t="shared" si="29"/>
        <v>21.755640748246186</v>
      </c>
      <c r="O119">
        <f t="shared" si="29"/>
        <v>21.755640748246186</v>
      </c>
      <c r="P119">
        <f t="shared" si="29"/>
        <v>22.593244689214821</v>
      </c>
      <c r="Q119">
        <f t="shared" si="29"/>
        <v>26.349695187867908</v>
      </c>
      <c r="R119">
        <f t="shared" si="29"/>
        <v>25.652513976477216</v>
      </c>
      <c r="S119">
        <f t="shared" si="29"/>
        <v>25.652513976477216</v>
      </c>
      <c r="T119">
        <f t="shared" si="29"/>
        <v>24.178991734118391</v>
      </c>
      <c r="U119">
        <f t="shared" si="29"/>
        <v>24.178991734118391</v>
      </c>
      <c r="V119">
        <f t="shared" si="29"/>
        <v>24.178991734118391</v>
      </c>
      <c r="W119">
        <f t="shared" si="29"/>
        <v>24.178991734118391</v>
      </c>
      <c r="X119">
        <f t="shared" si="29"/>
        <v>23.40066580800589</v>
      </c>
      <c r="Y119">
        <f t="shared" si="29"/>
        <v>23.40066580800589</v>
      </c>
      <c r="Z119">
        <f t="shared" si="29"/>
        <v>22.593244689214821</v>
      </c>
      <c r="AA119">
        <f t="shared" si="29"/>
        <v>22.593244689214821</v>
      </c>
      <c r="AB119">
        <f t="shared" si="29"/>
        <v>22.593244689214821</v>
      </c>
      <c r="AC119">
        <f t="shared" si="29"/>
        <v>22.593244689214821</v>
      </c>
      <c r="AD119">
        <f t="shared" si="29"/>
        <v>22.593244689214821</v>
      </c>
      <c r="AE119">
        <f t="shared" si="29"/>
        <v>23.40066580800589</v>
      </c>
      <c r="AF119">
        <f t="shared" si="29"/>
        <v>23.40066580800589</v>
      </c>
    </row>
    <row r="120" spans="1:32" x14ac:dyDescent="0.35">
      <c r="A120">
        <v>4</v>
      </c>
      <c r="B120">
        <v>8</v>
      </c>
      <c r="C120">
        <v>58</v>
      </c>
      <c r="D120">
        <v>2</v>
      </c>
      <c r="E120">
        <f t="shared" si="1"/>
        <v>34.245088975202471</v>
      </c>
      <c r="F120">
        <f t="shared" si="1"/>
        <v>31.094805299653448</v>
      </c>
      <c r="G120">
        <f t="shared" ref="G120:AF120" si="30">45*(1-EXP(-3.67*((G31/1000)-2.03)))</f>
        <v>30.575004653848197</v>
      </c>
      <c r="H120">
        <f t="shared" si="30"/>
        <v>27.669594715139215</v>
      </c>
      <c r="I120">
        <f t="shared" si="30"/>
        <v>24.178991734118391</v>
      </c>
      <c r="J120">
        <f t="shared" si="30"/>
        <v>24.178991734118391</v>
      </c>
      <c r="K120">
        <f t="shared" si="30"/>
        <v>24.178991734118391</v>
      </c>
      <c r="L120">
        <f t="shared" si="30"/>
        <v>24.178991734118391</v>
      </c>
      <c r="M120">
        <f t="shared" si="30"/>
        <v>25.652513976477216</v>
      </c>
      <c r="N120">
        <f t="shared" si="30"/>
        <v>26.349695187867908</v>
      </c>
      <c r="O120">
        <f t="shared" si="30"/>
        <v>26.349695187867908</v>
      </c>
      <c r="P120">
        <f t="shared" si="30"/>
        <v>27.021753670604049</v>
      </c>
      <c r="Q120">
        <f t="shared" si="30"/>
        <v>28.294090990040281</v>
      </c>
      <c r="R120">
        <f t="shared" si="30"/>
        <v>27.021753670604049</v>
      </c>
      <c r="S120">
        <f t="shared" si="30"/>
        <v>27.021753670604049</v>
      </c>
      <c r="T120">
        <f t="shared" si="30"/>
        <v>27.021753670604049</v>
      </c>
      <c r="U120">
        <f t="shared" si="30"/>
        <v>27.669594715139215</v>
      </c>
      <c r="V120">
        <f t="shared" si="30"/>
        <v>27.669594715139215</v>
      </c>
      <c r="W120">
        <f t="shared" si="30"/>
        <v>28.294090990040281</v>
      </c>
      <c r="X120">
        <f t="shared" si="30"/>
        <v>28.896083717508127</v>
      </c>
      <c r="Y120">
        <f t="shared" si="30"/>
        <v>28.896083717508127</v>
      </c>
      <c r="Z120">
        <f t="shared" si="30"/>
        <v>28.896083717508127</v>
      </c>
      <c r="AA120">
        <f t="shared" si="30"/>
        <v>29.476383806538358</v>
      </c>
      <c r="AB120">
        <f t="shared" si="30"/>
        <v>29.476383806538358</v>
      </c>
      <c r="AC120">
        <f t="shared" si="30"/>
        <v>30.035772945249374</v>
      </c>
      <c r="AD120">
        <f t="shared" si="30"/>
        <v>30.575004653848197</v>
      </c>
      <c r="AE120">
        <f t="shared" si="30"/>
        <v>30.575004653848197</v>
      </c>
      <c r="AF120">
        <f t="shared" si="30"/>
        <v>30.575004653848197</v>
      </c>
    </row>
    <row r="121" spans="1:32" x14ac:dyDescent="0.35">
      <c r="A121">
        <v>4</v>
      </c>
      <c r="B121">
        <v>8</v>
      </c>
      <c r="C121">
        <v>58</v>
      </c>
      <c r="D121">
        <v>3</v>
      </c>
      <c r="E121">
        <f t="shared" si="1"/>
        <v>41.151195849578038</v>
      </c>
      <c r="F121">
        <f t="shared" si="1"/>
        <v>40.0238201923082</v>
      </c>
      <c r="G121">
        <f t="shared" ref="G121:AF121" si="31">45*(1-EXP(-3.67*((G32/1000)-2.03)))</f>
        <v>39.644829783957682</v>
      </c>
      <c r="H121">
        <f t="shared" si="31"/>
        <v>38.79805787002104</v>
      </c>
      <c r="I121">
        <f t="shared" si="31"/>
        <v>40.0238201923082</v>
      </c>
      <c r="J121">
        <f t="shared" si="31"/>
        <v>40.858067403058698</v>
      </c>
      <c r="K121">
        <f t="shared" si="31"/>
        <v>40.703234674343413</v>
      </c>
      <c r="L121">
        <f t="shared" si="31"/>
        <v>40.703234674343413</v>
      </c>
      <c r="M121">
        <f t="shared" si="31"/>
        <v>41.151195849578038</v>
      </c>
      <c r="N121">
        <f t="shared" si="31"/>
        <v>41.289886423471422</v>
      </c>
      <c r="O121">
        <f t="shared" si="31"/>
        <v>41.151195849578038</v>
      </c>
      <c r="P121">
        <f t="shared" si="31"/>
        <v>40.703234674343413</v>
      </c>
      <c r="Q121">
        <f t="shared" si="31"/>
        <v>40.703234674343413</v>
      </c>
      <c r="R121">
        <f t="shared" si="31"/>
        <v>40.542614025781475</v>
      </c>
      <c r="S121">
        <f t="shared" si="31"/>
        <v>40.703234674343413</v>
      </c>
      <c r="T121">
        <f t="shared" si="31"/>
        <v>40.858067403058698</v>
      </c>
      <c r="U121">
        <f t="shared" si="31"/>
        <v>40.858067403058698</v>
      </c>
      <c r="V121">
        <f t="shared" si="31"/>
        <v>40.858067403058698</v>
      </c>
      <c r="W121">
        <f t="shared" si="31"/>
        <v>40.20313543058807</v>
      </c>
      <c r="X121">
        <f t="shared" si="31"/>
        <v>39.837801834894144</v>
      </c>
      <c r="Y121">
        <f t="shared" si="31"/>
        <v>39.837801834894144</v>
      </c>
      <c r="Z121">
        <f t="shared" si="31"/>
        <v>39.837801834894144</v>
      </c>
      <c r="AA121">
        <f t="shared" si="31"/>
        <v>39.644829783957682</v>
      </c>
      <c r="AB121">
        <f t="shared" si="31"/>
        <v>39.644829783957682</v>
      </c>
      <c r="AC121">
        <f t="shared" si="31"/>
        <v>39.837801834894144</v>
      </c>
      <c r="AD121">
        <f t="shared" si="31"/>
        <v>39.644829783957682</v>
      </c>
      <c r="AE121">
        <f t="shared" si="31"/>
        <v>39.837801834894144</v>
      </c>
      <c r="AF121">
        <f t="shared" si="31"/>
        <v>39.837801834894144</v>
      </c>
    </row>
    <row r="122" spans="1:32" x14ac:dyDescent="0.35">
      <c r="A122">
        <v>4</v>
      </c>
      <c r="B122">
        <v>8</v>
      </c>
      <c r="C122">
        <v>58</v>
      </c>
      <c r="D122">
        <v>4</v>
      </c>
      <c r="E122">
        <f t="shared" si="1"/>
        <v>43.672280923667714</v>
      </c>
      <c r="F122">
        <f t="shared" si="1"/>
        <v>43.672280923667714</v>
      </c>
      <c r="G122">
        <f t="shared" ref="G122:AF122" si="32">45*(1-EXP(-3.67*((G33/1000)-2.03)))</f>
        <v>43.853558852399352</v>
      </c>
      <c r="H122">
        <f t="shared" si="32"/>
        <v>43.853558852399352</v>
      </c>
      <c r="I122">
        <f t="shared" si="32"/>
        <v>44.469554208654671</v>
      </c>
      <c r="J122">
        <f t="shared" si="32"/>
        <v>44.589729060805226</v>
      </c>
      <c r="K122">
        <f t="shared" si="32"/>
        <v>44.604513058583464</v>
      </c>
      <c r="L122">
        <f t="shared" si="32"/>
        <v>44.604513058583464</v>
      </c>
      <c r="M122">
        <f t="shared" si="32"/>
        <v>44.65851021420049</v>
      </c>
      <c r="N122">
        <f t="shared" si="32"/>
        <v>44.670815702482102</v>
      </c>
      <c r="O122">
        <f t="shared" si="32"/>
        <v>44.682677765958225</v>
      </c>
      <c r="P122">
        <f t="shared" si="32"/>
        <v>44.694112383316849</v>
      </c>
      <c r="Q122">
        <f t="shared" si="32"/>
        <v>44.694112383316849</v>
      </c>
      <c r="R122">
        <f t="shared" si="32"/>
        <v>44.74539386848879</v>
      </c>
      <c r="S122">
        <f t="shared" si="32"/>
        <v>44.763412582713954</v>
      </c>
      <c r="T122">
        <f t="shared" si="32"/>
        <v>44.754568528751037</v>
      </c>
      <c r="U122">
        <f t="shared" si="32"/>
        <v>44.726002832497514</v>
      </c>
      <c r="V122">
        <f t="shared" si="32"/>
        <v>44.524856069957274</v>
      </c>
      <c r="W122">
        <f t="shared" si="32"/>
        <v>44.338891634114688</v>
      </c>
      <c r="X122">
        <f t="shared" si="32"/>
        <v>44.261945427198192</v>
      </c>
      <c r="Y122">
        <f t="shared" si="32"/>
        <v>44.407815780092832</v>
      </c>
      <c r="Z122">
        <f t="shared" si="32"/>
        <v>44.234355648568744</v>
      </c>
      <c r="AA122">
        <f t="shared" si="32"/>
        <v>44.20573451546651</v>
      </c>
      <c r="AB122">
        <f t="shared" si="32"/>
        <v>44.234355648568744</v>
      </c>
      <c r="AC122">
        <f t="shared" si="32"/>
        <v>44.145242529253153</v>
      </c>
      <c r="AD122">
        <f t="shared" si="32"/>
        <v>44.113290190945371</v>
      </c>
      <c r="AE122">
        <f t="shared" si="32"/>
        <v>44.080143418007566</v>
      </c>
      <c r="AF122">
        <f t="shared" si="32"/>
        <v>44.010086298870839</v>
      </c>
    </row>
    <row r="123" spans="1:32" x14ac:dyDescent="0.35">
      <c r="A123">
        <v>5</v>
      </c>
      <c r="B123">
        <v>9</v>
      </c>
      <c r="C123">
        <v>28</v>
      </c>
      <c r="D123">
        <v>1</v>
      </c>
      <c r="E123">
        <f t="shared" si="1"/>
        <v>31.595875075541855</v>
      </c>
      <c r="F123">
        <f t="shared" si="1"/>
        <v>20.886725698096672</v>
      </c>
      <c r="G123">
        <f t="shared" ref="G123:AF123" si="33">45*(1-EXP(-3.67*((G34/1000)-2.03)))</f>
        <v>17.073878933537259</v>
      </c>
      <c r="H123">
        <f t="shared" si="33"/>
        <v>18.080188843304743</v>
      </c>
      <c r="I123">
        <f t="shared" si="33"/>
        <v>18.080188843304743</v>
      </c>
      <c r="J123">
        <f t="shared" si="33"/>
        <v>18.080188843304743</v>
      </c>
      <c r="K123">
        <f t="shared" si="33"/>
        <v>18.080188843304743</v>
      </c>
      <c r="L123">
        <f t="shared" si="33"/>
        <v>17.073878933537259</v>
      </c>
      <c r="M123">
        <f t="shared" si="33"/>
        <v>16.029951388616137</v>
      </c>
      <c r="N123">
        <f t="shared" si="33"/>
        <v>14.946999995146552</v>
      </c>
      <c r="O123">
        <f t="shared" si="33"/>
        <v>13.823565973002385</v>
      </c>
      <c r="P123">
        <f t="shared" si="33"/>
        <v>13.823565973002385</v>
      </c>
      <c r="Q123">
        <f t="shared" si="33"/>
        <v>17.073878933537259</v>
      </c>
      <c r="R123">
        <f t="shared" si="33"/>
        <v>14.946999995146552</v>
      </c>
      <c r="S123">
        <f t="shared" si="33"/>
        <v>13.823565973002385</v>
      </c>
      <c r="T123">
        <f t="shared" si="33"/>
        <v>13.823565973002385</v>
      </c>
      <c r="U123">
        <f t="shared" si="33"/>
        <v>13.823565973002385</v>
      </c>
      <c r="V123">
        <f t="shared" si="33"/>
        <v>12.658136010289697</v>
      </c>
      <c r="W123">
        <f t="shared" si="33"/>
        <v>12.658136010289697</v>
      </c>
      <c r="X123">
        <f t="shared" si="33"/>
        <v>12.658136010289697</v>
      </c>
      <c r="Y123">
        <f t="shared" si="33"/>
        <v>12.658136010289697</v>
      </c>
      <c r="Z123">
        <f t="shared" si="33"/>
        <v>12.658136010289697</v>
      </c>
      <c r="AA123">
        <f t="shared" si="33"/>
        <v>12.658136010289697</v>
      </c>
      <c r="AB123">
        <f t="shared" si="33"/>
        <v>11.449140224852904</v>
      </c>
      <c r="AC123">
        <f t="shared" si="33"/>
        <v>11.449140224852904</v>
      </c>
      <c r="AD123">
        <f t="shared" si="33"/>
        <v>11.449140224852904</v>
      </c>
      <c r="AE123">
        <f t="shared" si="33"/>
        <v>11.449140224852904</v>
      </c>
      <c r="AF123">
        <f t="shared" si="33"/>
        <v>11.449140224852904</v>
      </c>
    </row>
    <row r="124" spans="1:32" x14ac:dyDescent="0.35">
      <c r="A124">
        <v>5</v>
      </c>
      <c r="B124">
        <v>9</v>
      </c>
      <c r="C124">
        <v>28</v>
      </c>
      <c r="D124">
        <v>2</v>
      </c>
      <c r="E124">
        <f t="shared" si="1"/>
        <v>34.63263916583454</v>
      </c>
      <c r="F124">
        <f t="shared" si="1"/>
        <v>30.035772945249374</v>
      </c>
      <c r="G124">
        <f t="shared" ref="G124:AF124" si="34">45*(1-EXP(-3.67*((G35/1000)-2.03)))</f>
        <v>28.294090990040281</v>
      </c>
      <c r="H124">
        <f t="shared" si="34"/>
        <v>29.476383806538358</v>
      </c>
      <c r="I124">
        <f t="shared" si="34"/>
        <v>28.294090990040281</v>
      </c>
      <c r="J124">
        <f t="shared" si="34"/>
        <v>28.896083717508127</v>
      </c>
      <c r="K124">
        <f t="shared" si="34"/>
        <v>19.050236658809833</v>
      </c>
      <c r="L124">
        <f t="shared" si="34"/>
        <v>16.029951388616137</v>
      </c>
      <c r="M124">
        <f t="shared" si="34"/>
        <v>14.946999995146552</v>
      </c>
      <c r="N124">
        <f t="shared" si="34"/>
        <v>13.823565973002385</v>
      </c>
      <c r="O124">
        <f t="shared" si="34"/>
        <v>13.823565973002385</v>
      </c>
      <c r="P124">
        <f t="shared" si="34"/>
        <v>13.823565973002385</v>
      </c>
      <c r="Q124">
        <f t="shared" si="34"/>
        <v>16.029951388616137</v>
      </c>
      <c r="R124">
        <f t="shared" si="34"/>
        <v>14.946999995146552</v>
      </c>
      <c r="S124">
        <f t="shared" si="34"/>
        <v>13.823565973002385</v>
      </c>
      <c r="T124">
        <f t="shared" si="34"/>
        <v>13.823565973002385</v>
      </c>
      <c r="U124">
        <f t="shared" si="34"/>
        <v>13.823565973002385</v>
      </c>
      <c r="V124">
        <f t="shared" si="34"/>
        <v>13.823565973002385</v>
      </c>
      <c r="W124">
        <f t="shared" si="34"/>
        <v>13.823565973002385</v>
      </c>
      <c r="X124">
        <f t="shared" si="34"/>
        <v>13.823565973002385</v>
      </c>
      <c r="Y124">
        <f t="shared" si="34"/>
        <v>13.823565973002385</v>
      </c>
      <c r="Z124">
        <f t="shared" si="34"/>
        <v>13.823565973002385</v>
      </c>
      <c r="AA124">
        <f t="shared" si="34"/>
        <v>13.823565973002385</v>
      </c>
      <c r="AB124">
        <f t="shared" si="34"/>
        <v>13.823565973002385</v>
      </c>
      <c r="AC124">
        <f t="shared" si="34"/>
        <v>13.823565973002385</v>
      </c>
      <c r="AD124">
        <f t="shared" si="34"/>
        <v>13.823565973002385</v>
      </c>
      <c r="AE124">
        <f t="shared" si="34"/>
        <v>12.658136010289697</v>
      </c>
      <c r="AF124">
        <f t="shared" si="34"/>
        <v>13.823565973002385</v>
      </c>
    </row>
    <row r="125" spans="1:32" x14ac:dyDescent="0.35">
      <c r="A125">
        <v>5</v>
      </c>
      <c r="B125">
        <v>9</v>
      </c>
      <c r="C125">
        <v>28</v>
      </c>
      <c r="D125">
        <v>3</v>
      </c>
      <c r="E125">
        <f t="shared" si="1"/>
        <v>40.703234674343413</v>
      </c>
      <c r="F125">
        <f t="shared" si="1"/>
        <v>39.644829783957682</v>
      </c>
      <c r="G125">
        <f t="shared" ref="G125:AF125" si="35">45*(1-EXP(-3.67*((G36/1000)-2.03)))</f>
        <v>39.021543108459596</v>
      </c>
      <c r="H125">
        <f t="shared" si="35"/>
        <v>39.236975119255391</v>
      </c>
      <c r="I125">
        <f t="shared" si="35"/>
        <v>39.644829783957682</v>
      </c>
      <c r="J125">
        <f t="shared" si="35"/>
        <v>40.20313543058807</v>
      </c>
      <c r="K125">
        <f t="shared" si="35"/>
        <v>31.094805299653448</v>
      </c>
      <c r="L125">
        <f t="shared" si="35"/>
        <v>23.40066580800589</v>
      </c>
      <c r="M125">
        <f t="shared" si="35"/>
        <v>21.755640748246186</v>
      </c>
      <c r="N125">
        <f t="shared" si="35"/>
        <v>21.755640748246186</v>
      </c>
      <c r="O125">
        <f t="shared" si="35"/>
        <v>20.886725698096672</v>
      </c>
      <c r="P125">
        <f t="shared" si="35"/>
        <v>20.886725698096672</v>
      </c>
      <c r="Q125">
        <f t="shared" si="35"/>
        <v>20.886725698096672</v>
      </c>
      <c r="R125">
        <f t="shared" si="35"/>
        <v>20.886725698096672</v>
      </c>
      <c r="S125">
        <f t="shared" si="35"/>
        <v>20.886725698096672</v>
      </c>
      <c r="T125">
        <f t="shared" si="35"/>
        <v>20.886725698096672</v>
      </c>
      <c r="U125">
        <f t="shared" si="35"/>
        <v>20.886725698096672</v>
      </c>
      <c r="V125">
        <f t="shared" si="35"/>
        <v>19.985329074409258</v>
      </c>
      <c r="W125">
        <f t="shared" si="35"/>
        <v>19.985329074409258</v>
      </c>
      <c r="X125">
        <f t="shared" si="35"/>
        <v>19.985329074409258</v>
      </c>
      <c r="Y125">
        <f t="shared" si="35"/>
        <v>19.985329074409258</v>
      </c>
      <c r="Z125">
        <f t="shared" si="35"/>
        <v>19.985329074409258</v>
      </c>
      <c r="AA125">
        <f t="shared" si="35"/>
        <v>19.985329074409258</v>
      </c>
      <c r="AB125">
        <f t="shared" si="35"/>
        <v>19.985329074409258</v>
      </c>
      <c r="AC125">
        <f t="shared" si="35"/>
        <v>19.985329074409258</v>
      </c>
      <c r="AD125">
        <f t="shared" si="35"/>
        <v>19.985329074409258</v>
      </c>
      <c r="AE125">
        <f t="shared" si="35"/>
        <v>19.985329074409258</v>
      </c>
      <c r="AF125">
        <f t="shared" si="35"/>
        <v>20.886725698096672</v>
      </c>
    </row>
    <row r="126" spans="1:32" x14ac:dyDescent="0.35">
      <c r="A126">
        <v>5</v>
      </c>
      <c r="B126">
        <v>9</v>
      </c>
      <c r="C126">
        <v>28</v>
      </c>
      <c r="D126">
        <v>4</v>
      </c>
      <c r="E126">
        <f t="shared" si="1"/>
        <v>43.810702864997346</v>
      </c>
      <c r="F126">
        <f t="shared" si="1"/>
        <v>43.810702864997346</v>
      </c>
      <c r="G126">
        <f t="shared" ref="G126:AF126" si="36">45*(1-EXP(-3.67*((G37/1000)-2.03)))</f>
        <v>43.672280923667714</v>
      </c>
      <c r="H126">
        <f t="shared" si="36"/>
        <v>43.853558852399352</v>
      </c>
      <c r="I126">
        <f t="shared" si="36"/>
        <v>44.338891634114688</v>
      </c>
      <c r="J126">
        <f t="shared" si="36"/>
        <v>44.469554208654671</v>
      </c>
      <c r="K126">
        <f t="shared" si="36"/>
        <v>29.476383806538358</v>
      </c>
      <c r="L126">
        <f t="shared" si="36"/>
        <v>24.178991734118391</v>
      </c>
      <c r="M126">
        <f t="shared" si="36"/>
        <v>20.886725698096672</v>
      </c>
      <c r="N126">
        <f t="shared" si="36"/>
        <v>19.985329074409258</v>
      </c>
      <c r="O126">
        <f t="shared" si="36"/>
        <v>19.050236658809833</v>
      </c>
      <c r="P126">
        <f t="shared" si="36"/>
        <v>19.050236658809833</v>
      </c>
      <c r="Q126">
        <f t="shared" si="36"/>
        <v>19.050236658809833</v>
      </c>
      <c r="R126">
        <f t="shared" si="36"/>
        <v>17.073878933537259</v>
      </c>
      <c r="S126">
        <f t="shared" si="36"/>
        <v>18.080188843304743</v>
      </c>
      <c r="T126">
        <f t="shared" si="36"/>
        <v>16.029951388616137</v>
      </c>
      <c r="U126">
        <f t="shared" si="36"/>
        <v>16.029951388616137</v>
      </c>
      <c r="V126">
        <f t="shared" si="36"/>
        <v>14.946999995146552</v>
      </c>
      <c r="W126">
        <f t="shared" si="36"/>
        <v>14.946999995146552</v>
      </c>
      <c r="X126">
        <f t="shared" si="36"/>
        <v>16.029951388616137</v>
      </c>
      <c r="Y126">
        <f t="shared" si="36"/>
        <v>14.946999995146552</v>
      </c>
      <c r="Z126">
        <f t="shared" si="36"/>
        <v>14.946999995146552</v>
      </c>
      <c r="AA126">
        <f t="shared" si="36"/>
        <v>16.029951388616137</v>
      </c>
      <c r="AB126">
        <f t="shared" si="36"/>
        <v>14.946999995146552</v>
      </c>
      <c r="AC126">
        <f t="shared" si="36"/>
        <v>16.029951388616137</v>
      </c>
      <c r="AD126">
        <f t="shared" si="36"/>
        <v>17.073878933537259</v>
      </c>
      <c r="AE126">
        <f t="shared" si="36"/>
        <v>17.073878933537259</v>
      </c>
      <c r="AF126">
        <f t="shared" si="36"/>
        <v>18.080188843304743</v>
      </c>
    </row>
    <row r="127" spans="1:32" x14ac:dyDescent="0.35">
      <c r="A127">
        <v>5</v>
      </c>
      <c r="B127">
        <v>10</v>
      </c>
      <c r="C127">
        <v>58</v>
      </c>
      <c r="D127">
        <v>1</v>
      </c>
      <c r="E127">
        <f t="shared" si="1"/>
        <v>28.896083717508127</v>
      </c>
      <c r="F127">
        <f t="shared" si="1"/>
        <v>18.080188843304743</v>
      </c>
      <c r="G127">
        <f t="shared" ref="G127:AF127" si="37">45*(1-EXP(-3.67*((G38/1000)-2.03)))</f>
        <v>13.823565973002385</v>
      </c>
      <c r="H127">
        <f t="shared" si="37"/>
        <v>12.658136010289697</v>
      </c>
      <c r="I127">
        <f t="shared" si="37"/>
        <v>16.029951388616137</v>
      </c>
      <c r="J127">
        <f t="shared" si="37"/>
        <v>16.029951388616137</v>
      </c>
      <c r="K127">
        <f t="shared" si="37"/>
        <v>16.029951388616137</v>
      </c>
      <c r="L127">
        <f t="shared" si="37"/>
        <v>16.029951388616137</v>
      </c>
      <c r="M127">
        <f t="shared" si="37"/>
        <v>13.823565973002385</v>
      </c>
      <c r="N127">
        <f t="shared" si="37"/>
        <v>14.946999995146552</v>
      </c>
      <c r="O127">
        <f t="shared" si="37"/>
        <v>13.823565973002385</v>
      </c>
      <c r="P127">
        <f t="shared" si="37"/>
        <v>14.946999995146552</v>
      </c>
      <c r="Q127">
        <f t="shared" si="37"/>
        <v>17.073878933537259</v>
      </c>
      <c r="R127">
        <f t="shared" si="37"/>
        <v>17.073878933537259</v>
      </c>
      <c r="S127">
        <f t="shared" si="37"/>
        <v>16.029951388616137</v>
      </c>
      <c r="T127">
        <f t="shared" si="37"/>
        <v>14.946999995146552</v>
      </c>
      <c r="U127">
        <f t="shared" si="37"/>
        <v>14.946999995146552</v>
      </c>
      <c r="V127">
        <f t="shared" si="37"/>
        <v>14.946999995146552</v>
      </c>
      <c r="W127">
        <f t="shared" si="37"/>
        <v>13.823565973002385</v>
      </c>
      <c r="X127">
        <f t="shared" si="37"/>
        <v>13.823565973002385</v>
      </c>
      <c r="Y127">
        <f t="shared" si="37"/>
        <v>13.823565973002385</v>
      </c>
      <c r="Z127">
        <f t="shared" si="37"/>
        <v>13.823565973002385</v>
      </c>
      <c r="AA127">
        <f t="shared" si="37"/>
        <v>13.823565973002385</v>
      </c>
      <c r="AB127">
        <f t="shared" si="37"/>
        <v>12.658136010289697</v>
      </c>
      <c r="AC127">
        <f t="shared" si="37"/>
        <v>13.823565973002385</v>
      </c>
      <c r="AD127">
        <f t="shared" si="37"/>
        <v>12.658136010289697</v>
      </c>
      <c r="AE127">
        <f t="shared" si="37"/>
        <v>13.823565973002385</v>
      </c>
      <c r="AF127">
        <f t="shared" si="37"/>
        <v>12.658136010289697</v>
      </c>
    </row>
    <row r="128" spans="1:32" x14ac:dyDescent="0.35">
      <c r="A128">
        <v>5</v>
      </c>
      <c r="B128">
        <v>10</v>
      </c>
      <c r="C128">
        <v>58</v>
      </c>
      <c r="D128">
        <v>2</v>
      </c>
      <c r="E128">
        <f t="shared" si="1"/>
        <v>34.245088975202471</v>
      </c>
      <c r="F128">
        <f t="shared" si="1"/>
        <v>30.575004653848197</v>
      </c>
      <c r="G128">
        <f t="shared" ref="G128:AF128" si="38">45*(1-EXP(-3.67*((G39/1000)-2.03)))</f>
        <v>30.035772945249374</v>
      </c>
      <c r="H128">
        <f t="shared" si="38"/>
        <v>28.896083717508127</v>
      </c>
      <c r="I128">
        <f t="shared" si="38"/>
        <v>28.896083717508127</v>
      </c>
      <c r="J128">
        <f t="shared" si="38"/>
        <v>29.476383806538358</v>
      </c>
      <c r="K128">
        <f t="shared" si="38"/>
        <v>28.896083717508127</v>
      </c>
      <c r="L128">
        <f t="shared" si="38"/>
        <v>28.896083717508127</v>
      </c>
      <c r="M128">
        <f t="shared" si="38"/>
        <v>28.294090990040281</v>
      </c>
      <c r="N128">
        <f t="shared" si="38"/>
        <v>28.294090990040281</v>
      </c>
      <c r="O128">
        <f t="shared" si="38"/>
        <v>28.896083717508127</v>
      </c>
      <c r="P128">
        <f t="shared" si="38"/>
        <v>28.896083717508127</v>
      </c>
      <c r="Q128">
        <f t="shared" si="38"/>
        <v>30.035772945249374</v>
      </c>
      <c r="R128">
        <f t="shared" si="38"/>
        <v>29.476383806538358</v>
      </c>
      <c r="S128">
        <f t="shared" si="38"/>
        <v>29.476383806538358</v>
      </c>
      <c r="T128">
        <f t="shared" si="38"/>
        <v>30.035772945249374</v>
      </c>
      <c r="U128">
        <f t="shared" si="38"/>
        <v>30.035772945249374</v>
      </c>
      <c r="V128">
        <f t="shared" si="38"/>
        <v>30.035772945249374</v>
      </c>
      <c r="W128">
        <f t="shared" si="38"/>
        <v>30.035772945249374</v>
      </c>
      <c r="X128">
        <f t="shared" si="38"/>
        <v>30.035772945249374</v>
      </c>
      <c r="Y128">
        <f t="shared" si="38"/>
        <v>30.575004653848197</v>
      </c>
      <c r="Z128">
        <f t="shared" si="38"/>
        <v>31.094805299653448</v>
      </c>
      <c r="AA128">
        <f t="shared" si="38"/>
        <v>31.094805299653448</v>
      </c>
      <c r="AB128">
        <f t="shared" si="38"/>
        <v>31.094805299653448</v>
      </c>
      <c r="AC128">
        <f t="shared" si="38"/>
        <v>31.094805299653448</v>
      </c>
      <c r="AD128">
        <f t="shared" si="38"/>
        <v>31.094805299653448</v>
      </c>
      <c r="AE128">
        <f t="shared" si="38"/>
        <v>31.094805299653448</v>
      </c>
      <c r="AF128">
        <f t="shared" si="38"/>
        <v>31.094805299653448</v>
      </c>
    </row>
    <row r="129" spans="1:32" x14ac:dyDescent="0.35">
      <c r="A129">
        <v>5</v>
      </c>
      <c r="B129">
        <v>10</v>
      </c>
      <c r="C129">
        <v>58</v>
      </c>
      <c r="D129">
        <v>3</v>
      </c>
      <c r="E129">
        <f t="shared" si="1"/>
        <v>38.79805787002104</v>
      </c>
      <c r="F129">
        <f t="shared" si="1"/>
        <v>36.681661879324245</v>
      </c>
      <c r="G129">
        <f t="shared" ref="G129:AF129" si="39">45*(1-EXP(-3.67*((G40/1000)-2.03)))</f>
        <v>36.048129635115622</v>
      </c>
      <c r="H129">
        <f t="shared" si="39"/>
        <v>35.713492968955471</v>
      </c>
      <c r="I129">
        <f t="shared" si="39"/>
        <v>37.817392420434686</v>
      </c>
      <c r="J129">
        <f t="shared" si="39"/>
        <v>38.325712281388199</v>
      </c>
      <c r="K129">
        <f t="shared" si="39"/>
        <v>36.681661879324245</v>
      </c>
      <c r="L129">
        <f t="shared" si="39"/>
        <v>37.54889391042601</v>
      </c>
      <c r="M129">
        <f t="shared" si="39"/>
        <v>37.270358453656932</v>
      </c>
      <c r="N129">
        <f t="shared" si="39"/>
        <v>37.54889391042601</v>
      </c>
      <c r="O129">
        <f t="shared" si="39"/>
        <v>37.817392420434686</v>
      </c>
      <c r="P129">
        <f t="shared" si="39"/>
        <v>38.325712281388199</v>
      </c>
      <c r="Q129">
        <f t="shared" si="39"/>
        <v>38.566218360119791</v>
      </c>
      <c r="R129">
        <f t="shared" si="39"/>
        <v>38.325712281388199</v>
      </c>
      <c r="S129">
        <f t="shared" si="39"/>
        <v>37.54889391042601</v>
      </c>
      <c r="T129">
        <f t="shared" si="39"/>
        <v>37.817392420434686</v>
      </c>
      <c r="U129">
        <f t="shared" si="39"/>
        <v>37.817392420434686</v>
      </c>
      <c r="V129">
        <f t="shared" si="39"/>
        <v>37.817392420434686</v>
      </c>
      <c r="W129">
        <f t="shared" si="39"/>
        <v>38.325712281388199</v>
      </c>
      <c r="X129">
        <f t="shared" si="39"/>
        <v>37.817392420434686</v>
      </c>
      <c r="Y129">
        <f t="shared" si="39"/>
        <v>37.817392420434686</v>
      </c>
      <c r="Z129">
        <f t="shared" si="39"/>
        <v>37.817392420434686</v>
      </c>
      <c r="AA129">
        <f t="shared" si="39"/>
        <v>37.817392420434686</v>
      </c>
      <c r="AB129">
        <f t="shared" si="39"/>
        <v>37.817392420434686</v>
      </c>
      <c r="AC129">
        <f t="shared" si="39"/>
        <v>37.817392420434686</v>
      </c>
      <c r="AD129">
        <f t="shared" si="39"/>
        <v>37.817392420434686</v>
      </c>
      <c r="AE129">
        <f t="shared" si="39"/>
        <v>37.817392420434686</v>
      </c>
      <c r="AF129">
        <f t="shared" si="39"/>
        <v>38.325712281388199</v>
      </c>
    </row>
    <row r="130" spans="1:32" x14ac:dyDescent="0.35">
      <c r="A130">
        <v>5</v>
      </c>
      <c r="B130">
        <v>10</v>
      </c>
      <c r="C130">
        <v>58</v>
      </c>
      <c r="D130">
        <v>4</v>
      </c>
      <c r="E130">
        <f t="shared" si="1"/>
        <v>44.080143418007566</v>
      </c>
      <c r="F130">
        <f t="shared" si="1"/>
        <v>43.853558852399352</v>
      </c>
      <c r="G130">
        <f t="shared" ref="G130:AF130" si="40">45*(1-EXP(-3.67*((G41/1000)-2.03)))</f>
        <v>43.766244845375851</v>
      </c>
      <c r="H130">
        <f t="shared" si="40"/>
        <v>43.894870536361843</v>
      </c>
      <c r="I130">
        <f t="shared" si="40"/>
        <v>44.234355648568744</v>
      </c>
      <c r="J130">
        <f t="shared" si="40"/>
        <v>44.338891634114688</v>
      </c>
      <c r="K130">
        <f t="shared" si="40"/>
        <v>44.20573451546651</v>
      </c>
      <c r="L130">
        <f t="shared" si="40"/>
        <v>44.288541015922888</v>
      </c>
      <c r="M130">
        <f t="shared" si="40"/>
        <v>44.314178240096126</v>
      </c>
      <c r="N130">
        <f t="shared" si="40"/>
        <v>44.338891634114688</v>
      </c>
      <c r="O130">
        <f t="shared" si="40"/>
        <v>44.429154971722149</v>
      </c>
      <c r="P130">
        <f t="shared" si="40"/>
        <v>44.407815780092832</v>
      </c>
      <c r="Q130">
        <f t="shared" si="40"/>
        <v>44.010086298870839</v>
      </c>
      <c r="R130">
        <f t="shared" si="40"/>
        <v>43.720124906751536</v>
      </c>
      <c r="S130">
        <f t="shared" si="40"/>
        <v>43.571160623686559</v>
      </c>
      <c r="T130">
        <f t="shared" si="40"/>
        <v>43.517748093580735</v>
      </c>
      <c r="U130">
        <f t="shared" si="40"/>
        <v>43.517748093580735</v>
      </c>
      <c r="V130">
        <f t="shared" si="40"/>
        <v>43.345229233165213</v>
      </c>
      <c r="W130">
        <f t="shared" si="40"/>
        <v>43.345229233165213</v>
      </c>
      <c r="X130">
        <f t="shared" si="40"/>
        <v>43.283370990127523</v>
      </c>
      <c r="Y130">
        <f t="shared" si="40"/>
        <v>43.219200377117879</v>
      </c>
      <c r="Z130">
        <f t="shared" si="40"/>
        <v>43.219200377117879</v>
      </c>
      <c r="AA130">
        <f t="shared" si="40"/>
        <v>43.283370990127523</v>
      </c>
      <c r="AB130">
        <f t="shared" si="40"/>
        <v>43.345229233165213</v>
      </c>
      <c r="AC130">
        <f t="shared" si="40"/>
        <v>43.283370990127523</v>
      </c>
      <c r="AD130">
        <f t="shared" si="40"/>
        <v>43.283370990127523</v>
      </c>
      <c r="AE130">
        <f t="shared" si="40"/>
        <v>43.283370990127523</v>
      </c>
      <c r="AF130">
        <f t="shared" si="40"/>
        <v>43.152630953677821</v>
      </c>
    </row>
    <row r="131" spans="1:32" x14ac:dyDescent="0.35">
      <c r="A131">
        <v>1</v>
      </c>
      <c r="B131">
        <v>11</v>
      </c>
      <c r="C131">
        <v>48</v>
      </c>
      <c r="D131">
        <v>1</v>
      </c>
      <c r="E131">
        <f t="shared" si="1"/>
        <v>33.425985108665905</v>
      </c>
      <c r="F131">
        <f t="shared" si="1"/>
        <v>23.40066580800589</v>
      </c>
      <c r="G131">
        <f t="shared" ref="G131:AF131" si="41">45*(1-EXP(-3.67*((G42/1000)-2.03)))</f>
        <v>18.080188843304743</v>
      </c>
      <c r="H131">
        <f t="shared" si="41"/>
        <v>18.080188843304743</v>
      </c>
      <c r="I131">
        <f t="shared" si="41"/>
        <v>17.073878933537259</v>
      </c>
      <c r="J131">
        <f t="shared" si="41"/>
        <v>17.073878933537259</v>
      </c>
      <c r="K131">
        <f t="shared" si="41"/>
        <v>16.029951388616137</v>
      </c>
      <c r="L131">
        <f t="shared" si="41"/>
        <v>16.029951388616137</v>
      </c>
      <c r="M131">
        <f t="shared" si="41"/>
        <v>14.946999995146552</v>
      </c>
      <c r="N131">
        <f t="shared" si="41"/>
        <v>14.946999995146552</v>
      </c>
      <c r="O131">
        <f t="shared" si="41"/>
        <v>14.946999995146552</v>
      </c>
      <c r="P131">
        <f t="shared" si="41"/>
        <v>14.946999995146552</v>
      </c>
      <c r="Q131">
        <f t="shared" si="41"/>
        <v>17.073878933537259</v>
      </c>
      <c r="R131">
        <f t="shared" si="41"/>
        <v>16.029951388616137</v>
      </c>
      <c r="S131">
        <f t="shared" si="41"/>
        <v>16.029951388616137</v>
      </c>
      <c r="T131">
        <f t="shared" si="41"/>
        <v>16.029951388616137</v>
      </c>
      <c r="U131">
        <f t="shared" si="41"/>
        <v>14.946999995146552</v>
      </c>
      <c r="V131">
        <f t="shared" si="41"/>
        <v>14.946999995146552</v>
      </c>
      <c r="W131">
        <f t="shared" si="41"/>
        <v>13.823565973002385</v>
      </c>
      <c r="X131">
        <f t="shared" si="41"/>
        <v>14.946999995146552</v>
      </c>
      <c r="Y131">
        <f t="shared" si="41"/>
        <v>13.823565973002385</v>
      </c>
      <c r="Z131">
        <f t="shared" si="41"/>
        <v>14.946999995146552</v>
      </c>
      <c r="AA131">
        <f t="shared" si="41"/>
        <v>13.823565973002385</v>
      </c>
      <c r="AB131">
        <f t="shared" si="41"/>
        <v>13.823565973002385</v>
      </c>
      <c r="AC131">
        <f t="shared" si="41"/>
        <v>13.823565973002385</v>
      </c>
      <c r="AD131">
        <f t="shared" si="41"/>
        <v>13.823565973002385</v>
      </c>
      <c r="AE131">
        <f t="shared" si="41"/>
        <v>13.823565973002385</v>
      </c>
      <c r="AF131">
        <f t="shared" si="41"/>
        <v>13.823565973002385</v>
      </c>
    </row>
    <row r="132" spans="1:32" x14ac:dyDescent="0.35">
      <c r="A132">
        <v>1</v>
      </c>
      <c r="B132">
        <v>11</v>
      </c>
      <c r="C132">
        <v>48</v>
      </c>
      <c r="D132">
        <v>2</v>
      </c>
      <c r="E132">
        <f t="shared" si="1"/>
        <v>33.425985108665905</v>
      </c>
      <c r="F132">
        <f t="shared" si="1"/>
        <v>30.035772945249374</v>
      </c>
      <c r="G132">
        <f t="shared" ref="G132:AF132" si="42">45*(1-EXP(-3.67*((G43/1000)-2.03)))</f>
        <v>28.294090990040281</v>
      </c>
      <c r="H132">
        <f t="shared" si="42"/>
        <v>28.294090990040281</v>
      </c>
      <c r="I132">
        <f t="shared" si="42"/>
        <v>28.294090990040281</v>
      </c>
      <c r="J132">
        <f t="shared" si="42"/>
        <v>28.294090990040281</v>
      </c>
      <c r="K132">
        <f t="shared" si="42"/>
        <v>19.985329074409258</v>
      </c>
      <c r="L132">
        <f t="shared" si="42"/>
        <v>17.073878933537259</v>
      </c>
      <c r="M132">
        <f t="shared" si="42"/>
        <v>16.029951388616137</v>
      </c>
      <c r="N132">
        <f t="shared" si="42"/>
        <v>16.029951388616137</v>
      </c>
      <c r="O132">
        <f t="shared" si="42"/>
        <v>17.073878933537259</v>
      </c>
      <c r="P132">
        <f t="shared" si="42"/>
        <v>17.073878933537259</v>
      </c>
      <c r="Q132">
        <f t="shared" si="42"/>
        <v>19.985329074409258</v>
      </c>
      <c r="R132">
        <f t="shared" si="42"/>
        <v>18.080188843304743</v>
      </c>
      <c r="S132">
        <f t="shared" si="42"/>
        <v>18.080188843304743</v>
      </c>
      <c r="T132">
        <f t="shared" si="42"/>
        <v>18.080188843304743</v>
      </c>
      <c r="U132">
        <f t="shared" si="42"/>
        <v>18.080188843304743</v>
      </c>
      <c r="V132">
        <f t="shared" si="42"/>
        <v>18.080188843304743</v>
      </c>
      <c r="W132">
        <f t="shared" si="42"/>
        <v>19.050236658809833</v>
      </c>
      <c r="X132">
        <f t="shared" si="42"/>
        <v>19.050236658809833</v>
      </c>
      <c r="Y132">
        <f t="shared" si="42"/>
        <v>19.985329074409258</v>
      </c>
      <c r="Z132">
        <f t="shared" si="42"/>
        <v>19.985329074409258</v>
      </c>
      <c r="AA132">
        <f t="shared" si="42"/>
        <v>19.985329074409258</v>
      </c>
      <c r="AB132">
        <f t="shared" si="42"/>
        <v>19.985329074409258</v>
      </c>
      <c r="AC132">
        <f t="shared" si="42"/>
        <v>20.886725698096672</v>
      </c>
      <c r="AD132">
        <f t="shared" si="42"/>
        <v>20.886725698096672</v>
      </c>
      <c r="AE132">
        <f t="shared" si="42"/>
        <v>21.755640748246186</v>
      </c>
      <c r="AF132">
        <f t="shared" si="42"/>
        <v>22.593244689214821</v>
      </c>
    </row>
    <row r="133" spans="1:32" x14ac:dyDescent="0.35">
      <c r="A133">
        <v>1</v>
      </c>
      <c r="B133">
        <v>11</v>
      </c>
      <c r="C133">
        <v>48</v>
      </c>
      <c r="D133">
        <v>3</v>
      </c>
      <c r="E133">
        <f t="shared" si="1"/>
        <v>39.837801834894144</v>
      </c>
      <c r="F133">
        <f t="shared" si="1"/>
        <v>38.325712281388199</v>
      </c>
      <c r="G133">
        <f t="shared" ref="G133:AF133" si="43">45*(1-EXP(-3.67*((G44/1000)-2.03)))</f>
        <v>36.981410851396326</v>
      </c>
      <c r="H133">
        <f t="shared" si="43"/>
        <v>36.681661879324245</v>
      </c>
      <c r="I133">
        <f t="shared" si="43"/>
        <v>36.981410851396326</v>
      </c>
      <c r="J133">
        <f t="shared" si="43"/>
        <v>38.79805787002104</v>
      </c>
      <c r="K133">
        <f t="shared" si="43"/>
        <v>31.595875075541855</v>
      </c>
      <c r="L133">
        <f t="shared" si="43"/>
        <v>31.595875075541855</v>
      </c>
      <c r="M133">
        <f t="shared" si="43"/>
        <v>32.078888943137059</v>
      </c>
      <c r="N133">
        <f t="shared" si="43"/>
        <v>32.078888943137059</v>
      </c>
      <c r="O133">
        <f t="shared" si="43"/>
        <v>32.544497542010554</v>
      </c>
      <c r="P133">
        <f t="shared" si="43"/>
        <v>32.078888943137059</v>
      </c>
      <c r="Q133">
        <f t="shared" si="43"/>
        <v>32.078888943137059</v>
      </c>
      <c r="R133">
        <f t="shared" si="43"/>
        <v>31.094805299653448</v>
      </c>
      <c r="S133">
        <f t="shared" si="43"/>
        <v>30.575004653848197</v>
      </c>
      <c r="T133">
        <f t="shared" si="43"/>
        <v>30.575004653848197</v>
      </c>
      <c r="U133">
        <f t="shared" si="43"/>
        <v>30.575004653848197</v>
      </c>
      <c r="V133">
        <f t="shared" si="43"/>
        <v>31.094805299653448</v>
      </c>
      <c r="W133">
        <f t="shared" si="43"/>
        <v>31.094805299653448</v>
      </c>
      <c r="X133">
        <f t="shared" si="43"/>
        <v>31.094805299653448</v>
      </c>
      <c r="Y133">
        <f t="shared" si="43"/>
        <v>31.094805299653448</v>
      </c>
      <c r="Z133">
        <f t="shared" si="43"/>
        <v>30.575004653848197</v>
      </c>
      <c r="AA133">
        <f t="shared" si="43"/>
        <v>31.094805299653448</v>
      </c>
      <c r="AB133">
        <f t="shared" si="43"/>
        <v>31.595875075541855</v>
      </c>
      <c r="AC133">
        <f t="shared" si="43"/>
        <v>31.595875075541855</v>
      </c>
      <c r="AD133">
        <f t="shared" si="43"/>
        <v>31.595875075541855</v>
      </c>
      <c r="AE133">
        <f t="shared" si="43"/>
        <v>31.595875075541855</v>
      </c>
      <c r="AF133">
        <f t="shared" si="43"/>
        <v>32.078888943137059</v>
      </c>
    </row>
    <row r="134" spans="1:32" x14ac:dyDescent="0.35">
      <c r="A134">
        <v>1</v>
      </c>
      <c r="B134">
        <v>11</v>
      </c>
      <c r="C134">
        <v>48</v>
      </c>
      <c r="D134">
        <v>4</v>
      </c>
      <c r="E134">
        <f t="shared" si="1"/>
        <v>42.937616217479359</v>
      </c>
      <c r="F134">
        <f t="shared" si="1"/>
        <v>43.011933636398901</v>
      </c>
      <c r="G134">
        <f t="shared" ref="G134:AF134" si="44">45*(1-EXP(-3.67*((G45/1000)-2.03)))</f>
        <v>43.011933636398901</v>
      </c>
      <c r="H134">
        <f t="shared" si="44"/>
        <v>43.219200377117879</v>
      </c>
      <c r="I134">
        <f t="shared" si="44"/>
        <v>43.853558852399352</v>
      </c>
      <c r="J134">
        <f t="shared" si="44"/>
        <v>44.362714487938071</v>
      </c>
      <c r="K134">
        <f t="shared" si="44"/>
        <v>42.130429147715297</v>
      </c>
      <c r="L134">
        <f t="shared" si="44"/>
        <v>41.911880005375806</v>
      </c>
      <c r="M134">
        <f t="shared" si="44"/>
        <v>41.796440646048481</v>
      </c>
      <c r="N134">
        <f t="shared" si="44"/>
        <v>41.552454633755978</v>
      </c>
      <c r="O134">
        <f t="shared" si="44"/>
        <v>41.007320777989328</v>
      </c>
      <c r="P134">
        <f t="shared" si="44"/>
        <v>40.375989094744412</v>
      </c>
      <c r="Q134">
        <f t="shared" si="44"/>
        <v>39.644829783957682</v>
      </c>
      <c r="R134">
        <f t="shared" si="44"/>
        <v>39.021543108459596</v>
      </c>
      <c r="S134">
        <f t="shared" si="44"/>
        <v>38.79805787002104</v>
      </c>
      <c r="T134">
        <f t="shared" si="44"/>
        <v>37.817392420434686</v>
      </c>
      <c r="U134">
        <f t="shared" si="44"/>
        <v>38.79805787002104</v>
      </c>
      <c r="V134">
        <f t="shared" si="44"/>
        <v>38.566218360119791</v>
      </c>
      <c r="W134">
        <f t="shared" si="44"/>
        <v>38.566218360119791</v>
      </c>
      <c r="X134">
        <f t="shared" si="44"/>
        <v>38.325712281388199</v>
      </c>
      <c r="Y134">
        <f t="shared" si="44"/>
        <v>38.325712281388199</v>
      </c>
      <c r="Z134">
        <f t="shared" si="44"/>
        <v>37.817392420434686</v>
      </c>
      <c r="AA134">
        <f t="shared" si="44"/>
        <v>37.817392420434686</v>
      </c>
      <c r="AB134">
        <f t="shared" si="44"/>
        <v>37.817392420434686</v>
      </c>
      <c r="AC134">
        <f t="shared" si="44"/>
        <v>37.54889391042601</v>
      </c>
      <c r="AD134">
        <f t="shared" si="44"/>
        <v>37.54889391042601</v>
      </c>
      <c r="AE134">
        <f t="shared" si="44"/>
        <v>37.54889391042601</v>
      </c>
      <c r="AF134">
        <f t="shared" si="44"/>
        <v>37.817392420434686</v>
      </c>
    </row>
    <row r="135" spans="1:32" x14ac:dyDescent="0.35">
      <c r="A135">
        <v>1</v>
      </c>
      <c r="B135">
        <v>12</v>
      </c>
      <c r="C135">
        <v>28</v>
      </c>
      <c r="D135">
        <v>1</v>
      </c>
      <c r="E135">
        <f t="shared" si="1"/>
        <v>32.993328066120156</v>
      </c>
      <c r="F135">
        <f t="shared" si="1"/>
        <v>21.755640748246186</v>
      </c>
      <c r="G135">
        <f t="shared" ref="G135:AF135" si="45">45*(1-EXP(-3.67*((G46/1000)-2.03)))</f>
        <v>17.073878933537259</v>
      </c>
      <c r="H135">
        <f t="shared" si="45"/>
        <v>16.029951388616137</v>
      </c>
      <c r="I135">
        <f t="shared" si="45"/>
        <v>16.029951388616137</v>
      </c>
      <c r="J135">
        <f t="shared" si="45"/>
        <v>18.080188843304743</v>
      </c>
      <c r="K135">
        <f t="shared" si="45"/>
        <v>17.073878933537259</v>
      </c>
      <c r="L135">
        <f t="shared" si="45"/>
        <v>16.029951388616137</v>
      </c>
      <c r="M135">
        <f t="shared" si="45"/>
        <v>16.029951388616137</v>
      </c>
      <c r="N135">
        <f t="shared" si="45"/>
        <v>14.946999995146552</v>
      </c>
      <c r="O135">
        <f t="shared" si="45"/>
        <v>13.823565973002385</v>
      </c>
      <c r="P135">
        <f t="shared" si="45"/>
        <v>13.823565973002385</v>
      </c>
      <c r="Q135">
        <f t="shared" si="45"/>
        <v>16.029951388616137</v>
      </c>
      <c r="R135">
        <f t="shared" si="45"/>
        <v>16.029951388616137</v>
      </c>
      <c r="S135">
        <f t="shared" si="45"/>
        <v>14.946999995146552</v>
      </c>
      <c r="T135">
        <f t="shared" si="45"/>
        <v>16.029951388616137</v>
      </c>
      <c r="U135">
        <f t="shared" si="45"/>
        <v>14.946999995146552</v>
      </c>
      <c r="V135">
        <f t="shared" si="45"/>
        <v>13.823565973002385</v>
      </c>
      <c r="W135">
        <f t="shared" si="45"/>
        <v>13.823565973002385</v>
      </c>
      <c r="X135">
        <f t="shared" si="45"/>
        <v>13.823565973002385</v>
      </c>
      <c r="Y135">
        <f t="shared" si="45"/>
        <v>12.658136010289697</v>
      </c>
      <c r="Z135">
        <f t="shared" si="45"/>
        <v>12.658136010289697</v>
      </c>
      <c r="AA135">
        <f t="shared" si="45"/>
        <v>12.658136010289697</v>
      </c>
      <c r="AB135">
        <f t="shared" si="45"/>
        <v>12.658136010289697</v>
      </c>
      <c r="AC135">
        <f t="shared" si="45"/>
        <v>12.658136010289697</v>
      </c>
      <c r="AD135">
        <f t="shared" si="45"/>
        <v>12.658136010289697</v>
      </c>
      <c r="AE135">
        <f t="shared" si="45"/>
        <v>11.449140224852904</v>
      </c>
      <c r="AF135">
        <f t="shared" si="45"/>
        <v>11.449140224852904</v>
      </c>
    </row>
    <row r="136" spans="1:32" x14ac:dyDescent="0.35">
      <c r="A136">
        <v>1</v>
      </c>
      <c r="B136">
        <v>12</v>
      </c>
      <c r="C136">
        <v>28</v>
      </c>
      <c r="D136">
        <v>2</v>
      </c>
      <c r="E136">
        <f t="shared" si="1"/>
        <v>34.245088975202471</v>
      </c>
      <c r="F136">
        <f t="shared" si="1"/>
        <v>30.035772945249374</v>
      </c>
      <c r="G136">
        <f t="shared" ref="G136:AF136" si="46">45*(1-EXP(-3.67*((G47/1000)-2.03)))</f>
        <v>29.476383806538358</v>
      </c>
      <c r="H136">
        <f t="shared" si="46"/>
        <v>29.476383806538358</v>
      </c>
      <c r="I136">
        <f t="shared" si="46"/>
        <v>28.896083717508127</v>
      </c>
      <c r="J136">
        <f t="shared" si="46"/>
        <v>29.476383806538358</v>
      </c>
      <c r="K136">
        <f t="shared" si="46"/>
        <v>19.050236658809833</v>
      </c>
      <c r="L136">
        <f t="shared" si="46"/>
        <v>17.073878933537259</v>
      </c>
      <c r="M136">
        <f t="shared" si="46"/>
        <v>16.029951388616137</v>
      </c>
      <c r="N136">
        <f t="shared" si="46"/>
        <v>14.946999995146552</v>
      </c>
      <c r="O136">
        <f t="shared" si="46"/>
        <v>14.946999995146552</v>
      </c>
      <c r="P136">
        <f t="shared" si="46"/>
        <v>14.946999995146552</v>
      </c>
      <c r="Q136">
        <f t="shared" si="46"/>
        <v>16.029951388616137</v>
      </c>
      <c r="R136">
        <f t="shared" si="46"/>
        <v>14.946999995146552</v>
      </c>
      <c r="S136">
        <f t="shared" si="46"/>
        <v>14.946999995146552</v>
      </c>
      <c r="T136">
        <f t="shared" si="46"/>
        <v>14.946999995146552</v>
      </c>
      <c r="U136">
        <f t="shared" si="46"/>
        <v>14.946999995146552</v>
      </c>
      <c r="V136">
        <f t="shared" si="46"/>
        <v>14.946999995146552</v>
      </c>
      <c r="W136">
        <f t="shared" si="46"/>
        <v>14.946999995146552</v>
      </c>
      <c r="X136">
        <f t="shared" si="46"/>
        <v>13.823565973002385</v>
      </c>
      <c r="Y136">
        <f t="shared" si="46"/>
        <v>13.823565973002385</v>
      </c>
      <c r="Z136">
        <f t="shared" si="46"/>
        <v>13.823565973002385</v>
      </c>
      <c r="AA136">
        <f t="shared" si="46"/>
        <v>13.823565973002385</v>
      </c>
      <c r="AB136">
        <f t="shared" si="46"/>
        <v>13.823565973002385</v>
      </c>
      <c r="AC136">
        <f t="shared" si="46"/>
        <v>13.823565973002385</v>
      </c>
      <c r="AD136">
        <f t="shared" si="46"/>
        <v>14.946999995146552</v>
      </c>
      <c r="AE136">
        <f t="shared" si="46"/>
        <v>14.946999995146552</v>
      </c>
      <c r="AF136">
        <f t="shared" si="46"/>
        <v>13.823565973002385</v>
      </c>
    </row>
    <row r="137" spans="1:32" x14ac:dyDescent="0.35">
      <c r="A137">
        <v>1</v>
      </c>
      <c r="B137">
        <v>12</v>
      </c>
      <c r="C137">
        <v>28</v>
      </c>
      <c r="D137">
        <v>3</v>
      </c>
      <c r="E137">
        <f t="shared" si="1"/>
        <v>37.817392420434686</v>
      </c>
      <c r="F137">
        <f t="shared" si="1"/>
        <v>37.817392420434686</v>
      </c>
      <c r="G137">
        <f t="shared" ref="G137:AF137" si="47">45*(1-EXP(-3.67*((G48/1000)-2.03)))</f>
        <v>37.270358453656932</v>
      </c>
      <c r="H137">
        <f t="shared" si="47"/>
        <v>38.566218360119791</v>
      </c>
      <c r="I137">
        <f t="shared" si="47"/>
        <v>39.837801834894144</v>
      </c>
      <c r="J137">
        <f t="shared" si="47"/>
        <v>40.0238201923082</v>
      </c>
      <c r="K137">
        <f t="shared" si="47"/>
        <v>27.021753670604049</v>
      </c>
      <c r="L137">
        <f t="shared" si="47"/>
        <v>19.050236658809833</v>
      </c>
      <c r="M137">
        <f t="shared" si="47"/>
        <v>16.029951388616137</v>
      </c>
      <c r="N137">
        <f t="shared" si="47"/>
        <v>14.946999995146552</v>
      </c>
      <c r="O137">
        <f t="shared" si="47"/>
        <v>14.946999995146552</v>
      </c>
      <c r="P137">
        <f t="shared" si="47"/>
        <v>13.823565973002385</v>
      </c>
      <c r="Q137">
        <f t="shared" si="47"/>
        <v>14.946999995146552</v>
      </c>
      <c r="R137">
        <f t="shared" si="47"/>
        <v>13.823565973002385</v>
      </c>
      <c r="S137">
        <f t="shared" si="47"/>
        <v>13.823565973002385</v>
      </c>
      <c r="T137">
        <f t="shared" si="47"/>
        <v>13.823565973002385</v>
      </c>
      <c r="U137">
        <f t="shared" si="47"/>
        <v>13.823565973002385</v>
      </c>
      <c r="V137">
        <f t="shared" si="47"/>
        <v>13.823565973002385</v>
      </c>
      <c r="W137">
        <f t="shared" si="47"/>
        <v>13.823565973002385</v>
      </c>
      <c r="X137">
        <f t="shared" si="47"/>
        <v>13.823565973002385</v>
      </c>
      <c r="Y137">
        <f t="shared" si="47"/>
        <v>13.823565973002385</v>
      </c>
      <c r="Z137">
        <f t="shared" si="47"/>
        <v>13.823565973002385</v>
      </c>
      <c r="AA137">
        <f t="shared" si="47"/>
        <v>13.823565973002385</v>
      </c>
      <c r="AB137">
        <f t="shared" si="47"/>
        <v>13.823565973002385</v>
      </c>
      <c r="AC137">
        <f t="shared" si="47"/>
        <v>13.823565973002385</v>
      </c>
      <c r="AD137">
        <f t="shared" si="47"/>
        <v>13.823565973002385</v>
      </c>
      <c r="AE137">
        <f t="shared" si="47"/>
        <v>14.946999995146552</v>
      </c>
      <c r="AF137">
        <f t="shared" si="47"/>
        <v>14.946999995146552</v>
      </c>
    </row>
    <row r="138" spans="1:32" x14ac:dyDescent="0.35">
      <c r="A138">
        <v>1</v>
      </c>
      <c r="B138">
        <v>12</v>
      </c>
      <c r="C138">
        <v>28</v>
      </c>
      <c r="D138">
        <v>4</v>
      </c>
      <c r="E138">
        <f t="shared" si="1"/>
        <v>43.853558852399352</v>
      </c>
      <c r="F138">
        <f t="shared" si="1"/>
        <v>44.010086298870839</v>
      </c>
      <c r="G138">
        <f t="shared" ref="G138:AF138" si="48">45*(1-EXP(-3.67*((G49/1000)-2.03)))</f>
        <v>44.080143418007566</v>
      </c>
      <c r="H138">
        <f t="shared" si="48"/>
        <v>44.261945427198192</v>
      </c>
      <c r="I138">
        <f t="shared" si="48"/>
        <v>44.488668673393789</v>
      </c>
      <c r="J138">
        <f t="shared" si="48"/>
        <v>44.574392411175772</v>
      </c>
      <c r="K138">
        <f t="shared" si="48"/>
        <v>27.669594715139215</v>
      </c>
      <c r="L138">
        <f t="shared" si="48"/>
        <v>25.652513976477216</v>
      </c>
      <c r="M138">
        <f t="shared" si="48"/>
        <v>19.985329074409258</v>
      </c>
      <c r="N138">
        <f t="shared" si="48"/>
        <v>17.073878933537259</v>
      </c>
      <c r="O138">
        <f t="shared" si="48"/>
        <v>16.029951388616137</v>
      </c>
      <c r="P138">
        <f t="shared" si="48"/>
        <v>16.029951388616137</v>
      </c>
      <c r="Q138">
        <f t="shared" si="48"/>
        <v>16.029951388616137</v>
      </c>
      <c r="R138">
        <f t="shared" si="48"/>
        <v>14.946999995146552</v>
      </c>
      <c r="S138">
        <f t="shared" si="48"/>
        <v>16.029951388616137</v>
      </c>
      <c r="T138">
        <f t="shared" si="48"/>
        <v>14.946999995146552</v>
      </c>
      <c r="U138">
        <f t="shared" si="48"/>
        <v>14.946999995146552</v>
      </c>
      <c r="V138">
        <f t="shared" si="48"/>
        <v>14.946999995146552</v>
      </c>
      <c r="W138">
        <f t="shared" si="48"/>
        <v>14.946999995146552</v>
      </c>
      <c r="X138">
        <f t="shared" si="48"/>
        <v>14.946999995146552</v>
      </c>
      <c r="Y138">
        <f t="shared" si="48"/>
        <v>16.029951388616137</v>
      </c>
      <c r="Z138">
        <f t="shared" si="48"/>
        <v>16.029951388616137</v>
      </c>
      <c r="AA138">
        <f t="shared" si="48"/>
        <v>16.029951388616137</v>
      </c>
      <c r="AB138">
        <f t="shared" si="48"/>
        <v>17.073878933537259</v>
      </c>
      <c r="AC138">
        <f t="shared" si="48"/>
        <v>17.073878933537259</v>
      </c>
      <c r="AD138">
        <f t="shared" si="48"/>
        <v>18.080188843304743</v>
      </c>
      <c r="AE138">
        <f t="shared" si="48"/>
        <v>19.050236658809833</v>
      </c>
      <c r="AF138">
        <f t="shared" si="48"/>
        <v>19.985329074409258</v>
      </c>
    </row>
    <row r="139" spans="1:32" x14ac:dyDescent="0.35">
      <c r="A139">
        <v>2</v>
      </c>
      <c r="B139">
        <v>13</v>
      </c>
      <c r="C139">
        <v>48</v>
      </c>
      <c r="D139">
        <v>1</v>
      </c>
      <c r="E139">
        <f t="shared" si="1"/>
        <v>35.006224094465566</v>
      </c>
      <c r="F139">
        <f t="shared" si="1"/>
        <v>24.178991734118391</v>
      </c>
      <c r="G139">
        <f t="shared" ref="G139:AF139" si="49">45*(1-EXP(-3.67*((G50/1000)-2.03)))</f>
        <v>21.755640748246186</v>
      </c>
      <c r="H139">
        <f t="shared" si="49"/>
        <v>19.985329074409258</v>
      </c>
      <c r="I139">
        <f t="shared" si="49"/>
        <v>19.985329074409258</v>
      </c>
      <c r="J139">
        <f t="shared" si="49"/>
        <v>19.985329074409258</v>
      </c>
      <c r="K139">
        <f t="shared" si="49"/>
        <v>19.985329074409258</v>
      </c>
      <c r="L139">
        <f t="shared" si="49"/>
        <v>19.050236658809833</v>
      </c>
      <c r="M139">
        <f t="shared" si="49"/>
        <v>19.050236658809833</v>
      </c>
      <c r="N139">
        <f t="shared" si="49"/>
        <v>19.050236658809833</v>
      </c>
      <c r="O139">
        <f t="shared" si="49"/>
        <v>19.050236658809833</v>
      </c>
      <c r="P139">
        <f t="shared" si="49"/>
        <v>19.050236658809833</v>
      </c>
      <c r="Q139">
        <f t="shared" si="49"/>
        <v>21.755640748246186</v>
      </c>
      <c r="R139">
        <f t="shared" si="49"/>
        <v>21.755640748246186</v>
      </c>
      <c r="S139">
        <f t="shared" si="49"/>
        <v>21.755640748246186</v>
      </c>
      <c r="T139">
        <f t="shared" si="49"/>
        <v>20.886725698096672</v>
      </c>
      <c r="U139">
        <f t="shared" si="49"/>
        <v>20.886725698096672</v>
      </c>
      <c r="V139">
        <f t="shared" si="49"/>
        <v>19.985329074409258</v>
      </c>
      <c r="W139">
        <f t="shared" si="49"/>
        <v>19.985329074409258</v>
      </c>
      <c r="X139">
        <f t="shared" si="49"/>
        <v>19.050236658809833</v>
      </c>
      <c r="Y139">
        <f t="shared" si="49"/>
        <v>19.050236658809833</v>
      </c>
      <c r="Z139">
        <f t="shared" si="49"/>
        <v>18.080188843304743</v>
      </c>
      <c r="AA139">
        <f t="shared" si="49"/>
        <v>17.073878933537259</v>
      </c>
      <c r="AB139">
        <f t="shared" si="49"/>
        <v>17.073878933537259</v>
      </c>
      <c r="AC139">
        <f t="shared" si="49"/>
        <v>17.073878933537259</v>
      </c>
      <c r="AD139">
        <f t="shared" si="49"/>
        <v>18.080188843304743</v>
      </c>
      <c r="AE139">
        <f t="shared" si="49"/>
        <v>18.080188843304743</v>
      </c>
      <c r="AF139">
        <f t="shared" si="49"/>
        <v>17.073878933537259</v>
      </c>
    </row>
    <row r="140" spans="1:32" x14ac:dyDescent="0.35">
      <c r="A140">
        <v>2</v>
      </c>
      <c r="B140">
        <v>13</v>
      </c>
      <c r="C140">
        <v>48</v>
      </c>
      <c r="D140">
        <v>2</v>
      </c>
      <c r="E140">
        <f t="shared" si="1"/>
        <v>35.713492968955471</v>
      </c>
      <c r="F140">
        <f t="shared" si="1"/>
        <v>30.035772945249374</v>
      </c>
      <c r="G140">
        <f t="shared" ref="G140:AF140" si="50">45*(1-EXP(-3.67*((G51/1000)-2.03)))</f>
        <v>28.896083717508127</v>
      </c>
      <c r="H140">
        <f t="shared" si="50"/>
        <v>25.652513976477216</v>
      </c>
      <c r="I140">
        <f t="shared" si="50"/>
        <v>23.40066580800589</v>
      </c>
      <c r="J140">
        <f t="shared" si="50"/>
        <v>22.593244689214821</v>
      </c>
      <c r="K140">
        <f t="shared" si="50"/>
        <v>18.080188843304743</v>
      </c>
      <c r="L140">
        <f t="shared" si="50"/>
        <v>17.073878933537259</v>
      </c>
      <c r="M140">
        <f t="shared" si="50"/>
        <v>16.029951388616137</v>
      </c>
      <c r="N140">
        <f t="shared" si="50"/>
        <v>16.029951388616137</v>
      </c>
      <c r="O140">
        <f t="shared" si="50"/>
        <v>16.029951388616137</v>
      </c>
      <c r="P140">
        <f t="shared" si="50"/>
        <v>14.946999995146552</v>
      </c>
      <c r="Q140">
        <f t="shared" si="50"/>
        <v>18.080188843304743</v>
      </c>
      <c r="R140">
        <f t="shared" si="50"/>
        <v>16.029951388616137</v>
      </c>
      <c r="S140">
        <f t="shared" si="50"/>
        <v>16.029951388616137</v>
      </c>
      <c r="T140">
        <f t="shared" si="50"/>
        <v>16.029951388616137</v>
      </c>
      <c r="U140">
        <f t="shared" si="50"/>
        <v>17.073878933537259</v>
      </c>
      <c r="V140">
        <f t="shared" si="50"/>
        <v>16.029951388616137</v>
      </c>
      <c r="W140">
        <f t="shared" si="50"/>
        <v>17.073878933537259</v>
      </c>
      <c r="X140">
        <f t="shared" si="50"/>
        <v>17.073878933537259</v>
      </c>
      <c r="Y140">
        <f t="shared" si="50"/>
        <v>17.073878933537259</v>
      </c>
      <c r="Z140">
        <f t="shared" si="50"/>
        <v>18.080188843304743</v>
      </c>
      <c r="AA140">
        <f t="shared" si="50"/>
        <v>18.080188843304743</v>
      </c>
      <c r="AB140">
        <f t="shared" si="50"/>
        <v>18.080188843304743</v>
      </c>
      <c r="AC140">
        <f t="shared" si="50"/>
        <v>18.080188843304743</v>
      </c>
      <c r="AD140">
        <f t="shared" si="50"/>
        <v>19.050236658809833</v>
      </c>
      <c r="AE140">
        <f t="shared" si="50"/>
        <v>19.050236658809833</v>
      </c>
      <c r="AF140">
        <f t="shared" si="50"/>
        <v>19.985329074409258</v>
      </c>
    </row>
    <row r="141" spans="1:32" x14ac:dyDescent="0.35">
      <c r="A141">
        <v>2</v>
      </c>
      <c r="B141">
        <v>13</v>
      </c>
      <c r="C141">
        <v>48</v>
      </c>
      <c r="D141">
        <v>3</v>
      </c>
      <c r="E141">
        <f t="shared" si="1"/>
        <v>37.54889391042601</v>
      </c>
      <c r="F141">
        <f t="shared" si="1"/>
        <v>36.37070776323079</v>
      </c>
      <c r="G141">
        <f t="shared" ref="G141:AF141" si="51">45*(1-EXP(-3.67*((G52/1000)-2.03)))</f>
        <v>36.048129635115622</v>
      </c>
      <c r="H141">
        <f t="shared" si="51"/>
        <v>35.006224094465566</v>
      </c>
      <c r="I141">
        <f t="shared" si="51"/>
        <v>36.048129635115622</v>
      </c>
      <c r="J141">
        <f t="shared" si="51"/>
        <v>36.981410851396326</v>
      </c>
      <c r="K141">
        <f t="shared" si="51"/>
        <v>30.575004653848197</v>
      </c>
      <c r="L141">
        <f t="shared" si="51"/>
        <v>30.035772945249374</v>
      </c>
      <c r="M141">
        <f t="shared" si="51"/>
        <v>30.575004653848197</v>
      </c>
      <c r="N141">
        <f t="shared" si="51"/>
        <v>30.575004653848197</v>
      </c>
      <c r="O141">
        <f t="shared" si="51"/>
        <v>31.595875075541855</v>
      </c>
      <c r="P141">
        <f t="shared" si="51"/>
        <v>32.078888943137059</v>
      </c>
      <c r="Q141">
        <f t="shared" si="51"/>
        <v>32.544497542010554</v>
      </c>
      <c r="R141">
        <f t="shared" si="51"/>
        <v>32.544497542010554</v>
      </c>
      <c r="S141">
        <f t="shared" si="51"/>
        <v>32.544497542010554</v>
      </c>
      <c r="T141">
        <f t="shared" si="51"/>
        <v>33.425985108665905</v>
      </c>
      <c r="U141">
        <f t="shared" si="51"/>
        <v>33.843051476502204</v>
      </c>
      <c r="V141">
        <f t="shared" si="51"/>
        <v>34.245088975202471</v>
      </c>
      <c r="W141">
        <f t="shared" si="51"/>
        <v>34.245088975202471</v>
      </c>
      <c r="X141">
        <f t="shared" si="51"/>
        <v>34.63263916583454</v>
      </c>
      <c r="Y141">
        <f t="shared" si="51"/>
        <v>35.006224094465566</v>
      </c>
      <c r="Z141">
        <f t="shared" si="51"/>
        <v>35.006224094465566</v>
      </c>
      <c r="AA141">
        <f t="shared" si="51"/>
        <v>35.006224094465566</v>
      </c>
      <c r="AB141">
        <f t="shared" si="51"/>
        <v>34.63263916583454</v>
      </c>
      <c r="AC141">
        <f t="shared" si="51"/>
        <v>34.63263916583454</v>
      </c>
      <c r="AD141">
        <f t="shared" si="51"/>
        <v>35.006224094465566</v>
      </c>
      <c r="AE141">
        <f t="shared" si="51"/>
        <v>34.63263916583454</v>
      </c>
      <c r="AF141">
        <f t="shared" si="51"/>
        <v>34.245088975202471</v>
      </c>
    </row>
    <row r="142" spans="1:32" x14ac:dyDescent="0.35">
      <c r="A142">
        <v>2</v>
      </c>
      <c r="B142">
        <v>13</v>
      </c>
      <c r="C142">
        <v>48</v>
      </c>
      <c r="D142">
        <v>4</v>
      </c>
      <c r="E142">
        <f t="shared" si="1"/>
        <v>43.283370990127523</v>
      </c>
      <c r="F142">
        <f t="shared" si="1"/>
        <v>43.152630953677821</v>
      </c>
      <c r="G142">
        <f t="shared" ref="G142:AF142" si="52">45*(1-EXP(-3.67*((G53/1000)-2.03)))</f>
        <v>43.672280923667714</v>
      </c>
      <c r="H142">
        <f t="shared" si="52"/>
        <v>43.571160623686559</v>
      </c>
      <c r="I142">
        <f t="shared" si="52"/>
        <v>44.20573451546651</v>
      </c>
      <c r="J142">
        <f t="shared" si="52"/>
        <v>44.338891634114688</v>
      </c>
      <c r="K142">
        <f t="shared" si="52"/>
        <v>39.236975119255391</v>
      </c>
      <c r="L142">
        <f t="shared" si="52"/>
        <v>38.79805787002104</v>
      </c>
      <c r="M142">
        <f t="shared" si="52"/>
        <v>39.021543108459596</v>
      </c>
      <c r="N142">
        <f t="shared" si="52"/>
        <v>39.021543108459596</v>
      </c>
      <c r="O142">
        <f t="shared" si="52"/>
        <v>39.444644098199078</v>
      </c>
      <c r="P142">
        <f t="shared" si="52"/>
        <v>39.021543108459596</v>
      </c>
      <c r="Q142">
        <f t="shared" si="52"/>
        <v>37.817392420434686</v>
      </c>
      <c r="R142">
        <f t="shared" si="52"/>
        <v>37.270358453656932</v>
      </c>
      <c r="S142">
        <f t="shared" si="52"/>
        <v>37.54889391042601</v>
      </c>
      <c r="T142">
        <f t="shared" si="52"/>
        <v>37.817392420434686</v>
      </c>
      <c r="U142">
        <f t="shared" si="52"/>
        <v>37.817392420434686</v>
      </c>
      <c r="V142">
        <f t="shared" si="52"/>
        <v>37.817392420434686</v>
      </c>
      <c r="W142">
        <f t="shared" si="52"/>
        <v>37.54889391042601</v>
      </c>
      <c r="X142">
        <f t="shared" si="52"/>
        <v>37.270358453656932</v>
      </c>
      <c r="Y142">
        <f t="shared" si="52"/>
        <v>37.270358453656932</v>
      </c>
      <c r="Z142">
        <f t="shared" si="52"/>
        <v>37.270358453656932</v>
      </c>
      <c r="AA142">
        <f t="shared" si="52"/>
        <v>36.981410851396326</v>
      </c>
      <c r="AB142">
        <f t="shared" si="52"/>
        <v>37.270358453656932</v>
      </c>
      <c r="AC142">
        <f t="shared" si="52"/>
        <v>36.981410851396326</v>
      </c>
      <c r="AD142">
        <f t="shared" si="52"/>
        <v>36.981410851396326</v>
      </c>
      <c r="AE142">
        <f t="shared" si="52"/>
        <v>36.681661879324245</v>
      </c>
      <c r="AF142">
        <f t="shared" si="52"/>
        <v>36.681661879324245</v>
      </c>
    </row>
    <row r="143" spans="1:32" x14ac:dyDescent="0.35">
      <c r="A143">
        <v>2</v>
      </c>
      <c r="B143">
        <v>14</v>
      </c>
      <c r="C143">
        <v>58</v>
      </c>
      <c r="D143">
        <v>1</v>
      </c>
      <c r="E143">
        <f t="shared" si="1"/>
        <v>35.006224094465566</v>
      </c>
      <c r="F143">
        <f t="shared" si="1"/>
        <v>26.349695187867908</v>
      </c>
      <c r="G143">
        <f t="shared" ref="G143:AF143" si="53">45*(1-EXP(-3.67*((G54/1000)-2.03)))</f>
        <v>20.886725698096672</v>
      </c>
      <c r="H143">
        <f t="shared" si="53"/>
        <v>19.985329074409258</v>
      </c>
      <c r="I143">
        <f t="shared" si="53"/>
        <v>19.985329074409258</v>
      </c>
      <c r="J143">
        <f t="shared" si="53"/>
        <v>19.050236658809833</v>
      </c>
      <c r="K143">
        <f t="shared" si="53"/>
        <v>19.985329074409258</v>
      </c>
      <c r="L143">
        <f t="shared" si="53"/>
        <v>19.985329074409258</v>
      </c>
      <c r="M143">
        <f t="shared" si="53"/>
        <v>19.985329074409258</v>
      </c>
      <c r="N143">
        <f t="shared" si="53"/>
        <v>20.886725698096672</v>
      </c>
      <c r="O143">
        <f t="shared" si="53"/>
        <v>21.755640748246186</v>
      </c>
      <c r="P143">
        <f t="shared" si="53"/>
        <v>21.755640748246186</v>
      </c>
      <c r="Q143">
        <f t="shared" si="53"/>
        <v>24.178991734118391</v>
      </c>
      <c r="R143">
        <f t="shared" si="53"/>
        <v>23.40066580800589</v>
      </c>
      <c r="S143">
        <f t="shared" si="53"/>
        <v>23.40066580800589</v>
      </c>
      <c r="T143">
        <f t="shared" si="53"/>
        <v>22.593244689214821</v>
      </c>
      <c r="U143">
        <f t="shared" si="53"/>
        <v>22.593244689214821</v>
      </c>
      <c r="V143">
        <f t="shared" si="53"/>
        <v>22.593244689214821</v>
      </c>
      <c r="W143">
        <f t="shared" si="53"/>
        <v>21.755640748246186</v>
      </c>
      <c r="X143">
        <f t="shared" si="53"/>
        <v>21.755640748246186</v>
      </c>
      <c r="Y143">
        <f t="shared" si="53"/>
        <v>21.755640748246186</v>
      </c>
      <c r="Z143">
        <f t="shared" si="53"/>
        <v>21.755640748246186</v>
      </c>
      <c r="AA143">
        <f t="shared" si="53"/>
        <v>21.755640748246186</v>
      </c>
      <c r="AB143">
        <f t="shared" si="53"/>
        <v>21.755640748246186</v>
      </c>
      <c r="AC143">
        <f t="shared" si="53"/>
        <v>21.755640748246186</v>
      </c>
      <c r="AD143">
        <f t="shared" si="53"/>
        <v>21.755640748246186</v>
      </c>
      <c r="AE143">
        <f t="shared" si="53"/>
        <v>22.593244689214821</v>
      </c>
      <c r="AF143">
        <f t="shared" si="53"/>
        <v>23.40066580800589</v>
      </c>
    </row>
    <row r="144" spans="1:32" x14ac:dyDescent="0.35">
      <c r="A144">
        <v>2</v>
      </c>
      <c r="B144">
        <v>14</v>
      </c>
      <c r="C144">
        <v>58</v>
      </c>
      <c r="D144">
        <v>2</v>
      </c>
      <c r="E144">
        <f t="shared" si="1"/>
        <v>32.544497542010554</v>
      </c>
      <c r="F144">
        <f t="shared" si="1"/>
        <v>31.094805299653448</v>
      </c>
      <c r="G144">
        <f t="shared" ref="G144:AF144" si="54">45*(1-EXP(-3.67*((G55/1000)-2.03)))</f>
        <v>28.896083717508127</v>
      </c>
      <c r="H144">
        <f t="shared" si="54"/>
        <v>28.294090990040281</v>
      </c>
      <c r="I144">
        <f t="shared" si="54"/>
        <v>29.476383806538358</v>
      </c>
      <c r="J144">
        <f t="shared" si="54"/>
        <v>30.575004653848197</v>
      </c>
      <c r="K144">
        <f t="shared" si="54"/>
        <v>30.035772945249374</v>
      </c>
      <c r="L144">
        <f t="shared" si="54"/>
        <v>29.476383806538358</v>
      </c>
      <c r="M144">
        <f t="shared" si="54"/>
        <v>30.575004653848197</v>
      </c>
      <c r="N144">
        <f t="shared" si="54"/>
        <v>31.595875075541855</v>
      </c>
      <c r="O144">
        <f t="shared" si="54"/>
        <v>31.595875075541855</v>
      </c>
      <c r="P144">
        <f t="shared" si="54"/>
        <v>32.078888943137059</v>
      </c>
      <c r="Q144">
        <f t="shared" si="54"/>
        <v>32.078888943137059</v>
      </c>
      <c r="R144">
        <f t="shared" si="54"/>
        <v>31.094805299653448</v>
      </c>
      <c r="S144">
        <f t="shared" si="54"/>
        <v>31.595875075541855</v>
      </c>
      <c r="T144">
        <f t="shared" si="54"/>
        <v>32.078888943137059</v>
      </c>
      <c r="U144">
        <f t="shared" si="54"/>
        <v>32.078888943137059</v>
      </c>
      <c r="V144">
        <f t="shared" si="54"/>
        <v>32.078888943137059</v>
      </c>
      <c r="W144">
        <f t="shared" si="54"/>
        <v>32.544497542010554</v>
      </c>
      <c r="X144">
        <f t="shared" si="54"/>
        <v>32.993328066120156</v>
      </c>
      <c r="Y144">
        <f t="shared" si="54"/>
        <v>33.425985108665905</v>
      </c>
      <c r="Z144">
        <f t="shared" si="54"/>
        <v>33.425985108665905</v>
      </c>
      <c r="AA144">
        <f t="shared" si="54"/>
        <v>33.425985108665905</v>
      </c>
      <c r="AB144">
        <f t="shared" si="54"/>
        <v>33.425985108665905</v>
      </c>
      <c r="AC144">
        <f t="shared" si="54"/>
        <v>33.425985108665905</v>
      </c>
      <c r="AD144">
        <f t="shared" si="54"/>
        <v>33.425985108665905</v>
      </c>
      <c r="AE144">
        <f t="shared" si="54"/>
        <v>33.425985108665905</v>
      </c>
      <c r="AF144">
        <f t="shared" si="54"/>
        <v>33.425985108665905</v>
      </c>
    </row>
    <row r="145" spans="1:32" x14ac:dyDescent="0.35">
      <c r="A145">
        <v>2</v>
      </c>
      <c r="B145">
        <v>14</v>
      </c>
      <c r="C145">
        <v>58</v>
      </c>
      <c r="D145">
        <v>3</v>
      </c>
      <c r="E145">
        <f t="shared" si="1"/>
        <v>39.837801834894144</v>
      </c>
      <c r="F145">
        <f t="shared" si="1"/>
        <v>38.325712281388199</v>
      </c>
      <c r="G145">
        <f t="shared" ref="G145:AF145" si="55">45*(1-EXP(-3.67*((G56/1000)-2.03)))</f>
        <v>36.048129635115622</v>
      </c>
      <c r="H145">
        <f t="shared" si="55"/>
        <v>36.048129635115622</v>
      </c>
      <c r="I145">
        <f t="shared" si="55"/>
        <v>36.681661879324245</v>
      </c>
      <c r="J145">
        <f t="shared" si="55"/>
        <v>37.54889391042601</v>
      </c>
      <c r="K145">
        <f t="shared" si="55"/>
        <v>37.54889391042601</v>
      </c>
      <c r="L145">
        <f t="shared" si="55"/>
        <v>37.54889391042601</v>
      </c>
      <c r="M145">
        <f t="shared" si="55"/>
        <v>39.021543108459596</v>
      </c>
      <c r="N145">
        <f t="shared" si="55"/>
        <v>38.566218360119791</v>
      </c>
      <c r="O145">
        <f t="shared" si="55"/>
        <v>38.325712281388199</v>
      </c>
      <c r="P145">
        <f t="shared" si="55"/>
        <v>38.325712281388199</v>
      </c>
      <c r="Q145">
        <f t="shared" si="55"/>
        <v>37.270358453656932</v>
      </c>
      <c r="R145">
        <f t="shared" si="55"/>
        <v>37.54889391042601</v>
      </c>
      <c r="S145">
        <f t="shared" si="55"/>
        <v>37.270358453656932</v>
      </c>
      <c r="T145">
        <f t="shared" si="55"/>
        <v>37.270358453656932</v>
      </c>
      <c r="U145">
        <f t="shared" si="55"/>
        <v>37.54889391042601</v>
      </c>
      <c r="V145">
        <f t="shared" si="55"/>
        <v>37.54889391042601</v>
      </c>
      <c r="W145">
        <f t="shared" si="55"/>
        <v>38.566218360119791</v>
      </c>
      <c r="X145">
        <f t="shared" si="55"/>
        <v>39.021543108459596</v>
      </c>
      <c r="Y145">
        <f t="shared" si="55"/>
        <v>39.021543108459596</v>
      </c>
      <c r="Z145">
        <f t="shared" si="55"/>
        <v>38.79805787002104</v>
      </c>
      <c r="AA145">
        <f t="shared" si="55"/>
        <v>38.79805787002104</v>
      </c>
      <c r="AB145">
        <f t="shared" si="55"/>
        <v>38.566218360119791</v>
      </c>
      <c r="AC145">
        <f t="shared" si="55"/>
        <v>37.54889391042601</v>
      </c>
      <c r="AD145">
        <f t="shared" si="55"/>
        <v>37.817392420434686</v>
      </c>
      <c r="AE145">
        <f t="shared" si="55"/>
        <v>37.54889391042601</v>
      </c>
      <c r="AF145">
        <f t="shared" si="55"/>
        <v>37.270358453656932</v>
      </c>
    </row>
    <row r="146" spans="1:32" x14ac:dyDescent="0.35">
      <c r="A146">
        <v>2</v>
      </c>
      <c r="B146">
        <v>14</v>
      </c>
      <c r="C146">
        <v>58</v>
      </c>
      <c r="D146">
        <v>4</v>
      </c>
      <c r="E146">
        <f t="shared" si="1"/>
        <v>42.522221259257321</v>
      </c>
      <c r="F146">
        <f t="shared" si="1"/>
        <v>42.697575979811909</v>
      </c>
      <c r="G146">
        <f t="shared" ref="G146:AF146" si="56">45*(1-EXP(-3.67*((G57/1000)-2.03)))</f>
        <v>42.937616217479359</v>
      </c>
      <c r="H146">
        <f t="shared" si="56"/>
        <v>43.011933636398901</v>
      </c>
      <c r="I146">
        <f t="shared" si="56"/>
        <v>43.571160623686559</v>
      </c>
      <c r="J146">
        <f t="shared" si="56"/>
        <v>44.045757560371499</v>
      </c>
      <c r="K146">
        <f t="shared" si="56"/>
        <v>44.145242529253153</v>
      </c>
      <c r="L146">
        <f t="shared" si="56"/>
        <v>44.288541015922888</v>
      </c>
      <c r="M146">
        <f t="shared" si="56"/>
        <v>44.20573451546651</v>
      </c>
      <c r="N146">
        <f t="shared" si="56"/>
        <v>44.080143418007566</v>
      </c>
      <c r="O146">
        <f t="shared" si="56"/>
        <v>44.045757560371499</v>
      </c>
      <c r="P146">
        <f t="shared" si="56"/>
        <v>43.934693565424425</v>
      </c>
      <c r="Q146">
        <f t="shared" si="56"/>
        <v>43.853558852399352</v>
      </c>
      <c r="R146">
        <f t="shared" si="56"/>
        <v>43.853558852399352</v>
      </c>
      <c r="S146">
        <f t="shared" si="56"/>
        <v>43.810702864997346</v>
      </c>
      <c r="T146">
        <f t="shared" si="56"/>
        <v>43.894870536361843</v>
      </c>
      <c r="U146">
        <f t="shared" si="56"/>
        <v>43.973081582847293</v>
      </c>
      <c r="V146">
        <f t="shared" si="56"/>
        <v>44.045757560371499</v>
      </c>
      <c r="W146">
        <f t="shared" si="56"/>
        <v>44.20573451546651</v>
      </c>
      <c r="X146">
        <f t="shared" si="56"/>
        <v>44.20573451546651</v>
      </c>
      <c r="Y146">
        <f t="shared" si="56"/>
        <v>44.113290190945371</v>
      </c>
      <c r="Z146">
        <f t="shared" si="56"/>
        <v>44.045757560371499</v>
      </c>
      <c r="AA146">
        <f t="shared" si="56"/>
        <v>43.853558852399352</v>
      </c>
      <c r="AB146">
        <f t="shared" si="56"/>
        <v>43.672280923667714</v>
      </c>
      <c r="AC146">
        <f t="shared" si="56"/>
        <v>43.672280923667714</v>
      </c>
      <c r="AD146">
        <f t="shared" si="56"/>
        <v>43.720124906751536</v>
      </c>
      <c r="AE146">
        <f t="shared" si="56"/>
        <v>43.672280923667714</v>
      </c>
      <c r="AF146">
        <f t="shared" si="56"/>
        <v>43.571160623686559</v>
      </c>
    </row>
    <row r="147" spans="1:32" x14ac:dyDescent="0.35">
      <c r="A147">
        <v>3</v>
      </c>
      <c r="B147">
        <v>15</v>
      </c>
      <c r="C147">
        <v>38</v>
      </c>
      <c r="D147">
        <v>1</v>
      </c>
      <c r="E147">
        <f t="shared" si="1"/>
        <v>36.048129635115622</v>
      </c>
      <c r="F147">
        <f t="shared" si="1"/>
        <v>23.40066580800589</v>
      </c>
      <c r="G147">
        <f t="shared" ref="G147:AF147" si="57">45*(1-EXP(-3.67*((G58/1000)-2.03)))</f>
        <v>18.080188843304743</v>
      </c>
      <c r="H147">
        <f t="shared" si="57"/>
        <v>18.080188843304743</v>
      </c>
      <c r="I147">
        <f t="shared" si="57"/>
        <v>17.073878933537259</v>
      </c>
      <c r="J147">
        <f t="shared" si="57"/>
        <v>18.080188843304743</v>
      </c>
      <c r="K147">
        <f t="shared" si="57"/>
        <v>18.080188843304743</v>
      </c>
      <c r="L147">
        <f t="shared" si="57"/>
        <v>17.073878933537259</v>
      </c>
      <c r="M147">
        <f t="shared" si="57"/>
        <v>17.073878933537259</v>
      </c>
      <c r="N147">
        <f t="shared" si="57"/>
        <v>16.029951388616137</v>
      </c>
      <c r="O147">
        <f t="shared" si="57"/>
        <v>16.029951388616137</v>
      </c>
      <c r="P147">
        <f t="shared" si="57"/>
        <v>16.029951388616137</v>
      </c>
      <c r="Q147">
        <f t="shared" si="57"/>
        <v>19.050236658809833</v>
      </c>
      <c r="R147">
        <f t="shared" si="57"/>
        <v>18.080188843304743</v>
      </c>
      <c r="S147">
        <f t="shared" si="57"/>
        <v>17.073878933537259</v>
      </c>
      <c r="T147">
        <f t="shared" si="57"/>
        <v>17.073878933537259</v>
      </c>
      <c r="U147">
        <f t="shared" si="57"/>
        <v>16.029951388616137</v>
      </c>
      <c r="V147">
        <f t="shared" si="57"/>
        <v>16.029951388616137</v>
      </c>
      <c r="W147">
        <f t="shared" si="57"/>
        <v>16.029951388616137</v>
      </c>
      <c r="X147">
        <f t="shared" si="57"/>
        <v>16.029951388616137</v>
      </c>
      <c r="Y147">
        <f t="shared" si="57"/>
        <v>14.946999995146552</v>
      </c>
      <c r="Z147">
        <f t="shared" si="57"/>
        <v>14.946999995146552</v>
      </c>
      <c r="AA147">
        <f t="shared" si="57"/>
        <v>14.946999995146552</v>
      </c>
      <c r="AB147">
        <f t="shared" si="57"/>
        <v>13.823565973002385</v>
      </c>
      <c r="AC147">
        <f t="shared" si="57"/>
        <v>13.823565973002385</v>
      </c>
      <c r="AD147">
        <f t="shared" si="57"/>
        <v>13.823565973002385</v>
      </c>
      <c r="AE147">
        <f t="shared" si="57"/>
        <v>13.823565973002385</v>
      </c>
      <c r="AF147">
        <f t="shared" si="57"/>
        <v>13.823565973002385</v>
      </c>
    </row>
    <row r="148" spans="1:32" x14ac:dyDescent="0.35">
      <c r="A148">
        <v>3</v>
      </c>
      <c r="B148">
        <v>15</v>
      </c>
      <c r="C148">
        <v>38</v>
      </c>
      <c r="D148">
        <v>2</v>
      </c>
      <c r="E148">
        <f t="shared" si="1"/>
        <v>34.63263916583454</v>
      </c>
      <c r="F148">
        <f t="shared" si="1"/>
        <v>31.595875075541855</v>
      </c>
      <c r="G148">
        <f t="shared" ref="G148:AF148" si="58">45*(1-EXP(-3.67*((G59/1000)-2.03)))</f>
        <v>31.595875075541855</v>
      </c>
      <c r="H148">
        <f t="shared" si="58"/>
        <v>31.094805299653448</v>
      </c>
      <c r="I148">
        <f t="shared" si="58"/>
        <v>30.035772945249374</v>
      </c>
      <c r="J148">
        <f t="shared" si="58"/>
        <v>30.575004653848197</v>
      </c>
      <c r="K148">
        <f t="shared" si="58"/>
        <v>20.886725698096672</v>
      </c>
      <c r="L148">
        <f t="shared" si="58"/>
        <v>16.029951388616137</v>
      </c>
      <c r="M148">
        <f t="shared" si="58"/>
        <v>14.946999995146552</v>
      </c>
      <c r="N148">
        <f t="shared" si="58"/>
        <v>16.029951388616137</v>
      </c>
      <c r="O148">
        <f t="shared" si="58"/>
        <v>13.823565973002385</v>
      </c>
      <c r="P148">
        <f t="shared" si="58"/>
        <v>13.823565973002385</v>
      </c>
      <c r="Q148">
        <f t="shared" si="58"/>
        <v>14.946999995146552</v>
      </c>
      <c r="R148">
        <f t="shared" si="58"/>
        <v>13.823565973002385</v>
      </c>
      <c r="S148">
        <f t="shared" si="58"/>
        <v>14.946999995146552</v>
      </c>
      <c r="T148">
        <f t="shared" si="58"/>
        <v>14.946999995146552</v>
      </c>
      <c r="U148">
        <f t="shared" si="58"/>
        <v>13.823565973002385</v>
      </c>
      <c r="V148">
        <f t="shared" si="58"/>
        <v>14.946999995146552</v>
      </c>
      <c r="W148">
        <f t="shared" si="58"/>
        <v>14.946999995146552</v>
      </c>
      <c r="X148">
        <f t="shared" si="58"/>
        <v>13.823565973002385</v>
      </c>
      <c r="Y148">
        <f t="shared" si="58"/>
        <v>13.823565973002385</v>
      </c>
      <c r="Z148">
        <f t="shared" si="58"/>
        <v>14.946999995146552</v>
      </c>
      <c r="AA148">
        <f t="shared" si="58"/>
        <v>14.946999995146552</v>
      </c>
      <c r="AB148">
        <f t="shared" si="58"/>
        <v>13.823565973002385</v>
      </c>
      <c r="AC148">
        <f t="shared" si="58"/>
        <v>14.946999995146552</v>
      </c>
      <c r="AD148">
        <f t="shared" si="58"/>
        <v>14.946999995146552</v>
      </c>
      <c r="AE148">
        <f t="shared" si="58"/>
        <v>14.946999995146552</v>
      </c>
      <c r="AF148">
        <f t="shared" si="58"/>
        <v>16.029951388616137</v>
      </c>
    </row>
    <row r="149" spans="1:32" x14ac:dyDescent="0.35">
      <c r="A149">
        <v>3</v>
      </c>
      <c r="B149">
        <v>15</v>
      </c>
      <c r="C149">
        <v>38</v>
      </c>
      <c r="D149">
        <v>3</v>
      </c>
      <c r="E149">
        <f t="shared" si="1"/>
        <v>39.644829783957682</v>
      </c>
      <c r="F149">
        <f t="shared" si="1"/>
        <v>39.021543108459596</v>
      </c>
      <c r="G149">
        <f t="shared" ref="G149:AF149" si="59">45*(1-EXP(-3.67*((G60/1000)-2.03)))</f>
        <v>39.444644098199078</v>
      </c>
      <c r="H149">
        <f t="shared" si="59"/>
        <v>37.54889391042601</v>
      </c>
      <c r="I149">
        <f t="shared" si="59"/>
        <v>38.566218360119791</v>
      </c>
      <c r="J149">
        <f t="shared" si="59"/>
        <v>39.444644098199078</v>
      </c>
      <c r="K149">
        <f t="shared" si="59"/>
        <v>30.035772945249374</v>
      </c>
      <c r="L149">
        <f t="shared" si="59"/>
        <v>23.40066580800589</v>
      </c>
      <c r="M149">
        <f t="shared" si="59"/>
        <v>22.593244689214821</v>
      </c>
      <c r="N149">
        <f t="shared" si="59"/>
        <v>22.593244689214821</v>
      </c>
      <c r="O149">
        <f t="shared" si="59"/>
        <v>22.593244689214821</v>
      </c>
      <c r="P149">
        <f t="shared" si="59"/>
        <v>21.755640748246186</v>
      </c>
      <c r="Q149">
        <f t="shared" si="59"/>
        <v>22.593244689214821</v>
      </c>
      <c r="R149">
        <f t="shared" si="59"/>
        <v>21.755640748246186</v>
      </c>
      <c r="S149">
        <f t="shared" si="59"/>
        <v>21.755640748246186</v>
      </c>
      <c r="T149">
        <f t="shared" si="59"/>
        <v>22.593244689214821</v>
      </c>
      <c r="U149">
        <f t="shared" si="59"/>
        <v>22.593244689214821</v>
      </c>
      <c r="V149">
        <f t="shared" si="59"/>
        <v>22.593244689214821</v>
      </c>
      <c r="W149">
        <f t="shared" si="59"/>
        <v>22.593244689214821</v>
      </c>
      <c r="X149">
        <f t="shared" si="59"/>
        <v>22.593244689214821</v>
      </c>
      <c r="Y149">
        <f t="shared" si="59"/>
        <v>23.40066580800589</v>
      </c>
      <c r="Z149">
        <f t="shared" si="59"/>
        <v>24.178991734118391</v>
      </c>
      <c r="AA149">
        <f t="shared" si="59"/>
        <v>24.178991734118391</v>
      </c>
      <c r="AB149">
        <f t="shared" si="59"/>
        <v>25.652513976477216</v>
      </c>
      <c r="AC149">
        <f t="shared" si="59"/>
        <v>26.349695187867908</v>
      </c>
      <c r="AD149">
        <f t="shared" si="59"/>
        <v>27.021753670604049</v>
      </c>
      <c r="AE149">
        <f t="shared" si="59"/>
        <v>27.669594715139215</v>
      </c>
      <c r="AF149">
        <f t="shared" si="59"/>
        <v>28.294090990040281</v>
      </c>
    </row>
    <row r="150" spans="1:32" x14ac:dyDescent="0.35">
      <c r="A150">
        <v>3</v>
      </c>
      <c r="B150">
        <v>15</v>
      </c>
      <c r="C150">
        <v>38</v>
      </c>
      <c r="D150">
        <v>4</v>
      </c>
      <c r="E150">
        <f t="shared" si="1"/>
        <v>43.766244845375851</v>
      </c>
      <c r="F150">
        <f t="shared" si="1"/>
        <v>43.853558852399352</v>
      </c>
      <c r="G150">
        <f t="shared" ref="G150:AF150" si="60">45*(1-EXP(-3.67*((G61/1000)-2.03)))</f>
        <v>44.080143418007566</v>
      </c>
      <c r="H150">
        <f t="shared" si="60"/>
        <v>44.145242529253153</v>
      </c>
      <c r="I150">
        <f t="shared" si="60"/>
        <v>44.574392411175772</v>
      </c>
      <c r="J150">
        <f t="shared" si="60"/>
        <v>44.682677765958225</v>
      </c>
      <c r="K150">
        <f t="shared" si="60"/>
        <v>32.078888943137059</v>
      </c>
      <c r="L150">
        <f t="shared" si="60"/>
        <v>30.575004653848197</v>
      </c>
      <c r="M150">
        <f t="shared" si="60"/>
        <v>31.595875075541855</v>
      </c>
      <c r="N150">
        <f t="shared" si="60"/>
        <v>31.094805299653448</v>
      </c>
      <c r="O150">
        <f t="shared" si="60"/>
        <v>31.595875075541855</v>
      </c>
      <c r="P150">
        <f t="shared" si="60"/>
        <v>31.595875075541855</v>
      </c>
      <c r="Q150">
        <f t="shared" si="60"/>
        <v>32.078888943137059</v>
      </c>
      <c r="R150">
        <f t="shared" si="60"/>
        <v>32.078888943137059</v>
      </c>
      <c r="S150">
        <f t="shared" si="60"/>
        <v>32.544497542010554</v>
      </c>
      <c r="T150">
        <f t="shared" si="60"/>
        <v>32.544497542010554</v>
      </c>
      <c r="U150">
        <f t="shared" si="60"/>
        <v>32.993328066120156</v>
      </c>
      <c r="V150">
        <f t="shared" si="60"/>
        <v>33.425985108665905</v>
      </c>
      <c r="W150">
        <f t="shared" si="60"/>
        <v>34.245088975202471</v>
      </c>
      <c r="X150">
        <f t="shared" si="60"/>
        <v>34.63263916583454</v>
      </c>
      <c r="Y150">
        <f t="shared" si="60"/>
        <v>35.366346995379757</v>
      </c>
      <c r="Z150">
        <f t="shared" si="60"/>
        <v>35.366346995379757</v>
      </c>
      <c r="AA150">
        <f t="shared" si="60"/>
        <v>35.713492968955471</v>
      </c>
      <c r="AB150">
        <f t="shared" si="60"/>
        <v>36.048129635115622</v>
      </c>
      <c r="AC150">
        <f t="shared" si="60"/>
        <v>35.713492968955471</v>
      </c>
      <c r="AD150">
        <f t="shared" si="60"/>
        <v>36.048129635115622</v>
      </c>
      <c r="AE150">
        <f t="shared" si="60"/>
        <v>35.713492968955471</v>
      </c>
      <c r="AF150">
        <f t="shared" si="60"/>
        <v>35.713492968955471</v>
      </c>
    </row>
    <row r="151" spans="1:32" x14ac:dyDescent="0.35">
      <c r="A151">
        <v>3</v>
      </c>
      <c r="B151">
        <v>16</v>
      </c>
      <c r="C151">
        <v>58</v>
      </c>
      <c r="D151">
        <v>1</v>
      </c>
      <c r="E151">
        <f t="shared" si="1"/>
        <v>34.63263916583454</v>
      </c>
      <c r="F151">
        <f t="shared" si="1"/>
        <v>25.652513976477216</v>
      </c>
      <c r="G151">
        <f t="shared" ref="G151:AF151" si="61">45*(1-EXP(-3.67*((G62/1000)-2.03)))</f>
        <v>20.886725698096672</v>
      </c>
      <c r="H151">
        <f t="shared" si="61"/>
        <v>19.050236658809833</v>
      </c>
      <c r="I151">
        <f t="shared" si="61"/>
        <v>19.050236658809833</v>
      </c>
      <c r="J151">
        <f t="shared" si="61"/>
        <v>19.050236658809833</v>
      </c>
      <c r="K151">
        <f t="shared" si="61"/>
        <v>19.985329074409258</v>
      </c>
      <c r="L151">
        <f t="shared" si="61"/>
        <v>19.050236658809833</v>
      </c>
      <c r="M151">
        <f t="shared" si="61"/>
        <v>19.050236658809833</v>
      </c>
      <c r="N151">
        <f t="shared" si="61"/>
        <v>19.050236658809833</v>
      </c>
      <c r="O151">
        <f t="shared" si="61"/>
        <v>19.985329074409258</v>
      </c>
      <c r="P151">
        <f t="shared" si="61"/>
        <v>19.050236658809833</v>
      </c>
      <c r="Q151">
        <f t="shared" si="61"/>
        <v>21.755640748246186</v>
      </c>
      <c r="R151">
        <f t="shared" si="61"/>
        <v>20.886725698096672</v>
      </c>
      <c r="S151">
        <f t="shared" si="61"/>
        <v>20.886725698096672</v>
      </c>
      <c r="T151">
        <f t="shared" si="61"/>
        <v>21.755640748246186</v>
      </c>
      <c r="U151">
        <f t="shared" si="61"/>
        <v>20.886725698096672</v>
      </c>
      <c r="V151">
        <f t="shared" si="61"/>
        <v>20.886725698096672</v>
      </c>
      <c r="W151">
        <f t="shared" si="61"/>
        <v>19.985329074409258</v>
      </c>
      <c r="X151">
        <f t="shared" si="61"/>
        <v>19.050236658809833</v>
      </c>
      <c r="Y151">
        <f t="shared" si="61"/>
        <v>19.050236658809833</v>
      </c>
      <c r="Z151">
        <f t="shared" si="61"/>
        <v>19.050236658809833</v>
      </c>
      <c r="AA151">
        <f t="shared" si="61"/>
        <v>18.080188843304743</v>
      </c>
      <c r="AB151">
        <f t="shared" si="61"/>
        <v>18.080188843304743</v>
      </c>
      <c r="AC151">
        <f t="shared" si="61"/>
        <v>18.080188843304743</v>
      </c>
      <c r="AD151">
        <f t="shared" si="61"/>
        <v>18.080188843304743</v>
      </c>
      <c r="AE151">
        <f t="shared" si="61"/>
        <v>18.080188843304743</v>
      </c>
      <c r="AF151">
        <f t="shared" si="61"/>
        <v>18.080188843304743</v>
      </c>
    </row>
    <row r="152" spans="1:32" x14ac:dyDescent="0.35">
      <c r="A152">
        <v>3</v>
      </c>
      <c r="B152">
        <v>16</v>
      </c>
      <c r="C152">
        <v>58</v>
      </c>
      <c r="D152">
        <v>2</v>
      </c>
      <c r="E152">
        <f t="shared" si="1"/>
        <v>36.37070776323079</v>
      </c>
      <c r="F152">
        <f t="shared" si="1"/>
        <v>31.595875075541855</v>
      </c>
      <c r="G152">
        <f t="shared" ref="G152:AF152" si="62">45*(1-EXP(-3.67*((G63/1000)-2.03)))</f>
        <v>31.094805299653448</v>
      </c>
      <c r="H152">
        <f t="shared" si="62"/>
        <v>28.294090990040281</v>
      </c>
      <c r="I152">
        <f t="shared" si="62"/>
        <v>25.652513976477216</v>
      </c>
      <c r="J152">
        <f t="shared" si="62"/>
        <v>25.652513976477216</v>
      </c>
      <c r="K152">
        <f t="shared" si="62"/>
        <v>25.652513976477216</v>
      </c>
      <c r="L152">
        <f t="shared" si="62"/>
        <v>25.652513976477216</v>
      </c>
      <c r="M152">
        <f t="shared" si="62"/>
        <v>25.652513976477216</v>
      </c>
      <c r="N152">
        <f t="shared" si="62"/>
        <v>26.349695187867908</v>
      </c>
      <c r="O152">
        <f t="shared" si="62"/>
        <v>27.021753670604049</v>
      </c>
      <c r="P152">
        <f t="shared" si="62"/>
        <v>27.021753670604049</v>
      </c>
      <c r="Q152">
        <f t="shared" si="62"/>
        <v>27.669594715139215</v>
      </c>
      <c r="R152">
        <f t="shared" si="62"/>
        <v>27.021753670604049</v>
      </c>
      <c r="S152">
        <f t="shared" si="62"/>
        <v>27.021753670604049</v>
      </c>
      <c r="T152">
        <f t="shared" si="62"/>
        <v>27.669594715139215</v>
      </c>
      <c r="U152">
        <f t="shared" si="62"/>
        <v>27.669594715139215</v>
      </c>
      <c r="V152">
        <f t="shared" si="62"/>
        <v>27.669594715139215</v>
      </c>
      <c r="W152">
        <f t="shared" si="62"/>
        <v>28.294090990040281</v>
      </c>
      <c r="X152">
        <f t="shared" si="62"/>
        <v>28.294090990040281</v>
      </c>
      <c r="Y152">
        <f t="shared" si="62"/>
        <v>28.896083717508127</v>
      </c>
      <c r="Z152">
        <f t="shared" si="62"/>
        <v>29.476383806538358</v>
      </c>
      <c r="AA152">
        <f t="shared" si="62"/>
        <v>28.896083717508127</v>
      </c>
      <c r="AB152">
        <f t="shared" si="62"/>
        <v>29.476383806538358</v>
      </c>
      <c r="AC152">
        <f t="shared" si="62"/>
        <v>30.035772945249374</v>
      </c>
      <c r="AD152">
        <f t="shared" si="62"/>
        <v>31.094805299653448</v>
      </c>
      <c r="AE152">
        <f t="shared" si="62"/>
        <v>31.094805299653448</v>
      </c>
      <c r="AF152">
        <f t="shared" si="62"/>
        <v>31.595875075541855</v>
      </c>
    </row>
    <row r="153" spans="1:32" x14ac:dyDescent="0.35">
      <c r="A153">
        <v>3</v>
      </c>
      <c r="B153">
        <v>16</v>
      </c>
      <c r="C153">
        <v>58</v>
      </c>
      <c r="D153">
        <v>3</v>
      </c>
      <c r="E153">
        <f t="shared" si="1"/>
        <v>36.981410851396326</v>
      </c>
      <c r="F153">
        <f t="shared" si="1"/>
        <v>36.048129635115622</v>
      </c>
      <c r="G153">
        <f t="shared" ref="G153:AF153" si="63">45*(1-EXP(-3.67*((G64/1000)-2.03)))</f>
        <v>35.366346995379757</v>
      </c>
      <c r="H153">
        <f t="shared" si="63"/>
        <v>36.048129635115622</v>
      </c>
      <c r="I153">
        <f t="shared" si="63"/>
        <v>36.981410851396326</v>
      </c>
      <c r="J153">
        <f t="shared" si="63"/>
        <v>36.981410851396326</v>
      </c>
      <c r="K153">
        <f t="shared" si="63"/>
        <v>36.981410851396326</v>
      </c>
      <c r="L153">
        <f t="shared" si="63"/>
        <v>37.270358453656932</v>
      </c>
      <c r="M153">
        <f t="shared" si="63"/>
        <v>37.817392420434686</v>
      </c>
      <c r="N153">
        <f t="shared" si="63"/>
        <v>37.817392420434686</v>
      </c>
      <c r="O153">
        <f t="shared" si="63"/>
        <v>38.566218360119791</v>
      </c>
      <c r="P153">
        <f t="shared" si="63"/>
        <v>38.566218360119791</v>
      </c>
      <c r="Q153">
        <f t="shared" si="63"/>
        <v>37.54889391042601</v>
      </c>
      <c r="R153">
        <f t="shared" si="63"/>
        <v>36.981410851396326</v>
      </c>
      <c r="S153">
        <f t="shared" si="63"/>
        <v>37.270358453656932</v>
      </c>
      <c r="T153">
        <f t="shared" si="63"/>
        <v>36.681661879324245</v>
      </c>
      <c r="U153">
        <f t="shared" si="63"/>
        <v>36.981410851396326</v>
      </c>
      <c r="V153">
        <f t="shared" si="63"/>
        <v>36.981410851396326</v>
      </c>
      <c r="W153">
        <f t="shared" si="63"/>
        <v>36.681661879324245</v>
      </c>
      <c r="X153">
        <f t="shared" si="63"/>
        <v>36.681661879324245</v>
      </c>
      <c r="Y153">
        <f t="shared" si="63"/>
        <v>36.37070776323079</v>
      </c>
      <c r="Z153">
        <f t="shared" si="63"/>
        <v>36.37070776323079</v>
      </c>
      <c r="AA153">
        <f t="shared" si="63"/>
        <v>36.37070776323079</v>
      </c>
      <c r="AB153">
        <f t="shared" si="63"/>
        <v>36.048129635115622</v>
      </c>
      <c r="AC153">
        <f t="shared" si="63"/>
        <v>36.37070776323079</v>
      </c>
      <c r="AD153">
        <f t="shared" si="63"/>
        <v>36.37070776323079</v>
      </c>
      <c r="AE153">
        <f t="shared" si="63"/>
        <v>36.37070776323079</v>
      </c>
      <c r="AF153">
        <f t="shared" si="63"/>
        <v>36.681661879324245</v>
      </c>
    </row>
    <row r="154" spans="1:32" x14ac:dyDescent="0.35">
      <c r="A154">
        <v>3</v>
      </c>
      <c r="B154">
        <v>16</v>
      </c>
      <c r="C154">
        <v>58</v>
      </c>
      <c r="D154">
        <v>4</v>
      </c>
      <c r="E154">
        <f t="shared" si="1"/>
        <v>43.810702864997346</v>
      </c>
      <c r="F154">
        <f t="shared" si="1"/>
        <v>43.672280923667714</v>
      </c>
      <c r="G154">
        <f t="shared" ref="G154:AF154" si="64">45*(1-EXP(-3.67*((G65/1000)-2.03)))</f>
        <v>43.934693565424425</v>
      </c>
      <c r="H154">
        <f t="shared" si="64"/>
        <v>43.934693565424425</v>
      </c>
      <c r="I154">
        <f t="shared" si="64"/>
        <v>44.407815780092832</v>
      </c>
      <c r="J154">
        <f t="shared" si="64"/>
        <v>44.524856069957274</v>
      </c>
      <c r="K154">
        <f t="shared" si="64"/>
        <v>44.507094353777887</v>
      </c>
      <c r="L154">
        <f t="shared" si="64"/>
        <v>44.524856069957274</v>
      </c>
      <c r="M154">
        <f t="shared" si="64"/>
        <v>44.558482450596443</v>
      </c>
      <c r="N154">
        <f t="shared" si="64"/>
        <v>44.632502039582747</v>
      </c>
      <c r="O154">
        <f t="shared" si="64"/>
        <v>44.694112383316849</v>
      </c>
      <c r="P154">
        <f t="shared" si="64"/>
        <v>43.011933636398901</v>
      </c>
      <c r="Q154">
        <f t="shared" si="64"/>
        <v>43.853558852399352</v>
      </c>
      <c r="R154">
        <f t="shared" si="64"/>
        <v>44.524856069957274</v>
      </c>
      <c r="S154">
        <f t="shared" si="64"/>
        <v>44.488668673393789</v>
      </c>
      <c r="T154">
        <f t="shared" si="64"/>
        <v>44.429154971722149</v>
      </c>
      <c r="U154">
        <f t="shared" si="64"/>
        <v>44.449725211589346</v>
      </c>
      <c r="V154">
        <f t="shared" si="64"/>
        <v>44.429154971722149</v>
      </c>
      <c r="W154">
        <f t="shared" si="64"/>
        <v>44.362714487938071</v>
      </c>
      <c r="X154">
        <f t="shared" si="64"/>
        <v>44.20573451546651</v>
      </c>
      <c r="Y154">
        <f t="shared" si="64"/>
        <v>44.010086298870839</v>
      </c>
      <c r="Z154">
        <f t="shared" si="64"/>
        <v>44.010086298870839</v>
      </c>
      <c r="AA154">
        <f t="shared" si="64"/>
        <v>43.934693565424425</v>
      </c>
      <c r="AB154">
        <f t="shared" si="64"/>
        <v>43.894870536361843</v>
      </c>
      <c r="AC154">
        <f t="shared" si="64"/>
        <v>43.853558852399352</v>
      </c>
      <c r="AD154">
        <f t="shared" si="64"/>
        <v>43.853558852399352</v>
      </c>
      <c r="AE154">
        <f t="shared" si="64"/>
        <v>43.720124906751536</v>
      </c>
      <c r="AF154">
        <f t="shared" si="64"/>
        <v>43.62264844830883</v>
      </c>
    </row>
    <row r="155" spans="1:32" x14ac:dyDescent="0.35">
      <c r="A155">
        <v>4</v>
      </c>
      <c r="B155">
        <v>17</v>
      </c>
      <c r="C155">
        <v>48</v>
      </c>
      <c r="D155">
        <v>1</v>
      </c>
      <c r="E155">
        <f t="shared" si="1"/>
        <v>33.425985108665905</v>
      </c>
      <c r="F155">
        <f t="shared" si="1"/>
        <v>23.40066580800589</v>
      </c>
      <c r="G155">
        <f t="shared" ref="G155:AF155" si="65">45*(1-EXP(-3.67*((G66/1000)-2.03)))</f>
        <v>19.985329074409258</v>
      </c>
      <c r="H155">
        <f t="shared" si="65"/>
        <v>19.985329074409258</v>
      </c>
      <c r="I155">
        <f t="shared" si="65"/>
        <v>19.985329074409258</v>
      </c>
      <c r="J155">
        <f t="shared" si="65"/>
        <v>19.050236658809833</v>
      </c>
      <c r="K155">
        <f t="shared" si="65"/>
        <v>19.050236658809833</v>
      </c>
      <c r="L155">
        <f t="shared" si="65"/>
        <v>18.080188843304743</v>
      </c>
      <c r="M155">
        <f t="shared" si="65"/>
        <v>18.080188843304743</v>
      </c>
      <c r="N155">
        <f t="shared" si="65"/>
        <v>17.073878933537259</v>
      </c>
      <c r="O155">
        <f t="shared" si="65"/>
        <v>17.073878933537259</v>
      </c>
      <c r="P155">
        <f t="shared" si="65"/>
        <v>17.073878933537259</v>
      </c>
      <c r="Q155">
        <f t="shared" si="65"/>
        <v>19.985329074409258</v>
      </c>
      <c r="R155">
        <f t="shared" si="65"/>
        <v>19.050236658809833</v>
      </c>
      <c r="S155">
        <f t="shared" si="65"/>
        <v>18.080188843304743</v>
      </c>
      <c r="T155">
        <f t="shared" si="65"/>
        <v>18.080188843304743</v>
      </c>
      <c r="U155">
        <f t="shared" si="65"/>
        <v>18.080188843304743</v>
      </c>
      <c r="V155">
        <f t="shared" si="65"/>
        <v>17.073878933537259</v>
      </c>
      <c r="W155">
        <f t="shared" si="65"/>
        <v>18.080188843304743</v>
      </c>
      <c r="X155">
        <f t="shared" si="65"/>
        <v>17.073878933537259</v>
      </c>
      <c r="Y155">
        <f t="shared" si="65"/>
        <v>16.029951388616137</v>
      </c>
      <c r="Z155">
        <f t="shared" si="65"/>
        <v>17.073878933537259</v>
      </c>
      <c r="AA155">
        <f t="shared" si="65"/>
        <v>16.029951388616137</v>
      </c>
      <c r="AB155">
        <f t="shared" si="65"/>
        <v>16.029951388616137</v>
      </c>
      <c r="AC155">
        <f t="shared" si="65"/>
        <v>16.029951388616137</v>
      </c>
      <c r="AD155">
        <f t="shared" si="65"/>
        <v>16.029951388616137</v>
      </c>
      <c r="AE155">
        <f t="shared" si="65"/>
        <v>16.029951388616137</v>
      </c>
      <c r="AF155">
        <f t="shared" si="65"/>
        <v>16.029951388616137</v>
      </c>
    </row>
    <row r="156" spans="1:32" x14ac:dyDescent="0.35">
      <c r="A156">
        <v>4</v>
      </c>
      <c r="B156">
        <v>17</v>
      </c>
      <c r="C156">
        <v>48</v>
      </c>
      <c r="D156">
        <v>2</v>
      </c>
      <c r="E156">
        <f t="shared" ref="E156:F170" si="66">45*(1-EXP(-3.67*((E67/1000)-2.03)))</f>
        <v>35.006224094465566</v>
      </c>
      <c r="F156">
        <f t="shared" si="66"/>
        <v>31.595875075541855</v>
      </c>
      <c r="G156">
        <f t="shared" ref="G156:AF156" si="67">45*(1-EXP(-3.67*((G67/1000)-2.03)))</f>
        <v>30.575004653848197</v>
      </c>
      <c r="H156">
        <f t="shared" si="67"/>
        <v>31.595875075541855</v>
      </c>
      <c r="I156">
        <f t="shared" si="67"/>
        <v>30.035772945249374</v>
      </c>
      <c r="J156">
        <f t="shared" si="67"/>
        <v>30.575004653848197</v>
      </c>
      <c r="K156">
        <f t="shared" si="67"/>
        <v>27.021753670604049</v>
      </c>
      <c r="L156">
        <f t="shared" si="67"/>
        <v>24.178991734118391</v>
      </c>
      <c r="M156">
        <f t="shared" si="67"/>
        <v>20.886725698096672</v>
      </c>
      <c r="N156">
        <f t="shared" si="67"/>
        <v>19.985329074409258</v>
      </c>
      <c r="O156">
        <f t="shared" si="67"/>
        <v>19.050236658809833</v>
      </c>
      <c r="P156">
        <f t="shared" si="67"/>
        <v>19.050236658809833</v>
      </c>
      <c r="Q156">
        <f t="shared" si="67"/>
        <v>22.593244689214821</v>
      </c>
      <c r="R156">
        <f t="shared" si="67"/>
        <v>20.886725698096672</v>
      </c>
      <c r="S156">
        <f t="shared" si="67"/>
        <v>20.886725698096672</v>
      </c>
      <c r="T156">
        <f t="shared" si="67"/>
        <v>20.886725698096672</v>
      </c>
      <c r="U156">
        <f t="shared" si="67"/>
        <v>20.886725698096672</v>
      </c>
      <c r="V156">
        <f t="shared" si="67"/>
        <v>20.886725698096672</v>
      </c>
      <c r="W156">
        <f t="shared" si="67"/>
        <v>21.755640748246186</v>
      </c>
      <c r="X156">
        <f t="shared" si="67"/>
        <v>21.755640748246186</v>
      </c>
      <c r="Y156">
        <f t="shared" si="67"/>
        <v>22.593244689214821</v>
      </c>
      <c r="Z156">
        <f t="shared" si="67"/>
        <v>22.593244689214821</v>
      </c>
      <c r="AA156">
        <f t="shared" si="67"/>
        <v>22.593244689214821</v>
      </c>
      <c r="AB156">
        <f t="shared" si="67"/>
        <v>23.40066580800589</v>
      </c>
      <c r="AC156">
        <f t="shared" si="67"/>
        <v>25.652513976477216</v>
      </c>
      <c r="AD156">
        <f t="shared" si="67"/>
        <v>26.349695187867908</v>
      </c>
      <c r="AE156">
        <f t="shared" si="67"/>
        <v>26.349695187867908</v>
      </c>
      <c r="AF156">
        <f t="shared" si="67"/>
        <v>27.669594715139215</v>
      </c>
    </row>
    <row r="157" spans="1:32" x14ac:dyDescent="0.35">
      <c r="A157">
        <v>4</v>
      </c>
      <c r="B157">
        <v>17</v>
      </c>
      <c r="C157">
        <v>48</v>
      </c>
      <c r="D157">
        <v>3</v>
      </c>
      <c r="E157">
        <f t="shared" si="66"/>
        <v>40.20313543058807</v>
      </c>
      <c r="F157">
        <f t="shared" si="66"/>
        <v>38.325712281388199</v>
      </c>
      <c r="G157">
        <f t="shared" ref="G157:AF157" si="68">45*(1-EXP(-3.67*((G68/1000)-2.03)))</f>
        <v>36.681661879324245</v>
      </c>
      <c r="H157">
        <f t="shared" si="68"/>
        <v>36.981410851396326</v>
      </c>
      <c r="I157">
        <f t="shared" si="68"/>
        <v>36.981410851396326</v>
      </c>
      <c r="J157">
        <f t="shared" si="68"/>
        <v>37.270358453656932</v>
      </c>
      <c r="K157">
        <f t="shared" si="68"/>
        <v>32.993328066120156</v>
      </c>
      <c r="L157">
        <f t="shared" si="68"/>
        <v>32.544497542010554</v>
      </c>
      <c r="M157">
        <f t="shared" si="68"/>
        <v>30.575004653848197</v>
      </c>
      <c r="N157">
        <f t="shared" si="68"/>
        <v>30.575004653848197</v>
      </c>
      <c r="O157">
        <f t="shared" si="68"/>
        <v>31.595875075541855</v>
      </c>
      <c r="P157">
        <f t="shared" si="68"/>
        <v>32.544497542010554</v>
      </c>
      <c r="Q157">
        <f t="shared" si="68"/>
        <v>33.425985108665905</v>
      </c>
      <c r="R157">
        <f t="shared" si="68"/>
        <v>33.843051476502204</v>
      </c>
      <c r="S157">
        <f t="shared" si="68"/>
        <v>33.425985108665905</v>
      </c>
      <c r="T157">
        <f t="shared" si="68"/>
        <v>32.993328066120156</v>
      </c>
      <c r="U157">
        <f t="shared" si="68"/>
        <v>33.425985108665905</v>
      </c>
      <c r="V157">
        <f t="shared" si="68"/>
        <v>33.425985108665905</v>
      </c>
      <c r="W157">
        <f t="shared" si="68"/>
        <v>34.245088975202471</v>
      </c>
      <c r="X157">
        <f t="shared" si="68"/>
        <v>33.843051476502204</v>
      </c>
      <c r="Y157">
        <f t="shared" si="68"/>
        <v>33.843051476502204</v>
      </c>
      <c r="Z157">
        <f t="shared" si="68"/>
        <v>33.425985108665905</v>
      </c>
      <c r="AA157">
        <f t="shared" si="68"/>
        <v>33.425985108665905</v>
      </c>
      <c r="AB157">
        <f t="shared" si="68"/>
        <v>33.843051476502204</v>
      </c>
      <c r="AC157">
        <f t="shared" si="68"/>
        <v>33.425985108665905</v>
      </c>
      <c r="AD157">
        <f t="shared" si="68"/>
        <v>33.843051476502204</v>
      </c>
      <c r="AE157">
        <f t="shared" si="68"/>
        <v>34.245088975202471</v>
      </c>
      <c r="AF157">
        <f t="shared" si="68"/>
        <v>34.245088975202471</v>
      </c>
    </row>
    <row r="158" spans="1:32" x14ac:dyDescent="0.35">
      <c r="A158">
        <v>4</v>
      </c>
      <c r="B158">
        <v>17</v>
      </c>
      <c r="C158">
        <v>48</v>
      </c>
      <c r="D158">
        <v>4</v>
      </c>
      <c r="E158">
        <f t="shared" si="66"/>
        <v>41.911880005375806</v>
      </c>
      <c r="F158">
        <f t="shared" si="66"/>
        <v>41.911880005375806</v>
      </c>
      <c r="G158">
        <f t="shared" ref="G158:AF158" si="69">45*(1-EXP(-3.67*((G69/1000)-2.03)))</f>
        <v>42.023159539892816</v>
      </c>
      <c r="H158">
        <f t="shared" si="69"/>
        <v>42.233833325422673</v>
      </c>
      <c r="I158">
        <f t="shared" si="69"/>
        <v>42.429597529970856</v>
      </c>
      <c r="J158">
        <f t="shared" si="69"/>
        <v>42.937616217479359</v>
      </c>
      <c r="K158">
        <f t="shared" si="69"/>
        <v>41.911880005375806</v>
      </c>
      <c r="L158">
        <f t="shared" si="69"/>
        <v>41.676685960339704</v>
      </c>
      <c r="M158">
        <f t="shared" si="69"/>
        <v>40.703234674343413</v>
      </c>
      <c r="N158">
        <f t="shared" si="69"/>
        <v>40.20313543058807</v>
      </c>
      <c r="O158">
        <f t="shared" si="69"/>
        <v>41.151195849578038</v>
      </c>
      <c r="P158">
        <f t="shared" si="69"/>
        <v>41.423579321584199</v>
      </c>
      <c r="Q158">
        <f t="shared" si="69"/>
        <v>41.796440646048481</v>
      </c>
      <c r="R158">
        <f t="shared" si="69"/>
        <v>41.552454633755978</v>
      </c>
      <c r="S158">
        <f t="shared" si="69"/>
        <v>41.007320777989328</v>
      </c>
      <c r="T158">
        <f t="shared" si="69"/>
        <v>41.151195849578038</v>
      </c>
      <c r="U158">
        <f t="shared" si="69"/>
        <v>41.151195849578038</v>
      </c>
      <c r="V158">
        <f t="shared" si="69"/>
        <v>41.151195849578038</v>
      </c>
      <c r="W158">
        <f t="shared" si="69"/>
        <v>41.007320777989328</v>
      </c>
      <c r="X158">
        <f t="shared" si="69"/>
        <v>40.542614025781475</v>
      </c>
      <c r="Y158">
        <f t="shared" si="69"/>
        <v>40.0238201923082</v>
      </c>
      <c r="Z158">
        <f t="shared" si="69"/>
        <v>40.0238201923082</v>
      </c>
      <c r="AA158">
        <f t="shared" si="69"/>
        <v>39.837801834894144</v>
      </c>
      <c r="AB158">
        <f t="shared" si="69"/>
        <v>40.0238201923082</v>
      </c>
      <c r="AC158">
        <f t="shared" si="69"/>
        <v>39.444644098199078</v>
      </c>
      <c r="AD158">
        <f t="shared" si="69"/>
        <v>40.0238201923082</v>
      </c>
      <c r="AE158">
        <f t="shared" si="69"/>
        <v>40.20313543058807</v>
      </c>
      <c r="AF158">
        <f t="shared" si="69"/>
        <v>40.0238201923082</v>
      </c>
    </row>
    <row r="159" spans="1:32" x14ac:dyDescent="0.35">
      <c r="A159">
        <v>4</v>
      </c>
      <c r="B159">
        <v>18</v>
      </c>
      <c r="C159">
        <v>28</v>
      </c>
      <c r="D159">
        <v>1</v>
      </c>
      <c r="E159">
        <f t="shared" si="66"/>
        <v>30.575004653848197</v>
      </c>
      <c r="F159">
        <f t="shared" si="66"/>
        <v>21.755640748246186</v>
      </c>
      <c r="G159">
        <f t="shared" ref="G159:AF159" si="70">45*(1-EXP(-3.67*((G70/1000)-2.03)))</f>
        <v>17.073878933537259</v>
      </c>
      <c r="H159">
        <f t="shared" si="70"/>
        <v>13.823565973002385</v>
      </c>
      <c r="I159">
        <f t="shared" si="70"/>
        <v>16.029951388616137</v>
      </c>
      <c r="J159">
        <f t="shared" si="70"/>
        <v>12.658136010289697</v>
      </c>
      <c r="K159">
        <f t="shared" si="70"/>
        <v>16.029951388616137</v>
      </c>
      <c r="L159">
        <f t="shared" si="70"/>
        <v>12.658136010289697</v>
      </c>
      <c r="M159">
        <f t="shared" si="70"/>
        <v>12.658136010289697</v>
      </c>
      <c r="N159">
        <f t="shared" si="70"/>
        <v>11.449140224852904</v>
      </c>
      <c r="O159">
        <f t="shared" si="70"/>
        <v>11.449140224852904</v>
      </c>
      <c r="P159">
        <f t="shared" si="70"/>
        <v>11.449140224852904</v>
      </c>
      <c r="Q159">
        <f t="shared" si="70"/>
        <v>13.823565973002385</v>
      </c>
      <c r="R159">
        <f t="shared" si="70"/>
        <v>12.658136010289697</v>
      </c>
      <c r="S159">
        <f t="shared" si="70"/>
        <v>12.658136010289697</v>
      </c>
      <c r="T159">
        <f t="shared" si="70"/>
        <v>12.658136010289697</v>
      </c>
      <c r="U159">
        <f t="shared" si="70"/>
        <v>12.658136010289697</v>
      </c>
      <c r="V159">
        <f t="shared" si="70"/>
        <v>11.449140224852904</v>
      </c>
      <c r="W159">
        <f t="shared" si="70"/>
        <v>11.449140224852904</v>
      </c>
      <c r="X159">
        <f t="shared" si="70"/>
        <v>10.194950049579234</v>
      </c>
      <c r="Y159">
        <f t="shared" si="70"/>
        <v>10.194950049579234</v>
      </c>
      <c r="Z159">
        <f t="shared" si="70"/>
        <v>11.449140224852904</v>
      </c>
      <c r="AA159">
        <f t="shared" si="70"/>
        <v>11.449140224852904</v>
      </c>
      <c r="AB159">
        <f t="shared" si="70"/>
        <v>10.194950049579234</v>
      </c>
      <c r="AC159">
        <f t="shared" si="70"/>
        <v>10.194950049579234</v>
      </c>
      <c r="AD159">
        <f t="shared" si="70"/>
        <v>10.194950049579234</v>
      </c>
      <c r="AE159">
        <f t="shared" si="70"/>
        <v>10.194950049579234</v>
      </c>
      <c r="AF159">
        <f t="shared" si="70"/>
        <v>8.8938760386513671</v>
      </c>
    </row>
    <row r="160" spans="1:32" x14ac:dyDescent="0.35">
      <c r="A160">
        <v>4</v>
      </c>
      <c r="B160">
        <v>18</v>
      </c>
      <c r="C160">
        <v>28</v>
      </c>
      <c r="D160">
        <v>2</v>
      </c>
      <c r="E160">
        <f t="shared" si="66"/>
        <v>35.713492968955471</v>
      </c>
      <c r="F160">
        <f t="shared" si="66"/>
        <v>32.544497542010554</v>
      </c>
      <c r="G160">
        <f t="shared" ref="G160:AF160" si="71">45*(1-EXP(-3.67*((G71/1000)-2.03)))</f>
        <v>31.094805299653448</v>
      </c>
      <c r="H160">
        <f t="shared" si="71"/>
        <v>31.094805299653448</v>
      </c>
      <c r="I160">
        <f t="shared" si="71"/>
        <v>30.575004653848197</v>
      </c>
      <c r="J160">
        <f t="shared" si="71"/>
        <v>30.575004653848197</v>
      </c>
      <c r="K160">
        <f t="shared" si="71"/>
        <v>20.886725698096672</v>
      </c>
      <c r="L160">
        <f t="shared" si="71"/>
        <v>18.080188843304743</v>
      </c>
      <c r="M160">
        <f t="shared" si="71"/>
        <v>17.073878933537259</v>
      </c>
      <c r="N160">
        <f t="shared" si="71"/>
        <v>14.946999995146552</v>
      </c>
      <c r="O160">
        <f t="shared" si="71"/>
        <v>14.946999995146552</v>
      </c>
      <c r="P160">
        <f t="shared" si="71"/>
        <v>14.946999995146552</v>
      </c>
      <c r="Q160">
        <f t="shared" si="71"/>
        <v>17.073878933537259</v>
      </c>
      <c r="R160">
        <f t="shared" si="71"/>
        <v>16.029951388616137</v>
      </c>
      <c r="S160">
        <f t="shared" si="71"/>
        <v>16.029951388616137</v>
      </c>
      <c r="T160">
        <f t="shared" si="71"/>
        <v>16.029951388616137</v>
      </c>
      <c r="U160">
        <f t="shared" si="71"/>
        <v>16.029951388616137</v>
      </c>
      <c r="V160">
        <f t="shared" si="71"/>
        <v>16.029951388616137</v>
      </c>
      <c r="W160">
        <f t="shared" si="71"/>
        <v>16.029951388616137</v>
      </c>
      <c r="X160">
        <f t="shared" si="71"/>
        <v>14.946999995146552</v>
      </c>
      <c r="Y160">
        <f t="shared" si="71"/>
        <v>14.946999995146552</v>
      </c>
      <c r="Z160">
        <f t="shared" si="71"/>
        <v>14.946999995146552</v>
      </c>
      <c r="AA160">
        <f t="shared" si="71"/>
        <v>14.946999995146552</v>
      </c>
      <c r="AB160">
        <f t="shared" si="71"/>
        <v>14.946999995146552</v>
      </c>
      <c r="AC160">
        <f t="shared" si="71"/>
        <v>14.946999995146552</v>
      </c>
      <c r="AD160">
        <f t="shared" si="71"/>
        <v>14.946999995146552</v>
      </c>
      <c r="AE160">
        <f t="shared" si="71"/>
        <v>16.029951388616137</v>
      </c>
      <c r="AF160">
        <f t="shared" si="71"/>
        <v>16.029951388616137</v>
      </c>
    </row>
    <row r="161" spans="1:32" x14ac:dyDescent="0.35">
      <c r="A161">
        <v>4</v>
      </c>
      <c r="B161">
        <v>18</v>
      </c>
      <c r="C161">
        <v>28</v>
      </c>
      <c r="D161">
        <v>3</v>
      </c>
      <c r="E161">
        <f t="shared" si="66"/>
        <v>40.858067403058698</v>
      </c>
      <c r="F161">
        <f t="shared" si="66"/>
        <v>39.021543108459596</v>
      </c>
      <c r="G161">
        <f t="shared" ref="G161:AF161" si="72">45*(1-EXP(-3.67*((G72/1000)-2.03)))</f>
        <v>37.817392420434686</v>
      </c>
      <c r="H161">
        <f t="shared" si="72"/>
        <v>37.817392420434686</v>
      </c>
      <c r="I161">
        <f t="shared" si="72"/>
        <v>38.79805787002104</v>
      </c>
      <c r="J161">
        <f t="shared" si="72"/>
        <v>39.236975119255391</v>
      </c>
      <c r="K161">
        <f t="shared" si="72"/>
        <v>27.021753670604049</v>
      </c>
      <c r="L161">
        <f t="shared" si="72"/>
        <v>19.985329074409258</v>
      </c>
      <c r="M161">
        <f t="shared" si="72"/>
        <v>18.080188843304743</v>
      </c>
      <c r="N161">
        <f t="shared" si="72"/>
        <v>17.073878933537259</v>
      </c>
      <c r="O161">
        <f t="shared" si="72"/>
        <v>17.073878933537259</v>
      </c>
      <c r="P161">
        <f t="shared" si="72"/>
        <v>16.029951388616137</v>
      </c>
      <c r="Q161">
        <f t="shared" si="72"/>
        <v>17.073878933537259</v>
      </c>
      <c r="R161">
        <f t="shared" si="72"/>
        <v>16.029951388616137</v>
      </c>
      <c r="S161">
        <f t="shared" si="72"/>
        <v>16.029951388616137</v>
      </c>
      <c r="T161">
        <f t="shared" si="72"/>
        <v>17.073878933537259</v>
      </c>
      <c r="U161">
        <f t="shared" si="72"/>
        <v>16.029951388616137</v>
      </c>
      <c r="V161">
        <f t="shared" si="72"/>
        <v>16.029951388616137</v>
      </c>
      <c r="W161">
        <f t="shared" si="72"/>
        <v>16.029951388616137</v>
      </c>
      <c r="X161">
        <f t="shared" si="72"/>
        <v>16.029951388616137</v>
      </c>
      <c r="Y161">
        <f t="shared" si="72"/>
        <v>16.029951388616137</v>
      </c>
      <c r="Z161">
        <f t="shared" si="72"/>
        <v>16.029951388616137</v>
      </c>
      <c r="AA161">
        <f t="shared" si="72"/>
        <v>16.029951388616137</v>
      </c>
      <c r="AB161">
        <f t="shared" si="72"/>
        <v>16.029951388616137</v>
      </c>
      <c r="AC161">
        <f t="shared" si="72"/>
        <v>16.029951388616137</v>
      </c>
      <c r="AD161">
        <f t="shared" si="72"/>
        <v>16.029951388616137</v>
      </c>
      <c r="AE161">
        <f t="shared" si="72"/>
        <v>16.029951388616137</v>
      </c>
      <c r="AF161">
        <f t="shared" si="72"/>
        <v>17.073878933537259</v>
      </c>
    </row>
    <row r="162" spans="1:32" x14ac:dyDescent="0.35">
      <c r="A162">
        <v>4</v>
      </c>
      <c r="B162">
        <v>18</v>
      </c>
      <c r="C162">
        <v>28</v>
      </c>
      <c r="D162">
        <v>4</v>
      </c>
      <c r="E162">
        <f t="shared" si="66"/>
        <v>44.080143418007566</v>
      </c>
      <c r="F162">
        <f t="shared" si="66"/>
        <v>43.973081582847293</v>
      </c>
      <c r="G162">
        <f t="shared" ref="G162:AF162" si="73">45*(1-EXP(-3.67*((G73/1000)-2.03)))</f>
        <v>44.145242529253153</v>
      </c>
      <c r="H162">
        <f t="shared" si="73"/>
        <v>44.288541015922888</v>
      </c>
      <c r="I162">
        <f t="shared" si="73"/>
        <v>44.488668673393789</v>
      </c>
      <c r="J162">
        <f t="shared" si="73"/>
        <v>44.558482450596443</v>
      </c>
      <c r="K162">
        <f t="shared" si="73"/>
        <v>28.294090990040281</v>
      </c>
      <c r="L162">
        <f t="shared" si="73"/>
        <v>24.178991734118391</v>
      </c>
      <c r="M162">
        <f t="shared" si="73"/>
        <v>19.985329074409258</v>
      </c>
      <c r="N162">
        <f t="shared" si="73"/>
        <v>18.080188843304743</v>
      </c>
      <c r="O162">
        <f t="shared" si="73"/>
        <v>18.080188843304743</v>
      </c>
      <c r="P162">
        <f t="shared" si="73"/>
        <v>18.080188843304743</v>
      </c>
      <c r="Q162">
        <f t="shared" si="73"/>
        <v>17.073878933537259</v>
      </c>
      <c r="R162">
        <f t="shared" si="73"/>
        <v>16.029951388616137</v>
      </c>
      <c r="S162">
        <f t="shared" si="73"/>
        <v>16.029951388616137</v>
      </c>
      <c r="T162">
        <f t="shared" si="73"/>
        <v>16.029951388616137</v>
      </c>
      <c r="U162">
        <f t="shared" si="73"/>
        <v>16.029951388616137</v>
      </c>
      <c r="V162">
        <f t="shared" si="73"/>
        <v>16.029951388616137</v>
      </c>
      <c r="W162">
        <f t="shared" si="73"/>
        <v>16.029951388616137</v>
      </c>
      <c r="X162">
        <f t="shared" si="73"/>
        <v>16.029951388616137</v>
      </c>
      <c r="Y162">
        <f t="shared" si="73"/>
        <v>16.029951388616137</v>
      </c>
      <c r="Z162">
        <f t="shared" si="73"/>
        <v>17.073878933537259</v>
      </c>
      <c r="AA162">
        <f t="shared" si="73"/>
        <v>17.073878933537259</v>
      </c>
      <c r="AB162">
        <f t="shared" si="73"/>
        <v>17.073878933537259</v>
      </c>
      <c r="AC162">
        <f t="shared" si="73"/>
        <v>18.080188843304743</v>
      </c>
      <c r="AD162">
        <f t="shared" si="73"/>
        <v>19.050236658809833</v>
      </c>
      <c r="AE162">
        <f t="shared" si="73"/>
        <v>19.985329074409258</v>
      </c>
      <c r="AF162">
        <f t="shared" si="73"/>
        <v>19.985329074409258</v>
      </c>
    </row>
    <row r="163" spans="1:32" x14ac:dyDescent="0.35">
      <c r="A163">
        <v>5</v>
      </c>
      <c r="B163">
        <v>19</v>
      </c>
      <c r="C163">
        <v>38</v>
      </c>
      <c r="D163">
        <v>1</v>
      </c>
      <c r="E163">
        <f t="shared" si="66"/>
        <v>30.575004653848197</v>
      </c>
      <c r="F163">
        <f t="shared" si="66"/>
        <v>22.593244689214821</v>
      </c>
      <c r="G163">
        <f t="shared" ref="G163:AF163" si="74">45*(1-EXP(-3.67*((G74/1000)-2.03)))</f>
        <v>19.050236658809833</v>
      </c>
      <c r="H163">
        <f t="shared" si="74"/>
        <v>17.073878933537259</v>
      </c>
      <c r="I163">
        <f t="shared" si="74"/>
        <v>18.080188843304743</v>
      </c>
      <c r="J163">
        <f t="shared" si="74"/>
        <v>17.073878933537259</v>
      </c>
      <c r="K163">
        <f t="shared" si="74"/>
        <v>19.050236658809833</v>
      </c>
      <c r="L163">
        <f t="shared" si="74"/>
        <v>17.073878933537259</v>
      </c>
      <c r="M163">
        <f t="shared" si="74"/>
        <v>17.073878933537259</v>
      </c>
      <c r="N163">
        <f t="shared" si="74"/>
        <v>16.029951388616137</v>
      </c>
      <c r="O163">
        <f t="shared" si="74"/>
        <v>16.029951388616137</v>
      </c>
      <c r="P163">
        <f t="shared" si="74"/>
        <v>14.946999995146552</v>
      </c>
      <c r="Q163">
        <f t="shared" si="74"/>
        <v>18.080188843304743</v>
      </c>
      <c r="R163">
        <f t="shared" si="74"/>
        <v>17.073878933537259</v>
      </c>
      <c r="S163">
        <f t="shared" si="74"/>
        <v>16.029951388616137</v>
      </c>
      <c r="T163">
        <f t="shared" si="74"/>
        <v>17.073878933537259</v>
      </c>
      <c r="U163">
        <f t="shared" si="74"/>
        <v>16.029951388616137</v>
      </c>
      <c r="V163">
        <f t="shared" si="74"/>
        <v>14.946999995146552</v>
      </c>
      <c r="W163">
        <f t="shared" si="74"/>
        <v>16.029951388616137</v>
      </c>
      <c r="X163">
        <f t="shared" si="74"/>
        <v>14.946999995146552</v>
      </c>
      <c r="Y163">
        <f t="shared" si="74"/>
        <v>13.823565973002385</v>
      </c>
      <c r="Z163">
        <f t="shared" si="74"/>
        <v>12.658136010289697</v>
      </c>
      <c r="AA163">
        <f t="shared" si="74"/>
        <v>12.658136010289697</v>
      </c>
      <c r="AB163">
        <f t="shared" si="74"/>
        <v>12.658136010289697</v>
      </c>
      <c r="AC163">
        <f t="shared" si="74"/>
        <v>12.658136010289697</v>
      </c>
      <c r="AD163">
        <f t="shared" si="74"/>
        <v>12.658136010289697</v>
      </c>
      <c r="AE163">
        <f t="shared" si="74"/>
        <v>12.658136010289697</v>
      </c>
      <c r="AF163">
        <f t="shared" si="74"/>
        <v>11.449140224852904</v>
      </c>
    </row>
    <row r="164" spans="1:32" x14ac:dyDescent="0.35">
      <c r="A164">
        <v>5</v>
      </c>
      <c r="B164">
        <v>19</v>
      </c>
      <c r="C164">
        <v>38</v>
      </c>
      <c r="D164">
        <v>2</v>
      </c>
      <c r="E164">
        <f t="shared" si="66"/>
        <v>33.425985108665905</v>
      </c>
      <c r="F164">
        <f t="shared" si="66"/>
        <v>29.476383806538358</v>
      </c>
      <c r="G164">
        <f t="shared" ref="G164:AF164" si="75">45*(1-EXP(-3.67*((G75/1000)-2.03)))</f>
        <v>28.896083717508127</v>
      </c>
      <c r="H164">
        <f t="shared" si="75"/>
        <v>28.294090990040281</v>
      </c>
      <c r="I164">
        <f t="shared" si="75"/>
        <v>27.669594715139215</v>
      </c>
      <c r="J164">
        <f t="shared" si="75"/>
        <v>28.294090990040281</v>
      </c>
      <c r="K164">
        <f t="shared" si="75"/>
        <v>19.050236658809833</v>
      </c>
      <c r="L164">
        <f t="shared" si="75"/>
        <v>16.029951388616137</v>
      </c>
      <c r="M164">
        <f t="shared" si="75"/>
        <v>13.823565973002385</v>
      </c>
      <c r="N164">
        <f t="shared" si="75"/>
        <v>13.823565973002385</v>
      </c>
      <c r="O164">
        <f t="shared" si="75"/>
        <v>13.823565973002385</v>
      </c>
      <c r="P164">
        <f t="shared" si="75"/>
        <v>13.823565973002385</v>
      </c>
      <c r="Q164">
        <f t="shared" si="75"/>
        <v>16.029951388616137</v>
      </c>
      <c r="R164">
        <f t="shared" si="75"/>
        <v>14.946999995146552</v>
      </c>
      <c r="S164">
        <f t="shared" si="75"/>
        <v>14.946999995146552</v>
      </c>
      <c r="T164">
        <f t="shared" si="75"/>
        <v>13.823565973002385</v>
      </c>
      <c r="U164">
        <f t="shared" si="75"/>
        <v>13.823565973002385</v>
      </c>
      <c r="V164">
        <f t="shared" si="75"/>
        <v>13.823565973002385</v>
      </c>
      <c r="W164">
        <f t="shared" si="75"/>
        <v>13.823565973002385</v>
      </c>
      <c r="X164">
        <f t="shared" si="75"/>
        <v>13.823565973002385</v>
      </c>
      <c r="Y164">
        <f t="shared" si="75"/>
        <v>13.823565973002385</v>
      </c>
      <c r="Z164">
        <f t="shared" si="75"/>
        <v>13.823565973002385</v>
      </c>
      <c r="AA164">
        <f t="shared" si="75"/>
        <v>13.823565973002385</v>
      </c>
      <c r="AB164">
        <f t="shared" si="75"/>
        <v>14.946999995146552</v>
      </c>
      <c r="AC164">
        <f t="shared" si="75"/>
        <v>14.946999995146552</v>
      </c>
      <c r="AD164">
        <f t="shared" si="75"/>
        <v>16.029951388616137</v>
      </c>
      <c r="AE164">
        <f t="shared" si="75"/>
        <v>16.029951388616137</v>
      </c>
      <c r="AF164">
        <f t="shared" si="75"/>
        <v>17.073878933537259</v>
      </c>
    </row>
    <row r="165" spans="1:32" x14ac:dyDescent="0.35">
      <c r="A165">
        <v>5</v>
      </c>
      <c r="B165">
        <v>19</v>
      </c>
      <c r="C165">
        <v>38</v>
      </c>
      <c r="D165">
        <v>3</v>
      </c>
      <c r="E165">
        <f t="shared" si="66"/>
        <v>37.54889391042601</v>
      </c>
      <c r="F165">
        <f t="shared" si="66"/>
        <v>36.981410851396326</v>
      </c>
      <c r="G165">
        <f t="shared" ref="G165:AF165" si="76">45*(1-EXP(-3.67*((G76/1000)-2.03)))</f>
        <v>36.681661879324245</v>
      </c>
      <c r="H165">
        <f t="shared" si="76"/>
        <v>36.37070776323079</v>
      </c>
      <c r="I165">
        <f t="shared" si="76"/>
        <v>36.681661879324245</v>
      </c>
      <c r="J165">
        <f t="shared" si="76"/>
        <v>37.270358453656932</v>
      </c>
      <c r="K165">
        <f t="shared" si="76"/>
        <v>24.178991734118391</v>
      </c>
      <c r="L165">
        <f t="shared" si="76"/>
        <v>19.050236658809833</v>
      </c>
      <c r="M165">
        <f t="shared" si="76"/>
        <v>16.029951388616137</v>
      </c>
      <c r="N165">
        <f t="shared" si="76"/>
        <v>16.029951388616137</v>
      </c>
      <c r="O165">
        <f t="shared" si="76"/>
        <v>16.029951388616137</v>
      </c>
      <c r="P165">
        <f t="shared" si="76"/>
        <v>14.946999995146552</v>
      </c>
      <c r="Q165">
        <f t="shared" si="76"/>
        <v>16.029951388616137</v>
      </c>
      <c r="R165">
        <f t="shared" si="76"/>
        <v>14.946999995146552</v>
      </c>
      <c r="S165">
        <f t="shared" si="76"/>
        <v>14.946999995146552</v>
      </c>
      <c r="T165">
        <f t="shared" si="76"/>
        <v>14.946999995146552</v>
      </c>
      <c r="U165">
        <f t="shared" si="76"/>
        <v>14.946999995146552</v>
      </c>
      <c r="V165">
        <f t="shared" si="76"/>
        <v>14.946999995146552</v>
      </c>
      <c r="W165">
        <f t="shared" si="76"/>
        <v>16.029951388616137</v>
      </c>
      <c r="X165">
        <f t="shared" si="76"/>
        <v>17.073878933537259</v>
      </c>
      <c r="Y165">
        <f t="shared" si="76"/>
        <v>17.073878933537259</v>
      </c>
      <c r="Z165">
        <f t="shared" si="76"/>
        <v>17.073878933537259</v>
      </c>
      <c r="AA165">
        <f t="shared" si="76"/>
        <v>18.080188843304743</v>
      </c>
      <c r="AB165">
        <f t="shared" si="76"/>
        <v>19.050236658809833</v>
      </c>
      <c r="AC165">
        <f t="shared" si="76"/>
        <v>19.985329074409258</v>
      </c>
      <c r="AD165">
        <f t="shared" si="76"/>
        <v>20.886725698096672</v>
      </c>
      <c r="AE165">
        <f t="shared" si="76"/>
        <v>20.886725698096672</v>
      </c>
      <c r="AF165">
        <f t="shared" si="76"/>
        <v>21.755640748246186</v>
      </c>
    </row>
    <row r="166" spans="1:32" x14ac:dyDescent="0.35">
      <c r="A166">
        <v>5</v>
      </c>
      <c r="B166">
        <v>19</v>
      </c>
      <c r="C166">
        <v>38</v>
      </c>
      <c r="D166">
        <v>4</v>
      </c>
      <c r="E166">
        <f t="shared" si="66"/>
        <v>43.853558852399352</v>
      </c>
      <c r="F166">
        <f t="shared" si="66"/>
        <v>44.010086298870839</v>
      </c>
      <c r="G166">
        <f t="shared" ref="G166:AF166" si="77">45*(1-EXP(-3.67*((G77/1000)-2.03)))</f>
        <v>44.113290190945371</v>
      </c>
      <c r="H166">
        <f t="shared" si="77"/>
        <v>44.20573451546651</v>
      </c>
      <c r="I166">
        <f t="shared" si="77"/>
        <v>44.558482450596443</v>
      </c>
      <c r="J166">
        <f t="shared" si="77"/>
        <v>44.682677765958225</v>
      </c>
      <c r="K166">
        <f t="shared" si="77"/>
        <v>34.245088975202471</v>
      </c>
      <c r="L166">
        <f t="shared" si="77"/>
        <v>32.993328066120156</v>
      </c>
      <c r="M166">
        <f t="shared" si="77"/>
        <v>30.575004653848197</v>
      </c>
      <c r="N166">
        <f t="shared" si="77"/>
        <v>31.094805299653448</v>
      </c>
      <c r="O166">
        <f t="shared" si="77"/>
        <v>30.575004653848197</v>
      </c>
      <c r="P166">
        <f t="shared" si="77"/>
        <v>30.575004653848197</v>
      </c>
      <c r="Q166">
        <f t="shared" si="77"/>
        <v>31.094805299653448</v>
      </c>
      <c r="R166">
        <f t="shared" si="77"/>
        <v>31.595875075541855</v>
      </c>
      <c r="S166">
        <f t="shared" si="77"/>
        <v>31.595875075541855</v>
      </c>
      <c r="T166">
        <f t="shared" si="77"/>
        <v>31.595875075541855</v>
      </c>
      <c r="U166">
        <f t="shared" si="77"/>
        <v>32.078888943137059</v>
      </c>
      <c r="V166">
        <f t="shared" si="77"/>
        <v>32.993328066120156</v>
      </c>
      <c r="W166">
        <f t="shared" si="77"/>
        <v>32.993328066120156</v>
      </c>
      <c r="X166">
        <f t="shared" si="77"/>
        <v>33.843051476502204</v>
      </c>
      <c r="Y166">
        <f t="shared" si="77"/>
        <v>34.245088975202471</v>
      </c>
      <c r="Z166">
        <f t="shared" si="77"/>
        <v>34.63263916583454</v>
      </c>
      <c r="AA166">
        <f t="shared" si="77"/>
        <v>35.006224094465566</v>
      </c>
      <c r="AB166">
        <f t="shared" si="77"/>
        <v>33.843051476502204</v>
      </c>
      <c r="AC166">
        <f t="shared" si="77"/>
        <v>31.595875075541855</v>
      </c>
      <c r="AD166">
        <f t="shared" si="77"/>
        <v>35.366346995379757</v>
      </c>
      <c r="AE166">
        <f t="shared" si="77"/>
        <v>35.366346995379757</v>
      </c>
      <c r="AF166">
        <f t="shared" si="77"/>
        <v>34.63263916583454</v>
      </c>
    </row>
    <row r="167" spans="1:32" x14ac:dyDescent="0.35">
      <c r="A167">
        <v>5</v>
      </c>
      <c r="B167">
        <v>20</v>
      </c>
      <c r="C167">
        <v>48</v>
      </c>
      <c r="D167">
        <v>1</v>
      </c>
      <c r="E167">
        <f t="shared" si="66"/>
        <v>32.078888943137059</v>
      </c>
      <c r="F167">
        <f t="shared" si="66"/>
        <v>19.050236658809833</v>
      </c>
      <c r="G167">
        <f t="shared" ref="G167:AF167" si="78">45*(1-EXP(-3.67*((G78/1000)-2.03)))</f>
        <v>16.029951388616137</v>
      </c>
      <c r="H167">
        <f t="shared" si="78"/>
        <v>13.823565973002385</v>
      </c>
      <c r="I167">
        <f t="shared" si="78"/>
        <v>13.823565973002385</v>
      </c>
      <c r="J167">
        <f t="shared" si="78"/>
        <v>13.823565973002385</v>
      </c>
      <c r="K167">
        <f t="shared" si="78"/>
        <v>13.823565973002385</v>
      </c>
      <c r="L167">
        <f t="shared" si="78"/>
        <v>13.823565973002385</v>
      </c>
      <c r="M167">
        <f t="shared" si="78"/>
        <v>13.823565973002385</v>
      </c>
      <c r="N167">
        <f t="shared" si="78"/>
        <v>14.946999995146552</v>
      </c>
      <c r="O167">
        <f t="shared" si="78"/>
        <v>14.946999995146552</v>
      </c>
      <c r="P167">
        <f t="shared" si="78"/>
        <v>14.946999995146552</v>
      </c>
      <c r="Q167">
        <f t="shared" si="78"/>
        <v>17.073878933537259</v>
      </c>
      <c r="R167">
        <f t="shared" si="78"/>
        <v>18.080188843304743</v>
      </c>
      <c r="S167">
        <f t="shared" si="78"/>
        <v>17.073878933537259</v>
      </c>
      <c r="T167">
        <f t="shared" si="78"/>
        <v>17.073878933537259</v>
      </c>
      <c r="U167">
        <f t="shared" si="78"/>
        <v>16.029951388616137</v>
      </c>
      <c r="V167">
        <f t="shared" si="78"/>
        <v>16.029951388616137</v>
      </c>
      <c r="W167">
        <f t="shared" si="78"/>
        <v>16.029951388616137</v>
      </c>
      <c r="X167">
        <f t="shared" si="78"/>
        <v>14.946999995146552</v>
      </c>
      <c r="Y167">
        <f t="shared" si="78"/>
        <v>14.946999995146552</v>
      </c>
      <c r="Z167">
        <f t="shared" si="78"/>
        <v>13.823565973002385</v>
      </c>
      <c r="AA167">
        <f t="shared" si="78"/>
        <v>13.823565973002385</v>
      </c>
      <c r="AB167">
        <f t="shared" si="78"/>
        <v>13.823565973002385</v>
      </c>
      <c r="AC167">
        <f t="shared" si="78"/>
        <v>13.823565973002385</v>
      </c>
      <c r="AD167">
        <f t="shared" si="78"/>
        <v>13.823565973002385</v>
      </c>
      <c r="AE167">
        <f t="shared" si="78"/>
        <v>13.823565973002385</v>
      </c>
      <c r="AF167">
        <f t="shared" si="78"/>
        <v>13.823565973002385</v>
      </c>
    </row>
    <row r="168" spans="1:32" x14ac:dyDescent="0.35">
      <c r="A168">
        <v>5</v>
      </c>
      <c r="B168">
        <v>20</v>
      </c>
      <c r="C168">
        <v>48</v>
      </c>
      <c r="D168">
        <v>2</v>
      </c>
      <c r="E168">
        <f t="shared" si="66"/>
        <v>35.006224094465566</v>
      </c>
      <c r="F168">
        <f t="shared" si="66"/>
        <v>31.595875075541855</v>
      </c>
      <c r="G168">
        <f t="shared" ref="G168:AF168" si="79">45*(1-EXP(-3.67*((G79/1000)-2.03)))</f>
        <v>31.094805299653448</v>
      </c>
      <c r="H168">
        <f t="shared" si="79"/>
        <v>30.035772945249374</v>
      </c>
      <c r="I168">
        <f t="shared" si="79"/>
        <v>27.669594715139215</v>
      </c>
      <c r="J168">
        <f t="shared" si="79"/>
        <v>28.294090990040281</v>
      </c>
      <c r="K168">
        <f t="shared" si="79"/>
        <v>26.349695187867908</v>
      </c>
      <c r="L168">
        <f t="shared" si="79"/>
        <v>25.652513976477216</v>
      </c>
      <c r="M168">
        <f t="shared" si="79"/>
        <v>23.40066580800589</v>
      </c>
      <c r="N168">
        <f t="shared" si="79"/>
        <v>22.593244689214821</v>
      </c>
      <c r="O168">
        <f t="shared" si="79"/>
        <v>21.755640748246186</v>
      </c>
      <c r="P168">
        <f t="shared" si="79"/>
        <v>21.755640748246186</v>
      </c>
      <c r="Q168">
        <f t="shared" si="79"/>
        <v>23.40066580800589</v>
      </c>
      <c r="R168">
        <f t="shared" si="79"/>
        <v>22.593244689214821</v>
      </c>
      <c r="S168">
        <f t="shared" si="79"/>
        <v>22.593244689214821</v>
      </c>
      <c r="T168">
        <f t="shared" si="79"/>
        <v>22.593244689214821</v>
      </c>
      <c r="U168">
        <f t="shared" si="79"/>
        <v>21.755640748246186</v>
      </c>
      <c r="V168">
        <f t="shared" si="79"/>
        <v>21.755640748246186</v>
      </c>
      <c r="W168">
        <f t="shared" si="79"/>
        <v>21.755640748246186</v>
      </c>
      <c r="X168">
        <f t="shared" si="79"/>
        <v>21.755640748246186</v>
      </c>
      <c r="Y168">
        <f t="shared" si="79"/>
        <v>21.755640748246186</v>
      </c>
      <c r="Z168">
        <f t="shared" si="79"/>
        <v>21.755640748246186</v>
      </c>
      <c r="AA168">
        <f t="shared" si="79"/>
        <v>22.593244689214821</v>
      </c>
      <c r="AB168">
        <f t="shared" si="79"/>
        <v>22.593244689214821</v>
      </c>
      <c r="AC168">
        <f t="shared" si="79"/>
        <v>23.40066580800589</v>
      </c>
      <c r="AD168">
        <f t="shared" si="79"/>
        <v>23.40066580800589</v>
      </c>
      <c r="AE168">
        <f t="shared" si="79"/>
        <v>23.40066580800589</v>
      </c>
      <c r="AF168">
        <f t="shared" si="79"/>
        <v>24.178991734118391</v>
      </c>
    </row>
    <row r="169" spans="1:32" x14ac:dyDescent="0.35">
      <c r="A169">
        <v>5</v>
      </c>
      <c r="B169">
        <v>20</v>
      </c>
      <c r="C169">
        <v>48</v>
      </c>
      <c r="D169">
        <v>3</v>
      </c>
      <c r="E169">
        <f t="shared" si="66"/>
        <v>37.817392420434686</v>
      </c>
      <c r="F169">
        <f t="shared" si="66"/>
        <v>36.981410851396326</v>
      </c>
      <c r="G169">
        <f t="shared" ref="G169:AF169" si="80">45*(1-EXP(-3.67*((G80/1000)-2.03)))</f>
        <v>37.270358453656932</v>
      </c>
      <c r="H169">
        <f t="shared" si="80"/>
        <v>36.37070776323079</v>
      </c>
      <c r="I169">
        <f t="shared" si="80"/>
        <v>36.37070776323079</v>
      </c>
      <c r="J169">
        <f t="shared" si="80"/>
        <v>36.681661879324245</v>
      </c>
      <c r="K169">
        <f t="shared" si="80"/>
        <v>30.035772945249374</v>
      </c>
      <c r="L169">
        <f t="shared" si="80"/>
        <v>24.178991734118391</v>
      </c>
      <c r="M169">
        <f t="shared" si="80"/>
        <v>22.593244689214821</v>
      </c>
      <c r="N169">
        <f t="shared" si="80"/>
        <v>23.40066580800589</v>
      </c>
      <c r="O169">
        <f t="shared" si="80"/>
        <v>25.652513976477216</v>
      </c>
      <c r="P169">
        <f t="shared" si="80"/>
        <v>23.40066580800589</v>
      </c>
      <c r="Q169">
        <f t="shared" si="80"/>
        <v>24.178991734118391</v>
      </c>
      <c r="R169">
        <f t="shared" si="80"/>
        <v>24.178991734118391</v>
      </c>
      <c r="S169">
        <f t="shared" si="80"/>
        <v>25.652513976477216</v>
      </c>
      <c r="T169">
        <f t="shared" si="80"/>
        <v>26.349695187867908</v>
      </c>
      <c r="U169">
        <f t="shared" si="80"/>
        <v>27.021753670604049</v>
      </c>
      <c r="V169">
        <f t="shared" si="80"/>
        <v>27.021753670604049</v>
      </c>
      <c r="W169">
        <f t="shared" si="80"/>
        <v>27.669594715139215</v>
      </c>
      <c r="X169">
        <f t="shared" si="80"/>
        <v>28.294090990040281</v>
      </c>
      <c r="Y169">
        <f t="shared" si="80"/>
        <v>29.476383806538358</v>
      </c>
      <c r="Z169">
        <f t="shared" si="80"/>
        <v>29.476383806538358</v>
      </c>
      <c r="AA169">
        <f t="shared" si="80"/>
        <v>30.035772945249374</v>
      </c>
      <c r="AB169">
        <f t="shared" si="80"/>
        <v>30.575004653848197</v>
      </c>
      <c r="AC169">
        <f t="shared" si="80"/>
        <v>31.094805299653448</v>
      </c>
      <c r="AD169">
        <f t="shared" si="80"/>
        <v>31.595875075541855</v>
      </c>
      <c r="AE169">
        <f t="shared" si="80"/>
        <v>31.595875075541855</v>
      </c>
      <c r="AF169">
        <f t="shared" si="80"/>
        <v>32.544497542010554</v>
      </c>
    </row>
    <row r="170" spans="1:32" x14ac:dyDescent="0.35">
      <c r="A170">
        <v>5</v>
      </c>
      <c r="B170">
        <v>20</v>
      </c>
      <c r="C170">
        <v>48</v>
      </c>
      <c r="D170">
        <v>4</v>
      </c>
      <c r="E170">
        <f t="shared" si="66"/>
        <v>44.010086298870839</v>
      </c>
      <c r="F170">
        <f t="shared" si="66"/>
        <v>44.045757560371499</v>
      </c>
      <c r="G170">
        <f t="shared" ref="G170:AF170" si="81">45*(1-EXP(-3.67*((G81/1000)-2.03)))</f>
        <v>44.261945427198192</v>
      </c>
      <c r="H170">
        <f t="shared" si="81"/>
        <v>44.314178240096126</v>
      </c>
      <c r="I170">
        <f t="shared" si="81"/>
        <v>44.429154971722149</v>
      </c>
      <c r="J170">
        <f t="shared" si="81"/>
        <v>44.488668673393789</v>
      </c>
      <c r="K170">
        <f t="shared" si="81"/>
        <v>41.151195849578038</v>
      </c>
      <c r="L170">
        <f t="shared" si="81"/>
        <v>39.837801834894144</v>
      </c>
      <c r="M170">
        <f t="shared" si="81"/>
        <v>40.0238201923082</v>
      </c>
      <c r="N170">
        <f t="shared" si="81"/>
        <v>40.0238201923082</v>
      </c>
      <c r="O170">
        <f t="shared" si="81"/>
        <v>40.375989094744412</v>
      </c>
      <c r="P170">
        <f t="shared" si="81"/>
        <v>40.375989094744412</v>
      </c>
      <c r="Q170">
        <f t="shared" si="81"/>
        <v>40.858067403058698</v>
      </c>
      <c r="R170">
        <f t="shared" si="81"/>
        <v>41.151195849578038</v>
      </c>
      <c r="S170">
        <f t="shared" si="81"/>
        <v>41.552454633755978</v>
      </c>
      <c r="T170">
        <f t="shared" si="81"/>
        <v>41.676685960339704</v>
      </c>
      <c r="U170">
        <f t="shared" si="81"/>
        <v>41.552454633755978</v>
      </c>
      <c r="V170">
        <f t="shared" si="81"/>
        <v>41.552454633755978</v>
      </c>
      <c r="W170">
        <f t="shared" si="81"/>
        <v>41.552454633755978</v>
      </c>
      <c r="X170">
        <f t="shared" si="81"/>
        <v>41.552454633755978</v>
      </c>
      <c r="Y170">
        <f t="shared" si="81"/>
        <v>41.289886423471422</v>
      </c>
      <c r="Z170">
        <f t="shared" si="81"/>
        <v>41.289886423471422</v>
      </c>
      <c r="AA170">
        <f t="shared" si="81"/>
        <v>41.151195849578038</v>
      </c>
      <c r="AB170">
        <f t="shared" si="81"/>
        <v>40.858067403058698</v>
      </c>
      <c r="AC170">
        <f t="shared" si="81"/>
        <v>40.858067403058698</v>
      </c>
      <c r="AD170">
        <f t="shared" si="81"/>
        <v>40.703234674343413</v>
      </c>
      <c r="AE170">
        <f t="shared" si="81"/>
        <v>40.703234674343413</v>
      </c>
      <c r="AF170">
        <f t="shared" si="81"/>
        <v>40.20313543058807</v>
      </c>
    </row>
    <row r="176" spans="1:32" x14ac:dyDescent="0.35">
      <c r="A176" t="s">
        <v>26</v>
      </c>
    </row>
    <row r="177" spans="1:54" x14ac:dyDescent="0.35">
      <c r="D177" t="s">
        <v>27</v>
      </c>
    </row>
    <row r="178" spans="1:54" x14ac:dyDescent="0.35">
      <c r="C178" t="s">
        <v>1</v>
      </c>
      <c r="D178" t="s">
        <v>16</v>
      </c>
      <c r="E178" t="s">
        <v>17</v>
      </c>
      <c r="F178" t="s">
        <v>18</v>
      </c>
      <c r="G178" t="s">
        <v>19</v>
      </c>
      <c r="H178" t="s">
        <v>20</v>
      </c>
      <c r="I178" t="s">
        <v>21</v>
      </c>
      <c r="J178" t="s">
        <v>22</v>
      </c>
      <c r="K178" t="s">
        <v>23</v>
      </c>
      <c r="L178" t="s">
        <v>24</v>
      </c>
      <c r="M178" t="s">
        <v>25</v>
      </c>
      <c r="N178" t="s">
        <v>47</v>
      </c>
      <c r="O178" t="s">
        <v>49</v>
      </c>
      <c r="P178" t="s">
        <v>52</v>
      </c>
      <c r="Q178" t="s">
        <v>53</v>
      </c>
      <c r="R178" t="s">
        <v>56</v>
      </c>
      <c r="S178" t="s">
        <v>58</v>
      </c>
      <c r="T178" t="s">
        <v>61</v>
      </c>
      <c r="U178" t="s">
        <v>63</v>
      </c>
      <c r="V178" t="s">
        <v>65</v>
      </c>
      <c r="W178" t="s">
        <v>67</v>
      </c>
      <c r="X178" t="s">
        <v>70</v>
      </c>
      <c r="Y178" t="s">
        <v>72</v>
      </c>
      <c r="AY178" t="s">
        <v>46</v>
      </c>
      <c r="AZ178" t="s">
        <v>45</v>
      </c>
      <c r="BA178" t="s">
        <v>19</v>
      </c>
      <c r="BB178" t="s">
        <v>28</v>
      </c>
    </row>
    <row r="179" spans="1:54" x14ac:dyDescent="0.35">
      <c r="A179" t="s">
        <v>10</v>
      </c>
      <c r="B179">
        <v>58</v>
      </c>
      <c r="C179">
        <v>1</v>
      </c>
      <c r="D179">
        <f t="shared" ref="D179:F182" si="82">AVERAGE(J91,J119,J127,J143,J151)</f>
        <v>18.439188524789962</v>
      </c>
      <c r="E179">
        <f t="shared" si="82"/>
        <v>18.993504815767217</v>
      </c>
      <c r="F179">
        <f t="shared" si="82"/>
        <v>19.187514378868237</v>
      </c>
      <c r="G179">
        <f t="shared" ref="G179:I182" si="83">AVERAGE(M91,M119,M127,M143,M151)</f>
        <v>18.365209249524575</v>
      </c>
      <c r="H179">
        <f t="shared" si="83"/>
        <v>18.943958388720798</v>
      </c>
      <c r="I179">
        <f t="shared" si="83"/>
        <v>19.080073077441757</v>
      </c>
      <c r="J179">
        <f>AVERAGE(P91,P119,P127,P143,P151)</f>
        <v>19.285262186944429</v>
      </c>
      <c r="K179">
        <f t="shared" ref="K179:Y179" si="84">AVERAGE(Q91,Q119,Q127,Q143,Q151)</f>
        <v>21.868707135635798</v>
      </c>
      <c r="L179">
        <f t="shared" si="84"/>
        <v>21.018794651884356</v>
      </c>
      <c r="M179">
        <f t="shared" si="84"/>
        <v>20.608747160946635</v>
      </c>
      <c r="N179">
        <f t="shared" si="84"/>
        <v>20.10975122005264</v>
      </c>
      <c r="O179">
        <f t="shared" si="84"/>
        <v>19.93596821002274</v>
      </c>
      <c r="P179">
        <f t="shared" si="84"/>
        <v>19.93596821002274</v>
      </c>
      <c r="Q179">
        <f t="shared" si="84"/>
        <v>19.15469578367847</v>
      </c>
      <c r="R179">
        <f t="shared" si="84"/>
        <v>18.812012115336085</v>
      </c>
      <c r="S179">
        <f t="shared" si="84"/>
        <v>18.812012115336085</v>
      </c>
      <c r="T179">
        <f t="shared" si="84"/>
        <v>18.433937612883955</v>
      </c>
      <c r="U179">
        <f t="shared" si="84"/>
        <v>18.239928049782936</v>
      </c>
      <c r="V179">
        <f t="shared" si="84"/>
        <v>18.006842057240398</v>
      </c>
      <c r="W179">
        <f t="shared" si="84"/>
        <v>18.239928049782936</v>
      </c>
      <c r="X179">
        <f t="shared" si="84"/>
        <v>18.223432335934312</v>
      </c>
      <c r="Y179">
        <f t="shared" si="84"/>
        <v>18.568933061734878</v>
      </c>
      <c r="AW179">
        <v>58</v>
      </c>
      <c r="AX179">
        <v>1</v>
      </c>
      <c r="AY179">
        <v>100</v>
      </c>
      <c r="AZ179">
        <v>42</v>
      </c>
      <c r="BA179">
        <v>18.3652092495246</v>
      </c>
      <c r="BB179">
        <v>1.2280035887980341</v>
      </c>
    </row>
    <row r="180" spans="1:54" x14ac:dyDescent="0.35">
      <c r="B180">
        <v>58</v>
      </c>
      <c r="C180">
        <v>2</v>
      </c>
      <c r="D180">
        <f t="shared" si="82"/>
        <v>28.485478342598544</v>
      </c>
      <c r="E180">
        <f t="shared" si="82"/>
        <v>28.351338087894653</v>
      </c>
      <c r="F180">
        <f t="shared" si="82"/>
        <v>28.239460260152452</v>
      </c>
      <c r="G180">
        <f t="shared" si="83"/>
        <v>28.633490332592611</v>
      </c>
      <c r="H180">
        <f t="shared" si="83"/>
        <v>29.286481583564033</v>
      </c>
      <c r="I180">
        <f t="shared" si="83"/>
        <v>29.621699325344885</v>
      </c>
      <c r="J180">
        <f>AVERAGE(P92,P120,P128,P144,P152)</f>
        <v>29.852713795411155</v>
      </c>
      <c r="K180">
        <f t="shared" ref="K180:Y182" si="85">AVERAGE(Q92,Q120,Q128,Q144,Q152)</f>
        <v>30.889811071359343</v>
      </c>
      <c r="L180">
        <f t="shared" si="85"/>
        <v>30.065637883271073</v>
      </c>
      <c r="M180">
        <f t="shared" si="85"/>
        <v>30.232779171680782</v>
      </c>
      <c r="N180">
        <f t="shared" si="85"/>
        <v>30.815273745557327</v>
      </c>
      <c r="O180">
        <f t="shared" si="85"/>
        <v>31.054248747819912</v>
      </c>
      <c r="P180">
        <f t="shared" si="85"/>
        <v>31.155912720010615</v>
      </c>
      <c r="Q180">
        <f t="shared" si="85"/>
        <v>31.637999115160017</v>
      </c>
      <c r="R180">
        <f t="shared" si="85"/>
        <v>31.891250167634666</v>
      </c>
      <c r="S180">
        <f t="shared" si="85"/>
        <v>32.206026463357155</v>
      </c>
      <c r="T180">
        <f t="shared" si="85"/>
        <v>32.426046610324249</v>
      </c>
      <c r="U180">
        <f t="shared" si="85"/>
        <v>32.426046610324249</v>
      </c>
      <c r="V180">
        <f t="shared" si="85"/>
        <v>32.542106628130298</v>
      </c>
      <c r="W180">
        <f t="shared" si="85"/>
        <v>32.807396079403432</v>
      </c>
      <c r="X180">
        <f t="shared" si="85"/>
        <v>33.085515096215275</v>
      </c>
      <c r="Y180">
        <f t="shared" si="85"/>
        <v>33.042428694056113</v>
      </c>
      <c r="AW180">
        <v>58</v>
      </c>
      <c r="AX180">
        <v>2</v>
      </c>
      <c r="AY180">
        <v>90</v>
      </c>
      <c r="AZ180">
        <v>32</v>
      </c>
      <c r="BA180">
        <v>28.633490332592611</v>
      </c>
      <c r="BB180">
        <v>1.4259259256268209</v>
      </c>
    </row>
    <row r="181" spans="1:54" x14ac:dyDescent="0.35">
      <c r="B181">
        <v>58</v>
      </c>
      <c r="C181">
        <v>3</v>
      </c>
      <c r="D181">
        <f t="shared" si="82"/>
        <v>38.710377256232682</v>
      </c>
      <c r="E181">
        <f t="shared" si="82"/>
        <v>38.350600630076833</v>
      </c>
      <c r="F181">
        <f t="shared" si="82"/>
        <v>38.543242146562008</v>
      </c>
      <c r="G181">
        <f t="shared" si="83"/>
        <v>39.127295785374727</v>
      </c>
      <c r="H181">
        <f t="shared" si="83"/>
        <v>39.153001028046681</v>
      </c>
      <c r="I181">
        <f t="shared" si="83"/>
        <v>39.139664149282972</v>
      </c>
      <c r="J181">
        <f>AVERAGE(P93,P121,P129,P145,P153)</f>
        <v>39.073104339087742</v>
      </c>
      <c r="K181">
        <f t="shared" si="85"/>
        <v>38.665136103560307</v>
      </c>
      <c r="L181">
        <f t="shared" si="85"/>
        <v>38.527121237649482</v>
      </c>
      <c r="M181">
        <f t="shared" si="85"/>
        <v>38.318180672420866</v>
      </c>
      <c r="N181">
        <f t="shared" si="85"/>
        <v>38.32980465298683</v>
      </c>
      <c r="O181">
        <f t="shared" si="85"/>
        <v>38.530081736702961</v>
      </c>
      <c r="P181">
        <f t="shared" si="85"/>
        <v>38.570118873854682</v>
      </c>
      <c r="Q181">
        <f t="shared" si="85"/>
        <v>38.684311547075602</v>
      </c>
      <c r="R181">
        <f t="shared" si="85"/>
        <v>38.639240215601362</v>
      </c>
      <c r="S181">
        <f t="shared" si="85"/>
        <v>38.577049392382676</v>
      </c>
      <c r="T181">
        <f t="shared" si="85"/>
        <v>38.532352344694964</v>
      </c>
      <c r="U181">
        <f t="shared" si="85"/>
        <v>38.566824653646457</v>
      </c>
      <c r="V181">
        <f t="shared" si="85"/>
        <v>38.455941126043172</v>
      </c>
      <c r="W181">
        <f t="shared" si="85"/>
        <v>38.390157004746008</v>
      </c>
      <c r="X181">
        <f t="shared" si="85"/>
        <v>38.370691563729181</v>
      </c>
      <c r="Y181">
        <f t="shared" si="85"/>
        <v>38.355586271914738</v>
      </c>
      <c r="AW181">
        <v>58</v>
      </c>
      <c r="AX181">
        <v>3</v>
      </c>
      <c r="AY181">
        <v>80</v>
      </c>
      <c r="AZ181">
        <v>22</v>
      </c>
      <c r="BA181">
        <v>39.127295785374727</v>
      </c>
      <c r="BB181">
        <v>0.73588902556125746</v>
      </c>
    </row>
    <row r="182" spans="1:54" x14ac:dyDescent="0.35">
      <c r="B182">
        <v>58</v>
      </c>
      <c r="C182">
        <v>4</v>
      </c>
      <c r="D182">
        <f t="shared" si="82"/>
        <v>44.426347272966282</v>
      </c>
      <c r="E182">
        <f t="shared" si="82"/>
        <v>44.421665836438976</v>
      </c>
      <c r="F182">
        <f t="shared" si="82"/>
        <v>44.477825785268948</v>
      </c>
      <c r="G182">
        <f t="shared" si="83"/>
        <v>44.492581650571417</v>
      </c>
      <c r="H182">
        <f t="shared" si="83"/>
        <v>44.497153075380211</v>
      </c>
      <c r="I182">
        <f t="shared" si="83"/>
        <v>44.519419309971497</v>
      </c>
      <c r="J182">
        <f>AVERAGE(P94,P122,P130,P146,P154)</f>
        <v>44.150738064538302</v>
      </c>
      <c r="K182">
        <f t="shared" si="85"/>
        <v>44.227463843896778</v>
      </c>
      <c r="L182">
        <f t="shared" si="85"/>
        <v>44.324817958653156</v>
      </c>
      <c r="M182">
        <f t="shared" si="85"/>
        <v>44.275867722656088</v>
      </c>
      <c r="N182">
        <f t="shared" si="85"/>
        <v>44.255803979274802</v>
      </c>
      <c r="O182">
        <f t="shared" si="85"/>
        <v>44.272134020766345</v>
      </c>
      <c r="P182">
        <f t="shared" si="85"/>
        <v>44.198148512065998</v>
      </c>
      <c r="Q182">
        <f t="shared" si="85"/>
        <v>44.177014382053443</v>
      </c>
      <c r="R182">
        <f t="shared" si="85"/>
        <v>44.109302901812796</v>
      </c>
      <c r="S182">
        <f t="shared" si="85"/>
        <v>44.055049743396843</v>
      </c>
      <c r="T182">
        <f t="shared" si="85"/>
        <v>43.987710971330223</v>
      </c>
      <c r="U182">
        <f t="shared" si="85"/>
        <v>43.94130257902799</v>
      </c>
      <c r="V182">
        <f t="shared" si="85"/>
        <v>43.876218398066456</v>
      </c>
      <c r="W182">
        <f t="shared" si="85"/>
        <v>43.848598862274123</v>
      </c>
      <c r="X182">
        <f t="shared" si="85"/>
        <v>43.846458073484399</v>
      </c>
      <c r="Y182">
        <f t="shared" si="85"/>
        <v>43.773842085899943</v>
      </c>
      <c r="AW182">
        <v>58</v>
      </c>
      <c r="AX182">
        <v>4</v>
      </c>
      <c r="AY182">
        <v>70</v>
      </c>
      <c r="AZ182">
        <v>12</v>
      </c>
      <c r="BA182">
        <v>44.492581650571417</v>
      </c>
      <c r="BB182">
        <v>0.10011735804315597</v>
      </c>
    </row>
    <row r="183" spans="1:54" x14ac:dyDescent="0.35">
      <c r="B183">
        <v>48</v>
      </c>
      <c r="C183">
        <v>1</v>
      </c>
      <c r="D183">
        <f t="shared" ref="D183:F186" si="86">AVERAGE(J111,J131,J139,J155,J167)</f>
        <v>17.983667942833598</v>
      </c>
      <c r="E183">
        <f t="shared" si="86"/>
        <v>17.587863950729492</v>
      </c>
      <c r="F183">
        <f t="shared" si="86"/>
        <v>17.206835904508587</v>
      </c>
      <c r="G183">
        <f t="shared" ref="G183:I186" si="87">AVERAGE(M111,M131,M139,M155,M167)</f>
        <v>16.796236062713653</v>
      </c>
      <c r="H183">
        <f t="shared" si="87"/>
        <v>16.819660885188988</v>
      </c>
      <c r="I183">
        <f t="shared" si="87"/>
        <v>16.618398903235494</v>
      </c>
      <c r="J183">
        <f>AVERAGE(P111,P131,P139,P155,P167)</f>
        <v>16.819660885188988</v>
      </c>
      <c r="K183">
        <f t="shared" ref="K183:Y186" si="88">AVERAGE(Q111,Q131,Q139,Q155,Q167)</f>
        <v>19.355090677565325</v>
      </c>
      <c r="L183">
        <f t="shared" si="88"/>
        <v>18.980269342677229</v>
      </c>
      <c r="M183">
        <f t="shared" si="88"/>
        <v>18.584997797622716</v>
      </c>
      <c r="N183">
        <f t="shared" si="88"/>
        <v>18.22419630447293</v>
      </c>
      <c r="O183">
        <f t="shared" si="88"/>
        <v>17.604810953693768</v>
      </c>
      <c r="P183">
        <f t="shared" si="88"/>
        <v>17.223269647002788</v>
      </c>
      <c r="Q183">
        <f t="shared" si="88"/>
        <v>17.199844824527453</v>
      </c>
      <c r="R183">
        <f t="shared" si="88"/>
        <v>16.618398903235494</v>
      </c>
      <c r="S183">
        <f t="shared" si="88"/>
        <v>16.184926589822432</v>
      </c>
      <c r="T183">
        <f t="shared" si="88"/>
        <v>16.19970253570564</v>
      </c>
      <c r="U183">
        <f t="shared" si="88"/>
        <v>15.35618273135486</v>
      </c>
      <c r="V183">
        <f t="shared" si="88"/>
        <v>15.139592452660944</v>
      </c>
      <c r="W183">
        <f t="shared" si="88"/>
        <v>15.35618273135486</v>
      </c>
      <c r="X183">
        <f t="shared" si="88"/>
        <v>15.340854434614442</v>
      </c>
      <c r="Y183">
        <f t="shared" si="88"/>
        <v>15.55744471330836</v>
      </c>
      <c r="AW183">
        <v>48</v>
      </c>
      <c r="AX183">
        <v>1</v>
      </c>
      <c r="AY183">
        <v>100</v>
      </c>
      <c r="AZ183">
        <v>52</v>
      </c>
      <c r="BA183">
        <v>16.796236062713653</v>
      </c>
      <c r="BB183">
        <v>1.0157270713294961</v>
      </c>
    </row>
    <row r="184" spans="1:54" x14ac:dyDescent="0.35">
      <c r="B184">
        <v>48</v>
      </c>
      <c r="C184">
        <v>2</v>
      </c>
      <c r="D184">
        <f t="shared" si="86"/>
        <v>28.719896559929158</v>
      </c>
      <c r="E184">
        <f t="shared" si="86"/>
        <v>23.417896150532634</v>
      </c>
      <c r="F184">
        <f t="shared" si="86"/>
        <v>21.146980865183263</v>
      </c>
      <c r="G184">
        <f t="shared" si="87"/>
        <v>19.446803996286302</v>
      </c>
      <c r="H184">
        <f t="shared" si="87"/>
        <v>19.105040447790607</v>
      </c>
      <c r="I184">
        <f t="shared" si="87"/>
        <v>18.959286685461215</v>
      </c>
      <c r="J184">
        <f>AVERAGE(P112,P132,P140,P156,P168)</f>
        <v>18.742696406767301</v>
      </c>
      <c r="K184">
        <f t="shared" si="88"/>
        <v>21.49201884458812</v>
      </c>
      <c r="L184">
        <f t="shared" si="88"/>
        <v>19.869150273495713</v>
      </c>
      <c r="M184">
        <f t="shared" si="88"/>
        <v>19.869150273495713</v>
      </c>
      <c r="N184">
        <f t="shared" si="88"/>
        <v>19.695367263465805</v>
      </c>
      <c r="O184">
        <f t="shared" si="88"/>
        <v>19.736631984256309</v>
      </c>
      <c r="P184">
        <f t="shared" si="88"/>
        <v>19.527846475272082</v>
      </c>
      <c r="Q184">
        <f t="shared" si="88"/>
        <v>20.278207567417127</v>
      </c>
      <c r="R184">
        <f t="shared" si="88"/>
        <v>20.278207567417127</v>
      </c>
      <c r="S184">
        <f t="shared" si="88"/>
        <v>20.632746838730743</v>
      </c>
      <c r="T184">
        <f t="shared" si="88"/>
        <v>21.001529608877963</v>
      </c>
      <c r="U184">
        <f t="shared" si="88"/>
        <v>21.330534620829905</v>
      </c>
      <c r="V184">
        <f t="shared" si="88"/>
        <v>21.330534620829905</v>
      </c>
      <c r="W184">
        <f t="shared" si="88"/>
        <v>22.439817212000584</v>
      </c>
      <c r="X184">
        <f t="shared" si="88"/>
        <v>23.067967465851506</v>
      </c>
      <c r="Y184">
        <f t="shared" si="88"/>
        <v>23.381186718159547</v>
      </c>
      <c r="AW184">
        <v>48</v>
      </c>
      <c r="AX184">
        <v>2</v>
      </c>
      <c r="AY184">
        <v>90</v>
      </c>
      <c r="AZ184">
        <v>42</v>
      </c>
      <c r="BA184">
        <v>19.446803996286302</v>
      </c>
      <c r="BB184">
        <v>1.4684947348551813</v>
      </c>
    </row>
    <row r="185" spans="1:54" x14ac:dyDescent="0.35">
      <c r="B185">
        <v>48</v>
      </c>
      <c r="C185">
        <v>3</v>
      </c>
      <c r="D185">
        <f t="shared" si="86"/>
        <v>37.913858177858543</v>
      </c>
      <c r="E185">
        <f t="shared" si="86"/>
        <v>31.889013943192406</v>
      </c>
      <c r="F185">
        <f t="shared" si="86"/>
        <v>30.086805248011451</v>
      </c>
      <c r="G185">
        <f t="shared" si="87"/>
        <v>29.383389647940344</v>
      </c>
      <c r="H185">
        <f t="shared" si="87"/>
        <v>29.645087826876239</v>
      </c>
      <c r="I185">
        <f t="shared" si="87"/>
        <v>30.693530122541709</v>
      </c>
      <c r="J185">
        <f>AVERAGE(P113,P133,P141,P157,P169)</f>
        <v>30.436366035885527</v>
      </c>
      <c r="K185">
        <f t="shared" si="88"/>
        <v>31.130869687319567</v>
      </c>
      <c r="L185">
        <f t="shared" si="88"/>
        <v>30.93093482368095</v>
      </c>
      <c r="M185">
        <f t="shared" si="88"/>
        <v>31.12479727793356</v>
      </c>
      <c r="N185">
        <f t="shared" si="88"/>
        <v>31.353999625033612</v>
      </c>
      <c r="O185">
        <f t="shared" si="88"/>
        <v>31.974403800817186</v>
      </c>
      <c r="P185">
        <f t="shared" si="88"/>
        <v>31.666426119227289</v>
      </c>
      <c r="Q185">
        <f t="shared" si="88"/>
        <v>32.593614186830614</v>
      </c>
      <c r="R185">
        <f t="shared" si="88"/>
        <v>32.715615980197192</v>
      </c>
      <c r="S185">
        <f t="shared" si="88"/>
        <v>33.093718862455042</v>
      </c>
      <c r="T185">
        <f t="shared" si="88"/>
        <v>32.90634545972673</v>
      </c>
      <c r="U185">
        <f t="shared" si="88"/>
        <v>33.12218341662998</v>
      </c>
      <c r="V185">
        <f t="shared" si="88"/>
        <v>33.338940001368485</v>
      </c>
      <c r="W185">
        <f t="shared" si="88"/>
        <v>33.359486856962278</v>
      </c>
      <c r="X185">
        <f t="shared" si="88"/>
        <v>33.617831071433422</v>
      </c>
      <c r="Y185">
        <f t="shared" si="88"/>
        <v>33.623521585447271</v>
      </c>
      <c r="AT185" t="s">
        <v>40</v>
      </c>
      <c r="AW185">
        <v>48</v>
      </c>
      <c r="AX185">
        <v>3</v>
      </c>
      <c r="AY185">
        <v>80</v>
      </c>
      <c r="AZ185">
        <v>32</v>
      </c>
      <c r="BA185">
        <v>29.383389647940344</v>
      </c>
      <c r="BB185">
        <v>1.7196020061114503</v>
      </c>
    </row>
    <row r="186" spans="1:54" x14ac:dyDescent="0.35">
      <c r="B186">
        <v>48</v>
      </c>
      <c r="C186">
        <v>4</v>
      </c>
      <c r="D186">
        <f t="shared" si="86"/>
        <v>44.157280245425284</v>
      </c>
      <c r="E186">
        <f t="shared" si="86"/>
        <v>41.352798296925066</v>
      </c>
      <c r="F186">
        <f t="shared" si="86"/>
        <v>40.780222326194078</v>
      </c>
      <c r="G186">
        <f t="shared" si="87"/>
        <v>40.668295853441634</v>
      </c>
      <c r="H186">
        <f t="shared" si="87"/>
        <v>40.418167957716648</v>
      </c>
      <c r="I186">
        <f t="shared" si="87"/>
        <v>40.653807248796454</v>
      </c>
      <c r="J186">
        <f>AVERAGE(P114,P134,P142,P158,P170)</f>
        <v>40.347942929062825</v>
      </c>
      <c r="K186">
        <f t="shared" si="88"/>
        <v>40.028110089161551</v>
      </c>
      <c r="L186">
        <f t="shared" si="88"/>
        <v>39.803874447551756</v>
      </c>
      <c r="M186">
        <f t="shared" si="88"/>
        <v>39.748905805417301</v>
      </c>
      <c r="N186">
        <f t="shared" si="88"/>
        <v>39.621499286948961</v>
      </c>
      <c r="O186">
        <f t="shared" si="88"/>
        <v>39.752748974397761</v>
      </c>
      <c r="P186">
        <f t="shared" si="88"/>
        <v>39.706381072417514</v>
      </c>
      <c r="Q186">
        <f t="shared" si="88"/>
        <v>39.623906356098033</v>
      </c>
      <c r="R186">
        <f t="shared" si="88"/>
        <v>39.427156698556338</v>
      </c>
      <c r="S186">
        <f t="shared" si="88"/>
        <v>39.229350494016032</v>
      </c>
      <c r="T186">
        <f t="shared" si="88"/>
        <v>39.169220317614062</v>
      </c>
      <c r="U186">
        <f t="shared" si="88"/>
        <v>38.961868812952559</v>
      </c>
      <c r="V186">
        <f t="shared" si="88"/>
        <v>38.953539267895913</v>
      </c>
      <c r="W186">
        <f t="shared" si="88"/>
        <v>38.770911874307942</v>
      </c>
      <c r="X186">
        <f t="shared" si="88"/>
        <v>38.9404007453346</v>
      </c>
      <c r="Y186">
        <f t="shared" si="88"/>
        <v>38.916313998576165</v>
      </c>
      <c r="AW186">
        <v>48</v>
      </c>
      <c r="AX186">
        <v>4</v>
      </c>
      <c r="AY186">
        <v>70</v>
      </c>
      <c r="AZ186">
        <v>22</v>
      </c>
      <c r="BA186">
        <v>40.668295853441634</v>
      </c>
      <c r="BB186">
        <v>0.53262489372339472</v>
      </c>
    </row>
    <row r="187" spans="1:54" x14ac:dyDescent="0.35">
      <c r="B187">
        <v>38</v>
      </c>
      <c r="C187">
        <v>1</v>
      </c>
      <c r="D187">
        <f t="shared" ref="D187:F190" si="89">AVERAGE(J95,J99,J115,J147,J163)</f>
        <v>17.207368351558181</v>
      </c>
      <c r="E187">
        <f t="shared" si="89"/>
        <v>17.827326701041532</v>
      </c>
      <c r="F187">
        <f t="shared" si="89"/>
        <v>16.977600185357943</v>
      </c>
      <c r="G187">
        <f t="shared" ref="G187:I190" si="90">AVERAGE(M95,M99,M115,M147,M163)</f>
        <v>16.416292814399558</v>
      </c>
      <c r="H187">
        <f t="shared" si="90"/>
        <v>15.549045525194654</v>
      </c>
      <c r="I187">
        <f t="shared" si="90"/>
        <v>15.082559563678462</v>
      </c>
      <c r="J187">
        <f>AVERAGE(P95,P99,P115,P147,P163)</f>
        <v>15.580869535783695</v>
      </c>
      <c r="K187">
        <f t="shared" ref="K187:Y190" si="91">AVERAGE(Q95,Q99,Q115,Q147,Q163)</f>
        <v>18.245178961688943</v>
      </c>
      <c r="L187">
        <f t="shared" si="91"/>
        <v>17.036251163882902</v>
      </c>
      <c r="M187">
        <f t="shared" si="91"/>
        <v>16.006245323461833</v>
      </c>
      <c r="N187">
        <f t="shared" si="91"/>
        <v>15.998440553752141</v>
      </c>
      <c r="O187">
        <f t="shared" si="91"/>
        <v>15.35618273135486</v>
      </c>
      <c r="P187">
        <f t="shared" si="91"/>
        <v>14.930806943676719</v>
      </c>
      <c r="Q187">
        <f t="shared" si="91"/>
        <v>14.914311229828101</v>
      </c>
      <c r="R187">
        <f t="shared" si="91"/>
        <v>14.464634958591645</v>
      </c>
      <c r="S187">
        <f t="shared" si="91"/>
        <v>13.806767596774979</v>
      </c>
      <c r="T187">
        <f t="shared" si="91"/>
        <v>13.573681604232439</v>
      </c>
      <c r="U187">
        <f t="shared" si="91"/>
        <v>13.348994799803606</v>
      </c>
      <c r="V187">
        <f t="shared" si="91"/>
        <v>12.882508838287412</v>
      </c>
      <c r="W187">
        <f t="shared" si="91"/>
        <v>12.649422845744875</v>
      </c>
      <c r="X187">
        <f t="shared" si="91"/>
        <v>12.882508838287412</v>
      </c>
      <c r="Y187">
        <f t="shared" si="91"/>
        <v>12.640709681200056</v>
      </c>
      <c r="AW187">
        <v>38</v>
      </c>
      <c r="AX187">
        <v>1</v>
      </c>
      <c r="AY187">
        <v>100</v>
      </c>
      <c r="AZ187">
        <v>62</v>
      </c>
      <c r="BA187">
        <v>16.416292814399558</v>
      </c>
      <c r="BB187">
        <v>0.72473723426319614</v>
      </c>
    </row>
    <row r="188" spans="1:54" x14ac:dyDescent="0.35">
      <c r="B188">
        <v>38</v>
      </c>
      <c r="C188">
        <v>2</v>
      </c>
      <c r="D188">
        <f t="shared" si="89"/>
        <v>29.970773401824811</v>
      </c>
      <c r="E188">
        <f t="shared" si="89"/>
        <v>22.127108596447083</v>
      </c>
      <c r="F188">
        <f t="shared" si="89"/>
        <v>19.155586934284699</v>
      </c>
      <c r="G188">
        <f t="shared" si="90"/>
        <v>17.256274401615141</v>
      </c>
      <c r="H188">
        <f t="shared" si="90"/>
        <v>17.271602698355562</v>
      </c>
      <c r="I188">
        <f t="shared" si="90"/>
        <v>16.870103373428094</v>
      </c>
      <c r="J188">
        <f>AVERAGE(P96,P100,P116,P148,P164)</f>
        <v>16.870103373428094</v>
      </c>
      <c r="K188">
        <f t="shared" si="91"/>
        <v>19.091797008404672</v>
      </c>
      <c r="L188">
        <f t="shared" si="91"/>
        <v>17.465059910599368</v>
      </c>
      <c r="M188">
        <f t="shared" si="91"/>
        <v>17.480961206043975</v>
      </c>
      <c r="N188">
        <f t="shared" si="91"/>
        <v>16.676937917209514</v>
      </c>
      <c r="O188">
        <f t="shared" si="91"/>
        <v>16.668841391474597</v>
      </c>
      <c r="P188">
        <f t="shared" si="91"/>
        <v>17.055012419661644</v>
      </c>
      <c r="Q188">
        <f t="shared" si="91"/>
        <v>16.878199899163011</v>
      </c>
      <c r="R188">
        <f t="shared" si="91"/>
        <v>16.668841391474597</v>
      </c>
      <c r="S188">
        <f t="shared" si="91"/>
        <v>16.870103373428094</v>
      </c>
      <c r="T188">
        <f t="shared" si="91"/>
        <v>17.094790177856929</v>
      </c>
      <c r="U188">
        <f t="shared" si="91"/>
        <v>16.878199899163011</v>
      </c>
      <c r="V188">
        <f t="shared" si="91"/>
        <v>17.094790177856929</v>
      </c>
      <c r="W188">
        <f t="shared" si="91"/>
        <v>17.722272054371004</v>
      </c>
      <c r="X188">
        <f t="shared" si="91"/>
        <v>18.125880816184807</v>
      </c>
      <c r="Y188">
        <f t="shared" si="91"/>
        <v>18.287365039943019</v>
      </c>
      <c r="AT188">
        <v>7</v>
      </c>
      <c r="AW188">
        <v>38</v>
      </c>
      <c r="AX188">
        <v>2</v>
      </c>
      <c r="AY188">
        <v>90</v>
      </c>
      <c r="AZ188">
        <v>52</v>
      </c>
      <c r="BA188">
        <v>17.256274401615141</v>
      </c>
      <c r="BB188">
        <v>1.6889713487002056</v>
      </c>
    </row>
    <row r="189" spans="1:54" x14ac:dyDescent="0.35">
      <c r="B189">
        <v>38</v>
      </c>
      <c r="C189">
        <v>3</v>
      </c>
      <c r="D189">
        <f t="shared" si="89"/>
        <v>39.042554596534998</v>
      </c>
      <c r="E189">
        <f t="shared" si="89"/>
        <v>27.814906820411078</v>
      </c>
      <c r="F189">
        <f t="shared" si="89"/>
        <v>22.84191034861168</v>
      </c>
      <c r="G189">
        <f t="shared" si="90"/>
        <v>20.417699107910344</v>
      </c>
      <c r="H189">
        <f t="shared" si="90"/>
        <v>20.40446363482036</v>
      </c>
      <c r="I189">
        <f t="shared" si="90"/>
        <v>20.392164848548671</v>
      </c>
      <c r="J189">
        <f>AVERAGE(P97,P101,P117,P149,P165)</f>
        <v>20.020352567932715</v>
      </c>
      <c r="K189">
        <f t="shared" si="91"/>
        <v>20.75296634169846</v>
      </c>
      <c r="L189">
        <f t="shared" si="91"/>
        <v>19.652559994801798</v>
      </c>
      <c r="M189">
        <f t="shared" si="91"/>
        <v>19.633764893822526</v>
      </c>
      <c r="N189">
        <f t="shared" si="91"/>
        <v>19.639801458258042</v>
      </c>
      <c r="O189">
        <f t="shared" si="91"/>
        <v>19.801285682016253</v>
      </c>
      <c r="P189">
        <f t="shared" si="91"/>
        <v>19.833811021359057</v>
      </c>
      <c r="Q189">
        <f t="shared" si="91"/>
        <v>20.211885523811187</v>
      </c>
      <c r="R189">
        <f t="shared" si="91"/>
        <v>20.420671032795411</v>
      </c>
      <c r="S189">
        <f t="shared" si="91"/>
        <v>20.769173739673512</v>
      </c>
      <c r="T189">
        <f t="shared" si="91"/>
        <v>21.080504110118511</v>
      </c>
      <c r="U189">
        <f t="shared" si="91"/>
        <v>22.110812200048645</v>
      </c>
      <c r="V189">
        <f t="shared" si="91"/>
        <v>23.214677948670424</v>
      </c>
      <c r="W189">
        <f t="shared" si="91"/>
        <v>24.161190118685631</v>
      </c>
      <c r="X189">
        <f t="shared" si="91"/>
        <v>24.631546325192843</v>
      </c>
      <c r="Y189">
        <f t="shared" si="91"/>
        <v>24.599630310341659</v>
      </c>
      <c r="AT189">
        <v>17</v>
      </c>
      <c r="AW189">
        <v>38</v>
      </c>
      <c r="AX189">
        <v>3</v>
      </c>
      <c r="AY189">
        <v>80</v>
      </c>
      <c r="AZ189">
        <v>42</v>
      </c>
      <c r="BA189">
        <v>20.417699107910344</v>
      </c>
      <c r="BB189">
        <v>1.2067571625851203</v>
      </c>
    </row>
    <row r="190" spans="1:54" x14ac:dyDescent="0.35">
      <c r="B190">
        <v>38</v>
      </c>
      <c r="C190">
        <v>4</v>
      </c>
      <c r="D190">
        <f t="shared" si="89"/>
        <v>44.606254195014209</v>
      </c>
      <c r="E190">
        <f t="shared" si="89"/>
        <v>33.549240720277417</v>
      </c>
      <c r="F190">
        <f t="shared" si="89"/>
        <v>32.963930259410901</v>
      </c>
      <c r="G190">
        <f t="shared" si="90"/>
        <v>32.390758862544644</v>
      </c>
      <c r="H190">
        <f t="shared" si="90"/>
        <v>32.314097536787962</v>
      </c>
      <c r="I190">
        <f t="shared" si="90"/>
        <v>32.313469497746482</v>
      </c>
      <c r="J190">
        <f>AVERAGE(P98,P102,P118,P150,P166)</f>
        <v>32.220585257982677</v>
      </c>
      <c r="K190">
        <f t="shared" si="91"/>
        <v>32.408433940628115</v>
      </c>
      <c r="L190">
        <f t="shared" si="91"/>
        <v>32.428240396065746</v>
      </c>
      <c r="M190">
        <f t="shared" si="91"/>
        <v>32.508647895805801</v>
      </c>
      <c r="N190">
        <f t="shared" si="91"/>
        <v>32.215228393590039</v>
      </c>
      <c r="O190">
        <f t="shared" si="91"/>
        <v>32.579321265235095</v>
      </c>
      <c r="P190">
        <f t="shared" si="91"/>
        <v>32.84874049834086</v>
      </c>
      <c r="Q190">
        <f t="shared" si="91"/>
        <v>32.9870643021967</v>
      </c>
      <c r="R190">
        <f t="shared" si="91"/>
        <v>33.074934642904893</v>
      </c>
      <c r="S190">
        <f t="shared" si="91"/>
        <v>33.406043837715039</v>
      </c>
      <c r="T190">
        <f t="shared" si="91"/>
        <v>33.379593746680406</v>
      </c>
      <c r="U190">
        <f t="shared" si="91"/>
        <v>33.601249965248165</v>
      </c>
      <c r="V190">
        <f t="shared" si="91"/>
        <v>33.539502904048575</v>
      </c>
      <c r="W190">
        <f t="shared" si="91"/>
        <v>33.306242070398774</v>
      </c>
      <c r="X190">
        <f t="shared" si="91"/>
        <v>34.12726378759838</v>
      </c>
      <c r="Y190">
        <f t="shared" si="91"/>
        <v>34.221584848601715</v>
      </c>
      <c r="AT190">
        <v>27</v>
      </c>
      <c r="AW190">
        <v>38</v>
      </c>
      <c r="AX190">
        <v>4</v>
      </c>
      <c r="AY190">
        <v>70</v>
      </c>
      <c r="AZ190">
        <v>32</v>
      </c>
      <c r="BA190">
        <v>32.390758862544644</v>
      </c>
      <c r="BB190">
        <v>0.62265837240857425</v>
      </c>
    </row>
    <row r="191" spans="1:54" x14ac:dyDescent="0.35">
      <c r="B191">
        <v>28</v>
      </c>
      <c r="C191">
        <v>1</v>
      </c>
      <c r="D191">
        <f t="shared" ref="D191:F194" si="92">AVERAGE(J103,J107,J123,J135,J159)</f>
        <v>17.189787839802751</v>
      </c>
      <c r="E191">
        <f t="shared" si="92"/>
        <v>17.662888933514544</v>
      </c>
      <c r="F191">
        <f t="shared" si="92"/>
        <v>16.578478366911533</v>
      </c>
      <c r="G191">
        <f t="shared" ref="G191:I194" si="93">AVERAGE(M103,M107,M123,M135,M159)</f>
        <v>16.175683294826293</v>
      </c>
      <c r="H191">
        <f t="shared" si="93"/>
        <v>15.098179616444105</v>
      </c>
      <c r="I191">
        <f t="shared" si="93"/>
        <v>14.231234989617992</v>
      </c>
      <c r="J191">
        <f>AVERAGE(P103,P107,P123,P135,P159)</f>
        <v>14.641282480555713</v>
      </c>
      <c r="K191">
        <f t="shared" ref="K191:Y194" si="94">AVERAGE(Q103,Q107,Q123,Q135,Q159)</f>
        <v>17.192592405674976</v>
      </c>
      <c r="L191">
        <f t="shared" si="94"/>
        <v>15.757831034178878</v>
      </c>
      <c r="M191">
        <f t="shared" si="94"/>
        <v>14.906506460118408</v>
      </c>
      <c r="N191">
        <f t="shared" si="94"/>
        <v>15.123096738812325</v>
      </c>
      <c r="O191">
        <f t="shared" si="94"/>
        <v>14.697720951134182</v>
      </c>
      <c r="P191">
        <f t="shared" si="94"/>
        <v>13.998148997075452</v>
      </c>
      <c r="Q191">
        <f t="shared" si="94"/>
        <v>13.781558718381536</v>
      </c>
      <c r="R191">
        <f t="shared" si="94"/>
        <v>13.747310962020716</v>
      </c>
      <c r="S191">
        <f t="shared" si="94"/>
        <v>13.297634690784264</v>
      </c>
      <c r="T191">
        <f t="shared" si="94"/>
        <v>13.33188244714508</v>
      </c>
      <c r="U191">
        <f t="shared" si="94"/>
        <v>13.548472725838996</v>
      </c>
      <c r="V191">
        <f t="shared" si="94"/>
        <v>12.839245255002988</v>
      </c>
      <c r="W191">
        <f t="shared" si="94"/>
        <v>12.614558450574155</v>
      </c>
      <c r="X191">
        <f t="shared" si="94"/>
        <v>12.38987164614532</v>
      </c>
      <c r="Y191">
        <f t="shared" si="94"/>
        <v>12.148072489057963</v>
      </c>
      <c r="AT191">
        <v>37</v>
      </c>
      <c r="AW191">
        <v>28</v>
      </c>
      <c r="AX191">
        <v>1</v>
      </c>
      <c r="AY191">
        <v>100</v>
      </c>
      <c r="AZ191">
        <v>72</v>
      </c>
      <c r="BA191">
        <v>16.175683294826293</v>
      </c>
      <c r="BB191">
        <v>0.99171309470775459</v>
      </c>
    </row>
    <row r="192" spans="1:54" x14ac:dyDescent="0.35">
      <c r="B192">
        <v>28</v>
      </c>
      <c r="C192">
        <v>2</v>
      </c>
      <c r="D192">
        <f t="shared" si="92"/>
        <v>27.793714839510663</v>
      </c>
      <c r="E192">
        <f t="shared" si="92"/>
        <v>19.522079018709459</v>
      </c>
      <c r="F192">
        <f t="shared" si="92"/>
        <v>17.036251163882902</v>
      </c>
      <c r="G192">
        <f t="shared" si="93"/>
        <v>16.409613394251267</v>
      </c>
      <c r="H192">
        <f t="shared" si="93"/>
        <v>15.124264155920525</v>
      </c>
      <c r="I192">
        <f t="shared" si="93"/>
        <v>14.923002173967026</v>
      </c>
      <c r="J192">
        <f>AVERAGE(P104,P108,P124,P136,P160)</f>
        <v>15.124264155920525</v>
      </c>
      <c r="K192">
        <f t="shared" si="94"/>
        <v>16.626203672945184</v>
      </c>
      <c r="L192">
        <f t="shared" si="94"/>
        <v>15.565541239043275</v>
      </c>
      <c r="M192">
        <f t="shared" si="94"/>
        <v>15.340854434614442</v>
      </c>
      <c r="N192">
        <f t="shared" si="94"/>
        <v>15.340854434614442</v>
      </c>
      <c r="O192">
        <f t="shared" si="94"/>
        <v>15.340854434614442</v>
      </c>
      <c r="P192">
        <f t="shared" si="94"/>
        <v>15.340854434614442</v>
      </c>
      <c r="Q192">
        <f t="shared" si="94"/>
        <v>15.139592452660944</v>
      </c>
      <c r="R192">
        <f t="shared" si="94"/>
        <v>14.899577351491692</v>
      </c>
      <c r="S192">
        <f t="shared" si="94"/>
        <v>14.698315369538193</v>
      </c>
      <c r="T192">
        <f t="shared" si="94"/>
        <v>14.899577351491692</v>
      </c>
      <c r="U192">
        <f t="shared" si="94"/>
        <v>14.899577351491692</v>
      </c>
      <c r="V192">
        <f t="shared" si="94"/>
        <v>14.465229376995657</v>
      </c>
      <c r="W192">
        <f t="shared" si="94"/>
        <v>14.899577351491692</v>
      </c>
      <c r="X192">
        <f t="shared" si="94"/>
        <v>14.923002173967026</v>
      </c>
      <c r="Y192">
        <f t="shared" si="94"/>
        <v>15.107768442071905</v>
      </c>
      <c r="AW192">
        <v>28</v>
      </c>
      <c r="AX192">
        <v>2</v>
      </c>
      <c r="AY192">
        <v>90</v>
      </c>
      <c r="AZ192">
        <v>62</v>
      </c>
      <c r="BA192">
        <v>16.409613394251267</v>
      </c>
      <c r="BB192">
        <v>0.7693100506627687</v>
      </c>
    </row>
    <row r="193" spans="1:54" x14ac:dyDescent="0.35">
      <c r="B193">
        <v>28</v>
      </c>
      <c r="C193">
        <v>3</v>
      </c>
      <c r="D193">
        <f t="shared" si="92"/>
        <v>38.425378194014591</v>
      </c>
      <c r="E193">
        <f t="shared" si="92"/>
        <v>26.732986621241945</v>
      </c>
      <c r="F193">
        <f t="shared" si="92"/>
        <v>20.211885523811183</v>
      </c>
      <c r="G193">
        <f t="shared" si="93"/>
        <v>18.159622009944574</v>
      </c>
      <c r="H193">
        <f t="shared" si="93"/>
        <v>17.517082944868328</v>
      </c>
      <c r="I193">
        <f t="shared" si="93"/>
        <v>17.343299934838424</v>
      </c>
      <c r="J193">
        <f>AVERAGE(P105,P109,P125,P137,P161)</f>
        <v>16.722809138305486</v>
      </c>
      <c r="K193">
        <f t="shared" si="94"/>
        <v>17.156281451718542</v>
      </c>
      <c r="L193">
        <f t="shared" si="94"/>
        <v>16.722809138305486</v>
      </c>
      <c r="M193">
        <f t="shared" si="94"/>
        <v>16.32753759325097</v>
      </c>
      <c r="N193">
        <f t="shared" si="94"/>
        <v>16.931594647289707</v>
      </c>
      <c r="O193">
        <f t="shared" si="94"/>
        <v>16.722809138305486</v>
      </c>
      <c r="P193">
        <f t="shared" si="94"/>
        <v>16.542529813568002</v>
      </c>
      <c r="Q193">
        <f t="shared" si="94"/>
        <v>16.542529813568002</v>
      </c>
      <c r="R193">
        <f t="shared" si="94"/>
        <v>16.542529813568002</v>
      </c>
      <c r="S193">
        <f t="shared" si="94"/>
        <v>16.348520250466983</v>
      </c>
      <c r="T193">
        <f t="shared" si="94"/>
        <v>16.542529813568002</v>
      </c>
      <c r="U193">
        <f t="shared" si="94"/>
        <v>16.542529813568002</v>
      </c>
      <c r="V193">
        <f t="shared" si="94"/>
        <v>16.542529813568002</v>
      </c>
      <c r="W193">
        <f t="shared" si="94"/>
        <v>16.542529813568002</v>
      </c>
      <c r="X193">
        <f t="shared" si="94"/>
        <v>16.542529813568002</v>
      </c>
      <c r="Y193">
        <f t="shared" si="94"/>
        <v>16.797893859324649</v>
      </c>
      <c r="AW193">
        <v>28</v>
      </c>
      <c r="AX193">
        <v>3</v>
      </c>
      <c r="AY193">
        <v>80</v>
      </c>
      <c r="AZ193">
        <v>52</v>
      </c>
      <c r="BA193">
        <v>18.159622009944574</v>
      </c>
      <c r="BB193">
        <v>1.2475436634589148</v>
      </c>
    </row>
    <row r="194" spans="1:54" x14ac:dyDescent="0.35">
      <c r="B194">
        <v>28</v>
      </c>
      <c r="C194">
        <v>4</v>
      </c>
      <c r="D194">
        <f t="shared" si="92"/>
        <v>44.159093206433262</v>
      </c>
      <c r="E194">
        <f t="shared" si="92"/>
        <v>28.36510752896703</v>
      </c>
      <c r="F194">
        <f t="shared" si="92"/>
        <v>24.283730433887484</v>
      </c>
      <c r="G194">
        <f t="shared" si="93"/>
        <v>19.784580352925836</v>
      </c>
      <c r="H194">
        <f t="shared" si="93"/>
        <v>18.25270248871967</v>
      </c>
      <c r="I194">
        <f t="shared" si="93"/>
        <v>17.662888933514544</v>
      </c>
      <c r="J194">
        <f>AVERAGE(P106,P110,P126,P138,P162)</f>
        <v>17.252841442576823</v>
      </c>
      <c r="K194">
        <f t="shared" si="94"/>
        <v>17.252841442576823</v>
      </c>
      <c r="L194">
        <f t="shared" si="94"/>
        <v>16.014341849196754</v>
      </c>
      <c r="M194">
        <f t="shared" si="94"/>
        <v>16.432194109844168</v>
      </c>
      <c r="N194">
        <f t="shared" si="94"/>
        <v>15.596770831228303</v>
      </c>
      <c r="O194">
        <f t="shared" si="94"/>
        <v>15.596770831228303</v>
      </c>
      <c r="P194">
        <f t="shared" si="94"/>
        <v>15.380180552534387</v>
      </c>
      <c r="Q194">
        <f t="shared" si="94"/>
        <v>15.380180552534387</v>
      </c>
      <c r="R194">
        <f t="shared" si="94"/>
        <v>15.596770831228303</v>
      </c>
      <c r="S194">
        <f t="shared" si="94"/>
        <v>15.596770831228303</v>
      </c>
      <c r="T194">
        <f t="shared" si="94"/>
        <v>16.022146618906444</v>
      </c>
      <c r="U194">
        <f t="shared" si="94"/>
        <v>16.022146618906444</v>
      </c>
      <c r="V194">
        <f t="shared" si="94"/>
        <v>16.648503145859117</v>
      </c>
      <c r="W194">
        <f t="shared" si="94"/>
        <v>17.066355406506531</v>
      </c>
      <c r="X194">
        <f t="shared" si="94"/>
        <v>18.072936424452266</v>
      </c>
      <c r="Y194">
        <f t="shared" si="94"/>
        <v>18.453964470673167</v>
      </c>
      <c r="AW194">
        <v>28</v>
      </c>
      <c r="AX194">
        <v>4</v>
      </c>
      <c r="AY194">
        <v>70</v>
      </c>
      <c r="AZ194">
        <v>42</v>
      </c>
      <c r="BA194">
        <v>19.784580352925836</v>
      </c>
      <c r="BB194">
        <v>0.46046579283818112</v>
      </c>
    </row>
    <row r="197" spans="1:54" x14ac:dyDescent="0.35">
      <c r="C197" t="s">
        <v>1</v>
      </c>
      <c r="D197" t="s">
        <v>28</v>
      </c>
    </row>
    <row r="198" spans="1:54" x14ac:dyDescent="0.35">
      <c r="A198" t="s">
        <v>10</v>
      </c>
      <c r="B198">
        <v>58</v>
      </c>
      <c r="C198">
        <v>1</v>
      </c>
      <c r="D198">
        <f t="shared" ref="D198:F201" si="95">_xlfn.STDEV.S(J91,J119,J127,J143,J151)/(SQRT(5))</f>
        <v>0.67344690187797773</v>
      </c>
      <c r="E198">
        <f t="shared" si="95"/>
        <v>0.87087631184009051</v>
      </c>
      <c r="F198">
        <f t="shared" si="95"/>
        <v>0.84111190973825456</v>
      </c>
      <c r="G198">
        <f t="shared" ref="G198:I201" si="96">_xlfn.STDEV.S(M91,M119,M127,M143,M151)/(SQRT(5))</f>
        <v>1.2280035887980341</v>
      </c>
      <c r="H198">
        <f t="shared" si="96"/>
        <v>1.1919096401885985</v>
      </c>
      <c r="I198">
        <f t="shared" si="96"/>
        <v>1.4793148509166243</v>
      </c>
      <c r="J198">
        <f>_xlfn.STDEV.S(P91,P119,P127,P143,P151)/(SQRT(5))</f>
        <v>1.3669944418079072</v>
      </c>
      <c r="K198">
        <f t="shared" ref="K198:Y201" si="97">_xlfn.STDEV.S(Q91,Q119,Q127,Q143,Q151)/(SQRT(5))</f>
        <v>1.611938945297549</v>
      </c>
      <c r="L198">
        <f t="shared" si="97"/>
        <v>1.602496042352417</v>
      </c>
      <c r="M198">
        <f t="shared" si="97"/>
        <v>1.8271881347882664</v>
      </c>
      <c r="N198">
        <f>_xlfn.STDEV.S(T91,T119,T127,T143,T151)/(SQRT(5))</f>
        <v>1.7507988357033504</v>
      </c>
      <c r="O198">
        <f t="shared" si="97"/>
        <v>1.718279162267345</v>
      </c>
      <c r="P198">
        <f t="shared" si="97"/>
        <v>1.718279162267345</v>
      </c>
      <c r="Q198">
        <f t="shared" si="97"/>
        <v>1.8825964618411983</v>
      </c>
      <c r="R198">
        <f t="shared" si="97"/>
        <v>1.766379064286246</v>
      </c>
      <c r="S198">
        <f t="shared" si="97"/>
        <v>1.766379064286246</v>
      </c>
      <c r="T198">
        <f t="shared" si="97"/>
        <v>1.7624930098658085</v>
      </c>
      <c r="U198">
        <f t="shared" si="97"/>
        <v>1.7561996942491152</v>
      </c>
      <c r="V198">
        <f t="shared" si="97"/>
        <v>1.9113509659523675</v>
      </c>
      <c r="W198">
        <f t="shared" si="97"/>
        <v>1.7561996942491152</v>
      </c>
      <c r="X198">
        <f t="shared" si="97"/>
        <v>1.8354312412557467</v>
      </c>
      <c r="Y198">
        <f t="shared" si="97"/>
        <v>1.9418612754671456</v>
      </c>
    </row>
    <row r="199" spans="1:54" x14ac:dyDescent="0.35">
      <c r="B199">
        <v>58</v>
      </c>
      <c r="C199">
        <v>2</v>
      </c>
      <c r="D199">
        <f t="shared" si="95"/>
        <v>1.5555572106772122</v>
      </c>
      <c r="E199">
        <f t="shared" si="95"/>
        <v>1.5712139451366705</v>
      </c>
      <c r="F199">
        <f t="shared" si="95"/>
        <v>1.5449933505763553</v>
      </c>
      <c r="G199">
        <f t="shared" si="96"/>
        <v>1.4259259256268209</v>
      </c>
      <c r="H199">
        <f t="shared" si="96"/>
        <v>1.4887896971705659</v>
      </c>
      <c r="I199">
        <f t="shared" si="96"/>
        <v>1.4708050217599296</v>
      </c>
      <c r="J199">
        <f>_xlfn.STDEV.S(P92,P120,P128,P144,P152)/(SQRT(5))</f>
        <v>1.4351415796158185</v>
      </c>
      <c r="K199">
        <f t="shared" si="97"/>
        <v>1.5698896772448472</v>
      </c>
      <c r="L199">
        <f t="shared" si="97"/>
        <v>1.6098934003068113</v>
      </c>
      <c r="M199">
        <f t="shared" si="97"/>
        <v>1.6862656217398599</v>
      </c>
      <c r="N199">
        <f>_xlfn.STDEV.S(T92,T120,T128,T144,T152)/(SQRT(5))</f>
        <v>1.8460573470976125</v>
      </c>
      <c r="O199">
        <f t="shared" si="97"/>
        <v>1.8806788490940112</v>
      </c>
      <c r="P199">
        <f t="shared" si="97"/>
        <v>1.9725801686619542</v>
      </c>
      <c r="Q199">
        <f t="shared" si="97"/>
        <v>2.0033600911581462</v>
      </c>
      <c r="R199">
        <f t="shared" si="97"/>
        <v>2.0065844449573773</v>
      </c>
      <c r="S199">
        <f t="shared" si="97"/>
        <v>1.9428614490337395</v>
      </c>
      <c r="T199">
        <f t="shared" si="97"/>
        <v>1.8751263459053806</v>
      </c>
      <c r="U199">
        <f t="shared" si="97"/>
        <v>1.8751263459053806</v>
      </c>
      <c r="V199">
        <f t="shared" si="97"/>
        <v>1.82338283493734</v>
      </c>
      <c r="W199">
        <f t="shared" si="97"/>
        <v>1.7710515298061213</v>
      </c>
      <c r="X199">
        <f t="shared" si="97"/>
        <v>1.6153156644124926</v>
      </c>
      <c r="Y199">
        <f t="shared" si="97"/>
        <v>1.5743503401524213</v>
      </c>
    </row>
    <row r="200" spans="1:54" x14ac:dyDescent="0.35">
      <c r="B200">
        <v>58</v>
      </c>
      <c r="C200">
        <v>3</v>
      </c>
      <c r="D200">
        <f t="shared" si="95"/>
        <v>0.72006925645574704</v>
      </c>
      <c r="E200">
        <f t="shared" si="95"/>
        <v>0.80775693243674029</v>
      </c>
      <c r="F200">
        <f t="shared" si="95"/>
        <v>0.68835865535386753</v>
      </c>
      <c r="G200">
        <f t="shared" si="96"/>
        <v>0.73588902556125746</v>
      </c>
      <c r="H200">
        <f t="shared" si="96"/>
        <v>0.74828561971886731</v>
      </c>
      <c r="I200">
        <f t="shared" si="96"/>
        <v>0.60305125199406928</v>
      </c>
      <c r="J200">
        <f>_xlfn.STDEV.S(P93,P121,P129,P145,P153)/(SQRT(5))</f>
        <v>0.45659007183798284</v>
      </c>
      <c r="K200">
        <f t="shared" si="97"/>
        <v>0.61975929563298493</v>
      </c>
      <c r="L200">
        <f t="shared" si="97"/>
        <v>0.63058776477993017</v>
      </c>
      <c r="M200">
        <f t="shared" si="97"/>
        <v>0.65978896790241304</v>
      </c>
      <c r="N200">
        <f>_xlfn.STDEV.S(T93,T121,T129,T145,T153)/(SQRT(5))</f>
        <v>0.74067475223274104</v>
      </c>
      <c r="O200">
        <f t="shared" si="97"/>
        <v>0.71151172508879224</v>
      </c>
      <c r="P200">
        <f t="shared" si="97"/>
        <v>0.725368965865404</v>
      </c>
      <c r="Q200">
        <f t="shared" si="97"/>
        <v>0.60755931391151008</v>
      </c>
      <c r="R200">
        <f t="shared" si="97"/>
        <v>0.61346565321348889</v>
      </c>
      <c r="S200">
        <f t="shared" si="97"/>
        <v>0.66413817108290496</v>
      </c>
      <c r="T200">
        <f t="shared" si="97"/>
        <v>0.65813642806727735</v>
      </c>
      <c r="U200">
        <f t="shared" si="97"/>
        <v>0.68108938064740365</v>
      </c>
      <c r="V200">
        <f t="shared" si="97"/>
        <v>0.7308763873728753</v>
      </c>
      <c r="W200">
        <f t="shared" si="97"/>
        <v>0.74676511520974997</v>
      </c>
      <c r="X200">
        <f t="shared" si="97"/>
        <v>0.69258551153026016</v>
      </c>
      <c r="Y200">
        <f t="shared" si="97"/>
        <v>0.72424266482110466</v>
      </c>
    </row>
    <row r="201" spans="1:54" x14ac:dyDescent="0.35">
      <c r="B201">
        <v>58</v>
      </c>
      <c r="C201">
        <v>4</v>
      </c>
      <c r="D201">
        <f t="shared" si="95"/>
        <v>0.10756263235451967</v>
      </c>
      <c r="E201">
        <f t="shared" si="95"/>
        <v>0.10343564828020338</v>
      </c>
      <c r="F201">
        <f t="shared" si="95"/>
        <v>8.120446253218902E-2</v>
      </c>
      <c r="G201">
        <f t="shared" si="96"/>
        <v>0.10011735804315597</v>
      </c>
      <c r="H201">
        <f t="shared" si="96"/>
        <v>0.12615782051496621</v>
      </c>
      <c r="I201">
        <f t="shared" si="96"/>
        <v>0.13052559101893099</v>
      </c>
      <c r="J201">
        <f>_xlfn.STDEV.S(P94,P122,P130,P146,P154)/(SQRT(5))</f>
        <v>0.31719483509111712</v>
      </c>
      <c r="K201">
        <f t="shared" si="97"/>
        <v>0.19914377531231225</v>
      </c>
      <c r="L201">
        <f t="shared" si="97"/>
        <v>0.22494121378421475</v>
      </c>
      <c r="M201">
        <f t="shared" si="97"/>
        <v>0.24662010025167785</v>
      </c>
      <c r="N201">
        <f>_xlfn.STDEV.S(T94,T122,T130,T146,T154)/(SQRT(5))</f>
        <v>0.23833141974725142</v>
      </c>
      <c r="O201">
        <f t="shared" si="97"/>
        <v>0.23174681826748128</v>
      </c>
      <c r="P201">
        <f t="shared" si="97"/>
        <v>0.23570516341394995</v>
      </c>
      <c r="Q201">
        <f t="shared" si="97"/>
        <v>0.21918589829141302</v>
      </c>
      <c r="R201">
        <f t="shared" si="97"/>
        <v>0.21850293702420331</v>
      </c>
      <c r="S201">
        <f t="shared" si="97"/>
        <v>0.22904362961078434</v>
      </c>
      <c r="T201">
        <f t="shared" si="97"/>
        <v>0.20617771430135309</v>
      </c>
      <c r="U201">
        <f t="shared" si="97"/>
        <v>0.19346069657202047</v>
      </c>
      <c r="V201">
        <f t="shared" si="97"/>
        <v>0.17035440548520087</v>
      </c>
      <c r="W201">
        <f t="shared" si="97"/>
        <v>0.17778381930644149</v>
      </c>
      <c r="X201">
        <f t="shared" si="97"/>
        <v>0.16983914058986851</v>
      </c>
      <c r="Y201">
        <f t="shared" si="97"/>
        <v>0.15211962773877308</v>
      </c>
    </row>
    <row r="202" spans="1:54" x14ac:dyDescent="0.35">
      <c r="B202">
        <v>48</v>
      </c>
      <c r="C202">
        <v>1</v>
      </c>
      <c r="D202">
        <f t="shared" ref="D202:F205" si="98">_xlfn.STDEV.S(J111,J131,J139,J155,J167)/(SQRT(5))</f>
        <v>1.1680117259268072</v>
      </c>
      <c r="E202">
        <f t="shared" si="98"/>
        <v>1.1537317216373943</v>
      </c>
      <c r="F202">
        <f t="shared" si="98"/>
        <v>1.0097170551892718</v>
      </c>
      <c r="G202">
        <f t="shared" ref="G202:I205" si="99">_xlfn.STDEV.S(M111,M131,M139,M155,M167)/(SQRT(5))</f>
        <v>1.0157270713294961</v>
      </c>
      <c r="H202">
        <f t="shared" si="99"/>
        <v>0.82591595968811415</v>
      </c>
      <c r="I202">
        <f t="shared" si="99"/>
        <v>0.77187782729412713</v>
      </c>
      <c r="J202">
        <f>_xlfn.STDEV.S(P111,P131,P139,P155,P167)/(SQRT(5))</f>
        <v>0.82591595968811415</v>
      </c>
      <c r="K202">
        <f t="shared" ref="K202:Y205" si="100">_xlfn.STDEV.S(Q111,Q131,Q139,Q155,Q167)/(SQRT(5))</f>
        <v>0.97246082072758844</v>
      </c>
      <c r="L202">
        <f t="shared" si="100"/>
        <v>0.95478395105730296</v>
      </c>
      <c r="M202">
        <f t="shared" si="100"/>
        <v>1.0266566821244691</v>
      </c>
      <c r="N202">
        <f>_xlfn.STDEV.S(T111,T131,T139,T155,T167)/(SQRT(5))</f>
        <v>0.83456828337815758</v>
      </c>
      <c r="O202">
        <f t="shared" si="100"/>
        <v>1.018996428023216</v>
      </c>
      <c r="P202">
        <f t="shared" si="100"/>
        <v>0.86576591433673067</v>
      </c>
      <c r="Q202">
        <f t="shared" si="100"/>
        <v>1.0506389299796846</v>
      </c>
      <c r="R202">
        <f t="shared" si="100"/>
        <v>0.77187782729412713</v>
      </c>
      <c r="S202">
        <f t="shared" si="100"/>
        <v>0.89812976763661923</v>
      </c>
      <c r="T202">
        <f t="shared" si="100"/>
        <v>0.78357788770031889</v>
      </c>
      <c r="U202">
        <f t="shared" si="100"/>
        <v>0.65407327211761457</v>
      </c>
      <c r="V202">
        <f t="shared" si="100"/>
        <v>0.63384329569510212</v>
      </c>
      <c r="W202">
        <f t="shared" si="100"/>
        <v>0.65407327211761457</v>
      </c>
      <c r="X202">
        <f t="shared" si="100"/>
        <v>0.79806821405251571</v>
      </c>
      <c r="Y202">
        <f t="shared" si="100"/>
        <v>0.80073197869267099</v>
      </c>
    </row>
    <row r="203" spans="1:54" x14ac:dyDescent="0.35">
      <c r="B203">
        <v>48</v>
      </c>
      <c r="C203">
        <v>2</v>
      </c>
      <c r="D203">
        <f t="shared" si="98"/>
        <v>1.8382957630772367</v>
      </c>
      <c r="E203">
        <f t="shared" si="98"/>
        <v>1.8282558283517716</v>
      </c>
      <c r="F203">
        <f t="shared" si="98"/>
        <v>1.7754394395573427</v>
      </c>
      <c r="G203">
        <f t="shared" si="99"/>
        <v>1.4684947348551813</v>
      </c>
      <c r="H203">
        <f t="shared" si="99"/>
        <v>1.3234278346572383</v>
      </c>
      <c r="I203">
        <f t="shared" si="99"/>
        <v>1.0880867787518747</v>
      </c>
      <c r="J203">
        <f>_xlfn.STDEV.S(P112,P132,P140,P156,P168)/(SQRT(5))</f>
        <v>1.2442174090910092</v>
      </c>
      <c r="K203">
        <f t="shared" si="100"/>
        <v>1.0585193159319413</v>
      </c>
      <c r="L203">
        <f t="shared" si="100"/>
        <v>1.2238224446013373</v>
      </c>
      <c r="M203">
        <f t="shared" si="100"/>
        <v>1.2238224446013373</v>
      </c>
      <c r="N203">
        <f t="shared" si="100"/>
        <v>1.1679134873515282</v>
      </c>
      <c r="O203">
        <f t="shared" si="100"/>
        <v>0.90983199489293809</v>
      </c>
      <c r="P203">
        <f t="shared" si="100"/>
        <v>1.0720810478641483</v>
      </c>
      <c r="Q203">
        <f t="shared" si="100"/>
        <v>0.95718496012349308</v>
      </c>
      <c r="R203">
        <f t="shared" si="100"/>
        <v>0.95718496012349308</v>
      </c>
      <c r="S203">
        <f t="shared" si="100"/>
        <v>0.98615474987401774</v>
      </c>
      <c r="T203">
        <f t="shared" si="100"/>
        <v>0.87185700660478682</v>
      </c>
      <c r="U203">
        <f t="shared" si="100"/>
        <v>0.99620886869462399</v>
      </c>
      <c r="V203">
        <f t="shared" si="100"/>
        <v>0.99620886869462399</v>
      </c>
      <c r="W203">
        <f t="shared" si="100"/>
        <v>1.3358112012370156</v>
      </c>
      <c r="X203">
        <f t="shared" si="100"/>
        <v>1.3867278424615177</v>
      </c>
      <c r="Y203">
        <f t="shared" si="100"/>
        <v>1.3968534751591588</v>
      </c>
    </row>
    <row r="204" spans="1:54" x14ac:dyDescent="0.35">
      <c r="B204">
        <v>48</v>
      </c>
      <c r="C204">
        <v>3</v>
      </c>
      <c r="D204">
        <f t="shared" si="98"/>
        <v>0.60354063329917906</v>
      </c>
      <c r="E204">
        <f t="shared" si="98"/>
        <v>0.77516618357698364</v>
      </c>
      <c r="F204">
        <f t="shared" si="98"/>
        <v>1.5360795131696792</v>
      </c>
      <c r="G204">
        <f t="shared" si="99"/>
        <v>1.7196020061114503</v>
      </c>
      <c r="H204">
        <f t="shared" si="99"/>
        <v>1.5882577832800577</v>
      </c>
      <c r="I204">
        <f t="shared" si="99"/>
        <v>1.2725092546427526</v>
      </c>
      <c r="J204">
        <f>_xlfn.STDEV.S(P113,P133,P141,P157,P169)/(SQRT(5))</f>
        <v>1.7612345193959833</v>
      </c>
      <c r="K204">
        <f t="shared" si="100"/>
        <v>1.7572820048553097</v>
      </c>
      <c r="L204">
        <f t="shared" si="100"/>
        <v>1.7457528884362126</v>
      </c>
      <c r="M204">
        <f t="shared" si="100"/>
        <v>1.4638072988842856</v>
      </c>
      <c r="N204">
        <f t="shared" si="100"/>
        <v>1.3587409887739761</v>
      </c>
      <c r="O204">
        <f t="shared" si="100"/>
        <v>1.4366267435725033</v>
      </c>
      <c r="P204">
        <f t="shared" si="100"/>
        <v>1.2731121690954614</v>
      </c>
      <c r="Q204">
        <f t="shared" si="100"/>
        <v>1.4436200574646694</v>
      </c>
      <c r="R204">
        <f t="shared" si="100"/>
        <v>1.3436938943277379</v>
      </c>
      <c r="S204">
        <f t="shared" si="100"/>
        <v>1.2253262214788188</v>
      </c>
      <c r="T204">
        <f t="shared" si="100"/>
        <v>1.2599625062993622</v>
      </c>
      <c r="U204">
        <f t="shared" si="100"/>
        <v>1.136645451412547</v>
      </c>
      <c r="V204">
        <f t="shared" si="100"/>
        <v>0.99862676511356574</v>
      </c>
      <c r="W204">
        <f t="shared" si="100"/>
        <v>0.92447952598103011</v>
      </c>
      <c r="X204">
        <f t="shared" si="100"/>
        <v>0.89613957128739608</v>
      </c>
      <c r="Y204">
        <f t="shared" si="100"/>
        <v>0.8805137490077467</v>
      </c>
    </row>
    <row r="205" spans="1:54" x14ac:dyDescent="0.35">
      <c r="B205">
        <v>48</v>
      </c>
      <c r="C205">
        <v>4</v>
      </c>
      <c r="D205">
        <f t="shared" si="98"/>
        <v>0.31014642004653264</v>
      </c>
      <c r="E205">
        <f t="shared" si="98"/>
        <v>0.56552769517277601</v>
      </c>
      <c r="F205">
        <f t="shared" si="98"/>
        <v>0.62068814678870354</v>
      </c>
      <c r="G205">
        <f t="shared" si="99"/>
        <v>0.53262489372339472</v>
      </c>
      <c r="H205">
        <f t="shared" si="99"/>
        <v>0.4581926158476603</v>
      </c>
      <c r="I205">
        <f t="shared" si="99"/>
        <v>0.34031032921794402</v>
      </c>
      <c r="J205">
        <f>_xlfn.STDEV.S(P114,P134,P142,P158,P170)/(SQRT(5))</f>
        <v>0.38443465918990666</v>
      </c>
      <c r="K205">
        <f t="shared" si="100"/>
        <v>0.6652073702126553</v>
      </c>
      <c r="L205">
        <f t="shared" si="100"/>
        <v>0.7730436395840512</v>
      </c>
      <c r="M205">
        <f t="shared" si="100"/>
        <v>0.72761470771976988</v>
      </c>
      <c r="N205">
        <f t="shared" si="100"/>
        <v>0.80851441916334132</v>
      </c>
      <c r="O205">
        <f t="shared" si="100"/>
        <v>0.70521496132416073</v>
      </c>
      <c r="P205">
        <f t="shared" si="100"/>
        <v>0.72222685894673422</v>
      </c>
      <c r="Q205">
        <f t="shared" si="100"/>
        <v>0.74463579774247846</v>
      </c>
      <c r="R205">
        <f t="shared" si="100"/>
        <v>0.76244346166395782</v>
      </c>
      <c r="S205">
        <f t="shared" si="100"/>
        <v>0.69033543971400646</v>
      </c>
      <c r="T205">
        <f t="shared" si="100"/>
        <v>0.73268475414923018</v>
      </c>
      <c r="U205">
        <f t="shared" si="100"/>
        <v>0.7347112529522557</v>
      </c>
      <c r="V205">
        <f t="shared" si="100"/>
        <v>0.66786340116414755</v>
      </c>
      <c r="W205">
        <f t="shared" si="100"/>
        <v>0.69168602491623266</v>
      </c>
      <c r="X205">
        <f t="shared" si="100"/>
        <v>0.71796849493563619</v>
      </c>
      <c r="Y205">
        <f t="shared" si="100"/>
        <v>0.77432665539457179</v>
      </c>
    </row>
    <row r="206" spans="1:54" x14ac:dyDescent="0.35">
      <c r="B206">
        <v>38</v>
      </c>
      <c r="C206">
        <v>1</v>
      </c>
      <c r="D206">
        <f t="shared" ref="D206:F209" si="101">_xlfn.STDEV.S(J95,J99,J115,J147,J163)/(SQRT(5))</f>
        <v>0.99911557827618536</v>
      </c>
      <c r="E206">
        <f t="shared" si="101"/>
        <v>0.86834289719869717</v>
      </c>
      <c r="F206">
        <f t="shared" si="101"/>
        <v>1.1433672096864114</v>
      </c>
      <c r="G206">
        <f t="shared" ref="G206:I209" si="102">_xlfn.STDEV.S(M95,M99,M115,M147,M163)/(SQRT(5))</f>
        <v>0.72473723426319614</v>
      </c>
      <c r="H206">
        <f t="shared" si="102"/>
        <v>0.88286590259728714</v>
      </c>
      <c r="I206">
        <f t="shared" si="102"/>
        <v>1.1306565524310463</v>
      </c>
      <c r="J206">
        <f>_xlfn.STDEV.S(P95,P99,P115,P147,P163)/(SQRT(5))</f>
        <v>0.55327807155076769</v>
      </c>
      <c r="K206">
        <f t="shared" ref="K206:Y209" si="103">_xlfn.STDEV.S(Q95,Q99,Q115,Q147,Q163)/(SQRT(5))</f>
        <v>0.65718783423481797</v>
      </c>
      <c r="L206">
        <f t="shared" si="103"/>
        <v>0.72542983758286517</v>
      </c>
      <c r="M206">
        <f t="shared" si="103"/>
        <v>0.59350215470112877</v>
      </c>
      <c r="N206">
        <f t="shared" si="103"/>
        <v>0.682103724385697</v>
      </c>
      <c r="O206">
        <f t="shared" si="103"/>
        <v>0.65407327211761468</v>
      </c>
      <c r="P206">
        <f t="shared" si="103"/>
        <v>0.49337938601435061</v>
      </c>
      <c r="Q206">
        <f t="shared" si="103"/>
        <v>0.70760196184891766</v>
      </c>
      <c r="R206">
        <f t="shared" si="103"/>
        <v>0.76354384226224181</v>
      </c>
      <c r="S206">
        <f t="shared" si="103"/>
        <v>0.51182277562549161</v>
      </c>
      <c r="T206">
        <f t="shared" si="103"/>
        <v>0.56065488535326968</v>
      </c>
      <c r="U206">
        <f t="shared" si="103"/>
        <v>0.45884071331564408</v>
      </c>
      <c r="V206">
        <f t="shared" si="103"/>
        <v>0.44308063461758607</v>
      </c>
      <c r="W206">
        <f t="shared" si="103"/>
        <v>0.37546758921446854</v>
      </c>
      <c r="X206">
        <f t="shared" si="103"/>
        <v>0.44308063461758607</v>
      </c>
      <c r="Y206">
        <f t="shared" si="103"/>
        <v>0.53095561159371618</v>
      </c>
    </row>
    <row r="207" spans="1:54" x14ac:dyDescent="0.35">
      <c r="B207">
        <v>38</v>
      </c>
      <c r="C207">
        <v>2</v>
      </c>
      <c r="D207">
        <f t="shared" si="101"/>
        <v>0.70327897676352824</v>
      </c>
      <c r="E207">
        <f t="shared" si="101"/>
        <v>1.2081224978538911</v>
      </c>
      <c r="F207">
        <f t="shared" si="101"/>
        <v>1.7831742650880698</v>
      </c>
      <c r="G207">
        <f t="shared" si="102"/>
        <v>1.6889713487002056</v>
      </c>
      <c r="H207">
        <f t="shared" si="102"/>
        <v>1.6213707549260541</v>
      </c>
      <c r="I207">
        <f t="shared" si="102"/>
        <v>1.635348418332317</v>
      </c>
      <c r="J207">
        <f>_xlfn.STDEV.S(P96,P100,P116,P148,P164)/(SQRT(5))</f>
        <v>1.635348418332317</v>
      </c>
      <c r="K207">
        <f t="shared" si="103"/>
        <v>2.0095435407432181</v>
      </c>
      <c r="L207">
        <f t="shared" si="103"/>
        <v>1.663789760837572</v>
      </c>
      <c r="M207">
        <f t="shared" si="103"/>
        <v>1.5866525243840182</v>
      </c>
      <c r="N207">
        <f t="shared" si="103"/>
        <v>1.5698304028029655</v>
      </c>
      <c r="O207">
        <f t="shared" si="103"/>
        <v>1.6103101361916605</v>
      </c>
      <c r="P207">
        <f t="shared" si="103"/>
        <v>1.6763708645054531</v>
      </c>
      <c r="Q207">
        <f t="shared" si="103"/>
        <v>1.5952487100062964</v>
      </c>
      <c r="R207">
        <f t="shared" si="103"/>
        <v>1.6103101361916605</v>
      </c>
      <c r="S207">
        <f t="shared" si="103"/>
        <v>1.635348418332317</v>
      </c>
      <c r="T207">
        <f t="shared" si="103"/>
        <v>1.543564133066444</v>
      </c>
      <c r="U207">
        <f t="shared" si="103"/>
        <v>1.5952487100062964</v>
      </c>
      <c r="V207">
        <f t="shared" si="103"/>
        <v>1.543564133066444</v>
      </c>
      <c r="W207">
        <f t="shared" si="103"/>
        <v>1.4372638596410858</v>
      </c>
      <c r="X207">
        <f t="shared" si="103"/>
        <v>1.3967784219387585</v>
      </c>
      <c r="Y207">
        <f t="shared" si="103"/>
        <v>1.5289772752259567</v>
      </c>
    </row>
    <row r="208" spans="1:54" x14ac:dyDescent="0.35">
      <c r="B208">
        <v>38</v>
      </c>
      <c r="C208">
        <v>3</v>
      </c>
      <c r="D208">
        <f t="shared" si="101"/>
        <v>0.46587745088908522</v>
      </c>
      <c r="E208">
        <f t="shared" si="101"/>
        <v>0.9892371156189802</v>
      </c>
      <c r="F208">
        <f t="shared" si="101"/>
        <v>0.96376288473042759</v>
      </c>
      <c r="G208">
        <f t="shared" si="102"/>
        <v>1.2067571625851203</v>
      </c>
      <c r="H208">
        <f t="shared" si="102"/>
        <v>1.272350044106241</v>
      </c>
      <c r="I208">
        <f t="shared" si="102"/>
        <v>1.3223104487672259</v>
      </c>
      <c r="J208">
        <f>_xlfn.STDEV.S(P97,P101,P117,P149,P165)/(SQRT(5))</f>
        <v>1.402181429240811</v>
      </c>
      <c r="K208">
        <f t="shared" si="103"/>
        <v>1.3095501144846935</v>
      </c>
      <c r="L208">
        <f t="shared" si="103"/>
        <v>1.4001497430465715</v>
      </c>
      <c r="M208">
        <f t="shared" si="103"/>
        <v>1.469606423028569</v>
      </c>
      <c r="N208">
        <f t="shared" si="103"/>
        <v>1.4494795661097564</v>
      </c>
      <c r="O208">
        <f t="shared" si="103"/>
        <v>1.5380297171625232</v>
      </c>
      <c r="P208">
        <f t="shared" si="103"/>
        <v>1.4097307693767043</v>
      </c>
      <c r="Q208">
        <f t="shared" si="103"/>
        <v>1.3177351819875422</v>
      </c>
      <c r="R208">
        <f t="shared" si="103"/>
        <v>1.1590745338984705</v>
      </c>
      <c r="S208">
        <f t="shared" si="103"/>
        <v>1.1986144007598241</v>
      </c>
      <c r="T208">
        <f t="shared" si="103"/>
        <v>1.3720989967101</v>
      </c>
      <c r="U208">
        <f t="shared" si="103"/>
        <v>1.3170322172723747</v>
      </c>
      <c r="V208">
        <f t="shared" si="103"/>
        <v>1.4194085063131707</v>
      </c>
      <c r="W208">
        <f t="shared" si="103"/>
        <v>1.3359091878871987</v>
      </c>
      <c r="X208">
        <f t="shared" si="103"/>
        <v>1.2386763743676419</v>
      </c>
      <c r="Y208">
        <f t="shared" si="103"/>
        <v>1.3571577584339651</v>
      </c>
    </row>
    <row r="209" spans="1:25" x14ac:dyDescent="0.35">
      <c r="B209">
        <v>38</v>
      </c>
      <c r="C209">
        <v>4</v>
      </c>
      <c r="D209">
        <f t="shared" si="101"/>
        <v>3.7380557819128454E-2</v>
      </c>
      <c r="E209">
        <f t="shared" si="101"/>
        <v>0.51544179993543804</v>
      </c>
      <c r="F209">
        <f t="shared" si="101"/>
        <v>0.81989977769041011</v>
      </c>
      <c r="G209">
        <f t="shared" si="102"/>
        <v>0.62265837240857425</v>
      </c>
      <c r="H209">
        <f t="shared" si="102"/>
        <v>0.5396983205099003</v>
      </c>
      <c r="I209">
        <f t="shared" si="102"/>
        <v>0.55072487208064236</v>
      </c>
      <c r="J209">
        <f>_xlfn.STDEV.S(P98,P102,P118,P150,P166)/(SQRT(5))</f>
        <v>0.54499694047188052</v>
      </c>
      <c r="K209">
        <f t="shared" si="103"/>
        <v>0.51646079409671541</v>
      </c>
      <c r="L209">
        <f t="shared" si="103"/>
        <v>0.38419597990131404</v>
      </c>
      <c r="M209">
        <f t="shared" si="103"/>
        <v>0.45929579551525085</v>
      </c>
      <c r="N209">
        <f t="shared" si="103"/>
        <v>0.55907500066925564</v>
      </c>
      <c r="O209">
        <f t="shared" si="103"/>
        <v>0.57324869634155873</v>
      </c>
      <c r="P209">
        <f t="shared" si="103"/>
        <v>0.57774366703937274</v>
      </c>
      <c r="Q209">
        <f t="shared" si="103"/>
        <v>0.747520005632341</v>
      </c>
      <c r="R209">
        <f t="shared" si="103"/>
        <v>0.76247836029676397</v>
      </c>
      <c r="S209">
        <f t="shared" si="103"/>
        <v>0.78593720008204981</v>
      </c>
      <c r="T209">
        <f t="shared" si="103"/>
        <v>0.8894927276225808</v>
      </c>
      <c r="U209">
        <f t="shared" si="103"/>
        <v>0.97403876360184749</v>
      </c>
      <c r="V209">
        <f t="shared" si="103"/>
        <v>0.88572671344605691</v>
      </c>
      <c r="W209">
        <f t="shared" si="103"/>
        <v>0.82166939311525766</v>
      </c>
      <c r="X209">
        <f t="shared" si="103"/>
        <v>0.81160939203728999</v>
      </c>
      <c r="Y209">
        <f t="shared" si="103"/>
        <v>0.76417470898189011</v>
      </c>
    </row>
    <row r="210" spans="1:25" x14ac:dyDescent="0.35">
      <c r="B210">
        <v>28</v>
      </c>
      <c r="C210">
        <v>1</v>
      </c>
      <c r="D210">
        <f t="shared" ref="D210:F213" si="104">_xlfn.STDEV.S(J103,J107,J123,J135,J159)/(SQRT(5))</f>
        <v>1.1483810333070239</v>
      </c>
      <c r="E210">
        <f t="shared" si="104"/>
        <v>0.5141220645875797</v>
      </c>
      <c r="F210">
        <f t="shared" si="104"/>
        <v>1.1018192040650634</v>
      </c>
      <c r="G210">
        <f t="shared" ref="G210:I213" si="105">_xlfn.STDEV.S(M103,M107,M123,M135,M159)/(SQRT(5))</f>
        <v>0.99171309470775459</v>
      </c>
      <c r="H210">
        <f t="shared" si="105"/>
        <v>1.0287850752295242</v>
      </c>
      <c r="I210">
        <f t="shared" si="105"/>
        <v>0.85273679123160984</v>
      </c>
      <c r="J210">
        <f>_xlfn.STDEV.S(P103,P107,P123,P135,P159)/(SQRT(5))</f>
        <v>1.1243124801865088</v>
      </c>
      <c r="K210">
        <f t="shared" ref="K210:Y213" si="106">_xlfn.STDEV.S(Q103,Q107,Q123,Q135,Q159)/(SQRT(5))</f>
        <v>1.0946777242448824</v>
      </c>
      <c r="L210">
        <f t="shared" si="106"/>
        <v>0.93447668695623676</v>
      </c>
      <c r="M210">
        <f t="shared" si="106"/>
        <v>0.78067923792611227</v>
      </c>
      <c r="N210">
        <f t="shared" si="106"/>
        <v>0.8128694079445502</v>
      </c>
      <c r="O210">
        <f t="shared" si="106"/>
        <v>0.65329432783404162</v>
      </c>
      <c r="P210">
        <f t="shared" si="106"/>
        <v>0.91049441718379909</v>
      </c>
      <c r="Q210">
        <f t="shared" si="106"/>
        <v>0.80986240154126821</v>
      </c>
      <c r="R210">
        <f t="shared" si="106"/>
        <v>1.1007333825381036</v>
      </c>
      <c r="S210">
        <f t="shared" si="106"/>
        <v>1.0156409196158638</v>
      </c>
      <c r="T210">
        <f t="shared" si="106"/>
        <v>0.69533431476078467</v>
      </c>
      <c r="U210">
        <f t="shared" si="106"/>
        <v>0.83982768353460591</v>
      </c>
      <c r="V210">
        <f t="shared" si="106"/>
        <v>0.94453030062543464</v>
      </c>
      <c r="W210">
        <f t="shared" si="106"/>
        <v>0.84013648316373424</v>
      </c>
      <c r="X210">
        <f t="shared" si="106"/>
        <v>0.70304982173644981</v>
      </c>
      <c r="Y210">
        <f t="shared" si="106"/>
        <v>0.72132713497308143</v>
      </c>
    </row>
    <row r="211" spans="1:25" x14ac:dyDescent="0.35">
      <c r="B211">
        <v>28</v>
      </c>
      <c r="C211">
        <v>2</v>
      </c>
      <c r="D211">
        <f t="shared" si="104"/>
        <v>1.9720532172492129</v>
      </c>
      <c r="E211">
        <f t="shared" si="104"/>
        <v>1.0939502946959194</v>
      </c>
      <c r="F211">
        <f t="shared" si="104"/>
        <v>0.72542983758286517</v>
      </c>
      <c r="G211">
        <f t="shared" si="105"/>
        <v>0.7693100506627687</v>
      </c>
      <c r="H211">
        <f t="shared" si="105"/>
        <v>0.78051160942582876</v>
      </c>
      <c r="I211">
        <f t="shared" si="105"/>
        <v>0.59350410890259209</v>
      </c>
      <c r="J211">
        <f>_xlfn.STDEV.S(P104,P108,P124,P136,P160)/(SQRT(5))</f>
        <v>0.78051160942582876</v>
      </c>
      <c r="K211">
        <f t="shared" si="106"/>
        <v>0.69307674972450684</v>
      </c>
      <c r="L211">
        <f t="shared" si="106"/>
        <v>0.71898517818328744</v>
      </c>
      <c r="M211">
        <f t="shared" si="106"/>
        <v>0.79806821405251571</v>
      </c>
      <c r="N211">
        <f t="shared" si="106"/>
        <v>0.79806821405251571</v>
      </c>
      <c r="O211">
        <f t="shared" si="106"/>
        <v>0.79806821405251571</v>
      </c>
      <c r="P211">
        <f t="shared" si="106"/>
        <v>0.79806821405251571</v>
      </c>
      <c r="Q211">
        <f t="shared" si="106"/>
        <v>0.63384329569510212</v>
      </c>
      <c r="R211">
        <f t="shared" si="106"/>
        <v>0.82437672907777759</v>
      </c>
      <c r="S211">
        <f t="shared" si="106"/>
        <v>0.63248343100168214</v>
      </c>
      <c r="T211">
        <f t="shared" si="106"/>
        <v>0.82437672907777759</v>
      </c>
      <c r="U211">
        <f t="shared" si="106"/>
        <v>0.82437672907777759</v>
      </c>
      <c r="V211">
        <f t="shared" si="106"/>
        <v>0.74586210928692931</v>
      </c>
      <c r="W211">
        <f t="shared" si="106"/>
        <v>0.82437672907777759</v>
      </c>
      <c r="X211">
        <f t="shared" si="106"/>
        <v>0.59350410890259209</v>
      </c>
      <c r="Y211">
        <f t="shared" si="106"/>
        <v>0.93170343872104056</v>
      </c>
    </row>
    <row r="212" spans="1:25" x14ac:dyDescent="0.35">
      <c r="B212">
        <v>28</v>
      </c>
      <c r="C212">
        <v>3</v>
      </c>
      <c r="D212">
        <f t="shared" si="104"/>
        <v>1.2654396068965741</v>
      </c>
      <c r="E212">
        <f t="shared" si="104"/>
        <v>2.0705447363251679</v>
      </c>
      <c r="F212">
        <f t="shared" si="104"/>
        <v>1.3177351819875511</v>
      </c>
      <c r="G212">
        <f t="shared" si="105"/>
        <v>1.2475436634589148</v>
      </c>
      <c r="H212">
        <f t="shared" si="105"/>
        <v>1.4916674393801956</v>
      </c>
      <c r="I212">
        <f t="shared" si="105"/>
        <v>1.3736730388464888</v>
      </c>
      <c r="J212">
        <f>_xlfn.STDEV.S(P105,P109,P125,P137,P161)/(SQRT(5))</f>
        <v>1.4150334572815224</v>
      </c>
      <c r="K212">
        <f t="shared" si="106"/>
        <v>1.2941790408060485</v>
      </c>
      <c r="L212">
        <f t="shared" si="106"/>
        <v>1.4150334572815224</v>
      </c>
      <c r="M212">
        <f t="shared" si="106"/>
        <v>1.3032944193618761</v>
      </c>
      <c r="N212">
        <f t="shared" si="106"/>
        <v>1.4048422491606047</v>
      </c>
      <c r="O212">
        <f t="shared" si="106"/>
        <v>1.4150334572815224</v>
      </c>
      <c r="P212">
        <f t="shared" si="106"/>
        <v>1.2882104980641662</v>
      </c>
      <c r="Q212">
        <f t="shared" si="106"/>
        <v>1.2882104980641662</v>
      </c>
      <c r="R212">
        <f t="shared" si="106"/>
        <v>1.2882104980641662</v>
      </c>
      <c r="S212">
        <f t="shared" si="106"/>
        <v>1.2057638422103982</v>
      </c>
      <c r="T212">
        <f t="shared" si="106"/>
        <v>1.2882104980641662</v>
      </c>
      <c r="U212">
        <f t="shared" si="106"/>
        <v>1.2882104980641662</v>
      </c>
      <c r="V212">
        <f t="shared" si="106"/>
        <v>1.2882104980641662</v>
      </c>
      <c r="W212">
        <f t="shared" si="106"/>
        <v>1.2882104980641662</v>
      </c>
      <c r="X212">
        <f t="shared" si="106"/>
        <v>1.2882104980641662</v>
      </c>
      <c r="Y212">
        <f t="shared" si="106"/>
        <v>0.98095299345901776</v>
      </c>
    </row>
    <row r="213" spans="1:25" x14ac:dyDescent="0.35">
      <c r="B213">
        <v>28</v>
      </c>
      <c r="C213">
        <v>4</v>
      </c>
      <c r="D213">
        <f t="shared" si="104"/>
        <v>0.41046199069629635</v>
      </c>
      <c r="E213">
        <f t="shared" si="104"/>
        <v>0.65485594698029215</v>
      </c>
      <c r="F213">
        <f t="shared" si="104"/>
        <v>0.71275222279672856</v>
      </c>
      <c r="G213">
        <f t="shared" si="105"/>
        <v>0.46046579283818112</v>
      </c>
      <c r="H213">
        <f t="shared" si="105"/>
        <v>0.56776168170544539</v>
      </c>
      <c r="I213">
        <f t="shared" si="105"/>
        <v>0.51412206458757959</v>
      </c>
      <c r="J213">
        <f>_xlfn.STDEV.S(P106,P110,P126,P138,P162)/(SQRT(5))</f>
        <v>0.58898561241435388</v>
      </c>
      <c r="K213">
        <f t="shared" si="106"/>
        <v>0.58898561241435388</v>
      </c>
      <c r="L213">
        <f t="shared" si="106"/>
        <v>0.47560059875493671</v>
      </c>
      <c r="M213">
        <f t="shared" si="106"/>
        <v>0.5318386045769018</v>
      </c>
      <c r="N213">
        <f t="shared" si="106"/>
        <v>0.26526783302364987</v>
      </c>
      <c r="O213">
        <f t="shared" si="106"/>
        <v>0.26526783302364987</v>
      </c>
      <c r="P213">
        <f t="shared" si="106"/>
        <v>0.26526783302364992</v>
      </c>
      <c r="Q213">
        <f t="shared" si="106"/>
        <v>0.26526783302364992</v>
      </c>
      <c r="R213">
        <f t="shared" si="106"/>
        <v>0.26526783302364987</v>
      </c>
      <c r="S213">
        <f t="shared" si="106"/>
        <v>0.26526783302364987</v>
      </c>
      <c r="T213">
        <f t="shared" si="106"/>
        <v>0.33632304912923006</v>
      </c>
      <c r="U213">
        <f t="shared" si="106"/>
        <v>0.33632304912923006</v>
      </c>
      <c r="V213">
        <f t="shared" si="106"/>
        <v>0.42537578767814138</v>
      </c>
      <c r="W213">
        <f t="shared" si="106"/>
        <v>0.32420374274878228</v>
      </c>
      <c r="X213">
        <f t="shared" si="106"/>
        <v>0.31252115216144821</v>
      </c>
      <c r="Y213">
        <f t="shared" si="106"/>
        <v>0.49419988875768217</v>
      </c>
    </row>
    <row r="216" spans="1:25" x14ac:dyDescent="0.35">
      <c r="A216" t="s">
        <v>27</v>
      </c>
      <c r="C216" t="s">
        <v>1</v>
      </c>
      <c r="D216" t="s">
        <v>16</v>
      </c>
      <c r="E216" t="s">
        <v>19</v>
      </c>
      <c r="F216" t="s">
        <v>52</v>
      </c>
      <c r="G216" t="s">
        <v>72</v>
      </c>
      <c r="H216" t="s">
        <v>1</v>
      </c>
    </row>
    <row r="217" spans="1:25" x14ac:dyDescent="0.35">
      <c r="C217">
        <v>40</v>
      </c>
      <c r="D217">
        <v>18.439188524789962</v>
      </c>
      <c r="E217">
        <v>18.365209249524575</v>
      </c>
      <c r="F217">
        <v>19.93596821002274</v>
      </c>
      <c r="G217">
        <v>18.568933061734878</v>
      </c>
      <c r="H217">
        <v>40</v>
      </c>
    </row>
    <row r="218" spans="1:25" x14ac:dyDescent="0.35">
      <c r="C218">
        <v>30</v>
      </c>
      <c r="D218">
        <v>28.485478342598544</v>
      </c>
      <c r="E218">
        <v>28.633490332592611</v>
      </c>
      <c r="F218">
        <v>31.155912720010615</v>
      </c>
      <c r="G218">
        <v>33.042428694056113</v>
      </c>
      <c r="H218">
        <v>30</v>
      </c>
    </row>
    <row r="219" spans="1:25" x14ac:dyDescent="0.35">
      <c r="C219">
        <v>20</v>
      </c>
      <c r="D219">
        <v>38.710377256232682</v>
      </c>
      <c r="E219">
        <v>39.127295785374727</v>
      </c>
      <c r="F219">
        <v>38.570118873854682</v>
      </c>
      <c r="G219">
        <v>38.355586271914738</v>
      </c>
      <c r="H219">
        <v>20</v>
      </c>
    </row>
    <row r="220" spans="1:25" x14ac:dyDescent="0.35">
      <c r="C220">
        <v>10</v>
      </c>
      <c r="D220">
        <v>44.426347272966282</v>
      </c>
      <c r="E220">
        <v>44.492581650571417</v>
      </c>
      <c r="F220">
        <v>44.198148512065998</v>
      </c>
      <c r="G220">
        <v>43.773842085899943</v>
      </c>
      <c r="H220">
        <v>10</v>
      </c>
    </row>
    <row r="221" spans="1:25" x14ac:dyDescent="0.35">
      <c r="C221">
        <v>40</v>
      </c>
      <c r="D221">
        <v>17.983667942833598</v>
      </c>
      <c r="E221">
        <v>16.796236062713653</v>
      </c>
      <c r="F221">
        <v>17.223269647002788</v>
      </c>
      <c r="G221">
        <v>15.55744471330836</v>
      </c>
      <c r="H221">
        <v>40</v>
      </c>
    </row>
    <row r="222" spans="1:25" x14ac:dyDescent="0.35">
      <c r="C222">
        <v>30</v>
      </c>
      <c r="D222">
        <v>28.719896559929158</v>
      </c>
      <c r="E222">
        <v>19.446803996286302</v>
      </c>
      <c r="F222">
        <v>19.527846475272082</v>
      </c>
      <c r="G222">
        <v>23.381186718159547</v>
      </c>
      <c r="H222">
        <v>30</v>
      </c>
    </row>
    <row r="223" spans="1:25" x14ac:dyDescent="0.35">
      <c r="C223">
        <v>20</v>
      </c>
      <c r="D223">
        <v>37.913858177858543</v>
      </c>
      <c r="E223">
        <v>29.383389647940344</v>
      </c>
      <c r="F223">
        <v>31.666426119227289</v>
      </c>
      <c r="G223">
        <v>33.623521585447271</v>
      </c>
      <c r="H223">
        <v>20</v>
      </c>
    </row>
    <row r="224" spans="1:25" x14ac:dyDescent="0.35">
      <c r="C224">
        <v>10</v>
      </c>
      <c r="D224">
        <v>44.157280245425284</v>
      </c>
      <c r="E224">
        <v>40.668295853441634</v>
      </c>
      <c r="F224">
        <v>39.706381072417514</v>
      </c>
      <c r="G224">
        <v>38.916313998576165</v>
      </c>
      <c r="H224">
        <v>10</v>
      </c>
    </row>
    <row r="225" spans="1:8" x14ac:dyDescent="0.35">
      <c r="C225">
        <v>40</v>
      </c>
      <c r="D225">
        <v>17.207368351558181</v>
      </c>
      <c r="E225">
        <v>16.416292814399558</v>
      </c>
      <c r="F225">
        <v>14.930806943676719</v>
      </c>
      <c r="G225">
        <v>12.640709681200056</v>
      </c>
      <c r="H225">
        <v>40</v>
      </c>
    </row>
    <row r="226" spans="1:8" x14ac:dyDescent="0.35">
      <c r="C226">
        <v>30</v>
      </c>
      <c r="D226">
        <v>29.970773401824811</v>
      </c>
      <c r="E226">
        <v>17.256274401615141</v>
      </c>
      <c r="F226">
        <v>17.055012419661644</v>
      </c>
      <c r="G226">
        <v>18.287365039943019</v>
      </c>
      <c r="H226">
        <v>30</v>
      </c>
    </row>
    <row r="227" spans="1:8" x14ac:dyDescent="0.35">
      <c r="C227">
        <v>20</v>
      </c>
      <c r="D227">
        <v>39.042554596534998</v>
      </c>
      <c r="E227">
        <v>20.417699107910344</v>
      </c>
      <c r="F227">
        <v>19.833811021359057</v>
      </c>
      <c r="G227">
        <v>24.599630310341659</v>
      </c>
      <c r="H227">
        <v>20</v>
      </c>
    </row>
    <row r="228" spans="1:8" x14ac:dyDescent="0.35">
      <c r="C228">
        <v>10</v>
      </c>
      <c r="D228">
        <v>44.606254195014209</v>
      </c>
      <c r="E228">
        <v>32.390758862544644</v>
      </c>
      <c r="F228">
        <v>32.84874049834086</v>
      </c>
      <c r="G228">
        <v>34.221584848601715</v>
      </c>
      <c r="H228">
        <v>10</v>
      </c>
    </row>
    <row r="229" spans="1:8" x14ac:dyDescent="0.35">
      <c r="C229">
        <v>40</v>
      </c>
      <c r="D229">
        <v>17.189787839802751</v>
      </c>
      <c r="E229">
        <v>16.175683294826293</v>
      </c>
      <c r="F229">
        <v>13.998148997075452</v>
      </c>
      <c r="G229">
        <v>12.148072489057963</v>
      </c>
      <c r="H229">
        <v>40</v>
      </c>
    </row>
    <row r="230" spans="1:8" x14ac:dyDescent="0.35">
      <c r="C230">
        <v>30</v>
      </c>
      <c r="D230">
        <v>27.793714839510663</v>
      </c>
      <c r="E230">
        <v>16.409613394251267</v>
      </c>
      <c r="F230">
        <v>15.340854434614442</v>
      </c>
      <c r="G230">
        <v>15.107768442071905</v>
      </c>
      <c r="H230">
        <v>30</v>
      </c>
    </row>
    <row r="231" spans="1:8" x14ac:dyDescent="0.35">
      <c r="C231">
        <v>20</v>
      </c>
      <c r="D231">
        <v>38.425378194014591</v>
      </c>
      <c r="E231">
        <v>18.159622009944574</v>
      </c>
      <c r="F231">
        <v>16.542529813568002</v>
      </c>
      <c r="G231">
        <v>16.797893859324649</v>
      </c>
      <c r="H231">
        <v>20</v>
      </c>
    </row>
    <row r="232" spans="1:8" x14ac:dyDescent="0.35">
      <c r="C232">
        <v>10</v>
      </c>
      <c r="D232">
        <v>44.159093206433262</v>
      </c>
      <c r="E232">
        <v>19.784580352925836</v>
      </c>
      <c r="F232">
        <v>15.380180552534387</v>
      </c>
      <c r="G232">
        <v>18.453964470673167</v>
      </c>
      <c r="H232">
        <v>10</v>
      </c>
    </row>
    <row r="236" spans="1:8" x14ac:dyDescent="0.35">
      <c r="A236" t="s">
        <v>28</v>
      </c>
      <c r="C236">
        <v>40</v>
      </c>
      <c r="D236">
        <v>0.67344690187797773</v>
      </c>
      <c r="E236">
        <v>1.2280035887980341</v>
      </c>
      <c r="F236">
        <v>1.718279162267345</v>
      </c>
      <c r="G236">
        <v>1.9418612754671456</v>
      </c>
      <c r="H236">
        <v>40</v>
      </c>
    </row>
    <row r="237" spans="1:8" x14ac:dyDescent="0.35">
      <c r="C237">
        <v>30</v>
      </c>
      <c r="D237">
        <v>1.5555572106772122</v>
      </c>
      <c r="E237">
        <v>1.4259259256268209</v>
      </c>
      <c r="F237">
        <v>1.9725801686619542</v>
      </c>
      <c r="G237">
        <v>1.5743503401524213</v>
      </c>
      <c r="H237">
        <v>30</v>
      </c>
    </row>
    <row r="238" spans="1:8" x14ac:dyDescent="0.35">
      <c r="C238">
        <v>20</v>
      </c>
      <c r="D238">
        <v>0.72006925645574704</v>
      </c>
      <c r="E238">
        <v>0.73588902556125746</v>
      </c>
      <c r="F238">
        <v>0.725368965865404</v>
      </c>
      <c r="G238">
        <v>0.72424266482110466</v>
      </c>
      <c r="H238">
        <v>20</v>
      </c>
    </row>
    <row r="239" spans="1:8" x14ac:dyDescent="0.35">
      <c r="C239">
        <v>10</v>
      </c>
      <c r="D239">
        <v>0.10756263235451967</v>
      </c>
      <c r="E239">
        <v>0.10011735804315597</v>
      </c>
      <c r="F239">
        <v>0.23570516341394995</v>
      </c>
      <c r="G239">
        <v>0.15211962773877308</v>
      </c>
      <c r="H239">
        <v>10</v>
      </c>
    </row>
    <row r="240" spans="1:8" x14ac:dyDescent="0.35">
      <c r="C240">
        <v>40</v>
      </c>
      <c r="D240">
        <v>1.1680117259268072</v>
      </c>
      <c r="E240">
        <v>1.0157270713294961</v>
      </c>
      <c r="F240">
        <v>0.86576591433673067</v>
      </c>
      <c r="G240">
        <v>0.80073197869267099</v>
      </c>
      <c r="H240">
        <v>40</v>
      </c>
    </row>
    <row r="241" spans="3:8" x14ac:dyDescent="0.35">
      <c r="C241">
        <v>30</v>
      </c>
      <c r="D241">
        <v>1.8382957630772367</v>
      </c>
      <c r="E241">
        <v>1.4684947348551813</v>
      </c>
      <c r="F241">
        <v>1.0720810478641483</v>
      </c>
      <c r="G241">
        <v>1.3968534751591588</v>
      </c>
      <c r="H241">
        <v>30</v>
      </c>
    </row>
    <row r="242" spans="3:8" x14ac:dyDescent="0.35">
      <c r="C242">
        <v>20</v>
      </c>
      <c r="D242">
        <v>0.60354063329917906</v>
      </c>
      <c r="E242">
        <v>1.7196020061114503</v>
      </c>
      <c r="F242">
        <v>1.2731121690954614</v>
      </c>
      <c r="G242">
        <v>0.8805137490077467</v>
      </c>
      <c r="H242">
        <v>20</v>
      </c>
    </row>
    <row r="243" spans="3:8" x14ac:dyDescent="0.35">
      <c r="C243">
        <v>10</v>
      </c>
      <c r="D243">
        <v>0.31014642004653264</v>
      </c>
      <c r="E243">
        <v>0.53262489372339472</v>
      </c>
      <c r="F243">
        <v>0.72222685894673422</v>
      </c>
      <c r="G243">
        <v>0.77432665539457179</v>
      </c>
      <c r="H243">
        <v>10</v>
      </c>
    </row>
    <row r="244" spans="3:8" x14ac:dyDescent="0.35">
      <c r="C244">
        <v>40</v>
      </c>
      <c r="D244">
        <v>0.99911557827618536</v>
      </c>
      <c r="E244">
        <v>0.72473723426319614</v>
      </c>
      <c r="F244">
        <v>0.49337938601435061</v>
      </c>
      <c r="G244">
        <v>0.53095561159371618</v>
      </c>
      <c r="H244">
        <v>40</v>
      </c>
    </row>
    <row r="245" spans="3:8" x14ac:dyDescent="0.35">
      <c r="C245">
        <v>30</v>
      </c>
      <c r="D245">
        <v>0.70327897676352824</v>
      </c>
      <c r="E245">
        <v>1.6889713487002056</v>
      </c>
      <c r="F245">
        <v>1.6763708645054531</v>
      </c>
      <c r="G245">
        <v>1.5289772752259567</v>
      </c>
      <c r="H245">
        <v>30</v>
      </c>
    </row>
    <row r="246" spans="3:8" x14ac:dyDescent="0.35">
      <c r="C246">
        <v>20</v>
      </c>
      <c r="D246">
        <v>0.46587745088908522</v>
      </c>
      <c r="E246">
        <v>1.2067571625851203</v>
      </c>
      <c r="F246">
        <v>1.4097307693767043</v>
      </c>
      <c r="G246">
        <v>1.3571577584339651</v>
      </c>
      <c r="H246">
        <v>20</v>
      </c>
    </row>
    <row r="247" spans="3:8" x14ac:dyDescent="0.35">
      <c r="C247">
        <v>10</v>
      </c>
      <c r="D247">
        <v>3.7380557819128454E-2</v>
      </c>
      <c r="E247">
        <v>0.62265837240857425</v>
      </c>
      <c r="F247">
        <v>0.57774366703937274</v>
      </c>
      <c r="G247">
        <v>0.76417470898189011</v>
      </c>
      <c r="H247">
        <v>10</v>
      </c>
    </row>
    <row r="248" spans="3:8" x14ac:dyDescent="0.35">
      <c r="C248">
        <v>40</v>
      </c>
      <c r="D248">
        <v>1.1483810333070239</v>
      </c>
      <c r="E248">
        <v>0.99171309470775459</v>
      </c>
      <c r="F248">
        <v>0.91049441718379909</v>
      </c>
      <c r="G248">
        <v>0.72132713497308143</v>
      </c>
      <c r="H248">
        <v>40</v>
      </c>
    </row>
    <row r="249" spans="3:8" x14ac:dyDescent="0.35">
      <c r="C249">
        <v>30</v>
      </c>
      <c r="D249">
        <v>1.9720532172492129</v>
      </c>
      <c r="E249">
        <v>0.7693100506627687</v>
      </c>
      <c r="F249">
        <v>0.79806821405251571</v>
      </c>
      <c r="G249">
        <v>0.93170343872104056</v>
      </c>
      <c r="H249">
        <v>30</v>
      </c>
    </row>
    <row r="250" spans="3:8" x14ac:dyDescent="0.35">
      <c r="C250">
        <v>20</v>
      </c>
      <c r="D250">
        <v>1.2654396068965741</v>
      </c>
      <c r="E250">
        <v>1.2475436634589148</v>
      </c>
      <c r="F250">
        <v>1.2882104980641662</v>
      </c>
      <c r="G250">
        <v>0.98095299345901776</v>
      </c>
      <c r="H250">
        <v>20</v>
      </c>
    </row>
    <row r="251" spans="3:8" x14ac:dyDescent="0.35">
      <c r="C251">
        <v>10</v>
      </c>
      <c r="D251">
        <v>0.41046199069629635</v>
      </c>
      <c r="E251">
        <v>0.46046579283818112</v>
      </c>
      <c r="F251">
        <v>0.26526783302364992</v>
      </c>
      <c r="G251">
        <v>0.49419988875768217</v>
      </c>
      <c r="H251">
        <v>10</v>
      </c>
    </row>
  </sheetData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A4000-F269-4E96-B227-CB6D81DAC2F7}">
  <dimension ref="A1:AV123"/>
  <sheetViews>
    <sheetView zoomScale="54" zoomScaleNormal="71" workbookViewId="0">
      <selection activeCell="K110" sqref="K110"/>
    </sheetView>
  </sheetViews>
  <sheetFormatPr defaultRowHeight="14.5" x14ac:dyDescent="0.35"/>
  <sheetData>
    <row r="1" spans="1:25" x14ac:dyDescent="0.35">
      <c r="A1" t="s">
        <v>9</v>
      </c>
      <c r="B1" t="s">
        <v>0</v>
      </c>
      <c r="C1" t="s">
        <v>10</v>
      </c>
      <c r="D1" t="s">
        <v>68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48</v>
      </c>
      <c r="N1" t="s">
        <v>50</v>
      </c>
      <c r="O1" t="s">
        <v>51</v>
      </c>
      <c r="P1" t="s">
        <v>54</v>
      </c>
      <c r="Q1" t="s">
        <v>55</v>
      </c>
      <c r="R1" t="s">
        <v>57</v>
      </c>
      <c r="S1" t="s">
        <v>60</v>
      </c>
      <c r="T1" t="s">
        <v>62</v>
      </c>
      <c r="U1" t="s">
        <v>64</v>
      </c>
      <c r="V1" t="s">
        <v>66</v>
      </c>
      <c r="W1" t="s">
        <v>69</v>
      </c>
      <c r="X1" t="s">
        <v>71</v>
      </c>
      <c r="Y1" t="s">
        <v>77</v>
      </c>
    </row>
    <row r="2" spans="1:25" x14ac:dyDescent="0.35">
      <c r="A2">
        <v>1</v>
      </c>
      <c r="B2">
        <v>1</v>
      </c>
      <c r="C2">
        <v>58</v>
      </c>
      <c r="D2">
        <v>14.8</v>
      </c>
      <c r="E2">
        <v>14</v>
      </c>
      <c r="F2">
        <v>6.3</v>
      </c>
      <c r="G2">
        <v>12.9</v>
      </c>
      <c r="H2">
        <v>14.7</v>
      </c>
      <c r="I2">
        <v>15.5</v>
      </c>
      <c r="J2">
        <v>14.6</v>
      </c>
      <c r="K2">
        <v>19.899999999999999</v>
      </c>
      <c r="L2">
        <v>21.1</v>
      </c>
      <c r="M2">
        <v>22.6</v>
      </c>
      <c r="N2">
        <v>15.2</v>
      </c>
      <c r="O2">
        <v>14</v>
      </c>
      <c r="P2">
        <v>12.2</v>
      </c>
      <c r="Q2">
        <v>21.1</v>
      </c>
      <c r="R2">
        <v>18.3</v>
      </c>
      <c r="S2">
        <v>16.399999999999999</v>
      </c>
      <c r="T2">
        <v>15.1</v>
      </c>
      <c r="U2">
        <v>12.9</v>
      </c>
      <c r="V2">
        <v>12</v>
      </c>
      <c r="W2">
        <v>8.6999999999999993</v>
      </c>
      <c r="X2">
        <v>7.7</v>
      </c>
      <c r="Y2">
        <v>0.5</v>
      </c>
    </row>
    <row r="3" spans="1:25" x14ac:dyDescent="0.35">
      <c r="A3">
        <v>1</v>
      </c>
      <c r="B3">
        <v>2</v>
      </c>
      <c r="C3">
        <v>38</v>
      </c>
      <c r="D3">
        <v>9.9</v>
      </c>
      <c r="E3">
        <v>9.6999999999999993</v>
      </c>
      <c r="F3">
        <v>2.4</v>
      </c>
      <c r="G3">
        <v>4.4000000000000004</v>
      </c>
      <c r="H3">
        <v>4.7</v>
      </c>
      <c r="I3">
        <v>5</v>
      </c>
      <c r="J3">
        <v>4</v>
      </c>
      <c r="K3">
        <v>6.7</v>
      </c>
      <c r="L3">
        <v>7.9</v>
      </c>
      <c r="M3">
        <v>9.1999999999999993</v>
      </c>
      <c r="N3">
        <v>6.8</v>
      </c>
      <c r="O3">
        <v>6.6</v>
      </c>
      <c r="P3">
        <v>4.9000000000000004</v>
      </c>
      <c r="Q3">
        <v>9.6999999999999993</v>
      </c>
      <c r="R3">
        <v>8</v>
      </c>
      <c r="S3">
        <v>7.1</v>
      </c>
      <c r="T3">
        <v>6.5</v>
      </c>
      <c r="U3">
        <v>4.9000000000000004</v>
      </c>
      <c r="V3">
        <v>3.5</v>
      </c>
      <c r="W3">
        <v>1.2</v>
      </c>
      <c r="X3">
        <v>1.1000000000000001</v>
      </c>
      <c r="Y3">
        <v>0.6</v>
      </c>
    </row>
    <row r="4" spans="1:25" x14ac:dyDescent="0.35">
      <c r="A4">
        <v>2</v>
      </c>
      <c r="B4">
        <v>3</v>
      </c>
      <c r="C4">
        <v>38</v>
      </c>
      <c r="D4">
        <v>6</v>
      </c>
      <c r="E4">
        <v>8.4</v>
      </c>
      <c r="F4">
        <v>1.4</v>
      </c>
      <c r="G4">
        <v>3.8</v>
      </c>
      <c r="H4">
        <v>4.7</v>
      </c>
      <c r="I4">
        <v>5.6</v>
      </c>
      <c r="J4">
        <v>5.2</v>
      </c>
      <c r="K4">
        <v>7</v>
      </c>
      <c r="L4">
        <v>8.8000000000000007</v>
      </c>
      <c r="M4">
        <v>10.1</v>
      </c>
      <c r="N4">
        <v>7.1</v>
      </c>
      <c r="O4">
        <v>6.5</v>
      </c>
      <c r="P4">
        <v>6.6</v>
      </c>
      <c r="Q4">
        <v>9.9</v>
      </c>
      <c r="R4">
        <v>8.1999999999999993</v>
      </c>
      <c r="S4">
        <v>6.7</v>
      </c>
      <c r="T4">
        <v>5.8</v>
      </c>
      <c r="U4">
        <v>3.1</v>
      </c>
      <c r="V4">
        <v>1.1000000000000001</v>
      </c>
      <c r="W4">
        <v>0.4</v>
      </c>
      <c r="X4">
        <v>0.7</v>
      </c>
      <c r="Y4">
        <v>0.8</v>
      </c>
    </row>
    <row r="5" spans="1:25" x14ac:dyDescent="0.35">
      <c r="A5">
        <v>2</v>
      </c>
      <c r="B5">
        <v>4</v>
      </c>
      <c r="C5">
        <v>28</v>
      </c>
      <c r="D5">
        <v>9.5</v>
      </c>
      <c r="E5">
        <v>9.6</v>
      </c>
      <c r="F5">
        <v>0</v>
      </c>
      <c r="G5">
        <v>1.3</v>
      </c>
      <c r="H5">
        <v>2.2999999999999998</v>
      </c>
      <c r="I5">
        <v>2.9</v>
      </c>
      <c r="J5">
        <v>2.6</v>
      </c>
      <c r="K5">
        <v>3.6</v>
      </c>
      <c r="L5">
        <v>3.9</v>
      </c>
      <c r="M5">
        <v>4.4000000000000004</v>
      </c>
      <c r="N5">
        <v>3.1</v>
      </c>
      <c r="O5">
        <v>3</v>
      </c>
      <c r="P5">
        <v>2.1</v>
      </c>
      <c r="Q5">
        <v>4.3</v>
      </c>
      <c r="R5">
        <v>3.7</v>
      </c>
      <c r="S5">
        <v>3.2</v>
      </c>
      <c r="T5">
        <v>2.7</v>
      </c>
      <c r="U5">
        <v>1.4</v>
      </c>
      <c r="V5">
        <v>0.8</v>
      </c>
      <c r="W5">
        <v>0</v>
      </c>
      <c r="X5">
        <v>0.4</v>
      </c>
      <c r="Y5">
        <v>0.6</v>
      </c>
    </row>
    <row r="6" spans="1:25" x14ac:dyDescent="0.35">
      <c r="A6">
        <v>3</v>
      </c>
      <c r="B6">
        <v>5</v>
      </c>
      <c r="C6">
        <v>28</v>
      </c>
      <c r="D6">
        <v>6.4</v>
      </c>
      <c r="E6">
        <v>9.1</v>
      </c>
      <c r="F6">
        <v>0.2</v>
      </c>
      <c r="G6">
        <v>1.7</v>
      </c>
      <c r="H6">
        <v>2.5</v>
      </c>
      <c r="I6">
        <v>2.2999999999999998</v>
      </c>
      <c r="J6">
        <v>2.7</v>
      </c>
      <c r="K6">
        <v>4</v>
      </c>
      <c r="L6">
        <v>4.2</v>
      </c>
      <c r="M6">
        <v>4.8</v>
      </c>
      <c r="N6">
        <v>3.3</v>
      </c>
      <c r="O6">
        <v>3.2</v>
      </c>
      <c r="P6">
        <v>2.5</v>
      </c>
      <c r="Q6">
        <v>4.0999999999999996</v>
      </c>
      <c r="R6">
        <v>2.4</v>
      </c>
      <c r="S6">
        <v>1.1000000000000001</v>
      </c>
      <c r="T6">
        <v>0.2</v>
      </c>
      <c r="U6">
        <v>1.4</v>
      </c>
      <c r="V6">
        <v>0</v>
      </c>
      <c r="W6">
        <v>0</v>
      </c>
      <c r="X6">
        <v>0.2</v>
      </c>
      <c r="Y6">
        <v>0.5</v>
      </c>
    </row>
    <row r="7" spans="1:25" x14ac:dyDescent="0.35">
      <c r="A7">
        <v>3</v>
      </c>
      <c r="B7">
        <v>6</v>
      </c>
      <c r="C7">
        <v>48</v>
      </c>
      <c r="D7">
        <v>11</v>
      </c>
      <c r="E7">
        <v>13.5</v>
      </c>
      <c r="F7">
        <v>5.5</v>
      </c>
      <c r="G7">
        <v>9.1</v>
      </c>
      <c r="H7">
        <v>9.9</v>
      </c>
      <c r="I7">
        <v>10.1</v>
      </c>
      <c r="J7">
        <v>8.6999999999999993</v>
      </c>
      <c r="K7">
        <v>12.1</v>
      </c>
      <c r="L7">
        <v>14.2</v>
      </c>
      <c r="M7">
        <v>15.9</v>
      </c>
      <c r="N7">
        <v>10.8</v>
      </c>
      <c r="O7">
        <v>9.8000000000000007</v>
      </c>
      <c r="P7">
        <v>9.1999999999999993</v>
      </c>
      <c r="Q7">
        <v>14.7</v>
      </c>
      <c r="R7">
        <v>12.3</v>
      </c>
      <c r="S7">
        <v>10.6</v>
      </c>
      <c r="T7">
        <v>10.4</v>
      </c>
      <c r="U7">
        <v>8.5</v>
      </c>
      <c r="V7">
        <v>5.6</v>
      </c>
      <c r="W7">
        <v>2.2000000000000002</v>
      </c>
      <c r="X7">
        <v>1.4</v>
      </c>
      <c r="Y7">
        <v>0.6</v>
      </c>
    </row>
    <row r="8" spans="1:25" x14ac:dyDescent="0.35">
      <c r="A8">
        <v>4</v>
      </c>
      <c r="B8">
        <v>7</v>
      </c>
      <c r="C8">
        <v>38</v>
      </c>
      <c r="D8">
        <v>10.6</v>
      </c>
      <c r="E8">
        <v>12</v>
      </c>
      <c r="F8">
        <v>3.4</v>
      </c>
      <c r="G8">
        <v>4.9000000000000004</v>
      </c>
      <c r="H8">
        <v>5.8</v>
      </c>
      <c r="I8">
        <v>6.2</v>
      </c>
      <c r="J8">
        <v>6.4</v>
      </c>
      <c r="K8">
        <v>8.9</v>
      </c>
      <c r="L8">
        <v>10</v>
      </c>
      <c r="M8">
        <v>10.5</v>
      </c>
      <c r="N8">
        <v>7.7</v>
      </c>
      <c r="O8">
        <v>7.3</v>
      </c>
      <c r="P8">
        <v>6.6</v>
      </c>
      <c r="Q8">
        <v>11.7</v>
      </c>
      <c r="R8">
        <v>9.6</v>
      </c>
      <c r="S8">
        <v>8.5</v>
      </c>
      <c r="T8">
        <v>7.8</v>
      </c>
      <c r="U8">
        <v>4.7</v>
      </c>
      <c r="V8">
        <v>2.9</v>
      </c>
      <c r="W8">
        <v>0.2</v>
      </c>
      <c r="X8">
        <v>0.8</v>
      </c>
      <c r="Y8">
        <v>0.5</v>
      </c>
    </row>
    <row r="9" spans="1:25" x14ac:dyDescent="0.35">
      <c r="A9">
        <v>4</v>
      </c>
      <c r="B9">
        <v>8</v>
      </c>
      <c r="C9">
        <v>58</v>
      </c>
      <c r="D9">
        <v>11.6</v>
      </c>
      <c r="E9">
        <v>11.6</v>
      </c>
      <c r="F9">
        <v>6.1</v>
      </c>
      <c r="G9">
        <v>10.6</v>
      </c>
      <c r="H9">
        <v>10.7</v>
      </c>
      <c r="I9">
        <v>10.3</v>
      </c>
      <c r="J9">
        <v>8</v>
      </c>
      <c r="K9">
        <v>12.3</v>
      </c>
      <c r="L9">
        <v>14.2</v>
      </c>
      <c r="M9">
        <v>16</v>
      </c>
      <c r="N9">
        <v>10.7</v>
      </c>
      <c r="O9">
        <v>9.6999999999999993</v>
      </c>
      <c r="P9">
        <v>8.6</v>
      </c>
      <c r="Q9">
        <v>14</v>
      </c>
      <c r="R9">
        <v>11.7</v>
      </c>
      <c r="S9">
        <v>10.199999999999999</v>
      </c>
      <c r="T9">
        <v>10.3</v>
      </c>
      <c r="U9">
        <v>8.1999999999999993</v>
      </c>
      <c r="V9">
        <v>6.3</v>
      </c>
      <c r="W9">
        <v>3.4</v>
      </c>
      <c r="X9">
        <v>2</v>
      </c>
      <c r="Y9">
        <v>0.6</v>
      </c>
    </row>
    <row r="10" spans="1:25" x14ac:dyDescent="0.35">
      <c r="A10">
        <v>5</v>
      </c>
      <c r="B10">
        <v>9</v>
      </c>
      <c r="C10">
        <v>28</v>
      </c>
      <c r="D10">
        <v>16.100000000000001</v>
      </c>
      <c r="E10">
        <v>13</v>
      </c>
      <c r="F10">
        <v>0.9</v>
      </c>
      <c r="G10">
        <v>3.1</v>
      </c>
      <c r="H10">
        <v>3.5</v>
      </c>
      <c r="I10">
        <v>3.5</v>
      </c>
      <c r="J10">
        <v>3.6</v>
      </c>
      <c r="K10">
        <v>5.2</v>
      </c>
      <c r="L10">
        <v>5.3</v>
      </c>
      <c r="M10">
        <v>6.2</v>
      </c>
      <c r="N10">
        <v>4.2</v>
      </c>
      <c r="O10">
        <v>4.3</v>
      </c>
      <c r="P10">
        <v>4.2</v>
      </c>
      <c r="Q10">
        <v>6.5</v>
      </c>
      <c r="R10">
        <v>5.5</v>
      </c>
      <c r="S10">
        <v>5</v>
      </c>
      <c r="T10">
        <v>4.7</v>
      </c>
      <c r="U10">
        <v>3.1</v>
      </c>
      <c r="V10">
        <v>1.4</v>
      </c>
      <c r="W10">
        <v>0.5</v>
      </c>
      <c r="X10">
        <v>0.5</v>
      </c>
      <c r="Y10">
        <v>0.5</v>
      </c>
    </row>
    <row r="11" spans="1:25" x14ac:dyDescent="0.35">
      <c r="A11">
        <v>5</v>
      </c>
      <c r="B11">
        <v>10</v>
      </c>
      <c r="C11">
        <v>58</v>
      </c>
      <c r="D11">
        <v>11.3</v>
      </c>
      <c r="E11">
        <v>11.5</v>
      </c>
      <c r="F11">
        <v>5.0999999999999996</v>
      </c>
      <c r="G11">
        <v>11</v>
      </c>
      <c r="H11">
        <v>11.5</v>
      </c>
      <c r="I11">
        <v>11.4</v>
      </c>
      <c r="J11">
        <v>9.9</v>
      </c>
      <c r="K11">
        <v>14.9</v>
      </c>
      <c r="L11">
        <v>17.2</v>
      </c>
      <c r="M11">
        <v>18.899999999999999</v>
      </c>
      <c r="N11">
        <v>12.3</v>
      </c>
      <c r="O11">
        <v>11.6</v>
      </c>
      <c r="P11">
        <v>10.3</v>
      </c>
      <c r="Q11">
        <v>17.100000000000001</v>
      </c>
      <c r="R11">
        <v>14.4</v>
      </c>
      <c r="S11">
        <v>12.8</v>
      </c>
      <c r="T11">
        <v>12.2</v>
      </c>
      <c r="U11">
        <v>10.7</v>
      </c>
      <c r="V11">
        <v>9.5</v>
      </c>
      <c r="W11">
        <v>7.5</v>
      </c>
      <c r="X11">
        <v>6.2</v>
      </c>
      <c r="Y11">
        <v>0.9</v>
      </c>
    </row>
    <row r="12" spans="1:25" x14ac:dyDescent="0.35">
      <c r="A12">
        <v>1</v>
      </c>
      <c r="B12">
        <v>11</v>
      </c>
      <c r="C12">
        <v>48</v>
      </c>
      <c r="D12">
        <v>14.5</v>
      </c>
      <c r="E12">
        <v>10.6</v>
      </c>
      <c r="F12">
        <v>4.3</v>
      </c>
      <c r="G12">
        <v>7.7</v>
      </c>
      <c r="H12">
        <v>8.1999999999999993</v>
      </c>
      <c r="I12">
        <v>7.8</v>
      </c>
      <c r="J12">
        <v>6.7</v>
      </c>
      <c r="K12">
        <v>10</v>
      </c>
      <c r="L12">
        <v>11</v>
      </c>
      <c r="M12">
        <v>12.2</v>
      </c>
      <c r="N12">
        <v>7.9</v>
      </c>
      <c r="O12">
        <v>7.3</v>
      </c>
      <c r="P12">
        <v>6.3</v>
      </c>
      <c r="Q12">
        <v>11</v>
      </c>
      <c r="R12">
        <v>9.4</v>
      </c>
      <c r="S12">
        <v>9.3000000000000007</v>
      </c>
      <c r="T12">
        <v>8.5</v>
      </c>
      <c r="U12">
        <v>6.5</v>
      </c>
      <c r="V12">
        <v>5.6</v>
      </c>
      <c r="W12">
        <v>3</v>
      </c>
      <c r="X12">
        <v>2.5</v>
      </c>
      <c r="Y12">
        <v>0.9</v>
      </c>
    </row>
    <row r="13" spans="1:25" x14ac:dyDescent="0.35">
      <c r="A13">
        <v>1</v>
      </c>
      <c r="B13">
        <v>12</v>
      </c>
      <c r="C13">
        <v>28</v>
      </c>
      <c r="D13">
        <v>20</v>
      </c>
      <c r="E13">
        <v>9.6</v>
      </c>
      <c r="F13">
        <v>1.3</v>
      </c>
      <c r="G13">
        <v>1.1000000000000001</v>
      </c>
      <c r="H13">
        <v>3.2</v>
      </c>
      <c r="I13">
        <v>3.1</v>
      </c>
      <c r="J13">
        <v>3.5</v>
      </c>
      <c r="K13">
        <v>5.5</v>
      </c>
      <c r="L13">
        <v>6.7</v>
      </c>
      <c r="M13">
        <v>7.4</v>
      </c>
      <c r="N13">
        <v>5.4</v>
      </c>
      <c r="O13">
        <v>5.2</v>
      </c>
      <c r="P13">
        <v>5.0999999999999996</v>
      </c>
      <c r="Q13">
        <v>8.1</v>
      </c>
      <c r="R13">
        <v>7.7</v>
      </c>
      <c r="S13">
        <v>6.9</v>
      </c>
      <c r="T13">
        <v>6.5</v>
      </c>
      <c r="U13">
        <v>5.3</v>
      </c>
      <c r="V13">
        <v>4.0999999999999996</v>
      </c>
      <c r="W13">
        <v>0.5</v>
      </c>
      <c r="X13">
        <v>0.7</v>
      </c>
      <c r="Y13">
        <v>0.5</v>
      </c>
    </row>
    <row r="14" spans="1:25" x14ac:dyDescent="0.35">
      <c r="A14">
        <v>2</v>
      </c>
      <c r="B14">
        <v>13</v>
      </c>
      <c r="C14">
        <v>48</v>
      </c>
      <c r="D14">
        <v>11.1</v>
      </c>
      <c r="E14">
        <v>12.8</v>
      </c>
      <c r="F14">
        <v>5.8</v>
      </c>
      <c r="G14">
        <v>9.6999999999999993</v>
      </c>
      <c r="H14">
        <v>10.4</v>
      </c>
      <c r="I14">
        <v>10.4</v>
      </c>
      <c r="J14">
        <v>9.3000000000000007</v>
      </c>
      <c r="K14">
        <v>13.2</v>
      </c>
      <c r="L14">
        <v>14.6</v>
      </c>
      <c r="M14">
        <v>15.7</v>
      </c>
      <c r="N14">
        <v>10.5</v>
      </c>
      <c r="O14">
        <v>9.1999999999999993</v>
      </c>
      <c r="P14">
        <v>8.3000000000000007</v>
      </c>
      <c r="Q14">
        <v>13.2</v>
      </c>
      <c r="R14">
        <v>11.5</v>
      </c>
      <c r="S14">
        <v>10.6</v>
      </c>
      <c r="T14">
        <v>9.9</v>
      </c>
      <c r="U14">
        <v>7.9</v>
      </c>
      <c r="V14">
        <v>6.2</v>
      </c>
      <c r="W14">
        <v>2.2999999999999998</v>
      </c>
      <c r="X14">
        <v>3.7</v>
      </c>
      <c r="Y14">
        <v>0</v>
      </c>
    </row>
    <row r="15" spans="1:25" x14ac:dyDescent="0.35">
      <c r="A15">
        <v>2</v>
      </c>
      <c r="B15">
        <v>14</v>
      </c>
      <c r="C15">
        <v>58</v>
      </c>
      <c r="D15">
        <v>15.8</v>
      </c>
      <c r="E15">
        <v>13.3</v>
      </c>
      <c r="F15">
        <v>6.8</v>
      </c>
      <c r="G15">
        <v>13.1</v>
      </c>
      <c r="H15">
        <v>13.2</v>
      </c>
      <c r="I15">
        <v>13.9</v>
      </c>
      <c r="J15">
        <v>11.2</v>
      </c>
      <c r="K15">
        <v>17.8</v>
      </c>
      <c r="L15">
        <v>19.7</v>
      </c>
      <c r="M15">
        <v>20.2</v>
      </c>
      <c r="N15">
        <v>12.2</v>
      </c>
      <c r="O15">
        <v>10.4</v>
      </c>
      <c r="P15">
        <v>9.5</v>
      </c>
      <c r="Q15">
        <v>16.3</v>
      </c>
      <c r="R15">
        <v>13.7</v>
      </c>
      <c r="S15">
        <v>12.2</v>
      </c>
      <c r="T15">
        <v>11.4</v>
      </c>
      <c r="U15">
        <v>9.6999999999999993</v>
      </c>
      <c r="V15">
        <v>7.7</v>
      </c>
      <c r="W15">
        <v>3.8</v>
      </c>
      <c r="X15">
        <v>2.7</v>
      </c>
      <c r="Y15">
        <v>0.3</v>
      </c>
    </row>
    <row r="16" spans="1:25" x14ac:dyDescent="0.35">
      <c r="A16">
        <v>3</v>
      </c>
      <c r="B16">
        <v>15</v>
      </c>
      <c r="C16">
        <v>38</v>
      </c>
      <c r="D16">
        <v>7.8</v>
      </c>
      <c r="E16">
        <v>12.9</v>
      </c>
      <c r="F16">
        <v>3.6</v>
      </c>
      <c r="G16">
        <v>6.5</v>
      </c>
      <c r="H16">
        <v>7</v>
      </c>
      <c r="I16">
        <v>7.7</v>
      </c>
      <c r="J16">
        <v>8.1999999999999993</v>
      </c>
      <c r="K16">
        <v>11.5</v>
      </c>
      <c r="L16">
        <v>12.5</v>
      </c>
      <c r="M16">
        <v>14</v>
      </c>
      <c r="N16">
        <v>10</v>
      </c>
      <c r="O16">
        <v>9.6</v>
      </c>
      <c r="P16">
        <v>9.1</v>
      </c>
      <c r="Q16">
        <v>15.2</v>
      </c>
      <c r="R16">
        <v>13.2</v>
      </c>
      <c r="S16">
        <v>12.3</v>
      </c>
      <c r="T16">
        <v>11.2</v>
      </c>
      <c r="U16">
        <v>9.5</v>
      </c>
      <c r="V16">
        <v>8.5</v>
      </c>
      <c r="W16">
        <v>5.7</v>
      </c>
      <c r="X16">
        <v>6.7</v>
      </c>
      <c r="Y16">
        <v>0.4</v>
      </c>
    </row>
    <row r="17" spans="1:26" x14ac:dyDescent="0.35">
      <c r="A17">
        <v>3</v>
      </c>
      <c r="B17">
        <v>16</v>
      </c>
      <c r="C17">
        <v>58</v>
      </c>
      <c r="D17">
        <v>8.1</v>
      </c>
      <c r="E17">
        <v>9</v>
      </c>
      <c r="F17">
        <v>5.3</v>
      </c>
      <c r="G17">
        <v>9.1</v>
      </c>
      <c r="H17">
        <v>9.3000000000000007</v>
      </c>
      <c r="I17">
        <v>9.3000000000000007</v>
      </c>
      <c r="J17">
        <v>8.1999999999999993</v>
      </c>
      <c r="K17">
        <v>12.1</v>
      </c>
      <c r="L17">
        <v>13.9</v>
      </c>
      <c r="M17">
        <v>14.5</v>
      </c>
      <c r="N17">
        <v>10.1</v>
      </c>
      <c r="O17">
        <v>9.8000000000000007</v>
      </c>
      <c r="P17">
        <v>8.8000000000000007</v>
      </c>
      <c r="Q17">
        <v>14.4</v>
      </c>
      <c r="R17">
        <v>12.3</v>
      </c>
      <c r="S17">
        <v>12.1</v>
      </c>
      <c r="T17">
        <v>11.6</v>
      </c>
      <c r="U17">
        <v>10.4</v>
      </c>
      <c r="V17">
        <v>9.8000000000000007</v>
      </c>
      <c r="W17">
        <v>6.2</v>
      </c>
      <c r="X17">
        <v>4.0999999999999996</v>
      </c>
      <c r="Y17">
        <v>1.4</v>
      </c>
    </row>
    <row r="18" spans="1:26" x14ac:dyDescent="0.35">
      <c r="A18">
        <v>4</v>
      </c>
      <c r="B18">
        <v>17</v>
      </c>
      <c r="C18">
        <v>48</v>
      </c>
      <c r="D18">
        <v>11.5</v>
      </c>
      <c r="E18">
        <v>9.6</v>
      </c>
      <c r="F18">
        <v>3.4</v>
      </c>
      <c r="G18">
        <v>7</v>
      </c>
      <c r="H18">
        <v>8.4</v>
      </c>
      <c r="I18">
        <v>7.9</v>
      </c>
      <c r="J18">
        <v>6.8</v>
      </c>
      <c r="K18">
        <v>10.7</v>
      </c>
      <c r="L18">
        <v>12.7</v>
      </c>
      <c r="M18">
        <v>12.4</v>
      </c>
      <c r="N18">
        <v>8.1</v>
      </c>
      <c r="O18">
        <v>7.9</v>
      </c>
      <c r="P18">
        <v>6.6</v>
      </c>
      <c r="Q18">
        <v>11.9</v>
      </c>
      <c r="R18">
        <v>10.1</v>
      </c>
      <c r="S18">
        <v>9.1</v>
      </c>
      <c r="T18">
        <v>8.8000000000000007</v>
      </c>
      <c r="U18">
        <v>7.7</v>
      </c>
      <c r="V18">
        <v>4.5999999999999996</v>
      </c>
      <c r="W18">
        <v>2.7</v>
      </c>
      <c r="X18">
        <v>1.3</v>
      </c>
      <c r="Y18">
        <v>0.9</v>
      </c>
    </row>
    <row r="19" spans="1:26" x14ac:dyDescent="0.35">
      <c r="A19">
        <v>4</v>
      </c>
      <c r="B19">
        <v>18</v>
      </c>
      <c r="C19">
        <v>28</v>
      </c>
      <c r="D19">
        <v>10.9</v>
      </c>
      <c r="E19">
        <v>10.3</v>
      </c>
      <c r="F19">
        <v>0.9</v>
      </c>
      <c r="G19">
        <v>2.1</v>
      </c>
      <c r="H19">
        <v>2.9</v>
      </c>
      <c r="I19">
        <v>3</v>
      </c>
      <c r="J19">
        <v>3.3</v>
      </c>
      <c r="K19">
        <v>5</v>
      </c>
      <c r="L19">
        <v>5.9</v>
      </c>
      <c r="M19">
        <v>7</v>
      </c>
      <c r="N19">
        <v>5.3</v>
      </c>
      <c r="O19">
        <v>5.2</v>
      </c>
      <c r="P19">
        <v>5</v>
      </c>
      <c r="Q19">
        <v>8.1</v>
      </c>
      <c r="R19">
        <v>7.7</v>
      </c>
      <c r="S19">
        <v>6.7</v>
      </c>
      <c r="T19">
        <v>6.8</v>
      </c>
      <c r="U19">
        <v>5.4</v>
      </c>
      <c r="V19">
        <v>2.9</v>
      </c>
      <c r="W19">
        <v>0.6</v>
      </c>
      <c r="X19">
        <v>0.4</v>
      </c>
      <c r="Y19">
        <v>0.4</v>
      </c>
    </row>
    <row r="20" spans="1:26" x14ac:dyDescent="0.35">
      <c r="A20">
        <v>5</v>
      </c>
      <c r="B20">
        <v>19</v>
      </c>
      <c r="C20">
        <v>38</v>
      </c>
      <c r="D20">
        <v>9</v>
      </c>
      <c r="E20">
        <v>11</v>
      </c>
      <c r="F20">
        <v>1.4</v>
      </c>
      <c r="G20">
        <v>6.5</v>
      </c>
      <c r="H20">
        <v>7.2</v>
      </c>
      <c r="I20">
        <v>7.6</v>
      </c>
      <c r="J20">
        <v>7.4</v>
      </c>
      <c r="K20">
        <v>10.199999999999999</v>
      </c>
      <c r="L20">
        <v>11.5</v>
      </c>
      <c r="M20">
        <v>12.5</v>
      </c>
      <c r="N20">
        <v>8.3000000000000007</v>
      </c>
      <c r="O20">
        <v>7.9</v>
      </c>
      <c r="P20">
        <v>6.8</v>
      </c>
      <c r="Q20">
        <v>10.9</v>
      </c>
      <c r="R20">
        <v>9.1</v>
      </c>
      <c r="S20">
        <v>8.9</v>
      </c>
      <c r="T20">
        <v>8.1</v>
      </c>
      <c r="U20">
        <v>3.8</v>
      </c>
      <c r="V20">
        <v>1</v>
      </c>
      <c r="W20">
        <v>0</v>
      </c>
      <c r="X20">
        <v>0.5</v>
      </c>
      <c r="Y20">
        <v>0.7</v>
      </c>
    </row>
    <row r="21" spans="1:26" x14ac:dyDescent="0.35">
      <c r="A21">
        <v>5</v>
      </c>
      <c r="B21">
        <v>20</v>
      </c>
      <c r="C21">
        <v>48</v>
      </c>
      <c r="D21">
        <v>9</v>
      </c>
      <c r="E21">
        <v>10.7</v>
      </c>
      <c r="F21">
        <v>5.7</v>
      </c>
      <c r="G21">
        <v>8.8000000000000007</v>
      </c>
      <c r="H21">
        <v>9.4</v>
      </c>
      <c r="I21">
        <v>9.4</v>
      </c>
      <c r="J21">
        <v>9.3000000000000007</v>
      </c>
      <c r="K21">
        <v>11.8</v>
      </c>
      <c r="L21">
        <v>12.8</v>
      </c>
      <c r="M21">
        <v>14.3</v>
      </c>
      <c r="N21">
        <v>9.8000000000000007</v>
      </c>
      <c r="O21">
        <v>9.3000000000000007</v>
      </c>
      <c r="P21">
        <v>8.6999999999999993</v>
      </c>
      <c r="Q21">
        <v>13.9</v>
      </c>
      <c r="R21">
        <v>12.4</v>
      </c>
      <c r="S21">
        <v>11.8</v>
      </c>
      <c r="T21">
        <v>11.7</v>
      </c>
      <c r="U21">
        <v>10.199999999999999</v>
      </c>
      <c r="V21">
        <v>10</v>
      </c>
      <c r="W21">
        <v>6</v>
      </c>
      <c r="X21">
        <v>5.2</v>
      </c>
      <c r="Y21">
        <v>0.9</v>
      </c>
    </row>
    <row r="24" spans="1:26" x14ac:dyDescent="0.35">
      <c r="A24" t="s">
        <v>37</v>
      </c>
    </row>
    <row r="25" spans="1:26" x14ac:dyDescent="0.35">
      <c r="A25" t="s">
        <v>76</v>
      </c>
    </row>
    <row r="26" spans="1:26" x14ac:dyDescent="0.35">
      <c r="A26" t="s">
        <v>9</v>
      </c>
      <c r="B26" t="s">
        <v>0</v>
      </c>
      <c r="C26" t="s">
        <v>10</v>
      </c>
      <c r="D26" t="s">
        <v>68</v>
      </c>
      <c r="E26" t="s">
        <v>29</v>
      </c>
      <c r="F26" t="s">
        <v>30</v>
      </c>
      <c r="G26" t="s">
        <v>31</v>
      </c>
      <c r="H26" t="s">
        <v>32</v>
      </c>
      <c r="I26" t="s">
        <v>33</v>
      </c>
      <c r="J26" t="s">
        <v>34</v>
      </c>
      <c r="K26" t="s">
        <v>35</v>
      </c>
      <c r="L26" t="s">
        <v>36</v>
      </c>
      <c r="M26" t="s">
        <v>48</v>
      </c>
      <c r="N26" t="s">
        <v>50</v>
      </c>
      <c r="O26" t="s">
        <v>51</v>
      </c>
      <c r="P26" t="s">
        <v>54</v>
      </c>
      <c r="Q26" t="s">
        <v>55</v>
      </c>
      <c r="R26" t="s">
        <v>57</v>
      </c>
      <c r="S26" t="s">
        <v>60</v>
      </c>
      <c r="T26" t="s">
        <v>62</v>
      </c>
      <c r="U26" t="s">
        <v>64</v>
      </c>
      <c r="V26" t="s">
        <v>66</v>
      </c>
      <c r="W26" t="s">
        <v>69</v>
      </c>
      <c r="X26" t="s">
        <v>71</v>
      </c>
      <c r="Y26" t="s">
        <v>77</v>
      </c>
      <c r="Z26" t="s">
        <v>98</v>
      </c>
    </row>
    <row r="27" spans="1:26" x14ac:dyDescent="0.35">
      <c r="A27">
        <v>1</v>
      </c>
      <c r="B27">
        <v>1</v>
      </c>
      <c r="C27">
        <v>58</v>
      </c>
      <c r="D27">
        <f t="shared" ref="D27:Y27" si="0">3.14159*(2.55^2)*D2</f>
        <v>302.33719682999998</v>
      </c>
      <c r="E27">
        <f t="shared" si="0"/>
        <v>285.99464564999994</v>
      </c>
      <c r="F27">
        <f t="shared" si="0"/>
        <v>128.6975905425</v>
      </c>
      <c r="G27">
        <f t="shared" si="0"/>
        <v>263.52363777749997</v>
      </c>
      <c r="H27">
        <f t="shared" si="0"/>
        <v>300.29437793249997</v>
      </c>
      <c r="I27">
        <f t="shared" si="0"/>
        <v>316.63692911249996</v>
      </c>
      <c r="J27">
        <f t="shared" si="0"/>
        <v>298.25155903499996</v>
      </c>
      <c r="K27">
        <f t="shared" si="0"/>
        <v>406.52096060249994</v>
      </c>
      <c r="L27">
        <f t="shared" si="0"/>
        <v>431.03478737249998</v>
      </c>
      <c r="M27">
        <f t="shared" si="0"/>
        <v>461.67707083499999</v>
      </c>
      <c r="N27">
        <f t="shared" si="0"/>
        <v>310.50847241999998</v>
      </c>
      <c r="O27">
        <f t="shared" si="0"/>
        <v>285.99464564999994</v>
      </c>
      <c r="P27">
        <f t="shared" si="0"/>
        <v>249.22390549499997</v>
      </c>
      <c r="Q27">
        <f t="shared" si="0"/>
        <v>431.03478737249998</v>
      </c>
      <c r="R27">
        <f t="shared" si="0"/>
        <v>373.83585824249997</v>
      </c>
      <c r="S27">
        <f t="shared" si="0"/>
        <v>335.02229918999996</v>
      </c>
      <c r="T27">
        <f t="shared" si="0"/>
        <v>308.46565352249996</v>
      </c>
      <c r="U27">
        <f t="shared" si="0"/>
        <v>263.52363777749997</v>
      </c>
      <c r="V27">
        <f t="shared" si="0"/>
        <v>245.13826769999997</v>
      </c>
      <c r="W27">
        <f t="shared" si="0"/>
        <v>177.72524408249996</v>
      </c>
      <c r="X27">
        <f t="shared" si="0"/>
        <v>157.29705510749997</v>
      </c>
      <c r="Y27">
        <f t="shared" si="0"/>
        <v>10.214094487499999</v>
      </c>
      <c r="Z27">
        <f>SUM(G27:X27)</f>
        <v>5615.7091492274994</v>
      </c>
    </row>
    <row r="28" spans="1:26" x14ac:dyDescent="0.35">
      <c r="A28">
        <v>1</v>
      </c>
      <c r="B28">
        <v>2</v>
      </c>
      <c r="C28">
        <v>38</v>
      </c>
      <c r="D28">
        <f t="shared" ref="D28:Y28" si="1">3.14159*(2.55^2)*D3</f>
        <v>202.23907085249999</v>
      </c>
      <c r="E28">
        <f t="shared" si="1"/>
        <v>198.15343305749997</v>
      </c>
      <c r="F28">
        <f t="shared" si="1"/>
        <v>49.027653539999996</v>
      </c>
      <c r="G28">
        <f t="shared" si="1"/>
        <v>89.884031489999998</v>
      </c>
      <c r="H28">
        <f t="shared" si="1"/>
        <v>96.012488182499993</v>
      </c>
      <c r="I28">
        <f t="shared" si="1"/>
        <v>102.14094487499999</v>
      </c>
      <c r="J28">
        <f t="shared" si="1"/>
        <v>81.712755899999991</v>
      </c>
      <c r="K28">
        <f t="shared" si="1"/>
        <v>136.86886613249999</v>
      </c>
      <c r="L28">
        <f t="shared" si="1"/>
        <v>161.3826929025</v>
      </c>
      <c r="M28">
        <f t="shared" si="1"/>
        <v>187.93933856999996</v>
      </c>
      <c r="N28">
        <f t="shared" si="1"/>
        <v>138.91168502999997</v>
      </c>
      <c r="O28">
        <f t="shared" si="1"/>
        <v>134.82604723499998</v>
      </c>
      <c r="P28">
        <f t="shared" si="1"/>
        <v>100.09812597749999</v>
      </c>
      <c r="Q28">
        <f t="shared" si="1"/>
        <v>198.15343305749997</v>
      </c>
      <c r="R28">
        <f t="shared" si="1"/>
        <v>163.42551179999998</v>
      </c>
      <c r="S28">
        <f t="shared" si="1"/>
        <v>145.04014172249998</v>
      </c>
      <c r="T28">
        <f t="shared" si="1"/>
        <v>132.78322833749999</v>
      </c>
      <c r="U28">
        <f t="shared" si="1"/>
        <v>100.09812597749999</v>
      </c>
      <c r="V28">
        <f t="shared" si="1"/>
        <v>71.498661412499985</v>
      </c>
      <c r="W28">
        <f t="shared" si="1"/>
        <v>24.513826769999998</v>
      </c>
      <c r="X28">
        <f t="shared" si="1"/>
        <v>22.4710078725</v>
      </c>
      <c r="Y28">
        <f t="shared" si="1"/>
        <v>12.256913384999999</v>
      </c>
      <c r="Z28">
        <f t="shared" ref="Z28:Z46" si="2">SUM(G28:X28)</f>
        <v>2087.7609132450002</v>
      </c>
    </row>
    <row r="29" spans="1:26" x14ac:dyDescent="0.35">
      <c r="A29">
        <v>2</v>
      </c>
      <c r="B29">
        <v>3</v>
      </c>
      <c r="C29">
        <v>38</v>
      </c>
      <c r="D29">
        <f t="shared" ref="D29:Y29" si="3">3.14159*(2.55^2)*D4</f>
        <v>122.56913384999999</v>
      </c>
      <c r="E29">
        <f t="shared" si="3"/>
        <v>171.59678738999997</v>
      </c>
      <c r="F29">
        <f t="shared" si="3"/>
        <v>28.599464564999995</v>
      </c>
      <c r="G29">
        <f t="shared" si="3"/>
        <v>77.627118104999994</v>
      </c>
      <c r="H29">
        <f t="shared" si="3"/>
        <v>96.012488182499993</v>
      </c>
      <c r="I29">
        <f t="shared" si="3"/>
        <v>114.39785825999998</v>
      </c>
      <c r="J29">
        <f t="shared" si="3"/>
        <v>106.22658266999998</v>
      </c>
      <c r="K29">
        <f t="shared" si="3"/>
        <v>142.99732282499997</v>
      </c>
      <c r="L29">
        <f t="shared" si="3"/>
        <v>179.76806298</v>
      </c>
      <c r="M29">
        <f t="shared" si="3"/>
        <v>206.32470864749996</v>
      </c>
      <c r="N29">
        <f t="shared" si="3"/>
        <v>145.04014172249998</v>
      </c>
      <c r="O29">
        <f t="shared" si="3"/>
        <v>132.78322833749999</v>
      </c>
      <c r="P29">
        <f t="shared" si="3"/>
        <v>134.82604723499998</v>
      </c>
      <c r="Q29">
        <f t="shared" si="3"/>
        <v>202.23907085249999</v>
      </c>
      <c r="R29">
        <f t="shared" si="3"/>
        <v>167.51114959499998</v>
      </c>
      <c r="S29">
        <f t="shared" si="3"/>
        <v>136.86886613249999</v>
      </c>
      <c r="T29">
        <f t="shared" si="3"/>
        <v>118.48349605499999</v>
      </c>
      <c r="U29">
        <f t="shared" si="3"/>
        <v>63.327385822499991</v>
      </c>
      <c r="V29">
        <f t="shared" si="3"/>
        <v>22.4710078725</v>
      </c>
      <c r="W29">
        <f t="shared" si="3"/>
        <v>8.1712755899999987</v>
      </c>
      <c r="X29">
        <f t="shared" si="3"/>
        <v>14.299732282499997</v>
      </c>
      <c r="Y29">
        <f t="shared" si="3"/>
        <v>16.342551179999997</v>
      </c>
      <c r="Z29">
        <f t="shared" si="2"/>
        <v>2069.3755431674995</v>
      </c>
    </row>
    <row r="30" spans="1:26" x14ac:dyDescent="0.35">
      <c r="A30">
        <v>2</v>
      </c>
      <c r="B30">
        <v>4</v>
      </c>
      <c r="C30">
        <v>28</v>
      </c>
      <c r="D30">
        <f t="shared" ref="D30:Y30" si="4">3.14159*(2.55^2)*D5</f>
        <v>194.06779526249997</v>
      </c>
      <c r="E30">
        <f t="shared" si="4"/>
        <v>196.11061415999998</v>
      </c>
      <c r="F30">
        <f t="shared" si="4"/>
        <v>0</v>
      </c>
      <c r="G30">
        <f t="shared" si="4"/>
        <v>26.556645667499996</v>
      </c>
      <c r="H30">
        <f t="shared" si="4"/>
        <v>46.98483464249999</v>
      </c>
      <c r="I30">
        <f t="shared" si="4"/>
        <v>59.241748027499995</v>
      </c>
      <c r="J30">
        <f t="shared" si="4"/>
        <v>53.113291334999992</v>
      </c>
      <c r="K30">
        <f t="shared" si="4"/>
        <v>73.541480309999997</v>
      </c>
      <c r="L30">
        <f t="shared" si="4"/>
        <v>79.669937002499992</v>
      </c>
      <c r="M30">
        <f t="shared" si="4"/>
        <v>89.884031489999998</v>
      </c>
      <c r="N30">
        <f t="shared" si="4"/>
        <v>63.327385822499991</v>
      </c>
      <c r="O30">
        <f t="shared" si="4"/>
        <v>61.284566924999993</v>
      </c>
      <c r="P30">
        <f t="shared" si="4"/>
        <v>42.899196847499994</v>
      </c>
      <c r="Q30">
        <f t="shared" si="4"/>
        <v>87.841212592499986</v>
      </c>
      <c r="R30">
        <f t="shared" si="4"/>
        <v>75.584299207499996</v>
      </c>
      <c r="S30">
        <f t="shared" si="4"/>
        <v>65.37020471999999</v>
      </c>
      <c r="T30">
        <f t="shared" si="4"/>
        <v>55.156110232499998</v>
      </c>
      <c r="U30">
        <f t="shared" si="4"/>
        <v>28.599464564999995</v>
      </c>
      <c r="V30">
        <f t="shared" si="4"/>
        <v>16.342551179999997</v>
      </c>
      <c r="W30">
        <f t="shared" si="4"/>
        <v>0</v>
      </c>
      <c r="X30">
        <f t="shared" si="4"/>
        <v>8.1712755899999987</v>
      </c>
      <c r="Y30">
        <f t="shared" si="4"/>
        <v>12.256913384999999</v>
      </c>
      <c r="Z30">
        <f t="shared" si="2"/>
        <v>933.56823615749977</v>
      </c>
    </row>
    <row r="31" spans="1:26" x14ac:dyDescent="0.35">
      <c r="A31">
        <v>3</v>
      </c>
      <c r="B31">
        <v>5</v>
      </c>
      <c r="C31">
        <v>28</v>
      </c>
      <c r="D31">
        <f t="shared" ref="D31:Y31" si="5">3.14159*(2.55^2)*D6</f>
        <v>130.74040943999998</v>
      </c>
      <c r="E31">
        <f t="shared" si="5"/>
        <v>185.89651967249998</v>
      </c>
      <c r="F31">
        <f t="shared" si="5"/>
        <v>4.0856377949999994</v>
      </c>
      <c r="G31">
        <f t="shared" si="5"/>
        <v>34.727921257499993</v>
      </c>
      <c r="H31">
        <f t="shared" si="5"/>
        <v>51.070472437499994</v>
      </c>
      <c r="I31">
        <f t="shared" si="5"/>
        <v>46.98483464249999</v>
      </c>
      <c r="J31">
        <f t="shared" si="5"/>
        <v>55.156110232499998</v>
      </c>
      <c r="K31">
        <f t="shared" si="5"/>
        <v>81.712755899999991</v>
      </c>
      <c r="L31">
        <f t="shared" si="5"/>
        <v>85.798393694999987</v>
      </c>
      <c r="M31">
        <f t="shared" si="5"/>
        <v>98.055307079999992</v>
      </c>
      <c r="N31">
        <f t="shared" si="5"/>
        <v>67.413023617499988</v>
      </c>
      <c r="O31">
        <f t="shared" si="5"/>
        <v>65.37020471999999</v>
      </c>
      <c r="P31">
        <f t="shared" si="5"/>
        <v>51.070472437499994</v>
      </c>
      <c r="Q31">
        <f t="shared" si="5"/>
        <v>83.755574797499989</v>
      </c>
      <c r="R31">
        <f t="shared" si="5"/>
        <v>49.027653539999996</v>
      </c>
      <c r="S31">
        <f t="shared" si="5"/>
        <v>22.4710078725</v>
      </c>
      <c r="T31">
        <f t="shared" si="5"/>
        <v>4.0856377949999994</v>
      </c>
      <c r="U31">
        <f t="shared" si="5"/>
        <v>28.599464564999995</v>
      </c>
      <c r="V31">
        <f t="shared" si="5"/>
        <v>0</v>
      </c>
      <c r="W31">
        <f t="shared" si="5"/>
        <v>0</v>
      </c>
      <c r="X31">
        <f t="shared" si="5"/>
        <v>4.0856377949999994</v>
      </c>
      <c r="Y31">
        <f t="shared" si="5"/>
        <v>10.214094487499999</v>
      </c>
      <c r="Z31">
        <f t="shared" si="2"/>
        <v>829.38447238499975</v>
      </c>
    </row>
    <row r="32" spans="1:26" x14ac:dyDescent="0.35">
      <c r="A32">
        <v>3</v>
      </c>
      <c r="B32">
        <v>6</v>
      </c>
      <c r="C32">
        <v>48</v>
      </c>
      <c r="D32">
        <f t="shared" ref="D32:Y32" si="6">3.14159*(2.55^2)*D7</f>
        <v>224.71007872499996</v>
      </c>
      <c r="E32">
        <f t="shared" si="6"/>
        <v>275.78055116249999</v>
      </c>
      <c r="F32">
        <f t="shared" si="6"/>
        <v>112.35503936249998</v>
      </c>
      <c r="G32">
        <f t="shared" si="6"/>
        <v>185.89651967249998</v>
      </c>
      <c r="H32">
        <f t="shared" si="6"/>
        <v>202.23907085249999</v>
      </c>
      <c r="I32">
        <f t="shared" si="6"/>
        <v>206.32470864749996</v>
      </c>
      <c r="J32">
        <f t="shared" si="6"/>
        <v>177.72524408249996</v>
      </c>
      <c r="K32">
        <f t="shared" si="6"/>
        <v>247.18108659749996</v>
      </c>
      <c r="L32">
        <f t="shared" si="6"/>
        <v>290.08028344499996</v>
      </c>
      <c r="M32">
        <f t="shared" si="6"/>
        <v>324.80820470249995</v>
      </c>
      <c r="N32">
        <f t="shared" si="6"/>
        <v>220.62444092999999</v>
      </c>
      <c r="O32">
        <f t="shared" si="6"/>
        <v>200.19625195499998</v>
      </c>
      <c r="P32">
        <f t="shared" si="6"/>
        <v>187.93933856999996</v>
      </c>
      <c r="Q32">
        <f t="shared" si="6"/>
        <v>300.29437793249997</v>
      </c>
      <c r="R32">
        <f t="shared" si="6"/>
        <v>251.26672439249998</v>
      </c>
      <c r="S32">
        <f t="shared" si="6"/>
        <v>216.53880313499997</v>
      </c>
      <c r="T32">
        <f t="shared" si="6"/>
        <v>212.45316533999997</v>
      </c>
      <c r="U32">
        <f t="shared" si="6"/>
        <v>173.63960628749999</v>
      </c>
      <c r="V32">
        <f t="shared" si="6"/>
        <v>114.39785825999998</v>
      </c>
      <c r="W32">
        <f t="shared" si="6"/>
        <v>44.942015744999999</v>
      </c>
      <c r="X32">
        <f t="shared" si="6"/>
        <v>28.599464564999995</v>
      </c>
      <c r="Y32">
        <f t="shared" si="6"/>
        <v>12.256913384999999</v>
      </c>
      <c r="Z32">
        <f t="shared" si="2"/>
        <v>3585.1471651124989</v>
      </c>
    </row>
    <row r="33" spans="1:26" x14ac:dyDescent="0.35">
      <c r="A33">
        <v>4</v>
      </c>
      <c r="B33">
        <v>7</v>
      </c>
      <c r="C33">
        <v>38</v>
      </c>
      <c r="D33">
        <f t="shared" ref="D33:Y33" si="7">3.14159*(2.55^2)*D8</f>
        <v>216.53880313499997</v>
      </c>
      <c r="E33">
        <f t="shared" si="7"/>
        <v>245.13826769999997</v>
      </c>
      <c r="F33">
        <f t="shared" si="7"/>
        <v>69.455842514999986</v>
      </c>
      <c r="G33">
        <f t="shared" si="7"/>
        <v>100.09812597749999</v>
      </c>
      <c r="H33">
        <f t="shared" si="7"/>
        <v>118.48349605499999</v>
      </c>
      <c r="I33">
        <f t="shared" si="7"/>
        <v>126.65477164499998</v>
      </c>
      <c r="J33">
        <f t="shared" si="7"/>
        <v>130.74040943999998</v>
      </c>
      <c r="K33">
        <f t="shared" si="7"/>
        <v>181.81088187749998</v>
      </c>
      <c r="L33">
        <f t="shared" si="7"/>
        <v>204.28188974999998</v>
      </c>
      <c r="M33">
        <f t="shared" si="7"/>
        <v>214.49598423749998</v>
      </c>
      <c r="N33">
        <f t="shared" si="7"/>
        <v>157.29705510749997</v>
      </c>
      <c r="O33">
        <f t="shared" si="7"/>
        <v>149.12577951749998</v>
      </c>
      <c r="P33">
        <f t="shared" si="7"/>
        <v>134.82604723499998</v>
      </c>
      <c r="Q33">
        <f t="shared" si="7"/>
        <v>239.00981100749996</v>
      </c>
      <c r="R33">
        <f t="shared" si="7"/>
        <v>196.11061415999998</v>
      </c>
      <c r="S33">
        <f t="shared" si="7"/>
        <v>173.63960628749999</v>
      </c>
      <c r="T33">
        <f t="shared" si="7"/>
        <v>159.33987400499998</v>
      </c>
      <c r="U33">
        <f t="shared" si="7"/>
        <v>96.012488182499993</v>
      </c>
      <c r="V33">
        <f t="shared" si="7"/>
        <v>59.241748027499995</v>
      </c>
      <c r="W33">
        <f t="shared" si="7"/>
        <v>4.0856377949999994</v>
      </c>
      <c r="X33">
        <f t="shared" si="7"/>
        <v>16.342551179999997</v>
      </c>
      <c r="Y33">
        <f t="shared" si="7"/>
        <v>10.214094487499999</v>
      </c>
      <c r="Z33">
        <f t="shared" si="2"/>
        <v>2461.5967714875001</v>
      </c>
    </row>
    <row r="34" spans="1:26" x14ac:dyDescent="0.35">
      <c r="A34">
        <v>4</v>
      </c>
      <c r="B34">
        <v>8</v>
      </c>
      <c r="C34">
        <v>58</v>
      </c>
      <c r="D34">
        <f t="shared" ref="D34:Y34" si="8">3.14159*(2.55^2)*D9</f>
        <v>236.96699210999998</v>
      </c>
      <c r="E34">
        <f t="shared" si="8"/>
        <v>236.96699210999998</v>
      </c>
      <c r="F34">
        <f t="shared" si="8"/>
        <v>124.61195274749998</v>
      </c>
      <c r="G34">
        <f t="shared" si="8"/>
        <v>216.53880313499997</v>
      </c>
      <c r="H34">
        <f t="shared" si="8"/>
        <v>218.58162203249995</v>
      </c>
      <c r="I34">
        <f t="shared" si="8"/>
        <v>210.41034644249999</v>
      </c>
      <c r="J34">
        <f t="shared" si="8"/>
        <v>163.42551179999998</v>
      </c>
      <c r="K34">
        <f t="shared" si="8"/>
        <v>251.26672439249998</v>
      </c>
      <c r="L34">
        <f t="shared" si="8"/>
        <v>290.08028344499996</v>
      </c>
      <c r="M34">
        <f t="shared" si="8"/>
        <v>326.85102359999996</v>
      </c>
      <c r="N34">
        <f t="shared" si="8"/>
        <v>218.58162203249995</v>
      </c>
      <c r="O34">
        <f t="shared" si="8"/>
        <v>198.15343305749997</v>
      </c>
      <c r="P34">
        <f t="shared" si="8"/>
        <v>175.68242518499997</v>
      </c>
      <c r="Q34">
        <f t="shared" si="8"/>
        <v>285.99464564999994</v>
      </c>
      <c r="R34">
        <f t="shared" si="8"/>
        <v>239.00981100749996</v>
      </c>
      <c r="S34">
        <f t="shared" si="8"/>
        <v>208.36752754499997</v>
      </c>
      <c r="T34">
        <f t="shared" si="8"/>
        <v>210.41034644249999</v>
      </c>
      <c r="U34">
        <f t="shared" si="8"/>
        <v>167.51114959499998</v>
      </c>
      <c r="V34">
        <f t="shared" si="8"/>
        <v>128.6975905425</v>
      </c>
      <c r="W34">
        <f t="shared" si="8"/>
        <v>69.455842514999986</v>
      </c>
      <c r="X34">
        <f t="shared" si="8"/>
        <v>40.856377949999995</v>
      </c>
      <c r="Y34">
        <f t="shared" si="8"/>
        <v>12.256913384999999</v>
      </c>
      <c r="Z34">
        <f t="shared" si="2"/>
        <v>3619.8750863699988</v>
      </c>
    </row>
    <row r="35" spans="1:26" x14ac:dyDescent="0.35">
      <c r="A35">
        <v>5</v>
      </c>
      <c r="B35">
        <v>9</v>
      </c>
      <c r="C35">
        <v>28</v>
      </c>
      <c r="D35">
        <f t="shared" ref="D35:Y35" si="9">3.14159*(2.55^2)*D10</f>
        <v>328.89384249749997</v>
      </c>
      <c r="E35">
        <f t="shared" si="9"/>
        <v>265.56645667499998</v>
      </c>
      <c r="F35">
        <f t="shared" si="9"/>
        <v>18.385370077499999</v>
      </c>
      <c r="G35">
        <f t="shared" si="9"/>
        <v>63.327385822499991</v>
      </c>
      <c r="H35">
        <f t="shared" si="9"/>
        <v>71.498661412499985</v>
      </c>
      <c r="I35">
        <f t="shared" si="9"/>
        <v>71.498661412499985</v>
      </c>
      <c r="J35">
        <f t="shared" si="9"/>
        <v>73.541480309999997</v>
      </c>
      <c r="K35">
        <f t="shared" si="9"/>
        <v>106.22658266999998</v>
      </c>
      <c r="L35">
        <f t="shared" si="9"/>
        <v>108.26940156749998</v>
      </c>
      <c r="M35">
        <f t="shared" si="9"/>
        <v>126.65477164499998</v>
      </c>
      <c r="N35">
        <f t="shared" si="9"/>
        <v>85.798393694999987</v>
      </c>
      <c r="O35">
        <f t="shared" si="9"/>
        <v>87.841212592499986</v>
      </c>
      <c r="P35">
        <f t="shared" si="9"/>
        <v>85.798393694999987</v>
      </c>
      <c r="Q35">
        <f t="shared" si="9"/>
        <v>132.78322833749999</v>
      </c>
      <c r="R35">
        <f t="shared" si="9"/>
        <v>112.35503936249998</v>
      </c>
      <c r="S35">
        <f t="shared" si="9"/>
        <v>102.14094487499999</v>
      </c>
      <c r="T35">
        <f t="shared" si="9"/>
        <v>96.012488182499993</v>
      </c>
      <c r="U35">
        <f t="shared" si="9"/>
        <v>63.327385822499991</v>
      </c>
      <c r="V35">
        <f t="shared" si="9"/>
        <v>28.599464564999995</v>
      </c>
      <c r="W35">
        <f t="shared" si="9"/>
        <v>10.214094487499999</v>
      </c>
      <c r="X35">
        <f t="shared" si="9"/>
        <v>10.214094487499999</v>
      </c>
      <c r="Y35">
        <f t="shared" si="9"/>
        <v>10.214094487499999</v>
      </c>
      <c r="Z35">
        <f t="shared" si="2"/>
        <v>1436.1016849425</v>
      </c>
    </row>
    <row r="36" spans="1:26" x14ac:dyDescent="0.35">
      <c r="A36">
        <v>5</v>
      </c>
      <c r="B36">
        <v>10</v>
      </c>
      <c r="C36">
        <v>58</v>
      </c>
      <c r="D36">
        <f t="shared" ref="D36:Y36" si="10">3.14159*(2.55^2)*D11</f>
        <v>230.8385354175</v>
      </c>
      <c r="E36">
        <f t="shared" si="10"/>
        <v>234.92417321249997</v>
      </c>
      <c r="F36">
        <f t="shared" si="10"/>
        <v>104.18376377249999</v>
      </c>
      <c r="G36">
        <f t="shared" si="10"/>
        <v>224.71007872499996</v>
      </c>
      <c r="H36">
        <f t="shared" si="10"/>
        <v>234.92417321249997</v>
      </c>
      <c r="I36">
        <f t="shared" si="10"/>
        <v>232.88135431499998</v>
      </c>
      <c r="J36">
        <f t="shared" si="10"/>
        <v>202.23907085249999</v>
      </c>
      <c r="K36">
        <f t="shared" si="10"/>
        <v>304.38001572749999</v>
      </c>
      <c r="L36">
        <f t="shared" si="10"/>
        <v>351.36485036999994</v>
      </c>
      <c r="M36">
        <f t="shared" si="10"/>
        <v>386.09277162749993</v>
      </c>
      <c r="N36">
        <f t="shared" si="10"/>
        <v>251.26672439249998</v>
      </c>
      <c r="O36">
        <f t="shared" si="10"/>
        <v>236.96699210999998</v>
      </c>
      <c r="P36">
        <f t="shared" si="10"/>
        <v>210.41034644249999</v>
      </c>
      <c r="Q36">
        <f t="shared" si="10"/>
        <v>349.32203147249999</v>
      </c>
      <c r="R36">
        <f t="shared" si="10"/>
        <v>294.16592123999999</v>
      </c>
      <c r="S36">
        <f t="shared" si="10"/>
        <v>261.48081887999996</v>
      </c>
      <c r="T36">
        <f t="shared" si="10"/>
        <v>249.22390549499997</v>
      </c>
      <c r="U36">
        <f t="shared" si="10"/>
        <v>218.58162203249995</v>
      </c>
      <c r="V36">
        <f t="shared" si="10"/>
        <v>194.06779526249997</v>
      </c>
      <c r="W36">
        <f t="shared" si="10"/>
        <v>153.21141731249998</v>
      </c>
      <c r="X36">
        <f t="shared" si="10"/>
        <v>126.65477164499998</v>
      </c>
      <c r="Y36">
        <f t="shared" si="10"/>
        <v>18.385370077499999</v>
      </c>
      <c r="Z36">
        <f t="shared" si="2"/>
        <v>4481.9446611149997</v>
      </c>
    </row>
    <row r="37" spans="1:26" x14ac:dyDescent="0.35">
      <c r="A37">
        <v>1</v>
      </c>
      <c r="B37">
        <v>11</v>
      </c>
      <c r="C37">
        <v>48</v>
      </c>
      <c r="D37">
        <f t="shared" ref="D37:Y37" si="11">3.14159*(2.55^2)*D12</f>
        <v>296.20874013749994</v>
      </c>
      <c r="E37">
        <f t="shared" si="11"/>
        <v>216.53880313499997</v>
      </c>
      <c r="F37">
        <f t="shared" si="11"/>
        <v>87.841212592499986</v>
      </c>
      <c r="G37">
        <f t="shared" si="11"/>
        <v>157.29705510749997</v>
      </c>
      <c r="H37">
        <f t="shared" si="11"/>
        <v>167.51114959499998</v>
      </c>
      <c r="I37">
        <f t="shared" si="11"/>
        <v>159.33987400499998</v>
      </c>
      <c r="J37">
        <f t="shared" si="11"/>
        <v>136.86886613249999</v>
      </c>
      <c r="K37">
        <f t="shared" si="11"/>
        <v>204.28188974999998</v>
      </c>
      <c r="L37">
        <f t="shared" si="11"/>
        <v>224.71007872499996</v>
      </c>
      <c r="M37">
        <f t="shared" si="11"/>
        <v>249.22390549499997</v>
      </c>
      <c r="N37">
        <f t="shared" si="11"/>
        <v>161.3826929025</v>
      </c>
      <c r="O37">
        <f t="shared" si="11"/>
        <v>149.12577951749998</v>
      </c>
      <c r="P37">
        <f t="shared" si="11"/>
        <v>128.6975905425</v>
      </c>
      <c r="Q37">
        <f t="shared" si="11"/>
        <v>224.71007872499996</v>
      </c>
      <c r="R37">
        <f t="shared" si="11"/>
        <v>192.02497636499999</v>
      </c>
      <c r="S37">
        <f t="shared" si="11"/>
        <v>189.9821574675</v>
      </c>
      <c r="T37">
        <f t="shared" si="11"/>
        <v>173.63960628749999</v>
      </c>
      <c r="U37">
        <f t="shared" si="11"/>
        <v>132.78322833749999</v>
      </c>
      <c r="V37">
        <f t="shared" si="11"/>
        <v>114.39785825999998</v>
      </c>
      <c r="W37">
        <f t="shared" si="11"/>
        <v>61.284566924999993</v>
      </c>
      <c r="X37">
        <f t="shared" si="11"/>
        <v>51.070472437499994</v>
      </c>
      <c r="Y37">
        <f t="shared" si="11"/>
        <v>18.385370077499999</v>
      </c>
      <c r="Z37">
        <f t="shared" si="2"/>
        <v>2878.3318265775001</v>
      </c>
    </row>
    <row r="38" spans="1:26" x14ac:dyDescent="0.35">
      <c r="A38">
        <v>1</v>
      </c>
      <c r="B38">
        <v>12</v>
      </c>
      <c r="C38">
        <v>28</v>
      </c>
      <c r="D38">
        <f t="shared" ref="D38:Y38" si="12">3.14159*(2.55^2)*D13</f>
        <v>408.56377949999995</v>
      </c>
      <c r="E38">
        <f t="shared" si="12"/>
        <v>196.11061415999998</v>
      </c>
      <c r="F38">
        <f t="shared" si="12"/>
        <v>26.556645667499996</v>
      </c>
      <c r="G38">
        <f t="shared" si="12"/>
        <v>22.4710078725</v>
      </c>
      <c r="H38">
        <f t="shared" si="12"/>
        <v>65.37020471999999</v>
      </c>
      <c r="I38">
        <f t="shared" si="12"/>
        <v>63.327385822499991</v>
      </c>
      <c r="J38">
        <f t="shared" si="12"/>
        <v>71.498661412499985</v>
      </c>
      <c r="K38">
        <f t="shared" si="12"/>
        <v>112.35503936249998</v>
      </c>
      <c r="L38">
        <f t="shared" si="12"/>
        <v>136.86886613249999</v>
      </c>
      <c r="M38">
        <f t="shared" si="12"/>
        <v>151.16859841499999</v>
      </c>
      <c r="N38">
        <f t="shared" si="12"/>
        <v>110.312220465</v>
      </c>
      <c r="O38">
        <f t="shared" si="12"/>
        <v>106.22658266999998</v>
      </c>
      <c r="P38">
        <f t="shared" si="12"/>
        <v>104.18376377249999</v>
      </c>
      <c r="Q38">
        <f t="shared" si="12"/>
        <v>165.46833069749997</v>
      </c>
      <c r="R38">
        <f t="shared" si="12"/>
        <v>157.29705510749997</v>
      </c>
      <c r="S38">
        <f t="shared" si="12"/>
        <v>140.95450392749999</v>
      </c>
      <c r="T38">
        <f t="shared" si="12"/>
        <v>132.78322833749999</v>
      </c>
      <c r="U38">
        <f t="shared" si="12"/>
        <v>108.26940156749998</v>
      </c>
      <c r="V38">
        <f t="shared" si="12"/>
        <v>83.755574797499989</v>
      </c>
      <c r="W38">
        <f t="shared" si="12"/>
        <v>10.214094487499999</v>
      </c>
      <c r="X38">
        <f t="shared" si="12"/>
        <v>14.299732282499997</v>
      </c>
      <c r="Y38">
        <f t="shared" si="12"/>
        <v>10.214094487499999</v>
      </c>
      <c r="Z38">
        <f t="shared" si="2"/>
        <v>1756.8242518499997</v>
      </c>
    </row>
    <row r="39" spans="1:26" x14ac:dyDescent="0.35">
      <c r="A39">
        <v>2</v>
      </c>
      <c r="B39">
        <v>13</v>
      </c>
      <c r="C39">
        <v>48</v>
      </c>
      <c r="D39">
        <f t="shared" ref="D39:Y39" si="13">3.14159*(2.55^2)*D14</f>
        <v>226.75289762249997</v>
      </c>
      <c r="E39">
        <f t="shared" si="13"/>
        <v>261.48081887999996</v>
      </c>
      <c r="F39">
        <f t="shared" si="13"/>
        <v>118.48349605499999</v>
      </c>
      <c r="G39">
        <f t="shared" si="13"/>
        <v>198.15343305749997</v>
      </c>
      <c r="H39">
        <f t="shared" si="13"/>
        <v>212.45316533999997</v>
      </c>
      <c r="I39">
        <f t="shared" si="13"/>
        <v>212.45316533999997</v>
      </c>
      <c r="J39">
        <f t="shared" si="13"/>
        <v>189.9821574675</v>
      </c>
      <c r="K39">
        <f t="shared" si="13"/>
        <v>269.65209446999995</v>
      </c>
      <c r="L39">
        <f t="shared" si="13"/>
        <v>298.25155903499996</v>
      </c>
      <c r="M39">
        <f t="shared" si="13"/>
        <v>320.72256690749992</v>
      </c>
      <c r="N39">
        <f t="shared" si="13"/>
        <v>214.49598423749998</v>
      </c>
      <c r="O39">
        <f t="shared" si="13"/>
        <v>187.93933856999996</v>
      </c>
      <c r="P39">
        <f t="shared" si="13"/>
        <v>169.55396849249999</v>
      </c>
      <c r="Q39">
        <f t="shared" si="13"/>
        <v>269.65209446999995</v>
      </c>
      <c r="R39">
        <f t="shared" si="13"/>
        <v>234.92417321249997</v>
      </c>
      <c r="S39">
        <f t="shared" si="13"/>
        <v>216.53880313499997</v>
      </c>
      <c r="T39">
        <f t="shared" si="13"/>
        <v>202.23907085249999</v>
      </c>
      <c r="U39">
        <f t="shared" si="13"/>
        <v>161.3826929025</v>
      </c>
      <c r="V39">
        <f t="shared" si="13"/>
        <v>126.65477164499998</v>
      </c>
      <c r="W39">
        <f t="shared" si="13"/>
        <v>46.98483464249999</v>
      </c>
      <c r="X39">
        <f t="shared" si="13"/>
        <v>75.584299207499996</v>
      </c>
      <c r="Y39">
        <f t="shared" si="13"/>
        <v>0</v>
      </c>
      <c r="Z39">
        <f t="shared" si="2"/>
        <v>3607.6181729849995</v>
      </c>
    </row>
    <row r="40" spans="1:26" x14ac:dyDescent="0.35">
      <c r="A40">
        <v>2</v>
      </c>
      <c r="B40">
        <v>14</v>
      </c>
      <c r="C40">
        <v>58</v>
      </c>
      <c r="D40">
        <f t="shared" ref="D40:Y40" si="14">3.14159*(2.55^2)*D15</f>
        <v>322.76538580499999</v>
      </c>
      <c r="E40">
        <f t="shared" si="14"/>
        <v>271.69491336749996</v>
      </c>
      <c r="F40">
        <f t="shared" si="14"/>
        <v>138.91168502999997</v>
      </c>
      <c r="G40">
        <f t="shared" si="14"/>
        <v>267.60927557249994</v>
      </c>
      <c r="H40">
        <f t="shared" si="14"/>
        <v>269.65209446999995</v>
      </c>
      <c r="I40">
        <f t="shared" si="14"/>
        <v>283.95182675249998</v>
      </c>
      <c r="J40">
        <f t="shared" si="14"/>
        <v>228.79571651999996</v>
      </c>
      <c r="K40">
        <f t="shared" si="14"/>
        <v>363.62176375499996</v>
      </c>
      <c r="L40">
        <f t="shared" si="14"/>
        <v>402.43532280749992</v>
      </c>
      <c r="M40">
        <f t="shared" si="14"/>
        <v>412.64941729499992</v>
      </c>
      <c r="N40">
        <f t="shared" si="14"/>
        <v>249.22390549499997</v>
      </c>
      <c r="O40">
        <f t="shared" si="14"/>
        <v>212.45316533999997</v>
      </c>
      <c r="P40">
        <f t="shared" si="14"/>
        <v>194.06779526249997</v>
      </c>
      <c r="Q40">
        <f t="shared" si="14"/>
        <v>332.9794802925</v>
      </c>
      <c r="R40">
        <f t="shared" si="14"/>
        <v>279.86618895749996</v>
      </c>
      <c r="S40">
        <f t="shared" si="14"/>
        <v>249.22390549499997</v>
      </c>
      <c r="T40">
        <f t="shared" si="14"/>
        <v>232.88135431499998</v>
      </c>
      <c r="U40">
        <f t="shared" si="14"/>
        <v>198.15343305749997</v>
      </c>
      <c r="V40">
        <f t="shared" si="14"/>
        <v>157.29705510749997</v>
      </c>
      <c r="W40">
        <f t="shared" si="14"/>
        <v>77.627118104999994</v>
      </c>
      <c r="X40">
        <f t="shared" si="14"/>
        <v>55.156110232499998</v>
      </c>
      <c r="Y40">
        <f t="shared" si="14"/>
        <v>6.1284566924999995</v>
      </c>
      <c r="Z40">
        <f t="shared" si="2"/>
        <v>4467.6449288324993</v>
      </c>
    </row>
    <row r="41" spans="1:26" x14ac:dyDescent="0.35">
      <c r="A41">
        <v>3</v>
      </c>
      <c r="B41">
        <v>15</v>
      </c>
      <c r="C41">
        <v>38</v>
      </c>
      <c r="D41">
        <f t="shared" ref="D41:Y41" si="15">3.14159*(2.55^2)*D16</f>
        <v>159.33987400499998</v>
      </c>
      <c r="E41">
        <f t="shared" si="15"/>
        <v>263.52363777749997</v>
      </c>
      <c r="F41">
        <f t="shared" si="15"/>
        <v>73.541480309999997</v>
      </c>
      <c r="G41">
        <f t="shared" si="15"/>
        <v>132.78322833749999</v>
      </c>
      <c r="H41">
        <f t="shared" si="15"/>
        <v>142.99732282499997</v>
      </c>
      <c r="I41">
        <f t="shared" si="15"/>
        <v>157.29705510749997</v>
      </c>
      <c r="J41">
        <f t="shared" si="15"/>
        <v>167.51114959499998</v>
      </c>
      <c r="K41">
        <f t="shared" si="15"/>
        <v>234.92417321249997</v>
      </c>
      <c r="L41">
        <f t="shared" si="15"/>
        <v>255.35236218749998</v>
      </c>
      <c r="M41">
        <f t="shared" si="15"/>
        <v>285.99464564999994</v>
      </c>
      <c r="N41">
        <f t="shared" si="15"/>
        <v>204.28188974999998</v>
      </c>
      <c r="O41">
        <f t="shared" si="15"/>
        <v>196.11061415999998</v>
      </c>
      <c r="P41">
        <f t="shared" si="15"/>
        <v>185.89651967249998</v>
      </c>
      <c r="Q41">
        <f t="shared" si="15"/>
        <v>310.50847241999998</v>
      </c>
      <c r="R41">
        <f t="shared" si="15"/>
        <v>269.65209446999995</v>
      </c>
      <c r="S41">
        <f t="shared" si="15"/>
        <v>251.26672439249998</v>
      </c>
      <c r="T41">
        <f t="shared" si="15"/>
        <v>228.79571651999996</v>
      </c>
      <c r="U41">
        <f t="shared" si="15"/>
        <v>194.06779526249997</v>
      </c>
      <c r="V41">
        <f t="shared" si="15"/>
        <v>173.63960628749999</v>
      </c>
      <c r="W41">
        <f t="shared" si="15"/>
        <v>116.44067715749999</v>
      </c>
      <c r="X41">
        <f t="shared" si="15"/>
        <v>136.86886613249999</v>
      </c>
      <c r="Y41">
        <f t="shared" si="15"/>
        <v>8.1712755899999987</v>
      </c>
      <c r="Z41">
        <f t="shared" si="2"/>
        <v>3644.3889131399997</v>
      </c>
    </row>
    <row r="42" spans="1:26" x14ac:dyDescent="0.35">
      <c r="A42">
        <v>3</v>
      </c>
      <c r="B42">
        <v>16</v>
      </c>
      <c r="C42">
        <v>58</v>
      </c>
      <c r="D42">
        <f t="shared" ref="D42:Y42" si="16">3.14159*(2.55^2)*D17</f>
        <v>165.46833069749997</v>
      </c>
      <c r="E42">
        <f t="shared" si="16"/>
        <v>183.85370077499999</v>
      </c>
      <c r="F42">
        <f t="shared" si="16"/>
        <v>108.26940156749998</v>
      </c>
      <c r="G42">
        <f t="shared" si="16"/>
        <v>185.89651967249998</v>
      </c>
      <c r="H42">
        <f t="shared" si="16"/>
        <v>189.9821574675</v>
      </c>
      <c r="I42">
        <f t="shared" si="16"/>
        <v>189.9821574675</v>
      </c>
      <c r="J42">
        <f t="shared" si="16"/>
        <v>167.51114959499998</v>
      </c>
      <c r="K42">
        <f t="shared" si="16"/>
        <v>247.18108659749996</v>
      </c>
      <c r="L42">
        <f t="shared" si="16"/>
        <v>283.95182675249998</v>
      </c>
      <c r="M42">
        <f t="shared" si="16"/>
        <v>296.20874013749994</v>
      </c>
      <c r="N42">
        <f t="shared" si="16"/>
        <v>206.32470864749996</v>
      </c>
      <c r="O42">
        <f t="shared" si="16"/>
        <v>200.19625195499998</v>
      </c>
      <c r="P42">
        <f t="shared" si="16"/>
        <v>179.76806298</v>
      </c>
      <c r="Q42">
        <f t="shared" si="16"/>
        <v>294.16592123999999</v>
      </c>
      <c r="R42">
        <f t="shared" si="16"/>
        <v>251.26672439249998</v>
      </c>
      <c r="S42">
        <f t="shared" si="16"/>
        <v>247.18108659749996</v>
      </c>
      <c r="T42">
        <f t="shared" si="16"/>
        <v>236.96699210999998</v>
      </c>
      <c r="U42">
        <f t="shared" si="16"/>
        <v>212.45316533999997</v>
      </c>
      <c r="V42">
        <f t="shared" si="16"/>
        <v>200.19625195499998</v>
      </c>
      <c r="W42">
        <f t="shared" si="16"/>
        <v>126.65477164499998</v>
      </c>
      <c r="X42">
        <f t="shared" si="16"/>
        <v>83.755574797499989</v>
      </c>
      <c r="Y42">
        <f t="shared" si="16"/>
        <v>28.599464564999995</v>
      </c>
      <c r="Z42">
        <f t="shared" si="2"/>
        <v>3799.6431493499995</v>
      </c>
    </row>
    <row r="43" spans="1:26" x14ac:dyDescent="0.35">
      <c r="A43">
        <v>4</v>
      </c>
      <c r="B43">
        <v>17</v>
      </c>
      <c r="C43">
        <v>48</v>
      </c>
      <c r="D43">
        <f t="shared" ref="D43:Y43" si="17">3.14159*(2.55^2)*D18</f>
        <v>234.92417321249997</v>
      </c>
      <c r="E43">
        <f t="shared" si="17"/>
        <v>196.11061415999998</v>
      </c>
      <c r="F43">
        <f t="shared" si="17"/>
        <v>69.455842514999986</v>
      </c>
      <c r="G43">
        <f t="shared" si="17"/>
        <v>142.99732282499997</v>
      </c>
      <c r="H43">
        <f t="shared" si="17"/>
        <v>171.59678738999997</v>
      </c>
      <c r="I43">
        <f t="shared" si="17"/>
        <v>161.3826929025</v>
      </c>
      <c r="J43">
        <f t="shared" si="17"/>
        <v>138.91168502999997</v>
      </c>
      <c r="K43">
        <f t="shared" si="17"/>
        <v>218.58162203249995</v>
      </c>
      <c r="L43">
        <f t="shared" si="17"/>
        <v>259.43799998249995</v>
      </c>
      <c r="M43">
        <f t="shared" si="17"/>
        <v>253.30954328999997</v>
      </c>
      <c r="N43">
        <f t="shared" si="17"/>
        <v>165.46833069749997</v>
      </c>
      <c r="O43">
        <f t="shared" si="17"/>
        <v>161.3826929025</v>
      </c>
      <c r="P43">
        <f t="shared" si="17"/>
        <v>134.82604723499998</v>
      </c>
      <c r="Q43">
        <f t="shared" si="17"/>
        <v>243.09544880249999</v>
      </c>
      <c r="R43">
        <f t="shared" si="17"/>
        <v>206.32470864749996</v>
      </c>
      <c r="S43">
        <f t="shared" si="17"/>
        <v>185.89651967249998</v>
      </c>
      <c r="T43">
        <f t="shared" si="17"/>
        <v>179.76806298</v>
      </c>
      <c r="U43">
        <f t="shared" si="17"/>
        <v>157.29705510749997</v>
      </c>
      <c r="V43">
        <f t="shared" si="17"/>
        <v>93.969669284999981</v>
      </c>
      <c r="W43">
        <f t="shared" si="17"/>
        <v>55.156110232499998</v>
      </c>
      <c r="X43">
        <f t="shared" si="17"/>
        <v>26.556645667499996</v>
      </c>
      <c r="Y43">
        <f t="shared" si="17"/>
        <v>18.385370077499999</v>
      </c>
      <c r="Z43">
        <f t="shared" si="2"/>
        <v>2955.9589446824994</v>
      </c>
    </row>
    <row r="44" spans="1:26" x14ac:dyDescent="0.35">
      <c r="A44">
        <v>4</v>
      </c>
      <c r="B44">
        <v>18</v>
      </c>
      <c r="C44">
        <v>28</v>
      </c>
      <c r="D44">
        <f t="shared" ref="D44:Y44" si="18">3.14159*(2.55^2)*D19</f>
        <v>222.66725982749998</v>
      </c>
      <c r="E44">
        <f t="shared" si="18"/>
        <v>210.41034644249999</v>
      </c>
      <c r="F44">
        <f t="shared" si="18"/>
        <v>18.385370077499999</v>
      </c>
      <c r="G44">
        <f t="shared" si="18"/>
        <v>42.899196847499994</v>
      </c>
      <c r="H44">
        <f t="shared" si="18"/>
        <v>59.241748027499995</v>
      </c>
      <c r="I44">
        <f t="shared" si="18"/>
        <v>61.284566924999993</v>
      </c>
      <c r="J44">
        <f t="shared" si="18"/>
        <v>67.413023617499988</v>
      </c>
      <c r="K44">
        <f t="shared" si="18"/>
        <v>102.14094487499999</v>
      </c>
      <c r="L44">
        <f t="shared" si="18"/>
        <v>120.52631495249999</v>
      </c>
      <c r="M44">
        <f t="shared" si="18"/>
        <v>142.99732282499997</v>
      </c>
      <c r="N44">
        <f t="shared" si="18"/>
        <v>108.26940156749998</v>
      </c>
      <c r="O44">
        <f t="shared" si="18"/>
        <v>106.22658266999998</v>
      </c>
      <c r="P44">
        <f t="shared" si="18"/>
        <v>102.14094487499999</v>
      </c>
      <c r="Q44">
        <f t="shared" si="18"/>
        <v>165.46833069749997</v>
      </c>
      <c r="R44">
        <f t="shared" si="18"/>
        <v>157.29705510749997</v>
      </c>
      <c r="S44">
        <f t="shared" si="18"/>
        <v>136.86886613249999</v>
      </c>
      <c r="T44">
        <f t="shared" si="18"/>
        <v>138.91168502999997</v>
      </c>
      <c r="U44">
        <f t="shared" si="18"/>
        <v>110.312220465</v>
      </c>
      <c r="V44">
        <f t="shared" si="18"/>
        <v>59.241748027499995</v>
      </c>
      <c r="W44">
        <f t="shared" si="18"/>
        <v>12.256913384999999</v>
      </c>
      <c r="X44">
        <f t="shared" si="18"/>
        <v>8.1712755899999987</v>
      </c>
      <c r="Y44">
        <f t="shared" si="18"/>
        <v>8.1712755899999987</v>
      </c>
      <c r="Z44">
        <f t="shared" si="2"/>
        <v>1701.6681416174999</v>
      </c>
    </row>
    <row r="45" spans="1:26" x14ac:dyDescent="0.35">
      <c r="A45">
        <v>5</v>
      </c>
      <c r="B45">
        <v>19</v>
      </c>
      <c r="C45">
        <v>38</v>
      </c>
      <c r="D45">
        <f t="shared" ref="D45:Y45" si="19">3.14159*(2.55^2)*D20</f>
        <v>183.85370077499999</v>
      </c>
      <c r="E45">
        <f t="shared" si="19"/>
        <v>224.71007872499996</v>
      </c>
      <c r="F45">
        <f t="shared" si="19"/>
        <v>28.599464564999995</v>
      </c>
      <c r="G45">
        <f t="shared" si="19"/>
        <v>132.78322833749999</v>
      </c>
      <c r="H45">
        <f t="shared" si="19"/>
        <v>147.08296061999999</v>
      </c>
      <c r="I45">
        <f t="shared" si="19"/>
        <v>155.25423620999999</v>
      </c>
      <c r="J45">
        <f t="shared" si="19"/>
        <v>151.16859841499999</v>
      </c>
      <c r="K45">
        <f t="shared" si="19"/>
        <v>208.36752754499997</v>
      </c>
      <c r="L45">
        <f t="shared" si="19"/>
        <v>234.92417321249997</v>
      </c>
      <c r="M45">
        <f t="shared" si="19"/>
        <v>255.35236218749998</v>
      </c>
      <c r="N45">
        <f t="shared" si="19"/>
        <v>169.55396849249999</v>
      </c>
      <c r="O45">
        <f t="shared" si="19"/>
        <v>161.3826929025</v>
      </c>
      <c r="P45">
        <f t="shared" si="19"/>
        <v>138.91168502999997</v>
      </c>
      <c r="Q45">
        <f t="shared" si="19"/>
        <v>222.66725982749998</v>
      </c>
      <c r="R45">
        <f t="shared" si="19"/>
        <v>185.89651967249998</v>
      </c>
      <c r="S45">
        <f t="shared" si="19"/>
        <v>181.81088187749998</v>
      </c>
      <c r="T45">
        <f t="shared" si="19"/>
        <v>165.46833069749997</v>
      </c>
      <c r="U45">
        <f t="shared" si="19"/>
        <v>77.627118104999994</v>
      </c>
      <c r="V45">
        <f t="shared" si="19"/>
        <v>20.428188974999998</v>
      </c>
      <c r="W45">
        <f t="shared" si="19"/>
        <v>0</v>
      </c>
      <c r="X45">
        <f t="shared" si="19"/>
        <v>10.214094487499999</v>
      </c>
      <c r="Y45">
        <f t="shared" si="19"/>
        <v>14.299732282499997</v>
      </c>
      <c r="Z45">
        <f t="shared" si="2"/>
        <v>2618.8938265949992</v>
      </c>
    </row>
    <row r="46" spans="1:26" x14ac:dyDescent="0.35">
      <c r="A46">
        <v>5</v>
      </c>
      <c r="B46">
        <v>20</v>
      </c>
      <c r="C46">
        <v>48</v>
      </c>
      <c r="D46">
        <f t="shared" ref="D46:Y46" si="20">3.14159*(2.55^2)*D21</f>
        <v>183.85370077499999</v>
      </c>
      <c r="E46">
        <f t="shared" si="20"/>
        <v>218.58162203249995</v>
      </c>
      <c r="F46">
        <f t="shared" si="20"/>
        <v>116.44067715749999</v>
      </c>
      <c r="G46">
        <f t="shared" si="20"/>
        <v>179.76806298</v>
      </c>
      <c r="H46">
        <f t="shared" si="20"/>
        <v>192.02497636499999</v>
      </c>
      <c r="I46">
        <f t="shared" si="20"/>
        <v>192.02497636499999</v>
      </c>
      <c r="J46">
        <f t="shared" si="20"/>
        <v>189.9821574675</v>
      </c>
      <c r="K46">
        <f t="shared" si="20"/>
        <v>241.05262990499997</v>
      </c>
      <c r="L46">
        <f t="shared" si="20"/>
        <v>261.48081887999996</v>
      </c>
      <c r="M46">
        <f t="shared" si="20"/>
        <v>292.12310234249998</v>
      </c>
      <c r="N46">
        <f t="shared" si="20"/>
        <v>200.19625195499998</v>
      </c>
      <c r="O46">
        <f t="shared" si="20"/>
        <v>189.9821574675</v>
      </c>
      <c r="P46">
        <f t="shared" si="20"/>
        <v>177.72524408249996</v>
      </c>
      <c r="Q46">
        <f t="shared" si="20"/>
        <v>283.95182675249998</v>
      </c>
      <c r="R46">
        <f t="shared" si="20"/>
        <v>253.30954328999997</v>
      </c>
      <c r="S46">
        <f t="shared" si="20"/>
        <v>241.05262990499997</v>
      </c>
      <c r="T46">
        <f t="shared" si="20"/>
        <v>239.00981100749996</v>
      </c>
      <c r="U46">
        <f t="shared" si="20"/>
        <v>208.36752754499997</v>
      </c>
      <c r="V46">
        <f t="shared" si="20"/>
        <v>204.28188974999998</v>
      </c>
      <c r="W46">
        <f t="shared" si="20"/>
        <v>122.56913384999999</v>
      </c>
      <c r="X46">
        <f t="shared" si="20"/>
        <v>106.22658266999998</v>
      </c>
      <c r="Y46">
        <f t="shared" si="20"/>
        <v>18.385370077499999</v>
      </c>
      <c r="Z46">
        <f t="shared" si="2"/>
        <v>3775.12932258</v>
      </c>
    </row>
    <row r="48" spans="1:26" x14ac:dyDescent="0.35">
      <c r="A48" t="s">
        <v>59</v>
      </c>
    </row>
    <row r="49" spans="1:48" x14ac:dyDescent="0.35">
      <c r="A49" t="s">
        <v>9</v>
      </c>
      <c r="B49" t="s">
        <v>0</v>
      </c>
      <c r="C49" t="s">
        <v>10</v>
      </c>
      <c r="D49">
        <v>26</v>
      </c>
      <c r="E49">
        <v>31</v>
      </c>
      <c r="F49">
        <v>35</v>
      </c>
      <c r="G49">
        <v>38</v>
      </c>
      <c r="H49">
        <v>41</v>
      </c>
      <c r="I49">
        <v>44</v>
      </c>
      <c r="J49">
        <v>47</v>
      </c>
      <c r="K49">
        <v>50</v>
      </c>
      <c r="L49">
        <v>53</v>
      </c>
      <c r="M49">
        <v>56</v>
      </c>
      <c r="N49">
        <v>58</v>
      </c>
      <c r="O49">
        <v>60</v>
      </c>
      <c r="P49">
        <v>62</v>
      </c>
      <c r="Q49">
        <v>65</v>
      </c>
      <c r="R49">
        <v>68</v>
      </c>
      <c r="S49">
        <v>71</v>
      </c>
      <c r="T49">
        <v>74</v>
      </c>
      <c r="U49">
        <v>77</v>
      </c>
      <c r="V49">
        <v>80</v>
      </c>
      <c r="W49">
        <v>83</v>
      </c>
      <c r="X49">
        <v>86</v>
      </c>
      <c r="Z49" t="s">
        <v>98</v>
      </c>
    </row>
    <row r="50" spans="1:48" x14ac:dyDescent="0.35">
      <c r="A50">
        <v>1</v>
      </c>
      <c r="B50">
        <v>1</v>
      </c>
      <c r="C50">
        <v>58</v>
      </c>
      <c r="D50">
        <f t="shared" ref="D50:D69" si="21">D27</f>
        <v>302.33719682999998</v>
      </c>
      <c r="E50">
        <f t="shared" ref="E50:X50" si="22">D50+E27</f>
        <v>588.33184247999998</v>
      </c>
      <c r="F50">
        <f t="shared" si="22"/>
        <v>717.02943302249992</v>
      </c>
      <c r="G50">
        <f t="shared" si="22"/>
        <v>980.55307079999989</v>
      </c>
      <c r="H50">
        <f t="shared" si="22"/>
        <v>1280.8474487324997</v>
      </c>
      <c r="I50">
        <f t="shared" si="22"/>
        <v>1597.4843778449997</v>
      </c>
      <c r="J50">
        <f t="shared" si="22"/>
        <v>1895.7359368799996</v>
      </c>
      <c r="K50">
        <f t="shared" si="22"/>
        <v>2302.2568974824994</v>
      </c>
      <c r="L50">
        <f t="shared" si="22"/>
        <v>2733.2916848549994</v>
      </c>
      <c r="M50">
        <f t="shared" si="22"/>
        <v>3194.9687556899994</v>
      </c>
      <c r="N50">
        <f t="shared" si="22"/>
        <v>3505.4772281099995</v>
      </c>
      <c r="O50">
        <f t="shared" si="22"/>
        <v>3791.4718737599997</v>
      </c>
      <c r="P50">
        <f t="shared" si="22"/>
        <v>4040.6957792549997</v>
      </c>
      <c r="Q50">
        <f t="shared" si="22"/>
        <v>4471.7305666274997</v>
      </c>
      <c r="R50">
        <f t="shared" si="22"/>
        <v>4845.5664248699995</v>
      </c>
      <c r="S50">
        <f t="shared" si="22"/>
        <v>5180.5887240599995</v>
      </c>
      <c r="T50">
        <f t="shared" si="22"/>
        <v>5489.0543775824999</v>
      </c>
      <c r="U50">
        <f t="shared" si="22"/>
        <v>5752.5780153599999</v>
      </c>
      <c r="V50">
        <f t="shared" si="22"/>
        <v>5997.71628306</v>
      </c>
      <c r="W50">
        <f t="shared" si="22"/>
        <v>6175.4415271424996</v>
      </c>
      <c r="X50">
        <f t="shared" si="22"/>
        <v>6332.7385822499991</v>
      </c>
      <c r="AA50">
        <f>X50-F50</f>
        <v>5615.7091492274994</v>
      </c>
    </row>
    <row r="51" spans="1:48" x14ac:dyDescent="0.35">
      <c r="A51">
        <v>1</v>
      </c>
      <c r="B51">
        <v>2</v>
      </c>
      <c r="C51">
        <v>38</v>
      </c>
      <c r="D51">
        <f t="shared" si="21"/>
        <v>202.23907085249999</v>
      </c>
      <c r="E51">
        <f t="shared" ref="E51:X51" si="23">D51+E28</f>
        <v>400.39250390999996</v>
      </c>
      <c r="F51">
        <f t="shared" si="23"/>
        <v>449.42015744999998</v>
      </c>
      <c r="G51">
        <f t="shared" si="23"/>
        <v>539.30418894000002</v>
      </c>
      <c r="H51">
        <f t="shared" si="23"/>
        <v>635.31667712249998</v>
      </c>
      <c r="I51">
        <f t="shared" si="23"/>
        <v>737.45762199749993</v>
      </c>
      <c r="J51">
        <f t="shared" si="23"/>
        <v>819.17037789749998</v>
      </c>
      <c r="K51">
        <f t="shared" si="23"/>
        <v>956.03924402999996</v>
      </c>
      <c r="L51">
        <f t="shared" si="23"/>
        <v>1117.4219369324999</v>
      </c>
      <c r="M51">
        <f t="shared" si="23"/>
        <v>1305.3612755024999</v>
      </c>
      <c r="N51">
        <f t="shared" si="23"/>
        <v>1444.2729605324998</v>
      </c>
      <c r="O51">
        <f t="shared" si="23"/>
        <v>1579.0990077674999</v>
      </c>
      <c r="P51">
        <f t="shared" si="23"/>
        <v>1679.197133745</v>
      </c>
      <c r="Q51">
        <f t="shared" si="23"/>
        <v>1877.3505668025</v>
      </c>
      <c r="R51">
        <f t="shared" si="23"/>
        <v>2040.7760786025001</v>
      </c>
      <c r="S51">
        <f t="shared" si="23"/>
        <v>2185.8162203249999</v>
      </c>
      <c r="T51">
        <f t="shared" si="23"/>
        <v>2318.5994486625</v>
      </c>
      <c r="U51">
        <f t="shared" si="23"/>
        <v>2418.6975746399999</v>
      </c>
      <c r="V51">
        <f t="shared" si="23"/>
        <v>2490.1962360524999</v>
      </c>
      <c r="W51">
        <f t="shared" si="23"/>
        <v>2514.7100628224998</v>
      </c>
      <c r="X51">
        <f t="shared" si="23"/>
        <v>2537.181070695</v>
      </c>
      <c r="AA51">
        <f t="shared" ref="AA51:AA69" si="24">X51-F51</f>
        <v>2087.7609132450002</v>
      </c>
      <c r="AU51">
        <f>+G76/4</f>
        <v>57.913915744124992</v>
      </c>
      <c r="AV51" t="s">
        <v>41</v>
      </c>
    </row>
    <row r="52" spans="1:48" x14ac:dyDescent="0.35">
      <c r="A52">
        <v>2</v>
      </c>
      <c r="B52">
        <v>3</v>
      </c>
      <c r="C52">
        <v>38</v>
      </c>
      <c r="D52">
        <f t="shared" si="21"/>
        <v>122.56913384999999</v>
      </c>
      <c r="E52">
        <f t="shared" ref="E52:X52" si="25">D52+E29</f>
        <v>294.16592123999999</v>
      </c>
      <c r="F52">
        <f t="shared" si="25"/>
        <v>322.76538580499999</v>
      </c>
      <c r="G52">
        <f t="shared" si="25"/>
        <v>400.39250390999996</v>
      </c>
      <c r="H52">
        <f t="shared" si="25"/>
        <v>496.40499209249992</v>
      </c>
      <c r="I52">
        <f t="shared" si="25"/>
        <v>610.80285035249995</v>
      </c>
      <c r="J52">
        <f t="shared" si="25"/>
        <v>717.02943302249992</v>
      </c>
      <c r="K52">
        <f t="shared" si="25"/>
        <v>860.02675584749989</v>
      </c>
      <c r="L52">
        <f t="shared" si="25"/>
        <v>1039.7948188275</v>
      </c>
      <c r="M52">
        <f t="shared" si="25"/>
        <v>1246.1195274749998</v>
      </c>
      <c r="N52">
        <f t="shared" si="25"/>
        <v>1391.1596691974999</v>
      </c>
      <c r="O52">
        <f t="shared" si="25"/>
        <v>1523.9428975349999</v>
      </c>
      <c r="P52">
        <f t="shared" si="25"/>
        <v>1658.76894477</v>
      </c>
      <c r="Q52">
        <f t="shared" si="25"/>
        <v>1861.0080156224999</v>
      </c>
      <c r="R52">
        <f t="shared" si="25"/>
        <v>2028.5191652174999</v>
      </c>
      <c r="S52">
        <f t="shared" si="25"/>
        <v>2165.3880313499999</v>
      </c>
      <c r="T52">
        <f t="shared" si="25"/>
        <v>2283.8715274050001</v>
      </c>
      <c r="U52">
        <f t="shared" si="25"/>
        <v>2347.1989132275003</v>
      </c>
      <c r="V52">
        <f t="shared" si="25"/>
        <v>2369.6699211000005</v>
      </c>
      <c r="W52">
        <f t="shared" si="25"/>
        <v>2377.8411966900003</v>
      </c>
      <c r="X52">
        <f t="shared" si="25"/>
        <v>2392.1409289725002</v>
      </c>
      <c r="AA52">
        <f t="shared" si="24"/>
        <v>2069.3755431675004</v>
      </c>
      <c r="AU52">
        <f>+G77/4</f>
        <v>43.20561968212499</v>
      </c>
      <c r="AV52" t="s">
        <v>42</v>
      </c>
    </row>
    <row r="53" spans="1:48" x14ac:dyDescent="0.35">
      <c r="A53">
        <v>2</v>
      </c>
      <c r="B53">
        <v>4</v>
      </c>
      <c r="C53">
        <v>28</v>
      </c>
      <c r="D53">
        <f t="shared" si="21"/>
        <v>194.06779526249997</v>
      </c>
      <c r="E53">
        <f t="shared" ref="E53:X53" si="26">D53+E30</f>
        <v>390.17840942249995</v>
      </c>
      <c r="F53">
        <f t="shared" si="26"/>
        <v>390.17840942249995</v>
      </c>
      <c r="G53">
        <f t="shared" si="26"/>
        <v>416.73505508999995</v>
      </c>
      <c r="H53">
        <f t="shared" si="26"/>
        <v>463.71988973249995</v>
      </c>
      <c r="I53">
        <f t="shared" si="26"/>
        <v>522.96163775999992</v>
      </c>
      <c r="J53">
        <f t="shared" si="26"/>
        <v>576.0749290949999</v>
      </c>
      <c r="K53">
        <f t="shared" si="26"/>
        <v>649.6164094049999</v>
      </c>
      <c r="L53">
        <f t="shared" si="26"/>
        <v>729.28634640749988</v>
      </c>
      <c r="M53">
        <f t="shared" si="26"/>
        <v>819.17037789749986</v>
      </c>
      <c r="N53">
        <f t="shared" si="26"/>
        <v>882.49776371999985</v>
      </c>
      <c r="O53">
        <f t="shared" si="26"/>
        <v>943.78233064499989</v>
      </c>
      <c r="P53">
        <f t="shared" si="26"/>
        <v>986.68152749249987</v>
      </c>
      <c r="Q53">
        <f t="shared" si="26"/>
        <v>1074.5227400849999</v>
      </c>
      <c r="R53">
        <f t="shared" si="26"/>
        <v>1150.1070392924998</v>
      </c>
      <c r="S53">
        <f t="shared" si="26"/>
        <v>1215.4772440124998</v>
      </c>
      <c r="T53">
        <f t="shared" si="26"/>
        <v>1270.6333542449997</v>
      </c>
      <c r="U53">
        <f t="shared" si="26"/>
        <v>1299.2328188099998</v>
      </c>
      <c r="V53">
        <f t="shared" si="26"/>
        <v>1315.5753699899999</v>
      </c>
      <c r="W53">
        <f t="shared" si="26"/>
        <v>1315.5753699899999</v>
      </c>
      <c r="X53">
        <f t="shared" si="26"/>
        <v>1323.7466455799999</v>
      </c>
      <c r="AA53">
        <f t="shared" si="24"/>
        <v>933.5682361575</v>
      </c>
      <c r="AU53">
        <f>+G78/4</f>
        <v>26.658786612374996</v>
      </c>
      <c r="AV53" t="s">
        <v>43</v>
      </c>
    </row>
    <row r="54" spans="1:48" x14ac:dyDescent="0.35">
      <c r="A54">
        <v>3</v>
      </c>
      <c r="B54">
        <v>5</v>
      </c>
      <c r="C54">
        <v>28</v>
      </c>
      <c r="D54">
        <f t="shared" si="21"/>
        <v>130.74040943999998</v>
      </c>
      <c r="E54">
        <f t="shared" ref="E54:X54" si="27">D54+E31</f>
        <v>316.63692911249996</v>
      </c>
      <c r="F54">
        <f t="shared" si="27"/>
        <v>320.72256690749998</v>
      </c>
      <c r="G54">
        <f t="shared" si="27"/>
        <v>355.45048816499997</v>
      </c>
      <c r="H54">
        <f t="shared" si="27"/>
        <v>406.52096060249994</v>
      </c>
      <c r="I54">
        <f t="shared" si="27"/>
        <v>453.50579524499994</v>
      </c>
      <c r="J54">
        <f t="shared" si="27"/>
        <v>508.66190547749994</v>
      </c>
      <c r="K54">
        <f t="shared" si="27"/>
        <v>590.37466137749993</v>
      </c>
      <c r="L54">
        <f t="shared" si="27"/>
        <v>676.17305507249989</v>
      </c>
      <c r="M54">
        <f t="shared" si="27"/>
        <v>774.22836215249993</v>
      </c>
      <c r="N54">
        <f t="shared" si="27"/>
        <v>841.64138576999994</v>
      </c>
      <c r="O54">
        <f t="shared" si="27"/>
        <v>907.01159048999989</v>
      </c>
      <c r="P54">
        <f t="shared" si="27"/>
        <v>958.08206292749992</v>
      </c>
      <c r="Q54">
        <f t="shared" si="27"/>
        <v>1041.8376377249999</v>
      </c>
      <c r="R54">
        <f t="shared" si="27"/>
        <v>1090.865291265</v>
      </c>
      <c r="S54">
        <f t="shared" si="27"/>
        <v>1113.3362991375</v>
      </c>
      <c r="T54">
        <f t="shared" si="27"/>
        <v>1117.4219369324999</v>
      </c>
      <c r="U54">
        <f t="shared" si="27"/>
        <v>1146.0214014974999</v>
      </c>
      <c r="V54">
        <f t="shared" si="27"/>
        <v>1146.0214014974999</v>
      </c>
      <c r="W54">
        <f t="shared" si="27"/>
        <v>1146.0214014974999</v>
      </c>
      <c r="X54">
        <f t="shared" si="27"/>
        <v>1150.1070392924998</v>
      </c>
      <c r="AA54">
        <f t="shared" si="24"/>
        <v>829.38447238499987</v>
      </c>
      <c r="AU54">
        <f>+G79/4</f>
        <v>9.4991078733749994</v>
      </c>
      <c r="AV54" t="s">
        <v>44</v>
      </c>
    </row>
    <row r="55" spans="1:48" x14ac:dyDescent="0.35">
      <c r="A55">
        <v>3</v>
      </c>
      <c r="B55">
        <v>6</v>
      </c>
      <c r="C55">
        <v>48</v>
      </c>
      <c r="D55">
        <f t="shared" si="21"/>
        <v>224.71007872499996</v>
      </c>
      <c r="E55">
        <f t="shared" ref="E55:X55" si="28">D55+E32</f>
        <v>500.49062988749995</v>
      </c>
      <c r="F55">
        <f t="shared" si="28"/>
        <v>612.8456692499999</v>
      </c>
      <c r="G55">
        <f t="shared" si="28"/>
        <v>798.74218892249985</v>
      </c>
      <c r="H55">
        <f t="shared" si="28"/>
        <v>1000.9812597749999</v>
      </c>
      <c r="I55">
        <f t="shared" si="28"/>
        <v>1207.3059684225</v>
      </c>
      <c r="J55">
        <f t="shared" si="28"/>
        <v>1385.031212505</v>
      </c>
      <c r="K55">
        <f t="shared" si="28"/>
        <v>1632.2122991024999</v>
      </c>
      <c r="L55">
        <f t="shared" si="28"/>
        <v>1922.2925825474999</v>
      </c>
      <c r="M55">
        <f t="shared" si="28"/>
        <v>2247.1007872499999</v>
      </c>
      <c r="N55">
        <f t="shared" si="28"/>
        <v>2467.7252281800002</v>
      </c>
      <c r="O55">
        <f t="shared" si="28"/>
        <v>2667.9214801349999</v>
      </c>
      <c r="P55">
        <f t="shared" si="28"/>
        <v>2855.8608187049999</v>
      </c>
      <c r="Q55">
        <f t="shared" si="28"/>
        <v>3156.1551966375</v>
      </c>
      <c r="R55">
        <f t="shared" si="28"/>
        <v>3407.4219210299998</v>
      </c>
      <c r="S55">
        <f t="shared" si="28"/>
        <v>3623.9607241649996</v>
      </c>
      <c r="T55">
        <f t="shared" si="28"/>
        <v>3836.4138895049996</v>
      </c>
      <c r="U55">
        <f t="shared" si="28"/>
        <v>4010.0534957924997</v>
      </c>
      <c r="V55">
        <f t="shared" si="28"/>
        <v>4124.4513540524995</v>
      </c>
      <c r="W55">
        <f t="shared" si="28"/>
        <v>4169.3933697974999</v>
      </c>
      <c r="X55">
        <f t="shared" si="28"/>
        <v>4197.9928343624997</v>
      </c>
      <c r="AA55">
        <f t="shared" si="24"/>
        <v>3585.1471651124998</v>
      </c>
    </row>
    <row r="56" spans="1:48" x14ac:dyDescent="0.35">
      <c r="A56">
        <v>4</v>
      </c>
      <c r="B56">
        <v>7</v>
      </c>
      <c r="C56">
        <v>38</v>
      </c>
      <c r="D56">
        <f t="shared" si="21"/>
        <v>216.53880313499997</v>
      </c>
      <c r="E56">
        <f t="shared" ref="E56:X56" si="29">D56+E33</f>
        <v>461.67707083499994</v>
      </c>
      <c r="F56">
        <f t="shared" si="29"/>
        <v>531.13291334999997</v>
      </c>
      <c r="G56">
        <f t="shared" si="29"/>
        <v>631.23103932749996</v>
      </c>
      <c r="H56">
        <f t="shared" si="29"/>
        <v>749.71453538249989</v>
      </c>
      <c r="I56">
        <f t="shared" si="29"/>
        <v>876.36930702749987</v>
      </c>
      <c r="J56">
        <f t="shared" si="29"/>
        <v>1007.1097164674999</v>
      </c>
      <c r="K56">
        <f t="shared" si="29"/>
        <v>1188.9205983449999</v>
      </c>
      <c r="L56">
        <f t="shared" si="29"/>
        <v>1393.2024880949998</v>
      </c>
      <c r="M56">
        <f t="shared" si="29"/>
        <v>1607.6984723324997</v>
      </c>
      <c r="N56">
        <f t="shared" si="29"/>
        <v>1764.9955274399997</v>
      </c>
      <c r="O56">
        <f t="shared" si="29"/>
        <v>1914.1213069574997</v>
      </c>
      <c r="P56">
        <f t="shared" si="29"/>
        <v>2048.9473541924995</v>
      </c>
      <c r="Q56">
        <f t="shared" si="29"/>
        <v>2287.9571651999995</v>
      </c>
      <c r="R56">
        <f t="shared" si="29"/>
        <v>2484.0677793599993</v>
      </c>
      <c r="S56">
        <f t="shared" si="29"/>
        <v>2657.7073856474994</v>
      </c>
      <c r="T56">
        <f t="shared" si="29"/>
        <v>2817.0472596524996</v>
      </c>
      <c r="U56">
        <f t="shared" si="29"/>
        <v>2913.0597478349996</v>
      </c>
      <c r="V56">
        <f t="shared" si="29"/>
        <v>2972.3014958624995</v>
      </c>
      <c r="W56">
        <f t="shared" si="29"/>
        <v>2976.3871336574994</v>
      </c>
      <c r="X56">
        <f t="shared" si="29"/>
        <v>2992.7296848374995</v>
      </c>
      <c r="AA56">
        <f t="shared" si="24"/>
        <v>2461.5967714874996</v>
      </c>
    </row>
    <row r="57" spans="1:48" x14ac:dyDescent="0.35">
      <c r="A57">
        <v>4</v>
      </c>
      <c r="B57">
        <v>8</v>
      </c>
      <c r="C57">
        <v>58</v>
      </c>
      <c r="D57">
        <f t="shared" si="21"/>
        <v>236.96699210999998</v>
      </c>
      <c r="E57">
        <f t="shared" ref="E57:X57" si="30">D57+E34</f>
        <v>473.93398421999996</v>
      </c>
      <c r="F57">
        <f t="shared" si="30"/>
        <v>598.54593696749998</v>
      </c>
      <c r="G57">
        <f t="shared" si="30"/>
        <v>815.08474010249995</v>
      </c>
      <c r="H57">
        <f t="shared" si="30"/>
        <v>1033.6663621349999</v>
      </c>
      <c r="I57">
        <f t="shared" si="30"/>
        <v>1244.0767085774999</v>
      </c>
      <c r="J57">
        <f t="shared" si="30"/>
        <v>1407.5022203774997</v>
      </c>
      <c r="K57">
        <f t="shared" si="30"/>
        <v>1658.7689447699997</v>
      </c>
      <c r="L57">
        <f t="shared" si="30"/>
        <v>1948.8492282149996</v>
      </c>
      <c r="M57">
        <f t="shared" si="30"/>
        <v>2275.7002518149993</v>
      </c>
      <c r="N57">
        <f t="shared" si="30"/>
        <v>2494.2818738474994</v>
      </c>
      <c r="O57">
        <f t="shared" si="30"/>
        <v>2692.4353069049994</v>
      </c>
      <c r="P57">
        <f t="shared" si="30"/>
        <v>2868.1177320899992</v>
      </c>
      <c r="Q57">
        <f t="shared" si="30"/>
        <v>3154.1123777399989</v>
      </c>
      <c r="R57">
        <f t="shared" si="30"/>
        <v>3393.122188747499</v>
      </c>
      <c r="S57">
        <f t="shared" si="30"/>
        <v>3601.489716292499</v>
      </c>
      <c r="T57">
        <f t="shared" si="30"/>
        <v>3811.9000627349988</v>
      </c>
      <c r="U57">
        <f t="shared" si="30"/>
        <v>3979.4112123299988</v>
      </c>
      <c r="V57">
        <f t="shared" si="30"/>
        <v>4108.1088028724989</v>
      </c>
      <c r="W57">
        <f t="shared" si="30"/>
        <v>4177.5646453874988</v>
      </c>
      <c r="X57">
        <f t="shared" si="30"/>
        <v>4218.4210233374988</v>
      </c>
      <c r="AA57">
        <f t="shared" si="24"/>
        <v>3619.8750863699988</v>
      </c>
    </row>
    <row r="58" spans="1:48" x14ac:dyDescent="0.35">
      <c r="A58">
        <v>5</v>
      </c>
      <c r="B58">
        <v>9</v>
      </c>
      <c r="C58">
        <v>28</v>
      </c>
      <c r="D58">
        <f t="shared" si="21"/>
        <v>328.89384249749997</v>
      </c>
      <c r="E58">
        <f t="shared" ref="E58:X58" si="31">D58+E35</f>
        <v>594.46029917249996</v>
      </c>
      <c r="F58">
        <f t="shared" si="31"/>
        <v>612.8456692499999</v>
      </c>
      <c r="G58">
        <f t="shared" si="31"/>
        <v>676.17305507249989</v>
      </c>
      <c r="H58">
        <f t="shared" si="31"/>
        <v>747.67171648499993</v>
      </c>
      <c r="I58">
        <f t="shared" si="31"/>
        <v>819.17037789749998</v>
      </c>
      <c r="J58">
        <f t="shared" si="31"/>
        <v>892.71185820749997</v>
      </c>
      <c r="K58">
        <f t="shared" si="31"/>
        <v>998.93844087749994</v>
      </c>
      <c r="L58">
        <f t="shared" si="31"/>
        <v>1107.2078424449999</v>
      </c>
      <c r="M58">
        <f t="shared" si="31"/>
        <v>1233.8626140899999</v>
      </c>
      <c r="N58">
        <f t="shared" si="31"/>
        <v>1319.6610077849998</v>
      </c>
      <c r="O58">
        <f t="shared" si="31"/>
        <v>1407.5022203774997</v>
      </c>
      <c r="P58">
        <f t="shared" si="31"/>
        <v>1493.3006140724997</v>
      </c>
      <c r="Q58">
        <f t="shared" si="31"/>
        <v>1626.0838424099998</v>
      </c>
      <c r="R58">
        <f t="shared" si="31"/>
        <v>1738.4388817724998</v>
      </c>
      <c r="S58">
        <f t="shared" si="31"/>
        <v>1840.5798266474999</v>
      </c>
      <c r="T58">
        <f t="shared" si="31"/>
        <v>1936.5923148299999</v>
      </c>
      <c r="U58">
        <f t="shared" si="31"/>
        <v>1999.9197006524998</v>
      </c>
      <c r="V58">
        <f t="shared" si="31"/>
        <v>2028.5191652174999</v>
      </c>
      <c r="W58">
        <f t="shared" si="31"/>
        <v>2038.7332597049999</v>
      </c>
      <c r="X58">
        <f t="shared" si="31"/>
        <v>2048.9473541924999</v>
      </c>
      <c r="AA58">
        <f t="shared" si="24"/>
        <v>1436.1016849425</v>
      </c>
    </row>
    <row r="59" spans="1:48" x14ac:dyDescent="0.35">
      <c r="A59">
        <v>5</v>
      </c>
      <c r="B59">
        <v>10</v>
      </c>
      <c r="C59">
        <v>58</v>
      </c>
      <c r="D59">
        <f t="shared" si="21"/>
        <v>230.8385354175</v>
      </c>
      <c r="E59">
        <f t="shared" ref="E59:X59" si="32">D59+E36</f>
        <v>465.76270862999996</v>
      </c>
      <c r="F59">
        <f t="shared" si="32"/>
        <v>569.94647240249992</v>
      </c>
      <c r="G59">
        <f t="shared" si="32"/>
        <v>794.65655112749982</v>
      </c>
      <c r="H59">
        <f t="shared" si="32"/>
        <v>1029.5807243399997</v>
      </c>
      <c r="I59">
        <f t="shared" si="32"/>
        <v>1262.4620786549997</v>
      </c>
      <c r="J59">
        <f t="shared" si="32"/>
        <v>1464.7011495074996</v>
      </c>
      <c r="K59">
        <f t="shared" si="32"/>
        <v>1769.0811652349996</v>
      </c>
      <c r="L59">
        <f t="shared" si="32"/>
        <v>2120.4460156049995</v>
      </c>
      <c r="M59">
        <f t="shared" si="32"/>
        <v>2506.5387872324995</v>
      </c>
      <c r="N59">
        <f t="shared" si="32"/>
        <v>2757.8055116249993</v>
      </c>
      <c r="O59">
        <f t="shared" si="32"/>
        <v>2994.7725037349992</v>
      </c>
      <c r="P59">
        <f t="shared" si="32"/>
        <v>3205.1828501774989</v>
      </c>
      <c r="Q59">
        <f t="shared" si="32"/>
        <v>3554.5048816499989</v>
      </c>
      <c r="R59">
        <f t="shared" si="32"/>
        <v>3848.6708028899989</v>
      </c>
      <c r="S59">
        <f t="shared" si="32"/>
        <v>4110.1516217699991</v>
      </c>
      <c r="T59">
        <f t="shared" si="32"/>
        <v>4359.3755272649987</v>
      </c>
      <c r="U59">
        <f t="shared" si="32"/>
        <v>4577.9571492974983</v>
      </c>
      <c r="V59">
        <f t="shared" si="32"/>
        <v>4772.0249445599984</v>
      </c>
      <c r="W59">
        <f t="shared" si="32"/>
        <v>4925.2363618724985</v>
      </c>
      <c r="X59">
        <f t="shared" si="32"/>
        <v>5051.891133517498</v>
      </c>
      <c r="AA59">
        <f t="shared" si="24"/>
        <v>4481.9446611149979</v>
      </c>
    </row>
    <row r="60" spans="1:48" x14ac:dyDescent="0.35">
      <c r="A60">
        <v>1</v>
      </c>
      <c r="B60">
        <v>11</v>
      </c>
      <c r="C60">
        <v>48</v>
      </c>
      <c r="D60">
        <f t="shared" si="21"/>
        <v>296.20874013749994</v>
      </c>
      <c r="E60">
        <f t="shared" ref="E60:X60" si="33">D60+E37</f>
        <v>512.74754327249991</v>
      </c>
      <c r="F60">
        <f t="shared" si="33"/>
        <v>600.58875586499994</v>
      </c>
      <c r="G60">
        <f t="shared" si="33"/>
        <v>757.88581097249994</v>
      </c>
      <c r="H60">
        <f t="shared" si="33"/>
        <v>925.39696056749995</v>
      </c>
      <c r="I60">
        <f t="shared" si="33"/>
        <v>1084.7368345724999</v>
      </c>
      <c r="J60">
        <f t="shared" si="33"/>
        <v>1221.6057007049999</v>
      </c>
      <c r="K60">
        <f t="shared" si="33"/>
        <v>1425.8875904549998</v>
      </c>
      <c r="L60">
        <f t="shared" si="33"/>
        <v>1650.5976691799997</v>
      </c>
      <c r="M60">
        <f t="shared" si="33"/>
        <v>1899.8215746749997</v>
      </c>
      <c r="N60">
        <f t="shared" si="33"/>
        <v>2061.2042675774996</v>
      </c>
      <c r="O60">
        <f t="shared" si="33"/>
        <v>2210.3300470949998</v>
      </c>
      <c r="P60">
        <f t="shared" si="33"/>
        <v>2339.0276376375</v>
      </c>
      <c r="Q60">
        <f t="shared" si="33"/>
        <v>2563.7377163625001</v>
      </c>
      <c r="R60">
        <f t="shared" si="33"/>
        <v>2755.7626927275001</v>
      </c>
      <c r="S60">
        <f t="shared" si="33"/>
        <v>2945.7448501950003</v>
      </c>
      <c r="T60">
        <f t="shared" si="33"/>
        <v>3119.3844564825004</v>
      </c>
      <c r="U60">
        <f t="shared" si="33"/>
        <v>3252.1676848200004</v>
      </c>
      <c r="V60">
        <f t="shared" si="33"/>
        <v>3366.5655430800002</v>
      </c>
      <c r="W60">
        <f t="shared" si="33"/>
        <v>3427.8501100050003</v>
      </c>
      <c r="X60">
        <f t="shared" si="33"/>
        <v>3478.9205824425003</v>
      </c>
      <c r="AA60">
        <f t="shared" si="24"/>
        <v>2878.3318265775006</v>
      </c>
    </row>
    <row r="61" spans="1:48" x14ac:dyDescent="0.35">
      <c r="A61">
        <v>1</v>
      </c>
      <c r="B61">
        <v>12</v>
      </c>
      <c r="C61">
        <v>28</v>
      </c>
      <c r="D61">
        <f t="shared" si="21"/>
        <v>408.56377949999995</v>
      </c>
      <c r="E61">
        <f t="shared" ref="E61:X61" si="34">D61+E38</f>
        <v>604.67439365999996</v>
      </c>
      <c r="F61">
        <f t="shared" si="34"/>
        <v>631.23103932749996</v>
      </c>
      <c r="G61">
        <f t="shared" si="34"/>
        <v>653.70204719999992</v>
      </c>
      <c r="H61">
        <f t="shared" si="34"/>
        <v>719.07225191999987</v>
      </c>
      <c r="I61">
        <f t="shared" si="34"/>
        <v>782.39963774249986</v>
      </c>
      <c r="J61">
        <f t="shared" si="34"/>
        <v>853.8982991549999</v>
      </c>
      <c r="K61">
        <f t="shared" si="34"/>
        <v>966.25333851749986</v>
      </c>
      <c r="L61">
        <f t="shared" si="34"/>
        <v>1103.1222046499997</v>
      </c>
      <c r="M61">
        <f t="shared" si="34"/>
        <v>1254.2908030649996</v>
      </c>
      <c r="N61">
        <f t="shared" si="34"/>
        <v>1364.6030235299995</v>
      </c>
      <c r="O61">
        <f t="shared" si="34"/>
        <v>1470.8296061999995</v>
      </c>
      <c r="P61">
        <f t="shared" si="34"/>
        <v>1575.0133699724995</v>
      </c>
      <c r="Q61">
        <f t="shared" si="34"/>
        <v>1740.4817006699996</v>
      </c>
      <c r="R61">
        <f t="shared" si="34"/>
        <v>1897.7787557774996</v>
      </c>
      <c r="S61">
        <f t="shared" si="34"/>
        <v>2038.7332597049995</v>
      </c>
      <c r="T61">
        <f t="shared" si="34"/>
        <v>2171.5164880424995</v>
      </c>
      <c r="U61">
        <f t="shared" si="34"/>
        <v>2279.7858896099997</v>
      </c>
      <c r="V61">
        <f t="shared" si="34"/>
        <v>2363.5414644074995</v>
      </c>
      <c r="W61">
        <f t="shared" si="34"/>
        <v>2373.7555588949995</v>
      </c>
      <c r="X61">
        <f t="shared" si="34"/>
        <v>2388.0552911774994</v>
      </c>
      <c r="AA61">
        <f t="shared" si="24"/>
        <v>1756.8242518499994</v>
      </c>
    </row>
    <row r="62" spans="1:48" x14ac:dyDescent="0.35">
      <c r="A62">
        <v>2</v>
      </c>
      <c r="B62">
        <v>13</v>
      </c>
      <c r="C62">
        <v>48</v>
      </c>
      <c r="D62">
        <f t="shared" si="21"/>
        <v>226.75289762249997</v>
      </c>
      <c r="E62">
        <f t="shared" ref="E62:X62" si="35">D62+E39</f>
        <v>488.23371650249993</v>
      </c>
      <c r="F62">
        <f t="shared" si="35"/>
        <v>606.71721255749992</v>
      </c>
      <c r="G62">
        <f t="shared" si="35"/>
        <v>804.87064561499983</v>
      </c>
      <c r="H62">
        <f t="shared" si="35"/>
        <v>1017.3238109549998</v>
      </c>
      <c r="I62">
        <f t="shared" si="35"/>
        <v>1229.7769762949997</v>
      </c>
      <c r="J62">
        <f t="shared" si="35"/>
        <v>1419.7591337624997</v>
      </c>
      <c r="K62">
        <f t="shared" si="35"/>
        <v>1689.4112282324995</v>
      </c>
      <c r="L62">
        <f t="shared" si="35"/>
        <v>1987.6627872674994</v>
      </c>
      <c r="M62">
        <f t="shared" si="35"/>
        <v>2308.3853541749995</v>
      </c>
      <c r="N62">
        <f t="shared" si="35"/>
        <v>2522.8813384124996</v>
      </c>
      <c r="O62">
        <f t="shared" si="35"/>
        <v>2710.8206769824997</v>
      </c>
      <c r="P62">
        <f t="shared" si="35"/>
        <v>2880.3746454749999</v>
      </c>
      <c r="Q62">
        <f t="shared" si="35"/>
        <v>3150.0267399449999</v>
      </c>
      <c r="R62">
        <f t="shared" si="35"/>
        <v>3384.9509131575001</v>
      </c>
      <c r="S62">
        <f t="shared" si="35"/>
        <v>3601.4897162924999</v>
      </c>
      <c r="T62">
        <f t="shared" si="35"/>
        <v>3803.7287871449998</v>
      </c>
      <c r="U62">
        <f t="shared" si="35"/>
        <v>3965.1114800474998</v>
      </c>
      <c r="V62">
        <f t="shared" si="35"/>
        <v>4091.7662516924997</v>
      </c>
      <c r="W62">
        <f t="shared" si="35"/>
        <v>4138.7510863349999</v>
      </c>
      <c r="X62">
        <f t="shared" si="35"/>
        <v>4214.3353855425003</v>
      </c>
      <c r="AA62">
        <f t="shared" si="24"/>
        <v>3607.6181729850005</v>
      </c>
    </row>
    <row r="63" spans="1:48" x14ac:dyDescent="0.35">
      <c r="A63">
        <v>2</v>
      </c>
      <c r="B63">
        <v>14</v>
      </c>
      <c r="C63">
        <v>58</v>
      </c>
      <c r="D63">
        <f t="shared" si="21"/>
        <v>322.76538580499999</v>
      </c>
      <c r="E63">
        <f t="shared" ref="E63:X63" si="36">D63+E40</f>
        <v>594.46029917249996</v>
      </c>
      <c r="F63">
        <f t="shared" si="36"/>
        <v>733.3719842024999</v>
      </c>
      <c r="G63">
        <f t="shared" si="36"/>
        <v>1000.9812597749999</v>
      </c>
      <c r="H63">
        <f t="shared" si="36"/>
        <v>1270.6333542449997</v>
      </c>
      <c r="I63">
        <f t="shared" si="36"/>
        <v>1554.5851809974997</v>
      </c>
      <c r="J63">
        <f t="shared" si="36"/>
        <v>1783.3808975174998</v>
      </c>
      <c r="K63">
        <f t="shared" si="36"/>
        <v>2147.0026612724996</v>
      </c>
      <c r="L63">
        <f t="shared" si="36"/>
        <v>2549.4379840799993</v>
      </c>
      <c r="M63">
        <f t="shared" si="36"/>
        <v>2962.087401374999</v>
      </c>
      <c r="N63">
        <f t="shared" si="36"/>
        <v>3211.311306869999</v>
      </c>
      <c r="O63">
        <f t="shared" si="36"/>
        <v>3423.764472209999</v>
      </c>
      <c r="P63">
        <f t="shared" si="36"/>
        <v>3617.8322674724991</v>
      </c>
      <c r="Q63">
        <f t="shared" si="36"/>
        <v>3950.8117477649989</v>
      </c>
      <c r="R63">
        <f t="shared" si="36"/>
        <v>4230.677936722499</v>
      </c>
      <c r="S63">
        <f t="shared" si="36"/>
        <v>4479.9018422174986</v>
      </c>
      <c r="T63">
        <f t="shared" si="36"/>
        <v>4712.7831965324986</v>
      </c>
      <c r="U63">
        <f t="shared" si="36"/>
        <v>4910.9366295899981</v>
      </c>
      <c r="V63">
        <f t="shared" si="36"/>
        <v>5068.2336846974977</v>
      </c>
      <c r="W63">
        <f t="shared" si="36"/>
        <v>5145.8608028024973</v>
      </c>
      <c r="X63">
        <f t="shared" si="36"/>
        <v>5201.0169130349977</v>
      </c>
      <c r="AA63">
        <f t="shared" si="24"/>
        <v>4467.6449288324975</v>
      </c>
    </row>
    <row r="64" spans="1:48" x14ac:dyDescent="0.35">
      <c r="A64">
        <v>3</v>
      </c>
      <c r="B64">
        <v>15</v>
      </c>
      <c r="C64">
        <v>38</v>
      </c>
      <c r="D64">
        <f t="shared" si="21"/>
        <v>159.33987400499998</v>
      </c>
      <c r="E64">
        <f t="shared" ref="E64:X64" si="37">D64+E41</f>
        <v>422.86351178249993</v>
      </c>
      <c r="F64">
        <f t="shared" si="37"/>
        <v>496.40499209249992</v>
      </c>
      <c r="G64">
        <f t="shared" si="37"/>
        <v>629.18822042999989</v>
      </c>
      <c r="H64">
        <f t="shared" si="37"/>
        <v>772.18554325499986</v>
      </c>
      <c r="I64">
        <f t="shared" si="37"/>
        <v>929.48259836249986</v>
      </c>
      <c r="J64">
        <f t="shared" si="37"/>
        <v>1096.9937479574999</v>
      </c>
      <c r="K64">
        <f t="shared" si="37"/>
        <v>1331.9179211699998</v>
      </c>
      <c r="L64">
        <f t="shared" si="37"/>
        <v>1587.2702833574997</v>
      </c>
      <c r="M64">
        <f t="shared" si="37"/>
        <v>1873.2649290074996</v>
      </c>
      <c r="N64">
        <f t="shared" si="37"/>
        <v>2077.5468187574998</v>
      </c>
      <c r="O64">
        <f t="shared" si="37"/>
        <v>2273.6574329174996</v>
      </c>
      <c r="P64">
        <f t="shared" si="37"/>
        <v>2459.5539525899994</v>
      </c>
      <c r="Q64">
        <f t="shared" si="37"/>
        <v>2770.0624250099995</v>
      </c>
      <c r="R64">
        <f t="shared" si="37"/>
        <v>3039.7145194799996</v>
      </c>
      <c r="S64">
        <f t="shared" si="37"/>
        <v>3290.9812438724994</v>
      </c>
      <c r="T64">
        <f t="shared" si="37"/>
        <v>3519.7769603924994</v>
      </c>
      <c r="U64">
        <f t="shared" si="37"/>
        <v>3713.8447556549995</v>
      </c>
      <c r="V64">
        <f t="shared" si="37"/>
        <v>3887.4843619424996</v>
      </c>
      <c r="W64">
        <f t="shared" si="37"/>
        <v>4003.9250390999996</v>
      </c>
      <c r="X64">
        <f t="shared" si="37"/>
        <v>4140.7939052325</v>
      </c>
      <c r="AA64">
        <f t="shared" si="24"/>
        <v>3644.3889131400001</v>
      </c>
    </row>
    <row r="65" spans="1:27" x14ac:dyDescent="0.35">
      <c r="A65">
        <v>3</v>
      </c>
      <c r="B65">
        <v>16</v>
      </c>
      <c r="C65">
        <v>58</v>
      </c>
      <c r="D65">
        <f t="shared" si="21"/>
        <v>165.46833069749997</v>
      </c>
      <c r="E65">
        <f t="shared" ref="E65:X65" si="38">D65+E42</f>
        <v>349.32203147249993</v>
      </c>
      <c r="F65">
        <f t="shared" si="38"/>
        <v>457.59143303999991</v>
      </c>
      <c r="G65">
        <f t="shared" si="38"/>
        <v>643.48795271249992</v>
      </c>
      <c r="H65">
        <f t="shared" si="38"/>
        <v>833.47011017999989</v>
      </c>
      <c r="I65">
        <f t="shared" si="38"/>
        <v>1023.4522676474999</v>
      </c>
      <c r="J65">
        <f t="shared" si="38"/>
        <v>1190.9634172424999</v>
      </c>
      <c r="K65">
        <f t="shared" si="38"/>
        <v>1438.1445038399997</v>
      </c>
      <c r="L65">
        <f t="shared" si="38"/>
        <v>1722.0963305924997</v>
      </c>
      <c r="M65">
        <f t="shared" si="38"/>
        <v>2018.3050707299997</v>
      </c>
      <c r="N65">
        <f t="shared" si="38"/>
        <v>2224.6297793774997</v>
      </c>
      <c r="O65">
        <f t="shared" si="38"/>
        <v>2424.8260313325</v>
      </c>
      <c r="P65">
        <f t="shared" si="38"/>
        <v>2604.5940943125001</v>
      </c>
      <c r="Q65">
        <f t="shared" si="38"/>
        <v>2898.7600155525001</v>
      </c>
      <c r="R65">
        <f t="shared" si="38"/>
        <v>3150.0267399449999</v>
      </c>
      <c r="S65">
        <f t="shared" si="38"/>
        <v>3397.2078265424998</v>
      </c>
      <c r="T65">
        <f t="shared" si="38"/>
        <v>3634.1748186524997</v>
      </c>
      <c r="U65">
        <f t="shared" si="38"/>
        <v>3846.6279839924996</v>
      </c>
      <c r="V65">
        <f t="shared" si="38"/>
        <v>4046.8242359474998</v>
      </c>
      <c r="W65">
        <f t="shared" si="38"/>
        <v>4173.4790075924993</v>
      </c>
      <c r="X65">
        <f t="shared" si="38"/>
        <v>4257.2345823899996</v>
      </c>
      <c r="AA65">
        <f t="shared" si="24"/>
        <v>3799.6431493499995</v>
      </c>
    </row>
    <row r="66" spans="1:27" x14ac:dyDescent="0.35">
      <c r="A66">
        <v>4</v>
      </c>
      <c r="B66">
        <v>17</v>
      </c>
      <c r="C66">
        <v>48</v>
      </c>
      <c r="D66">
        <f t="shared" si="21"/>
        <v>234.92417321249997</v>
      </c>
      <c r="E66">
        <f t="shared" ref="E66:X66" si="39">D66+E43</f>
        <v>431.03478737249998</v>
      </c>
      <c r="F66">
        <f t="shared" si="39"/>
        <v>500.49062988749995</v>
      </c>
      <c r="G66">
        <f t="shared" si="39"/>
        <v>643.48795271249992</v>
      </c>
      <c r="H66">
        <f t="shared" si="39"/>
        <v>815.08474010249984</v>
      </c>
      <c r="I66">
        <f t="shared" si="39"/>
        <v>976.46743300499986</v>
      </c>
      <c r="J66">
        <f t="shared" si="39"/>
        <v>1115.3791180349999</v>
      </c>
      <c r="K66">
        <f t="shared" si="39"/>
        <v>1333.9607400675</v>
      </c>
      <c r="L66">
        <f t="shared" si="39"/>
        <v>1593.39874005</v>
      </c>
      <c r="M66">
        <f t="shared" si="39"/>
        <v>1846.70828334</v>
      </c>
      <c r="N66">
        <f t="shared" si="39"/>
        <v>2012.1766140375</v>
      </c>
      <c r="O66">
        <f t="shared" si="39"/>
        <v>2173.5593069400002</v>
      </c>
      <c r="P66">
        <f t="shared" si="39"/>
        <v>2308.385354175</v>
      </c>
      <c r="Q66">
        <f t="shared" si="39"/>
        <v>2551.4808029774999</v>
      </c>
      <c r="R66">
        <f t="shared" si="39"/>
        <v>2757.8055116249998</v>
      </c>
      <c r="S66">
        <f t="shared" si="39"/>
        <v>2943.7020312974996</v>
      </c>
      <c r="T66">
        <f t="shared" si="39"/>
        <v>3123.4700942774998</v>
      </c>
      <c r="U66">
        <f t="shared" si="39"/>
        <v>3280.7671493849998</v>
      </c>
      <c r="V66">
        <f t="shared" si="39"/>
        <v>3374.7368186699996</v>
      </c>
      <c r="W66">
        <f t="shared" si="39"/>
        <v>3429.8929289024995</v>
      </c>
      <c r="X66">
        <f t="shared" si="39"/>
        <v>3456.4495745699996</v>
      </c>
      <c r="AA66">
        <f t="shared" si="24"/>
        <v>2955.9589446824998</v>
      </c>
    </row>
    <row r="67" spans="1:27" x14ac:dyDescent="0.35">
      <c r="A67">
        <v>4</v>
      </c>
      <c r="B67">
        <v>18</v>
      </c>
      <c r="C67">
        <v>28</v>
      </c>
      <c r="D67">
        <f t="shared" si="21"/>
        <v>222.66725982749998</v>
      </c>
      <c r="E67">
        <f t="shared" ref="E67:X67" si="40">D67+E44</f>
        <v>433.07760626999993</v>
      </c>
      <c r="F67">
        <f t="shared" si="40"/>
        <v>451.46297634749993</v>
      </c>
      <c r="G67">
        <f t="shared" si="40"/>
        <v>494.36217319499991</v>
      </c>
      <c r="H67">
        <f t="shared" si="40"/>
        <v>553.60392122249993</v>
      </c>
      <c r="I67">
        <f t="shared" si="40"/>
        <v>614.88848814749997</v>
      </c>
      <c r="J67">
        <f t="shared" si="40"/>
        <v>682.30151176499999</v>
      </c>
      <c r="K67">
        <f t="shared" si="40"/>
        <v>784.44245663999993</v>
      </c>
      <c r="L67">
        <f t="shared" si="40"/>
        <v>904.96877159249993</v>
      </c>
      <c r="M67">
        <f t="shared" si="40"/>
        <v>1047.9660944174998</v>
      </c>
      <c r="N67">
        <f t="shared" si="40"/>
        <v>1156.2354959849997</v>
      </c>
      <c r="O67">
        <f t="shared" si="40"/>
        <v>1262.4620786549997</v>
      </c>
      <c r="P67">
        <f t="shared" si="40"/>
        <v>1364.6030235299997</v>
      </c>
      <c r="Q67">
        <f t="shared" si="40"/>
        <v>1530.0713542274998</v>
      </c>
      <c r="R67">
        <f t="shared" si="40"/>
        <v>1687.3684093349998</v>
      </c>
      <c r="S67">
        <f t="shared" si="40"/>
        <v>1824.2372754674998</v>
      </c>
      <c r="T67">
        <f t="shared" si="40"/>
        <v>1963.1489604974997</v>
      </c>
      <c r="U67">
        <f t="shared" si="40"/>
        <v>2073.4611809624998</v>
      </c>
      <c r="V67">
        <f t="shared" si="40"/>
        <v>2132.7029289899997</v>
      </c>
      <c r="W67">
        <f t="shared" si="40"/>
        <v>2144.9598423749999</v>
      </c>
      <c r="X67">
        <f t="shared" si="40"/>
        <v>2153.1311179649997</v>
      </c>
      <c r="AA67">
        <f t="shared" si="24"/>
        <v>1701.6681416174997</v>
      </c>
    </row>
    <row r="68" spans="1:27" x14ac:dyDescent="0.35">
      <c r="A68">
        <v>5</v>
      </c>
      <c r="B68">
        <v>19</v>
      </c>
      <c r="C68">
        <v>38</v>
      </c>
      <c r="D68">
        <f t="shared" si="21"/>
        <v>183.85370077499999</v>
      </c>
      <c r="E68">
        <f t="shared" ref="E68:X68" si="41">D68+E45</f>
        <v>408.56377949999995</v>
      </c>
      <c r="F68">
        <f t="shared" si="41"/>
        <v>437.16324406499996</v>
      </c>
      <c r="G68">
        <f t="shared" si="41"/>
        <v>569.94647240249992</v>
      </c>
      <c r="H68">
        <f t="shared" si="41"/>
        <v>717.02943302249992</v>
      </c>
      <c r="I68">
        <f t="shared" si="41"/>
        <v>872.28366923249996</v>
      </c>
      <c r="J68">
        <f t="shared" si="41"/>
        <v>1023.4522676475</v>
      </c>
      <c r="K68">
        <f t="shared" si="41"/>
        <v>1231.8197951924999</v>
      </c>
      <c r="L68">
        <f t="shared" si="41"/>
        <v>1466.7439684049998</v>
      </c>
      <c r="M68">
        <f t="shared" si="41"/>
        <v>1722.0963305924997</v>
      </c>
      <c r="N68">
        <f t="shared" si="41"/>
        <v>1891.6502990849997</v>
      </c>
      <c r="O68">
        <f t="shared" si="41"/>
        <v>2053.0329919874998</v>
      </c>
      <c r="P68">
        <f t="shared" si="41"/>
        <v>2191.9446770175</v>
      </c>
      <c r="Q68">
        <f t="shared" si="41"/>
        <v>2414.6119368449999</v>
      </c>
      <c r="R68">
        <f t="shared" si="41"/>
        <v>2600.5084565174998</v>
      </c>
      <c r="S68">
        <f t="shared" si="41"/>
        <v>2782.3193383949997</v>
      </c>
      <c r="T68">
        <f t="shared" si="41"/>
        <v>2947.7876690924995</v>
      </c>
      <c r="U68">
        <f t="shared" si="41"/>
        <v>3025.4147871974997</v>
      </c>
      <c r="V68">
        <f t="shared" si="41"/>
        <v>3045.8429761724997</v>
      </c>
      <c r="W68">
        <f t="shared" si="41"/>
        <v>3045.8429761724997</v>
      </c>
      <c r="X68">
        <f t="shared" si="41"/>
        <v>3056.0570706599997</v>
      </c>
      <c r="AA68">
        <f t="shared" si="24"/>
        <v>2618.8938265949996</v>
      </c>
    </row>
    <row r="69" spans="1:27" x14ac:dyDescent="0.35">
      <c r="A69">
        <v>5</v>
      </c>
      <c r="B69">
        <v>20</v>
      </c>
      <c r="C69">
        <v>48</v>
      </c>
      <c r="D69">
        <f t="shared" si="21"/>
        <v>183.85370077499999</v>
      </c>
      <c r="E69">
        <f t="shared" ref="E69:X69" si="42">D69+E46</f>
        <v>402.43532280749992</v>
      </c>
      <c r="F69">
        <f t="shared" si="42"/>
        <v>518.87599996499989</v>
      </c>
      <c r="G69">
        <f t="shared" si="42"/>
        <v>698.64406294499986</v>
      </c>
      <c r="H69">
        <f t="shared" si="42"/>
        <v>890.66903930999979</v>
      </c>
      <c r="I69">
        <f t="shared" si="42"/>
        <v>1082.6940156749997</v>
      </c>
      <c r="J69">
        <f t="shared" si="42"/>
        <v>1272.6761731424997</v>
      </c>
      <c r="K69">
        <f t="shared" si="42"/>
        <v>1513.7288030474997</v>
      </c>
      <c r="L69">
        <f t="shared" si="42"/>
        <v>1775.2096219274997</v>
      </c>
      <c r="M69">
        <f t="shared" si="42"/>
        <v>2067.3327242699997</v>
      </c>
      <c r="N69">
        <f t="shared" si="42"/>
        <v>2267.5289762249995</v>
      </c>
      <c r="O69">
        <f t="shared" si="42"/>
        <v>2457.5111336924997</v>
      </c>
      <c r="P69">
        <f t="shared" si="42"/>
        <v>2635.2363777749997</v>
      </c>
      <c r="Q69">
        <f t="shared" si="42"/>
        <v>2919.1882045274997</v>
      </c>
      <c r="R69">
        <f t="shared" si="42"/>
        <v>3172.4977478174997</v>
      </c>
      <c r="S69">
        <f t="shared" si="42"/>
        <v>3413.5503777224994</v>
      </c>
      <c r="T69">
        <f t="shared" si="42"/>
        <v>3652.5601887299995</v>
      </c>
      <c r="U69">
        <f t="shared" si="42"/>
        <v>3860.9277162749995</v>
      </c>
      <c r="V69">
        <f t="shared" si="42"/>
        <v>4065.2096060249996</v>
      </c>
      <c r="W69">
        <f t="shared" si="42"/>
        <v>4187.7787398749997</v>
      </c>
      <c r="X69">
        <f t="shared" si="42"/>
        <v>4294.0053225450001</v>
      </c>
      <c r="AA69">
        <f t="shared" si="24"/>
        <v>3775.12932258</v>
      </c>
    </row>
    <row r="71" spans="1:27" x14ac:dyDescent="0.35">
      <c r="A71" t="s">
        <v>26</v>
      </c>
    </row>
    <row r="72" spans="1:27" x14ac:dyDescent="0.35">
      <c r="D72" t="s">
        <v>27</v>
      </c>
    </row>
    <row r="73" spans="1:27" x14ac:dyDescent="0.35">
      <c r="A73" t="s">
        <v>38</v>
      </c>
      <c r="D73">
        <f>AVERAGE(E27:E46)</f>
        <v>226.95717951224992</v>
      </c>
    </row>
    <row r="74" spans="1:27" x14ac:dyDescent="0.35">
      <c r="A74" t="s">
        <v>76</v>
      </c>
    </row>
    <row r="75" spans="1:27" x14ac:dyDescent="0.35">
      <c r="D75" t="s">
        <v>68</v>
      </c>
      <c r="E75" t="s">
        <v>29</v>
      </c>
      <c r="F75" t="s">
        <v>30</v>
      </c>
      <c r="G75" t="s">
        <v>31</v>
      </c>
      <c r="H75" t="s">
        <v>32</v>
      </c>
      <c r="I75" t="s">
        <v>33</v>
      </c>
      <c r="J75" t="s">
        <v>34</v>
      </c>
      <c r="K75" t="s">
        <v>35</v>
      </c>
      <c r="L75" t="s">
        <v>36</v>
      </c>
      <c r="M75" t="s">
        <v>48</v>
      </c>
      <c r="N75" t="s">
        <v>50</v>
      </c>
      <c r="O75" t="s">
        <v>51</v>
      </c>
      <c r="P75" t="s">
        <v>54</v>
      </c>
      <c r="Q75" t="s">
        <v>55</v>
      </c>
      <c r="R75" t="s">
        <v>57</v>
      </c>
      <c r="S75" t="s">
        <v>60</v>
      </c>
      <c r="T75" t="s">
        <v>62</v>
      </c>
      <c r="U75" t="s">
        <v>64</v>
      </c>
      <c r="V75" t="s">
        <v>66</v>
      </c>
      <c r="W75" t="s">
        <v>69</v>
      </c>
      <c r="X75" t="s">
        <v>71</v>
      </c>
      <c r="Y75" t="s">
        <v>77</v>
      </c>
      <c r="Z75" t="s">
        <v>75</v>
      </c>
    </row>
    <row r="76" spans="1:27" x14ac:dyDescent="0.35">
      <c r="A76" t="s">
        <v>39</v>
      </c>
      <c r="C76">
        <v>58</v>
      </c>
      <c r="D76">
        <f t="shared" ref="D76:Z76" si="43">AVERAGE(D27,D34,D36,D40,D42)</f>
        <v>251.67528817199999</v>
      </c>
      <c r="E76">
        <f t="shared" si="43"/>
        <v>242.686885023</v>
      </c>
      <c r="F76">
        <f t="shared" si="43"/>
        <v>120.93487873199997</v>
      </c>
      <c r="G76">
        <f t="shared" si="43"/>
        <v>231.65566297649997</v>
      </c>
      <c r="H76">
        <f t="shared" si="43"/>
        <v>242.68688502299997</v>
      </c>
      <c r="I76">
        <f t="shared" si="43"/>
        <v>246.77252281799997</v>
      </c>
      <c r="J76">
        <f t="shared" si="43"/>
        <v>212.04460156049996</v>
      </c>
      <c r="K76">
        <f t="shared" si="43"/>
        <v>314.59411021499994</v>
      </c>
      <c r="L76">
        <f t="shared" si="43"/>
        <v>351.77341414949996</v>
      </c>
      <c r="M76">
        <f t="shared" si="43"/>
        <v>376.69580469899995</v>
      </c>
      <c r="N76">
        <f t="shared" si="43"/>
        <v>247.18108659749996</v>
      </c>
      <c r="O76">
        <f t="shared" si="43"/>
        <v>226.75289762249994</v>
      </c>
      <c r="P76">
        <f t="shared" si="43"/>
        <v>201.83050707299998</v>
      </c>
      <c r="Q76">
        <f t="shared" si="43"/>
        <v>338.69937320549997</v>
      </c>
      <c r="R76">
        <f t="shared" si="43"/>
        <v>287.62890076799999</v>
      </c>
      <c r="S76">
        <f t="shared" si="43"/>
        <v>260.25512754149997</v>
      </c>
      <c r="T76">
        <f t="shared" si="43"/>
        <v>247.58965037699994</v>
      </c>
      <c r="U76">
        <f t="shared" si="43"/>
        <v>212.04460156049996</v>
      </c>
      <c r="V76">
        <f t="shared" si="43"/>
        <v>185.07939211349998</v>
      </c>
      <c r="W76">
        <f t="shared" si="43"/>
        <v>120.93487873199997</v>
      </c>
      <c r="X76">
        <f t="shared" si="43"/>
        <v>92.743977946499996</v>
      </c>
      <c r="Y76">
        <f t="shared" si="43"/>
        <v>15.116859841499998</v>
      </c>
      <c r="Z76">
        <f t="shared" si="43"/>
        <v>4396.9633949789986</v>
      </c>
    </row>
    <row r="77" spans="1:27" x14ac:dyDescent="0.35">
      <c r="C77">
        <v>48</v>
      </c>
      <c r="D77">
        <f t="shared" ref="D77:Z77" si="44">AVERAGE(D32,D37,D39,D43,D46)</f>
        <v>233.2899180945</v>
      </c>
      <c r="E77">
        <f t="shared" si="44"/>
        <v>233.69848187399998</v>
      </c>
      <c r="F77">
        <f t="shared" si="44"/>
        <v>100.91525353649999</v>
      </c>
      <c r="G77">
        <f t="shared" si="44"/>
        <v>172.82247872849996</v>
      </c>
      <c r="H77">
        <f t="shared" si="44"/>
        <v>189.16502990849995</v>
      </c>
      <c r="I77">
        <f t="shared" si="44"/>
        <v>186.30508345199996</v>
      </c>
      <c r="J77">
        <f t="shared" si="44"/>
        <v>166.69402203599998</v>
      </c>
      <c r="K77">
        <f t="shared" si="44"/>
        <v>236.14986455099992</v>
      </c>
      <c r="L77">
        <f t="shared" si="44"/>
        <v>266.79214801349997</v>
      </c>
      <c r="M77">
        <f t="shared" si="44"/>
        <v>288.03746454750001</v>
      </c>
      <c r="N77">
        <f t="shared" si="44"/>
        <v>192.4335401445</v>
      </c>
      <c r="O77">
        <f t="shared" si="44"/>
        <v>177.72524408249998</v>
      </c>
      <c r="P77">
        <f t="shared" si="44"/>
        <v>159.7484377845</v>
      </c>
      <c r="Q77">
        <f t="shared" si="44"/>
        <v>264.3407653365</v>
      </c>
      <c r="R77">
        <f t="shared" si="44"/>
        <v>227.57002518149994</v>
      </c>
      <c r="S77">
        <f t="shared" si="44"/>
        <v>210.00178266299994</v>
      </c>
      <c r="T77">
        <f t="shared" si="44"/>
        <v>201.42194329349996</v>
      </c>
      <c r="U77">
        <f t="shared" si="44"/>
        <v>166.69402203599998</v>
      </c>
      <c r="V77">
        <f t="shared" si="44"/>
        <v>130.74040943999998</v>
      </c>
      <c r="W77">
        <f t="shared" si="44"/>
        <v>66.187332279000003</v>
      </c>
      <c r="X77">
        <f t="shared" si="44"/>
        <v>57.607492909499989</v>
      </c>
      <c r="Y77">
        <f t="shared" si="44"/>
        <v>13.482604723499998</v>
      </c>
      <c r="Z77">
        <f t="shared" si="44"/>
        <v>3360.4370863874997</v>
      </c>
    </row>
    <row r="78" spans="1:27" x14ac:dyDescent="0.35">
      <c r="C78">
        <v>38</v>
      </c>
      <c r="D78">
        <f t="shared" ref="D78:Z78" si="45">AVERAGE(D28,D29,D33,D41,D45)</f>
        <v>176.90811652349998</v>
      </c>
      <c r="E78">
        <f t="shared" si="45"/>
        <v>220.62444092999993</v>
      </c>
      <c r="F78">
        <f t="shared" si="45"/>
        <v>49.844781099000002</v>
      </c>
      <c r="G78">
        <f t="shared" si="45"/>
        <v>106.63514644949998</v>
      </c>
      <c r="H78">
        <f t="shared" si="45"/>
        <v>120.11775117299999</v>
      </c>
      <c r="I78">
        <f t="shared" si="45"/>
        <v>131.14897321949996</v>
      </c>
      <c r="J78">
        <f t="shared" si="45"/>
        <v>127.47189920399998</v>
      </c>
      <c r="K78">
        <f t="shared" si="45"/>
        <v>180.99375431849998</v>
      </c>
      <c r="L78">
        <f t="shared" si="45"/>
        <v>207.14183620649996</v>
      </c>
      <c r="M78">
        <f t="shared" si="45"/>
        <v>230.02140785849997</v>
      </c>
      <c r="N78">
        <f t="shared" si="45"/>
        <v>163.0169480205</v>
      </c>
      <c r="O78">
        <f t="shared" si="45"/>
        <v>154.84567243049997</v>
      </c>
      <c r="P78">
        <f t="shared" si="45"/>
        <v>138.91168502999997</v>
      </c>
      <c r="Q78">
        <f t="shared" si="45"/>
        <v>234.51560943299995</v>
      </c>
      <c r="R78">
        <f t="shared" si="45"/>
        <v>196.51917793949997</v>
      </c>
      <c r="S78">
        <f t="shared" si="45"/>
        <v>177.72524408249996</v>
      </c>
      <c r="T78">
        <f t="shared" si="45"/>
        <v>160.97412912299995</v>
      </c>
      <c r="U78">
        <f t="shared" si="45"/>
        <v>106.22658267</v>
      </c>
      <c r="V78">
        <f t="shared" si="45"/>
        <v>69.455842515000001</v>
      </c>
      <c r="W78">
        <f t="shared" si="45"/>
        <v>30.642283462499996</v>
      </c>
      <c r="X78">
        <f t="shared" si="45"/>
        <v>40.039250390999996</v>
      </c>
      <c r="Y78">
        <f t="shared" si="45"/>
        <v>12.256913384999999</v>
      </c>
      <c r="Z78">
        <f t="shared" si="45"/>
        <v>2576.4031935269995</v>
      </c>
    </row>
    <row r="79" spans="1:27" x14ac:dyDescent="0.35">
      <c r="C79">
        <v>28</v>
      </c>
      <c r="D79">
        <f t="shared" ref="D79:Z79" si="46">AVERAGE(D30,D31,D35,D38,D44)</f>
        <v>256.98661730549998</v>
      </c>
      <c r="E79">
        <f t="shared" si="46"/>
        <v>210.81891022199997</v>
      </c>
      <c r="F79">
        <f t="shared" si="46"/>
        <v>13.482604723499998</v>
      </c>
      <c r="G79">
        <f t="shared" si="46"/>
        <v>37.996431493499998</v>
      </c>
      <c r="H79">
        <f t="shared" si="46"/>
        <v>58.833184247999995</v>
      </c>
      <c r="I79">
        <f t="shared" si="46"/>
        <v>60.467439365999986</v>
      </c>
      <c r="J79">
        <f t="shared" si="46"/>
        <v>64.144513381499991</v>
      </c>
      <c r="K79">
        <f t="shared" si="46"/>
        <v>95.195360623499994</v>
      </c>
      <c r="L79">
        <f t="shared" si="46"/>
        <v>106.22658267</v>
      </c>
      <c r="M79">
        <f t="shared" si="46"/>
        <v>121.752006291</v>
      </c>
      <c r="N79">
        <f t="shared" si="46"/>
        <v>87.024085033499986</v>
      </c>
      <c r="O79">
        <f t="shared" si="46"/>
        <v>85.389829915499973</v>
      </c>
      <c r="P79">
        <f t="shared" si="46"/>
        <v>77.218554325499994</v>
      </c>
      <c r="Q79">
        <f t="shared" si="46"/>
        <v>127.06333542449997</v>
      </c>
      <c r="R79">
        <f t="shared" si="46"/>
        <v>110.312220465</v>
      </c>
      <c r="S79">
        <f t="shared" si="46"/>
        <v>93.561105505499995</v>
      </c>
      <c r="T79">
        <f t="shared" si="46"/>
        <v>85.389829915499988</v>
      </c>
      <c r="U79">
        <f t="shared" si="46"/>
        <v>67.821587396999988</v>
      </c>
      <c r="V79">
        <f t="shared" si="46"/>
        <v>37.587867713999998</v>
      </c>
      <c r="W79">
        <f t="shared" si="46"/>
        <v>6.5370204719999991</v>
      </c>
      <c r="X79">
        <f t="shared" si="46"/>
        <v>8.988403148999998</v>
      </c>
      <c r="Y79">
        <f t="shared" si="46"/>
        <v>10.214094487499999</v>
      </c>
      <c r="Z79">
        <f t="shared" si="46"/>
        <v>1331.5093573904996</v>
      </c>
    </row>
    <row r="82" spans="1:26" x14ac:dyDescent="0.35">
      <c r="A82" t="s">
        <v>9</v>
      </c>
      <c r="C82">
        <v>1</v>
      </c>
      <c r="D82">
        <f t="shared" ref="D82:Z82" si="47">AVERAGE(D27,D28,D37,D38)</f>
        <v>302.33719682999998</v>
      </c>
      <c r="E82">
        <f t="shared" si="47"/>
        <v>224.19937400062494</v>
      </c>
      <c r="F82">
        <f t="shared" si="47"/>
        <v>73.030775585624994</v>
      </c>
      <c r="G82">
        <f t="shared" si="47"/>
        <v>133.29393306187498</v>
      </c>
      <c r="H82">
        <f t="shared" si="47"/>
        <v>157.29705510749997</v>
      </c>
      <c r="I82">
        <f t="shared" si="47"/>
        <v>160.36128345374999</v>
      </c>
      <c r="J82">
        <f t="shared" si="47"/>
        <v>147.08296061999999</v>
      </c>
      <c r="K82">
        <f t="shared" si="47"/>
        <v>215.00668896187497</v>
      </c>
      <c r="L82">
        <f t="shared" si="47"/>
        <v>238.499106283125</v>
      </c>
      <c r="M82">
        <f t="shared" si="47"/>
        <v>262.50222832874999</v>
      </c>
      <c r="N82">
        <f t="shared" si="47"/>
        <v>180.27876770437499</v>
      </c>
      <c r="O82">
        <f t="shared" si="47"/>
        <v>169.04326376812497</v>
      </c>
      <c r="P82">
        <f t="shared" si="47"/>
        <v>145.55084644687497</v>
      </c>
      <c r="Q82">
        <f t="shared" si="47"/>
        <v>254.84165746312496</v>
      </c>
      <c r="R82">
        <f t="shared" si="47"/>
        <v>221.64585037874997</v>
      </c>
      <c r="S82">
        <f t="shared" si="47"/>
        <v>202.74977557687498</v>
      </c>
      <c r="T82">
        <f t="shared" si="47"/>
        <v>186.91792912124998</v>
      </c>
      <c r="U82">
        <f t="shared" si="47"/>
        <v>151.16859841499996</v>
      </c>
      <c r="V82">
        <f t="shared" si="47"/>
        <v>128.69759054249997</v>
      </c>
      <c r="W82">
        <f t="shared" si="47"/>
        <v>68.434433066249994</v>
      </c>
      <c r="X82">
        <f t="shared" si="47"/>
        <v>61.284566924999993</v>
      </c>
      <c r="Y82">
        <f t="shared" si="47"/>
        <v>12.767618109374999</v>
      </c>
      <c r="Z82">
        <f t="shared" si="47"/>
        <v>3084.6565352249995</v>
      </c>
    </row>
    <row r="83" spans="1:26" x14ac:dyDescent="0.35">
      <c r="C83">
        <v>2</v>
      </c>
      <c r="D83">
        <f t="shared" ref="D83:Z83" si="48">AVERAGE(D29,D30,D39,D40)</f>
        <v>216.53880313499997</v>
      </c>
      <c r="E83">
        <f t="shared" si="48"/>
        <v>225.22078344937501</v>
      </c>
      <c r="F83">
        <f t="shared" si="48"/>
        <v>71.498661412499985</v>
      </c>
      <c r="G83">
        <f t="shared" si="48"/>
        <v>142.48661810062498</v>
      </c>
      <c r="H83">
        <f t="shared" si="48"/>
        <v>156.27564565874997</v>
      </c>
      <c r="I83">
        <f t="shared" si="48"/>
        <v>167.51114959499998</v>
      </c>
      <c r="J83">
        <f t="shared" si="48"/>
        <v>144.52943699812499</v>
      </c>
      <c r="K83">
        <f t="shared" si="48"/>
        <v>212.45316533999997</v>
      </c>
      <c r="L83">
        <f t="shared" si="48"/>
        <v>240.03122045624997</v>
      </c>
      <c r="M83">
        <f t="shared" si="48"/>
        <v>257.39518108499993</v>
      </c>
      <c r="N83">
        <f t="shared" si="48"/>
        <v>168.02185431937497</v>
      </c>
      <c r="O83">
        <f t="shared" si="48"/>
        <v>148.61507479312499</v>
      </c>
      <c r="P83">
        <f t="shared" si="48"/>
        <v>135.33675195937499</v>
      </c>
      <c r="Q83">
        <f t="shared" si="48"/>
        <v>223.17796455187499</v>
      </c>
      <c r="R83">
        <f t="shared" si="48"/>
        <v>189.47145274312498</v>
      </c>
      <c r="S83">
        <f t="shared" si="48"/>
        <v>167.00044487062499</v>
      </c>
      <c r="T83">
        <f t="shared" si="48"/>
        <v>152.19000786375</v>
      </c>
      <c r="U83">
        <f t="shared" si="48"/>
        <v>112.86574408687498</v>
      </c>
      <c r="V83">
        <f t="shared" si="48"/>
        <v>80.691346451249984</v>
      </c>
      <c r="W83">
        <f t="shared" si="48"/>
        <v>33.195807084374998</v>
      </c>
      <c r="X83">
        <f t="shared" si="48"/>
        <v>38.302854328124994</v>
      </c>
      <c r="Y83">
        <f t="shared" si="48"/>
        <v>8.6819803143750001</v>
      </c>
      <c r="Z83">
        <f t="shared" si="48"/>
        <v>2769.5517202856245</v>
      </c>
    </row>
    <row r="84" spans="1:26" x14ac:dyDescent="0.35">
      <c r="C84">
        <v>3</v>
      </c>
      <c r="D84">
        <f t="shared" ref="D84:Z84" si="49">AVERAGE(D31,D32,D41,D42)</f>
        <v>170.06467321687495</v>
      </c>
      <c r="E84">
        <f t="shared" si="49"/>
        <v>227.26360234687499</v>
      </c>
      <c r="F84">
        <f t="shared" si="49"/>
        <v>74.562889758749989</v>
      </c>
      <c r="G84">
        <f t="shared" si="49"/>
        <v>134.82604723499998</v>
      </c>
      <c r="H84">
        <f t="shared" si="49"/>
        <v>146.57225589562498</v>
      </c>
      <c r="I84">
        <f t="shared" si="49"/>
        <v>150.14718896624998</v>
      </c>
      <c r="J84">
        <f t="shared" si="49"/>
        <v>141.97591337624999</v>
      </c>
      <c r="K84">
        <f t="shared" si="49"/>
        <v>202.74977557687495</v>
      </c>
      <c r="L84">
        <f t="shared" si="49"/>
        <v>228.79571651999998</v>
      </c>
      <c r="M84">
        <f t="shared" si="49"/>
        <v>251.26672439249995</v>
      </c>
      <c r="N84">
        <f t="shared" si="49"/>
        <v>174.66101573624999</v>
      </c>
      <c r="O84">
        <f t="shared" si="49"/>
        <v>165.46833069749999</v>
      </c>
      <c r="P84">
        <f t="shared" si="49"/>
        <v>151.16859841499999</v>
      </c>
      <c r="Q84">
        <f t="shared" si="49"/>
        <v>247.18108659749998</v>
      </c>
      <c r="R84">
        <f t="shared" si="49"/>
        <v>205.30329919874998</v>
      </c>
      <c r="S84">
        <f t="shared" si="49"/>
        <v>184.36440549937498</v>
      </c>
      <c r="T84">
        <f t="shared" si="49"/>
        <v>170.57537794124997</v>
      </c>
      <c r="U84">
        <f t="shared" si="49"/>
        <v>152.19000786374997</v>
      </c>
      <c r="V84">
        <f t="shared" si="49"/>
        <v>122.05842912562498</v>
      </c>
      <c r="W84">
        <f t="shared" si="49"/>
        <v>72.009366136875002</v>
      </c>
      <c r="X84">
        <f t="shared" si="49"/>
        <v>63.327385822499991</v>
      </c>
      <c r="Y84">
        <f t="shared" si="49"/>
        <v>14.810437006874999</v>
      </c>
      <c r="Z84">
        <f t="shared" si="49"/>
        <v>2964.6409249968747</v>
      </c>
    </row>
    <row r="85" spans="1:26" x14ac:dyDescent="0.35">
      <c r="C85">
        <v>4</v>
      </c>
      <c r="D85">
        <f t="shared" ref="D85:Z85" si="50">AVERAGE(D33,D34,D43,D44)</f>
        <v>227.77430707124995</v>
      </c>
      <c r="E85">
        <f t="shared" si="50"/>
        <v>222.15655510312499</v>
      </c>
      <c r="F85">
        <f t="shared" si="50"/>
        <v>70.477251963749993</v>
      </c>
      <c r="G85">
        <f t="shared" si="50"/>
        <v>125.63336219624998</v>
      </c>
      <c r="H85">
        <f t="shared" si="50"/>
        <v>141.97591337624999</v>
      </c>
      <c r="I85">
        <f t="shared" si="50"/>
        <v>139.93309447875001</v>
      </c>
      <c r="J85">
        <f t="shared" si="50"/>
        <v>125.12265747187499</v>
      </c>
      <c r="K85">
        <f t="shared" si="50"/>
        <v>188.45004329437495</v>
      </c>
      <c r="L85">
        <f t="shared" si="50"/>
        <v>218.58162203249998</v>
      </c>
      <c r="M85">
        <f t="shared" si="50"/>
        <v>234.41346848812498</v>
      </c>
      <c r="N85">
        <f t="shared" si="50"/>
        <v>162.40410235124995</v>
      </c>
      <c r="O85">
        <f t="shared" si="50"/>
        <v>153.72212203687499</v>
      </c>
      <c r="P85">
        <f t="shared" si="50"/>
        <v>136.86886613249999</v>
      </c>
      <c r="Q85">
        <f t="shared" si="50"/>
        <v>233.39205903937494</v>
      </c>
      <c r="R85">
        <f t="shared" si="50"/>
        <v>199.68554723062499</v>
      </c>
      <c r="S85">
        <f t="shared" si="50"/>
        <v>176.19312990937499</v>
      </c>
      <c r="T85">
        <f t="shared" si="50"/>
        <v>172.10749211437496</v>
      </c>
      <c r="U85">
        <f t="shared" si="50"/>
        <v>132.78322833749999</v>
      </c>
      <c r="V85">
        <f t="shared" si="50"/>
        <v>85.287688970624998</v>
      </c>
      <c r="W85">
        <f t="shared" si="50"/>
        <v>35.238625981874996</v>
      </c>
      <c r="X85">
        <f t="shared" si="50"/>
        <v>22.981712596874996</v>
      </c>
      <c r="Y85">
        <f t="shared" si="50"/>
        <v>12.256913384999999</v>
      </c>
      <c r="Z85">
        <f t="shared" si="50"/>
        <v>2684.7747360393746</v>
      </c>
    </row>
    <row r="86" spans="1:26" x14ac:dyDescent="0.35">
      <c r="C86">
        <v>5</v>
      </c>
      <c r="D86">
        <f t="shared" ref="D86:Z86" si="51">AVERAGE(D35,D36,D45,D46)</f>
        <v>231.85994486624998</v>
      </c>
      <c r="E86">
        <f t="shared" si="51"/>
        <v>235.94558266124997</v>
      </c>
      <c r="F86">
        <f t="shared" si="51"/>
        <v>66.902318893124999</v>
      </c>
      <c r="G86">
        <f t="shared" si="51"/>
        <v>150.14718896624998</v>
      </c>
      <c r="H86">
        <f t="shared" si="51"/>
        <v>161.38269290249997</v>
      </c>
      <c r="I86">
        <f t="shared" si="51"/>
        <v>162.91480707562499</v>
      </c>
      <c r="J86">
        <f t="shared" si="51"/>
        <v>154.23282676124998</v>
      </c>
      <c r="K86">
        <f t="shared" si="51"/>
        <v>215.006688961875</v>
      </c>
      <c r="L86">
        <f t="shared" si="51"/>
        <v>239.00981100749999</v>
      </c>
      <c r="M86">
        <f t="shared" si="51"/>
        <v>265.05575195062499</v>
      </c>
      <c r="N86">
        <f t="shared" si="51"/>
        <v>176.70383463374998</v>
      </c>
      <c r="O86">
        <f t="shared" si="51"/>
        <v>169.04326376812497</v>
      </c>
      <c r="P86">
        <f t="shared" si="51"/>
        <v>153.21141731249998</v>
      </c>
      <c r="Q86">
        <f t="shared" si="51"/>
        <v>247.18108659749998</v>
      </c>
      <c r="R86">
        <f t="shared" si="51"/>
        <v>211.43175589124996</v>
      </c>
      <c r="S86">
        <f t="shared" si="51"/>
        <v>196.621318884375</v>
      </c>
      <c r="T86">
        <f t="shared" si="51"/>
        <v>187.42863384562497</v>
      </c>
      <c r="U86">
        <f t="shared" si="51"/>
        <v>141.97591337624999</v>
      </c>
      <c r="V86">
        <f t="shared" si="51"/>
        <v>111.84433463812499</v>
      </c>
      <c r="W86">
        <f t="shared" si="51"/>
        <v>71.498661412499985</v>
      </c>
      <c r="X86">
        <f t="shared" si="51"/>
        <v>63.327385822499991</v>
      </c>
      <c r="Y86">
        <f t="shared" si="51"/>
        <v>15.321141731249998</v>
      </c>
      <c r="Z86">
        <f t="shared" si="51"/>
        <v>3078.0173738081248</v>
      </c>
    </row>
    <row r="89" spans="1:26" x14ac:dyDescent="0.35">
      <c r="D89" t="s">
        <v>28</v>
      </c>
      <c r="E89" t="s">
        <v>28</v>
      </c>
    </row>
    <row r="90" spans="1:26" x14ac:dyDescent="0.35">
      <c r="D90">
        <f>_xlfn.STDEV.S(E27:E46)/(SQRT(20))</f>
        <v>7.8026449530725603</v>
      </c>
      <c r="E90">
        <f>_xlfn.STDEV.S(F27:F46)/(SQRT(20))</f>
        <v>10.353877471571694</v>
      </c>
    </row>
    <row r="92" spans="1:26" x14ac:dyDescent="0.35">
      <c r="C92">
        <v>58</v>
      </c>
      <c r="D92">
        <f>_xlfn.STDEV.S(D27,D34,D36,D40,D42)/(SQRT(5))</f>
        <v>28.020148755628359</v>
      </c>
      <c r="E92">
        <f t="shared" ref="E92:Z92" si="52">_xlfn.STDEV.S(E27,E34,E36,E40,E42)/(SQRT(5))</f>
        <v>17.707834815850468</v>
      </c>
      <c r="F92">
        <f t="shared" si="52"/>
        <v>6.4728675903151194</v>
      </c>
      <c r="G92">
        <f t="shared" si="52"/>
        <v>15.295244137637413</v>
      </c>
      <c r="H92">
        <f t="shared" si="52"/>
        <v>19.31949464275942</v>
      </c>
      <c r="I92">
        <f t="shared" si="52"/>
        <v>23.455973586404351</v>
      </c>
      <c r="J92">
        <f t="shared" si="52"/>
        <v>24.653024190720785</v>
      </c>
      <c r="K92">
        <f t="shared" si="52"/>
        <v>31.235763083658625</v>
      </c>
      <c r="L92">
        <f t="shared" si="52"/>
        <v>29.372581850767297</v>
      </c>
      <c r="M92">
        <f t="shared" si="52"/>
        <v>29.635663148283687</v>
      </c>
      <c r="N92">
        <f t="shared" si="52"/>
        <v>18.053249476132507</v>
      </c>
      <c r="O92">
        <f t="shared" si="52"/>
        <v>16.3425511800001</v>
      </c>
      <c r="P92">
        <f t="shared" si="52"/>
        <v>13.323815478353199</v>
      </c>
      <c r="Q92">
        <f t="shared" si="52"/>
        <v>25.915635631456212</v>
      </c>
      <c r="R92">
        <f t="shared" si="52"/>
        <v>23.686130549561003</v>
      </c>
      <c r="S92">
        <f t="shared" si="52"/>
        <v>20.708179199793214</v>
      </c>
      <c r="T92">
        <f t="shared" si="52"/>
        <v>16.462129314764447</v>
      </c>
      <c r="U92">
        <f t="shared" si="52"/>
        <v>15.6031785819216</v>
      </c>
      <c r="V92">
        <f t="shared" si="52"/>
        <v>19.83323621759412</v>
      </c>
      <c r="W92">
        <f t="shared" si="52"/>
        <v>21.006297882628797</v>
      </c>
      <c r="X92">
        <f t="shared" si="52"/>
        <v>21.797940182580493</v>
      </c>
      <c r="Y92">
        <f t="shared" si="52"/>
        <v>3.9081426682783968</v>
      </c>
      <c r="Z92">
        <f t="shared" si="52"/>
        <v>350.58641042800076</v>
      </c>
    </row>
    <row r="93" spans="1:26" x14ac:dyDescent="0.35">
      <c r="C93">
        <v>48</v>
      </c>
      <c r="D93">
        <f t="shared" ref="D93:Z93" si="53">_xlfn.STDEV.S(D32,D37,D39,D43,D46)/(SQRT(5))</f>
        <v>18.057871995597882</v>
      </c>
      <c r="E93">
        <f t="shared" si="53"/>
        <v>14.964258468590158</v>
      </c>
      <c r="F93">
        <f t="shared" si="53"/>
        <v>9.5947269684190548</v>
      </c>
      <c r="G93">
        <f t="shared" si="53"/>
        <v>9.9784959730852147</v>
      </c>
      <c r="H93">
        <f t="shared" si="53"/>
        <v>8.6573112743955765</v>
      </c>
      <c r="I93">
        <f t="shared" si="53"/>
        <v>11.102866354118733</v>
      </c>
      <c r="J93">
        <f t="shared" si="53"/>
        <v>11.97447397127325</v>
      </c>
      <c r="K93">
        <f t="shared" si="53"/>
        <v>11.384935969532526</v>
      </c>
      <c r="L93">
        <f t="shared" si="53"/>
        <v>13.010046233053716</v>
      </c>
      <c r="M93">
        <f t="shared" si="53"/>
        <v>16.046209155453344</v>
      </c>
      <c r="N93">
        <f t="shared" si="53"/>
        <v>12.314657234519624</v>
      </c>
      <c r="O93">
        <f t="shared" si="53"/>
        <v>9.6034217839489298</v>
      </c>
      <c r="P93">
        <f t="shared" si="53"/>
        <v>11.83072599079836</v>
      </c>
      <c r="Q93">
        <f t="shared" si="53"/>
        <v>13.651778275481963</v>
      </c>
      <c r="R93">
        <f t="shared" si="53"/>
        <v>12.23305728183589</v>
      </c>
      <c r="S93">
        <f t="shared" si="53"/>
        <v>10.078366644844241</v>
      </c>
      <c r="T93">
        <f t="shared" si="53"/>
        <v>11.781239617965488</v>
      </c>
      <c r="U93">
        <f t="shared" si="53"/>
        <v>12.351877055503097</v>
      </c>
      <c r="V93">
        <f t="shared" si="53"/>
        <v>19.119737252465576</v>
      </c>
      <c r="W93">
        <f t="shared" si="53"/>
        <v>14.395714477678466</v>
      </c>
      <c r="X93">
        <f t="shared" si="53"/>
        <v>15.058776366870005</v>
      </c>
      <c r="Y93">
        <f t="shared" si="53"/>
        <v>3.5734736163610261</v>
      </c>
      <c r="Z93">
        <f t="shared" si="53"/>
        <v>184.3354019802006</v>
      </c>
    </row>
    <row r="94" spans="1:26" x14ac:dyDescent="0.35">
      <c r="C94">
        <v>38</v>
      </c>
      <c r="D94">
        <f t="shared" ref="D94:Z94" si="54">_xlfn.STDEV.S(D28,D29,D33,D41,D45)/(SQRT(5))</f>
        <v>16.616043289982233</v>
      </c>
      <c r="E94">
        <f t="shared" si="54"/>
        <v>16.380809253065536</v>
      </c>
      <c r="F94">
        <f t="shared" si="54"/>
        <v>9.6164492669230928</v>
      </c>
      <c r="G94">
        <f t="shared" si="54"/>
        <v>11.252205495626562</v>
      </c>
      <c r="H94">
        <f t="shared" si="54"/>
        <v>10.989530283348385</v>
      </c>
      <c r="I94">
        <f t="shared" si="54"/>
        <v>10.970527104193028</v>
      </c>
      <c r="J94">
        <f t="shared" si="54"/>
        <v>15.363301980821859</v>
      </c>
      <c r="K94">
        <f t="shared" si="54"/>
        <v>18.773939122961195</v>
      </c>
      <c r="L94">
        <f t="shared" si="54"/>
        <v>17.244586128964617</v>
      </c>
      <c r="M94">
        <f t="shared" si="54"/>
        <v>17.815910703345814</v>
      </c>
      <c r="N94">
        <f t="shared" si="54"/>
        <v>11.581179767285196</v>
      </c>
      <c r="O94">
        <f t="shared" si="54"/>
        <v>11.545089994997065</v>
      </c>
      <c r="P94">
        <f t="shared" si="54"/>
        <v>13.688411020072492</v>
      </c>
      <c r="Q94">
        <f t="shared" si="54"/>
        <v>20.370909742361533</v>
      </c>
      <c r="R94">
        <f t="shared" si="54"/>
        <v>19.232898533846214</v>
      </c>
      <c r="S94">
        <f t="shared" si="54"/>
        <v>20.222875332215892</v>
      </c>
      <c r="T94">
        <f t="shared" si="54"/>
        <v>19.003706401974853</v>
      </c>
      <c r="U94">
        <f t="shared" si="54"/>
        <v>22.930585253016801</v>
      </c>
      <c r="V94">
        <f t="shared" si="54"/>
        <v>27.90523514241815</v>
      </c>
      <c r="W94">
        <f t="shared" si="54"/>
        <v>21.849569219764227</v>
      </c>
      <c r="X94">
        <f t="shared" si="54"/>
        <v>24.288077219551429</v>
      </c>
      <c r="Y94">
        <f t="shared" si="54"/>
        <v>1.4444910951582777</v>
      </c>
      <c r="Z94">
        <f t="shared" si="54"/>
        <v>287.35237793044269</v>
      </c>
    </row>
    <row r="95" spans="1:26" x14ac:dyDescent="0.35">
      <c r="C95">
        <v>28</v>
      </c>
      <c r="D95">
        <f t="shared" ref="D95:Z95" si="55">_xlfn.STDEV.S(D30,D31,D35,D38,D44)/(SQRT(5))</f>
        <v>49.608964209682483</v>
      </c>
      <c r="E95">
        <f t="shared" si="55"/>
        <v>14.232452817034137</v>
      </c>
      <c r="F95">
        <f t="shared" si="55"/>
        <v>4.9451409505878656</v>
      </c>
      <c r="G95">
        <f t="shared" si="55"/>
        <v>7.2397686180338594</v>
      </c>
      <c r="H95">
        <f t="shared" si="55"/>
        <v>4.4942015744999599</v>
      </c>
      <c r="I95">
        <f t="shared" si="55"/>
        <v>3.9611728087041009</v>
      </c>
      <c r="J95">
        <f t="shared" si="55"/>
        <v>4.216330696756124</v>
      </c>
      <c r="K95">
        <f t="shared" si="55"/>
        <v>7.4667755343959836</v>
      </c>
      <c r="L95">
        <f t="shared" si="55"/>
        <v>10.654039895980311</v>
      </c>
      <c r="M95">
        <f t="shared" si="55"/>
        <v>12.07857161743428</v>
      </c>
      <c r="N95">
        <f t="shared" si="55"/>
        <v>9.8522340845154126</v>
      </c>
      <c r="O95">
        <f t="shared" si="55"/>
        <v>9.6337918405550464</v>
      </c>
      <c r="P95">
        <f t="shared" si="55"/>
        <v>12.812888431093729</v>
      </c>
      <c r="Q95">
        <f t="shared" si="55"/>
        <v>17.883709834299641</v>
      </c>
      <c r="R95">
        <f t="shared" si="55"/>
        <v>21.657734345801309</v>
      </c>
      <c r="S95">
        <f t="shared" si="55"/>
        <v>22.409639507013225</v>
      </c>
      <c r="T95">
        <f t="shared" si="55"/>
        <v>25.246795360776797</v>
      </c>
      <c r="U95">
        <f t="shared" si="55"/>
        <v>18.080966866265687</v>
      </c>
      <c r="V95">
        <f t="shared" si="55"/>
        <v>15.075394480847271</v>
      </c>
      <c r="W95">
        <f t="shared" si="55"/>
        <v>2.6946631966705263</v>
      </c>
      <c r="X95">
        <f t="shared" si="55"/>
        <v>1.6595939177006092</v>
      </c>
      <c r="Y95">
        <f t="shared" si="55"/>
        <v>0.64599605633340174</v>
      </c>
      <c r="Z95">
        <f t="shared" si="55"/>
        <v>192.26757085923501</v>
      </c>
    </row>
    <row r="98" spans="1:26" x14ac:dyDescent="0.35">
      <c r="C98">
        <v>1</v>
      </c>
      <c r="D98">
        <f t="shared" ref="D98:Z98" si="56">_xlfn.STDEV.S(D27,D28,D37,D38)/(SQRT(4))</f>
        <v>42.171554069247506</v>
      </c>
      <c r="E98">
        <f t="shared" si="56"/>
        <v>21.104323042930542</v>
      </c>
      <c r="F98">
        <f t="shared" si="56"/>
        <v>22.461333351935988</v>
      </c>
      <c r="G98">
        <f t="shared" si="56"/>
        <v>51.398821452333046</v>
      </c>
      <c r="H98">
        <f t="shared" si="56"/>
        <v>52.248529506155684</v>
      </c>
      <c r="I98">
        <f t="shared" si="56"/>
        <v>55.698822412041281</v>
      </c>
      <c r="J98">
        <f t="shared" si="56"/>
        <v>52.39475389195205</v>
      </c>
      <c r="K98">
        <f t="shared" si="56"/>
        <v>66.730564013152801</v>
      </c>
      <c r="L98">
        <f t="shared" si="56"/>
        <v>66.793071434164816</v>
      </c>
      <c r="M98">
        <f t="shared" si="56"/>
        <v>69.403250058152963</v>
      </c>
      <c r="N98">
        <f t="shared" si="56"/>
        <v>44.649926180253637</v>
      </c>
      <c r="O98">
        <f t="shared" si="56"/>
        <v>39.990712707673701</v>
      </c>
      <c r="P98">
        <f t="shared" si="56"/>
        <v>35.129902663815841</v>
      </c>
      <c r="Q98">
        <f t="shared" si="56"/>
        <v>59.967405999656322</v>
      </c>
      <c r="R98">
        <f t="shared" si="56"/>
        <v>51.291300389695962</v>
      </c>
      <c r="S98">
        <f t="shared" si="56"/>
        <v>45.468019908683821</v>
      </c>
      <c r="T98">
        <f t="shared" si="56"/>
        <v>41.644622324188703</v>
      </c>
      <c r="U98">
        <f t="shared" si="56"/>
        <v>38.090036917136189</v>
      </c>
      <c r="V98">
        <f t="shared" si="56"/>
        <v>39.848061342524254</v>
      </c>
      <c r="W98">
        <f t="shared" si="56"/>
        <v>37.984897700798939</v>
      </c>
      <c r="X98">
        <f t="shared" si="56"/>
        <v>32.960573247820456</v>
      </c>
      <c r="Y98">
        <f t="shared" si="56"/>
        <v>1.9334968809952142</v>
      </c>
      <c r="Z98">
        <f t="shared" si="56"/>
        <v>875.86798254375071</v>
      </c>
    </row>
    <row r="99" spans="1:26" x14ac:dyDescent="0.35">
      <c r="C99">
        <v>2</v>
      </c>
      <c r="D99">
        <f t="shared" ref="D99:Z99" si="57">_xlfn.STDEV.S(D29,D30,D39,D40)/(SQRT(4))</f>
        <v>41.556848144323297</v>
      </c>
      <c r="E99">
        <f t="shared" si="57"/>
        <v>24.490763276707753</v>
      </c>
      <c r="F99">
        <f t="shared" si="57"/>
        <v>33.794094791813045</v>
      </c>
      <c r="G99">
        <f t="shared" si="57"/>
        <v>55.076452128151438</v>
      </c>
      <c r="H99">
        <f t="shared" si="57"/>
        <v>51.304858756411669</v>
      </c>
      <c r="I99">
        <f t="shared" si="57"/>
        <v>50.101148613198923</v>
      </c>
      <c r="J99">
        <f t="shared" si="57"/>
        <v>39.781461344145754</v>
      </c>
      <c r="K99">
        <f t="shared" si="57"/>
        <v>64.707182070280197</v>
      </c>
      <c r="L99">
        <f t="shared" si="57"/>
        <v>70.185521812242243</v>
      </c>
      <c r="M99">
        <f t="shared" si="57"/>
        <v>69.989531389755115</v>
      </c>
      <c r="N99">
        <f t="shared" si="57"/>
        <v>41.07179558864383</v>
      </c>
      <c r="O99">
        <f t="shared" si="57"/>
        <v>33.539733268870009</v>
      </c>
      <c r="P99">
        <f t="shared" si="57"/>
        <v>33.122393946700072</v>
      </c>
      <c r="Q99">
        <f t="shared" si="57"/>
        <v>52.417149953404717</v>
      </c>
      <c r="R99">
        <f t="shared" si="57"/>
        <v>44.431311020624982</v>
      </c>
      <c r="S99">
        <f t="shared" si="57"/>
        <v>41.282930458507138</v>
      </c>
      <c r="T99">
        <f t="shared" si="57"/>
        <v>40.381212964686952</v>
      </c>
      <c r="U99">
        <f t="shared" si="57"/>
        <v>39.982015765754383</v>
      </c>
      <c r="V99">
        <f t="shared" si="57"/>
        <v>35.953032245038379</v>
      </c>
      <c r="W99">
        <f t="shared" si="57"/>
        <v>18.010338384074132</v>
      </c>
      <c r="X99">
        <f t="shared" si="57"/>
        <v>16.222413178637613</v>
      </c>
      <c r="Y99">
        <f t="shared" si="57"/>
        <v>3.5749330706249989</v>
      </c>
      <c r="Z99">
        <f t="shared" si="57"/>
        <v>787.76889361919552</v>
      </c>
    </row>
    <row r="100" spans="1:26" x14ac:dyDescent="0.35">
      <c r="C100">
        <v>3</v>
      </c>
      <c r="D100">
        <f t="shared" ref="D100:Z100" si="58">_xlfn.STDEV.S(D31,D32,D41,D42)/(SQRT(4))</f>
        <v>19.724489320451198</v>
      </c>
      <c r="E100">
        <f t="shared" si="58"/>
        <v>24.604097855297436</v>
      </c>
      <c r="F100">
        <f t="shared" si="58"/>
        <v>25.054044636228436</v>
      </c>
      <c r="G100">
        <f t="shared" si="58"/>
        <v>35.637286469878632</v>
      </c>
      <c r="H100">
        <f t="shared" si="58"/>
        <v>34.298426387694143</v>
      </c>
      <c r="I100">
        <f t="shared" si="58"/>
        <v>35.865873250776907</v>
      </c>
      <c r="J100">
        <f t="shared" si="58"/>
        <v>29.039899909950083</v>
      </c>
      <c r="K100">
        <f t="shared" si="58"/>
        <v>40.448974846402237</v>
      </c>
      <c r="L100">
        <f t="shared" si="58"/>
        <v>48.26272233255434</v>
      </c>
      <c r="M100">
        <f t="shared" si="58"/>
        <v>51.726766938712089</v>
      </c>
      <c r="N100">
        <f t="shared" si="58"/>
        <v>35.933681849532761</v>
      </c>
      <c r="O100">
        <f t="shared" si="58"/>
        <v>33.379935826952845</v>
      </c>
      <c r="P100">
        <f t="shared" si="58"/>
        <v>33.411175829884868</v>
      </c>
      <c r="Q100">
        <f t="shared" si="58"/>
        <v>54.579339883194635</v>
      </c>
      <c r="R100">
        <f t="shared" si="58"/>
        <v>52.271819837910222</v>
      </c>
      <c r="S100">
        <f t="shared" si="58"/>
        <v>54.517978499336706</v>
      </c>
      <c r="T100">
        <f t="shared" si="58"/>
        <v>55.730031481791144</v>
      </c>
      <c r="U100">
        <f t="shared" si="58"/>
        <v>41.952458104226494</v>
      </c>
      <c r="V100">
        <f t="shared" si="58"/>
        <v>44.462607567597374</v>
      </c>
      <c r="W100">
        <f t="shared" si="58"/>
        <v>30.10848719053314</v>
      </c>
      <c r="X100">
        <f t="shared" si="58"/>
        <v>29.638479289606703</v>
      </c>
      <c r="Y100">
        <f t="shared" si="58"/>
        <v>4.6713898071214688</v>
      </c>
      <c r="Z100">
        <f t="shared" si="58"/>
        <v>713.18733832133069</v>
      </c>
    </row>
    <row r="101" spans="1:26" x14ac:dyDescent="0.35">
      <c r="C101">
        <v>4</v>
      </c>
      <c r="D101">
        <f t="shared" ref="D101:Z101" si="59">_xlfn.STDEV.S(D33,D34,D43,D44)/(SQRT(4))</f>
        <v>4.8985076325247183</v>
      </c>
      <c r="E101">
        <f t="shared" si="59"/>
        <v>11.415897598421218</v>
      </c>
      <c r="F101">
        <f t="shared" si="59"/>
        <v>21.691427918882979</v>
      </c>
      <c r="G101">
        <f t="shared" si="59"/>
        <v>36.585854194491404</v>
      </c>
      <c r="H101">
        <f t="shared" si="59"/>
        <v>34.330096809765877</v>
      </c>
      <c r="I101">
        <f t="shared" si="59"/>
        <v>31.343570659908703</v>
      </c>
      <c r="J101">
        <f t="shared" si="59"/>
        <v>20.451582879779096</v>
      </c>
      <c r="K101">
        <f t="shared" si="59"/>
        <v>32.076973043654547</v>
      </c>
      <c r="L101">
        <f t="shared" si="59"/>
        <v>37.193892635840122</v>
      </c>
      <c r="M101">
        <f t="shared" si="59"/>
        <v>38.35729081582204</v>
      </c>
      <c r="N101">
        <f t="shared" si="59"/>
        <v>22.586778900851225</v>
      </c>
      <c r="O101">
        <f t="shared" si="59"/>
        <v>18.951205698900655</v>
      </c>
      <c r="P101">
        <f t="shared" si="59"/>
        <v>15.05785260056742</v>
      </c>
      <c r="Q101">
        <f t="shared" si="59"/>
        <v>25.010630906442668</v>
      </c>
      <c r="R101">
        <f t="shared" si="59"/>
        <v>16.832608722467384</v>
      </c>
      <c r="S101">
        <f t="shared" si="59"/>
        <v>14.950657289316567</v>
      </c>
      <c r="T101">
        <f t="shared" si="59"/>
        <v>15.250045562332891</v>
      </c>
      <c r="U101">
        <f t="shared" si="59"/>
        <v>17.473765440723689</v>
      </c>
      <c r="V101">
        <f t="shared" si="59"/>
        <v>16.624726603979031</v>
      </c>
      <c r="W101">
        <f t="shared" si="59"/>
        <v>15.984867513280577</v>
      </c>
      <c r="X101">
        <f t="shared" si="59"/>
        <v>7.0457511818565148</v>
      </c>
      <c r="Y101">
        <f t="shared" si="59"/>
        <v>2.2064965947508233</v>
      </c>
      <c r="Z101">
        <f t="shared" si="59"/>
        <v>404.58420220261803</v>
      </c>
    </row>
    <row r="102" spans="1:26" x14ac:dyDescent="0.35">
      <c r="C102">
        <v>5</v>
      </c>
      <c r="D102">
        <f t="shared" ref="D102:Z102" si="60">_xlfn.STDEV.S(D35,D36,D45,D46)/(SQRT(4))</f>
        <v>34.187984622124247</v>
      </c>
      <c r="E102">
        <f t="shared" si="60"/>
        <v>10.433052972878698</v>
      </c>
      <c r="F102">
        <f t="shared" si="60"/>
        <v>25.273434741975915</v>
      </c>
      <c r="G102">
        <f t="shared" si="60"/>
        <v>34.491793774208375</v>
      </c>
      <c r="H102">
        <f t="shared" si="60"/>
        <v>34.917665445813149</v>
      </c>
      <c r="I102">
        <f t="shared" si="60"/>
        <v>34.349085046699457</v>
      </c>
      <c r="J102">
        <f t="shared" si="60"/>
        <v>29.015939592413606</v>
      </c>
      <c r="K102">
        <f t="shared" si="60"/>
        <v>41.375488482472797</v>
      </c>
      <c r="L102">
        <f t="shared" si="60"/>
        <v>50.198230514701741</v>
      </c>
      <c r="M102">
        <f t="shared" si="60"/>
        <v>53.721185076241696</v>
      </c>
      <c r="N102">
        <f t="shared" si="60"/>
        <v>34.672801515113704</v>
      </c>
      <c r="O102">
        <f t="shared" si="60"/>
        <v>31.231031045968081</v>
      </c>
      <c r="P102">
        <f t="shared" si="60"/>
        <v>26.804295820404612</v>
      </c>
      <c r="Q102">
        <f t="shared" si="60"/>
        <v>46.073001520131918</v>
      </c>
      <c r="R102">
        <f t="shared" si="60"/>
        <v>39.861149883308357</v>
      </c>
      <c r="S102">
        <f t="shared" si="60"/>
        <v>35.738385358019897</v>
      </c>
      <c r="T102">
        <f t="shared" si="60"/>
        <v>35.728653344670974</v>
      </c>
      <c r="U102">
        <f t="shared" si="60"/>
        <v>41.435330506196266</v>
      </c>
      <c r="V102">
        <f t="shared" si="60"/>
        <v>50.490939082755396</v>
      </c>
      <c r="W102">
        <f t="shared" si="60"/>
        <v>38.894113049327643</v>
      </c>
      <c r="X102">
        <f t="shared" si="60"/>
        <v>30.947189315220932</v>
      </c>
      <c r="Y102">
        <f t="shared" si="60"/>
        <v>1.955850188703419</v>
      </c>
      <c r="Z102">
        <f t="shared" si="60"/>
        <v>668.55930041856914</v>
      </c>
    </row>
    <row r="104" spans="1:26" x14ac:dyDescent="0.35">
      <c r="A104" t="s">
        <v>59</v>
      </c>
    </row>
    <row r="105" spans="1:26" x14ac:dyDescent="0.35">
      <c r="A105" t="s">
        <v>97</v>
      </c>
      <c r="D105">
        <v>27</v>
      </c>
      <c r="E105">
        <v>31</v>
      </c>
      <c r="F105">
        <v>35</v>
      </c>
      <c r="G105">
        <v>38</v>
      </c>
      <c r="H105">
        <v>41</v>
      </c>
      <c r="I105">
        <v>44</v>
      </c>
      <c r="J105">
        <v>47</v>
      </c>
      <c r="K105">
        <v>50</v>
      </c>
      <c r="L105">
        <v>53</v>
      </c>
      <c r="M105">
        <v>56</v>
      </c>
      <c r="N105">
        <v>58</v>
      </c>
      <c r="O105">
        <v>60</v>
      </c>
      <c r="P105">
        <v>62</v>
      </c>
      <c r="Q105">
        <v>65</v>
      </c>
      <c r="R105">
        <v>68</v>
      </c>
      <c r="S105">
        <v>71</v>
      </c>
      <c r="T105">
        <v>74</v>
      </c>
      <c r="U105">
        <v>77</v>
      </c>
      <c r="V105">
        <v>80</v>
      </c>
      <c r="W105">
        <v>83</v>
      </c>
      <c r="X105">
        <v>86</v>
      </c>
    </row>
    <row r="106" spans="1:26" x14ac:dyDescent="0.35">
      <c r="C106">
        <v>58</v>
      </c>
      <c r="D106">
        <f>D76</f>
        <v>251.67528817199999</v>
      </c>
      <c r="E106">
        <f>D106+E76</f>
        <v>494.36217319499997</v>
      </c>
      <c r="F106">
        <f>E106+F76</f>
        <v>615.29705192699998</v>
      </c>
      <c r="G106">
        <f>E106+G76</f>
        <v>726.01783617149999</v>
      </c>
      <c r="H106">
        <f t="shared" ref="H106:W106" si="61">G106+H76</f>
        <v>968.70472119449994</v>
      </c>
      <c r="I106">
        <f t="shared" si="61"/>
        <v>1215.4772440124998</v>
      </c>
      <c r="J106">
        <f t="shared" si="61"/>
        <v>1427.5218455729998</v>
      </c>
      <c r="K106">
        <f t="shared" si="61"/>
        <v>1742.1159557879998</v>
      </c>
      <c r="L106">
        <f t="shared" si="61"/>
        <v>2093.8893699374999</v>
      </c>
      <c r="M106">
        <f t="shared" si="61"/>
        <v>2470.5851746364997</v>
      </c>
      <c r="N106">
        <f t="shared" si="61"/>
        <v>2717.7662612339996</v>
      </c>
      <c r="O106">
        <f t="shared" si="61"/>
        <v>2944.5191588564994</v>
      </c>
      <c r="P106">
        <f t="shared" si="61"/>
        <v>3146.3496659294992</v>
      </c>
      <c r="Q106">
        <f t="shared" si="61"/>
        <v>3485.049039134999</v>
      </c>
      <c r="R106">
        <f t="shared" si="61"/>
        <v>3772.6779399029992</v>
      </c>
      <c r="S106">
        <f t="shared" si="61"/>
        <v>4032.9330674444991</v>
      </c>
      <c r="T106">
        <f t="shared" si="61"/>
        <v>4280.5227178214991</v>
      </c>
      <c r="U106">
        <f t="shared" si="61"/>
        <v>4492.5673193819994</v>
      </c>
      <c r="V106">
        <f t="shared" si="61"/>
        <v>4677.6467114954994</v>
      </c>
      <c r="W106">
        <f t="shared" si="61"/>
        <v>4798.581590227499</v>
      </c>
      <c r="X106">
        <f>W106+X76</f>
        <v>4891.3255681739993</v>
      </c>
    </row>
    <row r="107" spans="1:26" x14ac:dyDescent="0.35">
      <c r="C107">
        <v>48</v>
      </c>
      <c r="D107">
        <f>D77</f>
        <v>233.2899180945</v>
      </c>
      <c r="E107">
        <f t="shared" ref="E107:X109" si="62">D107+E77</f>
        <v>466.98839996849995</v>
      </c>
      <c r="F107">
        <f t="shared" si="62"/>
        <v>567.90365350499997</v>
      </c>
      <c r="G107">
        <f>E107+G77</f>
        <v>639.81087869699991</v>
      </c>
      <c r="H107">
        <f t="shared" si="62"/>
        <v>828.97590860549985</v>
      </c>
      <c r="I107">
        <f t="shared" si="62"/>
        <v>1015.2809920574998</v>
      </c>
      <c r="J107">
        <f t="shared" si="62"/>
        <v>1181.9750140934998</v>
      </c>
      <c r="K107">
        <f t="shared" si="62"/>
        <v>1418.1248786444996</v>
      </c>
      <c r="L107">
        <f t="shared" si="62"/>
        <v>1684.9170266579995</v>
      </c>
      <c r="M107">
        <f t="shared" si="62"/>
        <v>1972.9544912054994</v>
      </c>
      <c r="N107">
        <f t="shared" si="62"/>
        <v>2165.3880313499994</v>
      </c>
      <c r="O107">
        <f t="shared" si="62"/>
        <v>2343.1132754324994</v>
      </c>
      <c r="P107">
        <f t="shared" si="62"/>
        <v>2502.8617132169993</v>
      </c>
      <c r="Q107">
        <f t="shared" si="62"/>
        <v>2767.2024785534995</v>
      </c>
      <c r="R107">
        <f t="shared" si="62"/>
        <v>2994.7725037349996</v>
      </c>
      <c r="S107">
        <f t="shared" si="62"/>
        <v>3204.7742863979997</v>
      </c>
      <c r="T107">
        <f t="shared" si="62"/>
        <v>3406.1962296914999</v>
      </c>
      <c r="U107">
        <f t="shared" si="62"/>
        <v>3572.8902517275001</v>
      </c>
      <c r="V107">
        <f t="shared" si="62"/>
        <v>3703.6306611675</v>
      </c>
      <c r="W107">
        <f t="shared" si="62"/>
        <v>3769.8179934465002</v>
      </c>
      <c r="X107">
        <f t="shared" si="62"/>
        <v>3827.425486356</v>
      </c>
    </row>
    <row r="108" spans="1:26" x14ac:dyDescent="0.35">
      <c r="C108">
        <v>38</v>
      </c>
      <c r="D108">
        <f>D78</f>
        <v>176.90811652349998</v>
      </c>
      <c r="E108">
        <f t="shared" si="62"/>
        <v>397.53255745349992</v>
      </c>
      <c r="F108">
        <f t="shared" si="62"/>
        <v>447.37733855249991</v>
      </c>
      <c r="G108">
        <f>E108+G78</f>
        <v>504.1677039029999</v>
      </c>
      <c r="H108">
        <f t="shared" si="62"/>
        <v>624.28545507599983</v>
      </c>
      <c r="I108">
        <f t="shared" si="62"/>
        <v>755.43442829549986</v>
      </c>
      <c r="J108">
        <f t="shared" si="62"/>
        <v>882.90632749949987</v>
      </c>
      <c r="K108">
        <f t="shared" si="62"/>
        <v>1063.9000818179998</v>
      </c>
      <c r="L108">
        <f t="shared" si="62"/>
        <v>1271.0419180244996</v>
      </c>
      <c r="M108">
        <f t="shared" si="62"/>
        <v>1501.0633258829996</v>
      </c>
      <c r="N108">
        <f t="shared" si="62"/>
        <v>1664.0802739034996</v>
      </c>
      <c r="O108">
        <f t="shared" si="62"/>
        <v>1818.9259463339995</v>
      </c>
      <c r="P108">
        <f t="shared" si="62"/>
        <v>1957.8376313639994</v>
      </c>
      <c r="Q108">
        <f t="shared" si="62"/>
        <v>2192.3532407969992</v>
      </c>
      <c r="R108">
        <f t="shared" si="62"/>
        <v>2388.8724187364992</v>
      </c>
      <c r="S108">
        <f t="shared" si="62"/>
        <v>2566.5976628189992</v>
      </c>
      <c r="T108">
        <f t="shared" si="62"/>
        <v>2727.571791941999</v>
      </c>
      <c r="U108">
        <f t="shared" si="62"/>
        <v>2833.798374611999</v>
      </c>
      <c r="V108">
        <f t="shared" si="62"/>
        <v>2903.2542171269988</v>
      </c>
      <c r="W108">
        <f t="shared" si="62"/>
        <v>2933.8965005894988</v>
      </c>
      <c r="X108">
        <f t="shared" si="62"/>
        <v>2973.9357509804986</v>
      </c>
    </row>
    <row r="109" spans="1:26" x14ac:dyDescent="0.35">
      <c r="C109">
        <v>28</v>
      </c>
      <c r="D109">
        <f>D79</f>
        <v>256.98661730549998</v>
      </c>
      <c r="E109">
        <f>D109+E79</f>
        <v>467.80552752749998</v>
      </c>
      <c r="F109">
        <f>E109+F79</f>
        <v>481.28813225099998</v>
      </c>
      <c r="G109">
        <f>E109+G79</f>
        <v>505.80195902099996</v>
      </c>
      <c r="H109">
        <f t="shared" si="62"/>
        <v>564.63514326899997</v>
      </c>
      <c r="I109">
        <f t="shared" si="62"/>
        <v>625.10258263499998</v>
      </c>
      <c r="J109">
        <f t="shared" si="62"/>
        <v>689.2470960165</v>
      </c>
      <c r="K109">
        <f t="shared" si="62"/>
        <v>784.44245664000005</v>
      </c>
      <c r="L109">
        <f t="shared" si="62"/>
        <v>890.66903931000002</v>
      </c>
      <c r="M109">
        <f t="shared" si="62"/>
        <v>1012.4210456010001</v>
      </c>
      <c r="N109">
        <f t="shared" si="62"/>
        <v>1099.4451306344999</v>
      </c>
      <c r="O109">
        <f t="shared" si="62"/>
        <v>1184.83496055</v>
      </c>
      <c r="P109">
        <f t="shared" si="62"/>
        <v>1262.0535148755</v>
      </c>
      <c r="Q109">
        <f t="shared" si="62"/>
        <v>1389.1168502999999</v>
      </c>
      <c r="R109">
        <f t="shared" si="62"/>
        <v>1499.4290707649998</v>
      </c>
      <c r="S109">
        <f t="shared" si="62"/>
        <v>1592.9901762704999</v>
      </c>
      <c r="T109">
        <f t="shared" si="62"/>
        <v>1678.3800061859999</v>
      </c>
      <c r="U109">
        <f t="shared" si="62"/>
        <v>1746.201593583</v>
      </c>
      <c r="V109">
        <f t="shared" si="62"/>
        <v>1783.7894612969999</v>
      </c>
      <c r="W109">
        <f t="shared" si="62"/>
        <v>1790.3264817689999</v>
      </c>
      <c r="X109">
        <f t="shared" si="62"/>
        <v>1799.314884918</v>
      </c>
    </row>
    <row r="111" spans="1:26" x14ac:dyDescent="0.35">
      <c r="A111" t="s">
        <v>28</v>
      </c>
      <c r="D111">
        <v>27</v>
      </c>
      <c r="E111">
        <v>31</v>
      </c>
      <c r="F111">
        <v>35</v>
      </c>
      <c r="G111">
        <v>38</v>
      </c>
      <c r="H111">
        <v>41</v>
      </c>
      <c r="I111">
        <v>44</v>
      </c>
      <c r="J111">
        <v>47</v>
      </c>
      <c r="K111">
        <v>50</v>
      </c>
      <c r="L111">
        <v>53</v>
      </c>
      <c r="M111">
        <v>56</v>
      </c>
      <c r="N111">
        <v>58</v>
      </c>
      <c r="O111">
        <v>60</v>
      </c>
      <c r="P111">
        <v>62</v>
      </c>
      <c r="Q111">
        <v>65</v>
      </c>
      <c r="R111">
        <v>68</v>
      </c>
      <c r="S111">
        <v>71</v>
      </c>
      <c r="T111">
        <v>74</v>
      </c>
      <c r="U111">
        <v>77</v>
      </c>
      <c r="V111">
        <v>80</v>
      </c>
      <c r="W111">
        <v>83</v>
      </c>
      <c r="X111">
        <v>86</v>
      </c>
    </row>
    <row r="112" spans="1:26" x14ac:dyDescent="0.35">
      <c r="C112">
        <v>58</v>
      </c>
      <c r="D112">
        <f>_xlfn.STDEV.S(D50,D57,D59,D63,D65)/(SQRT(5))</f>
        <v>28.020148755628359</v>
      </c>
      <c r="E112">
        <f t="shared" ref="E112:W112" si="63">_xlfn.STDEV.S(E50,E57,E59,E63,E65)/(SQRT(5))</f>
        <v>45.34413774614422</v>
      </c>
      <c r="F112">
        <f t="shared" si="63"/>
        <v>50.744213531865022</v>
      </c>
      <c r="G112">
        <f t="shared" si="63"/>
        <v>65.849150999821944</v>
      </c>
      <c r="H112">
        <f t="shared" si="63"/>
        <v>84.167113503400131</v>
      </c>
      <c r="I112">
        <f t="shared" si="63"/>
        <v>106.69969877260449</v>
      </c>
      <c r="J112">
        <f t="shared" si="63"/>
        <v>128.54509942581993</v>
      </c>
      <c r="K112">
        <f t="shared" si="63"/>
        <v>158.84542560873507</v>
      </c>
      <c r="L112">
        <f t="shared" si="63"/>
        <v>187.51074608469426</v>
      </c>
      <c r="M112">
        <f t="shared" si="63"/>
        <v>216.44974875368979</v>
      </c>
      <c r="N112">
        <f t="shared" si="63"/>
        <v>232.98938362660888</v>
      </c>
      <c r="O112">
        <f t="shared" si="63"/>
        <v>245.97066502592884</v>
      </c>
      <c r="P112">
        <f t="shared" si="63"/>
        <v>257.23511049849412</v>
      </c>
      <c r="Q112">
        <f t="shared" si="63"/>
        <v>280.6623523082248</v>
      </c>
      <c r="R112">
        <f t="shared" si="63"/>
        <v>302.09762280272469</v>
      </c>
      <c r="S112">
        <f t="shared" si="63"/>
        <v>319.3760338237135</v>
      </c>
      <c r="T112">
        <f t="shared" si="63"/>
        <v>333.00617372716692</v>
      </c>
      <c r="U112">
        <f t="shared" si="63"/>
        <v>344.77469799090812</v>
      </c>
      <c r="V112">
        <f t="shared" si="63"/>
        <v>357.29772661098087</v>
      </c>
      <c r="W112">
        <f t="shared" si="63"/>
        <v>369.84298213393828</v>
      </c>
      <c r="X112">
        <f>_xlfn.STDEV.S(X50,X57,X59,X63,X65)/(SQRT(5))</f>
        <v>386.0768827091361</v>
      </c>
    </row>
    <row r="113" spans="1:24" x14ac:dyDescent="0.35">
      <c r="C113">
        <v>48</v>
      </c>
      <c r="D113">
        <f>_xlfn.STDEV.S(D55,D60,D62,D66,D69)/(SQRT(5))</f>
        <v>18.057871995597882</v>
      </c>
      <c r="E113">
        <f t="shared" ref="E113:X113" si="64">_xlfn.STDEV.S(E55,E60,E62,E66,E69)/(SQRT(5))</f>
        <v>21.362846380747897</v>
      </c>
      <c r="F113">
        <f t="shared" si="64"/>
        <v>24.023758684603557</v>
      </c>
      <c r="G113">
        <f t="shared" si="64"/>
        <v>30.822881206399824</v>
      </c>
      <c r="H113">
        <f t="shared" si="64"/>
        <v>37.038734703469139</v>
      </c>
      <c r="I113">
        <f t="shared" si="64"/>
        <v>46.280556932342691</v>
      </c>
      <c r="J113">
        <f t="shared" si="64"/>
        <v>55.265708284783969</v>
      </c>
      <c r="K113">
        <f t="shared" si="64"/>
        <v>65.113069873788916</v>
      </c>
      <c r="L113">
        <f t="shared" si="64"/>
        <v>75.759116930261868</v>
      </c>
      <c r="M113">
        <f t="shared" si="64"/>
        <v>91.363119704494224</v>
      </c>
      <c r="N113">
        <f t="shared" si="64"/>
        <v>103.21108730376102</v>
      </c>
      <c r="O113">
        <f t="shared" si="64"/>
        <v>111.63701557924075</v>
      </c>
      <c r="P113">
        <f t="shared" si="64"/>
        <v>122.14553837118778</v>
      </c>
      <c r="Q113">
        <f t="shared" si="64"/>
        <v>133.78202452119635</v>
      </c>
      <c r="R113">
        <f t="shared" si="64"/>
        <v>144.30256378238408</v>
      </c>
      <c r="S113">
        <f t="shared" si="64"/>
        <v>151.82611558195856</v>
      </c>
      <c r="T113">
        <f t="shared" si="64"/>
        <v>160.48211555805739</v>
      </c>
      <c r="U113">
        <f t="shared" si="64"/>
        <v>168.10624687284795</v>
      </c>
      <c r="V113">
        <f t="shared" si="64"/>
        <v>177.38985836838231</v>
      </c>
      <c r="W113">
        <f t="shared" si="64"/>
        <v>180.55953793671605</v>
      </c>
      <c r="X113">
        <f t="shared" si="64"/>
        <v>188.79559399397587</v>
      </c>
    </row>
    <row r="114" spans="1:24" x14ac:dyDescent="0.35">
      <c r="C114">
        <v>38</v>
      </c>
      <c r="D114">
        <f>_xlfn.STDEV.S(D51,D52,D56,D64,D68)/(SQRT(5))</f>
        <v>16.616043289982233</v>
      </c>
      <c r="E114">
        <f t="shared" ref="E114:X114" si="65">_xlfn.STDEV.S(E51,E52,E56,E64,E68)/(SQRT(5))</f>
        <v>27.902244067309827</v>
      </c>
      <c r="F114">
        <f t="shared" si="65"/>
        <v>35.394453466673639</v>
      </c>
      <c r="G114">
        <f t="shared" si="65"/>
        <v>42.239448888150569</v>
      </c>
      <c r="H114">
        <f t="shared" si="65"/>
        <v>50.1302929244928</v>
      </c>
      <c r="I114">
        <f t="shared" si="65"/>
        <v>58.04769736779803</v>
      </c>
      <c r="J114">
        <f t="shared" si="65"/>
        <v>70.77003995355247</v>
      </c>
      <c r="K114">
        <f t="shared" si="65"/>
        <v>88.441083287105499</v>
      </c>
      <c r="L114">
        <f t="shared" si="65"/>
        <v>104.37305325321321</v>
      </c>
      <c r="M114">
        <f t="shared" si="65"/>
        <v>120.33989339646656</v>
      </c>
      <c r="N114">
        <f t="shared" si="65"/>
        <v>131.01621825968354</v>
      </c>
      <c r="O114">
        <f t="shared" si="65"/>
        <v>141.90814615908883</v>
      </c>
      <c r="P114">
        <f t="shared" si="65"/>
        <v>153.21332393160802</v>
      </c>
      <c r="Q114">
        <f t="shared" si="65"/>
        <v>171.5926530638547</v>
      </c>
      <c r="R114">
        <f t="shared" si="65"/>
        <v>189.21554211988877</v>
      </c>
      <c r="S114">
        <f t="shared" si="65"/>
        <v>208.93893362946511</v>
      </c>
      <c r="T114">
        <f t="shared" si="65"/>
        <v>227.57369269036431</v>
      </c>
      <c r="U114">
        <f t="shared" si="65"/>
        <v>246.38851906970606</v>
      </c>
      <c r="V114">
        <f t="shared" si="65"/>
        <v>268.02188759058345</v>
      </c>
      <c r="W114">
        <f t="shared" si="65"/>
        <v>285.63882790242371</v>
      </c>
      <c r="X114">
        <f t="shared" si="65"/>
        <v>307.04009753554084</v>
      </c>
    </row>
    <row r="115" spans="1:24" x14ac:dyDescent="0.35">
      <c r="C115">
        <v>28</v>
      </c>
      <c r="D115">
        <f>_xlfn.STDEV.S(D53,D54,D58,D61,E67)/(SQRT(5))</f>
        <v>59.243861250737844</v>
      </c>
      <c r="E115">
        <f t="shared" ref="E115:X115" si="66">_xlfn.STDEV.S(E53,E54,E58,E61,F67)/(SQRT(5))</f>
        <v>56.503056077251237</v>
      </c>
      <c r="F115">
        <f t="shared" si="66"/>
        <v>60.694071218007821</v>
      </c>
      <c r="G115">
        <f t="shared" si="66"/>
        <v>63.44917886457872</v>
      </c>
      <c r="H115">
        <f t="shared" si="66"/>
        <v>67.731076888292804</v>
      </c>
      <c r="I115">
        <f t="shared" si="66"/>
        <v>71.385925663635319</v>
      </c>
      <c r="J115">
        <f t="shared" si="66"/>
        <v>76.563478759143806</v>
      </c>
      <c r="K115">
        <f t="shared" si="66"/>
        <v>84.370151651444289</v>
      </c>
      <c r="L115">
        <f t="shared" si="66"/>
        <v>94.859412373280364</v>
      </c>
      <c r="M115">
        <f t="shared" si="66"/>
        <v>103.9539936900653</v>
      </c>
      <c r="N115">
        <f t="shared" si="66"/>
        <v>112.44488746911114</v>
      </c>
      <c r="O115">
        <f t="shared" si="66"/>
        <v>121.08523611416058</v>
      </c>
      <c r="P115">
        <f t="shared" si="66"/>
        <v>137.95547904983655</v>
      </c>
      <c r="Q115">
        <f t="shared" si="66"/>
        <v>154.60239125973467</v>
      </c>
      <c r="R115">
        <f t="shared" si="66"/>
        <v>173.48091489338134</v>
      </c>
      <c r="S115">
        <f t="shared" si="66"/>
        <v>195.07369578379505</v>
      </c>
      <c r="T115">
        <f t="shared" si="66"/>
        <v>216.85944248391908</v>
      </c>
      <c r="U115">
        <f t="shared" si="66"/>
        <v>229.70170041281048</v>
      </c>
      <c r="V115">
        <f t="shared" si="66"/>
        <v>239.9116640438879</v>
      </c>
      <c r="W115">
        <f t="shared" si="66"/>
        <v>242.18770372870628</v>
      </c>
      <c r="X115">
        <f t="shared" si="66"/>
        <v>262.81310383040324</v>
      </c>
    </row>
    <row r="118" spans="1:24" x14ac:dyDescent="0.35">
      <c r="A118" t="s">
        <v>76</v>
      </c>
    </row>
    <row r="119" spans="1:24" x14ac:dyDescent="0.35">
      <c r="D119" t="s">
        <v>68</v>
      </c>
      <c r="E119" t="s">
        <v>29</v>
      </c>
      <c r="F119" t="s">
        <v>30</v>
      </c>
      <c r="G119" t="s">
        <v>31</v>
      </c>
      <c r="H119" t="s">
        <v>32</v>
      </c>
      <c r="I119" t="s">
        <v>33</v>
      </c>
      <c r="J119" t="s">
        <v>34</v>
      </c>
      <c r="K119" t="s">
        <v>35</v>
      </c>
      <c r="L119" t="s">
        <v>36</v>
      </c>
      <c r="M119" t="s">
        <v>48</v>
      </c>
      <c r="N119" t="s">
        <v>50</v>
      </c>
      <c r="O119" t="s">
        <v>51</v>
      </c>
      <c r="P119" t="s">
        <v>54</v>
      </c>
      <c r="Q119" t="s">
        <v>55</v>
      </c>
      <c r="R119" t="s">
        <v>57</v>
      </c>
      <c r="S119" t="s">
        <v>60</v>
      </c>
      <c r="T119" t="s">
        <v>62</v>
      </c>
      <c r="U119" t="s">
        <v>64</v>
      </c>
      <c r="V119" t="s">
        <v>66</v>
      </c>
      <c r="W119" t="s">
        <v>69</v>
      </c>
      <c r="X119" t="s">
        <v>71</v>
      </c>
    </row>
    <row r="120" spans="1:24" x14ac:dyDescent="0.35">
      <c r="C120">
        <v>58</v>
      </c>
      <c r="D120">
        <f>D76/10</f>
        <v>25.167528817200001</v>
      </c>
      <c r="E120">
        <f>E76/4</f>
        <v>60.671721255750001</v>
      </c>
      <c r="F120">
        <f>F76/2</f>
        <v>60.467439365999986</v>
      </c>
      <c r="G120">
        <f>G76/3</f>
        <v>77.218554325499994</v>
      </c>
      <c r="H120">
        <f>H76/3</f>
        <v>80.895628340999991</v>
      </c>
      <c r="I120">
        <f t="shared" ref="G120:M123" si="67">I76/3</f>
        <v>82.25750760599999</v>
      </c>
      <c r="J120">
        <f t="shared" si="67"/>
        <v>70.681533853499985</v>
      </c>
      <c r="K120">
        <f t="shared" si="67"/>
        <v>104.86470340499999</v>
      </c>
      <c r="L120">
        <f t="shared" si="67"/>
        <v>117.25780471649999</v>
      </c>
      <c r="M120">
        <f t="shared" si="67"/>
        <v>125.56526823299998</v>
      </c>
      <c r="N120">
        <f t="shared" ref="N120:P123" si="68">N76/2</f>
        <v>123.59054329874998</v>
      </c>
      <c r="O120">
        <f t="shared" si="68"/>
        <v>113.37644881124997</v>
      </c>
      <c r="P120">
        <f t="shared" si="68"/>
        <v>100.91525353649999</v>
      </c>
      <c r="Q120">
        <f t="shared" ref="Q120:X123" si="69">Q76/3</f>
        <v>112.89979106849999</v>
      </c>
      <c r="R120">
        <f t="shared" si="69"/>
        <v>95.876300255999993</v>
      </c>
      <c r="S120">
        <f t="shared" si="69"/>
        <v>86.751709180499986</v>
      </c>
      <c r="T120">
        <f t="shared" si="69"/>
        <v>82.529883458999976</v>
      </c>
      <c r="U120">
        <f t="shared" si="69"/>
        <v>70.681533853499985</v>
      </c>
      <c r="V120">
        <f t="shared" si="69"/>
        <v>61.693130704499993</v>
      </c>
      <c r="W120">
        <f t="shared" si="69"/>
        <v>40.311626243999989</v>
      </c>
      <c r="X120">
        <f t="shared" si="69"/>
        <v>30.9146593155</v>
      </c>
    </row>
    <row r="121" spans="1:24" x14ac:dyDescent="0.35">
      <c r="C121">
        <v>48</v>
      </c>
      <c r="D121">
        <f>D77/10</f>
        <v>23.328991809449999</v>
      </c>
      <c r="E121">
        <f>E77/4</f>
        <v>58.424620468499995</v>
      </c>
      <c r="F121">
        <f>F77/2</f>
        <v>50.457626768249995</v>
      </c>
      <c r="G121">
        <f t="shared" si="67"/>
        <v>57.607492909499989</v>
      </c>
      <c r="H121">
        <f t="shared" si="67"/>
        <v>63.055009969499984</v>
      </c>
      <c r="I121">
        <f t="shared" si="67"/>
        <v>62.101694483999985</v>
      </c>
      <c r="J121">
        <f t="shared" si="67"/>
        <v>55.56467401199999</v>
      </c>
      <c r="K121">
        <f t="shared" si="67"/>
        <v>78.716621516999979</v>
      </c>
      <c r="L121">
        <f t="shared" si="67"/>
        <v>88.930716004499985</v>
      </c>
      <c r="M121">
        <f t="shared" si="67"/>
        <v>96.012488182500007</v>
      </c>
      <c r="N121">
        <f t="shared" si="68"/>
        <v>96.21677007225</v>
      </c>
      <c r="O121">
        <f t="shared" si="68"/>
        <v>88.862622041249992</v>
      </c>
      <c r="P121">
        <f t="shared" si="68"/>
        <v>79.874218892249999</v>
      </c>
      <c r="Q121">
        <f t="shared" si="69"/>
        <v>88.1135884455</v>
      </c>
      <c r="R121">
        <f t="shared" si="69"/>
        <v>75.856675060499981</v>
      </c>
      <c r="S121">
        <f t="shared" si="69"/>
        <v>70.000594220999986</v>
      </c>
      <c r="T121">
        <f t="shared" si="69"/>
        <v>67.140647764499988</v>
      </c>
      <c r="U121">
        <f t="shared" si="69"/>
        <v>55.56467401199999</v>
      </c>
      <c r="V121">
        <f t="shared" si="69"/>
        <v>43.580136479999993</v>
      </c>
      <c r="W121">
        <f t="shared" si="69"/>
        <v>22.062444093</v>
      </c>
      <c r="X121">
        <f t="shared" si="69"/>
        <v>19.202497636499995</v>
      </c>
    </row>
    <row r="122" spans="1:24" x14ac:dyDescent="0.35">
      <c r="C122">
        <v>38</v>
      </c>
      <c r="D122">
        <f>D78/10</f>
        <v>17.69081165235</v>
      </c>
      <c r="E122">
        <f>E78/4</f>
        <v>55.156110232499984</v>
      </c>
      <c r="F122">
        <f>F78/2</f>
        <v>24.922390549500001</v>
      </c>
      <c r="G122">
        <f t="shared" si="67"/>
        <v>35.545048816499992</v>
      </c>
      <c r="H122">
        <f t="shared" si="67"/>
        <v>40.039250390999996</v>
      </c>
      <c r="I122">
        <f t="shared" si="67"/>
        <v>43.716324406499986</v>
      </c>
      <c r="J122">
        <f t="shared" si="67"/>
        <v>42.490633067999994</v>
      </c>
      <c r="K122">
        <f t="shared" si="67"/>
        <v>60.331251439499994</v>
      </c>
      <c r="L122">
        <f t="shared" si="67"/>
        <v>69.047278735499987</v>
      </c>
      <c r="M122">
        <f t="shared" si="67"/>
        <v>76.673802619499995</v>
      </c>
      <c r="N122">
        <f t="shared" si="68"/>
        <v>81.508474010249998</v>
      </c>
      <c r="O122">
        <f t="shared" si="68"/>
        <v>77.422836215249987</v>
      </c>
      <c r="P122">
        <f t="shared" si="68"/>
        <v>69.455842514999986</v>
      </c>
      <c r="Q122">
        <f t="shared" si="69"/>
        <v>78.171869810999979</v>
      </c>
      <c r="R122">
        <f t="shared" si="69"/>
        <v>65.506392646499989</v>
      </c>
      <c r="S122">
        <f t="shared" si="69"/>
        <v>59.241748027499987</v>
      </c>
      <c r="T122">
        <f t="shared" si="69"/>
        <v>53.658043040999985</v>
      </c>
      <c r="U122">
        <f t="shared" si="69"/>
        <v>35.40886089</v>
      </c>
      <c r="V122">
        <f t="shared" si="69"/>
        <v>23.151947504999999</v>
      </c>
      <c r="W122">
        <f t="shared" si="69"/>
        <v>10.214094487499999</v>
      </c>
      <c r="X122">
        <f t="shared" si="69"/>
        <v>13.346416796999998</v>
      </c>
    </row>
    <row r="123" spans="1:24" x14ac:dyDescent="0.35">
      <c r="C123">
        <v>28</v>
      </c>
      <c r="D123">
        <f>D79/10</f>
        <v>25.698661730549997</v>
      </c>
      <c r="E123">
        <f>E79/4</f>
        <v>52.704727555499993</v>
      </c>
      <c r="F123">
        <f>F79/2</f>
        <v>6.741302361749999</v>
      </c>
      <c r="G123">
        <f t="shared" si="67"/>
        <v>12.665477164499999</v>
      </c>
      <c r="H123">
        <f t="shared" si="67"/>
        <v>19.611061415999998</v>
      </c>
      <c r="I123">
        <f t="shared" si="67"/>
        <v>20.155813121999994</v>
      </c>
      <c r="J123">
        <f t="shared" si="67"/>
        <v>21.381504460499997</v>
      </c>
      <c r="K123">
        <f t="shared" si="67"/>
        <v>31.731786874499999</v>
      </c>
      <c r="L123">
        <f t="shared" si="67"/>
        <v>35.40886089</v>
      </c>
      <c r="M123">
        <f t="shared" si="67"/>
        <v>40.584002097000003</v>
      </c>
      <c r="N123">
        <f t="shared" si="68"/>
        <v>43.512042516749993</v>
      </c>
      <c r="O123">
        <f t="shared" si="68"/>
        <v>42.694914957749987</v>
      </c>
      <c r="P123">
        <f t="shared" si="68"/>
        <v>38.609277162749997</v>
      </c>
      <c r="Q123">
        <f t="shared" si="69"/>
        <v>42.354445141499987</v>
      </c>
      <c r="R123">
        <f t="shared" si="69"/>
        <v>36.770740154999999</v>
      </c>
      <c r="S123">
        <f t="shared" si="69"/>
        <v>31.1870351685</v>
      </c>
      <c r="T123">
        <f t="shared" si="69"/>
        <v>28.463276638499995</v>
      </c>
      <c r="U123">
        <f t="shared" si="69"/>
        <v>22.607195798999996</v>
      </c>
      <c r="V123">
        <f t="shared" si="69"/>
        <v>12.529289237999999</v>
      </c>
      <c r="W123">
        <f t="shared" si="69"/>
        <v>2.1790068239999996</v>
      </c>
      <c r="X123">
        <f t="shared" si="69"/>
        <v>2.9961343829999993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05DE5-A243-4D77-89C3-AEADA0BC7BAA}">
  <dimension ref="A1:Q39"/>
  <sheetViews>
    <sheetView zoomScale="73" workbookViewId="0">
      <selection activeCell="J3" sqref="J3"/>
    </sheetView>
  </sheetViews>
  <sheetFormatPr defaultRowHeight="14.5" x14ac:dyDescent="0.35"/>
  <sheetData>
    <row r="1" spans="1:17" x14ac:dyDescent="0.35">
      <c r="A1" t="s">
        <v>9</v>
      </c>
      <c r="B1" t="s">
        <v>0</v>
      </c>
      <c r="C1" t="s">
        <v>10</v>
      </c>
      <c r="D1" t="s">
        <v>73</v>
      </c>
      <c r="E1" t="s">
        <v>79</v>
      </c>
      <c r="F1" t="s">
        <v>80</v>
      </c>
      <c r="G1" t="s">
        <v>81</v>
      </c>
      <c r="H1" t="s">
        <v>88</v>
      </c>
      <c r="I1" t="s">
        <v>100</v>
      </c>
      <c r="J1" t="s">
        <v>99</v>
      </c>
      <c r="K1" t="s">
        <v>82</v>
      </c>
      <c r="L1" t="s">
        <v>83</v>
      </c>
      <c r="M1" t="s">
        <v>84</v>
      </c>
      <c r="N1" t="s">
        <v>86</v>
      </c>
      <c r="O1" t="s">
        <v>85</v>
      </c>
      <c r="P1" t="s">
        <v>87</v>
      </c>
      <c r="Q1" t="s">
        <v>89</v>
      </c>
    </row>
    <row r="2" spans="1:17" x14ac:dyDescent="0.35">
      <c r="A2">
        <v>1</v>
      </c>
      <c r="B2">
        <v>1</v>
      </c>
      <c r="C2">
        <v>58</v>
      </c>
      <c r="D2">
        <v>31</v>
      </c>
      <c r="E2">
        <v>17.21</v>
      </c>
      <c r="F2">
        <v>60</v>
      </c>
      <c r="G2">
        <v>7.7</v>
      </c>
      <c r="H2">
        <v>2.83</v>
      </c>
      <c r="I2">
        <v>92.3</v>
      </c>
      <c r="J2">
        <v>4.3</v>
      </c>
      <c r="K2">
        <f t="shared" ref="K2:K21" si="0">F2/D2</f>
        <v>1.935483870967742</v>
      </c>
      <c r="L2">
        <f t="shared" ref="L2:L21" si="1">D2/E2</f>
        <v>1.8012783265543288</v>
      </c>
      <c r="M2">
        <f t="shared" ref="M2:M21" si="2">F2/E2</f>
        <v>3.4863451481696686</v>
      </c>
      <c r="N2">
        <f t="shared" ref="N2:N21" si="3">G2/F2</f>
        <v>0.12833333333333333</v>
      </c>
      <c r="O2">
        <f t="shared" ref="O2:O21" si="4">G2/E2</f>
        <v>0.44741429401510746</v>
      </c>
      <c r="P2">
        <f t="shared" ref="P2:P21" si="5">(G2/F2)*100</f>
        <v>12.833333333333332</v>
      </c>
      <c r="Q2">
        <f t="shared" ref="Q2:Q21" si="6">H2/E2</f>
        <v>0.16443927948866938</v>
      </c>
    </row>
    <row r="3" spans="1:17" x14ac:dyDescent="0.35">
      <c r="A3">
        <v>1</v>
      </c>
      <c r="B3">
        <v>2</v>
      </c>
      <c r="C3">
        <v>38</v>
      </c>
      <c r="D3">
        <v>11</v>
      </c>
      <c r="E3">
        <v>7.6</v>
      </c>
      <c r="F3">
        <v>27</v>
      </c>
      <c r="G3">
        <v>4.2</v>
      </c>
      <c r="H3">
        <v>2.12</v>
      </c>
      <c r="I3">
        <v>53.1</v>
      </c>
      <c r="J3">
        <v>3.72</v>
      </c>
      <c r="K3">
        <f t="shared" si="0"/>
        <v>2.4545454545454546</v>
      </c>
      <c r="L3">
        <f t="shared" si="1"/>
        <v>1.4473684210526316</v>
      </c>
      <c r="M3">
        <f t="shared" si="2"/>
        <v>3.5526315789473686</v>
      </c>
      <c r="N3">
        <f t="shared" si="3"/>
        <v>0.15555555555555556</v>
      </c>
      <c r="O3">
        <f t="shared" si="4"/>
        <v>0.55263157894736847</v>
      </c>
      <c r="P3">
        <f t="shared" si="5"/>
        <v>15.555555555555555</v>
      </c>
      <c r="Q3">
        <f t="shared" si="6"/>
        <v>0.27894736842105267</v>
      </c>
    </row>
    <row r="4" spans="1:17" x14ac:dyDescent="0.35">
      <c r="A4">
        <v>2</v>
      </c>
      <c r="B4">
        <v>3</v>
      </c>
      <c r="C4">
        <v>38</v>
      </c>
      <c r="D4">
        <v>11</v>
      </c>
      <c r="E4">
        <v>7.3</v>
      </c>
      <c r="F4">
        <v>24</v>
      </c>
      <c r="G4">
        <v>4.3899999999999997</v>
      </c>
      <c r="H4">
        <v>1.55</v>
      </c>
      <c r="I4">
        <v>48.6</v>
      </c>
      <c r="J4">
        <v>3.26</v>
      </c>
      <c r="K4">
        <f t="shared" si="0"/>
        <v>2.1818181818181817</v>
      </c>
      <c r="L4">
        <f t="shared" si="1"/>
        <v>1.5068493150684932</v>
      </c>
      <c r="M4">
        <f t="shared" si="2"/>
        <v>3.2876712328767126</v>
      </c>
      <c r="N4">
        <f t="shared" si="3"/>
        <v>0.18291666666666664</v>
      </c>
      <c r="O4">
        <f t="shared" si="4"/>
        <v>0.60136986301369855</v>
      </c>
      <c r="P4">
        <f t="shared" si="5"/>
        <v>18.291666666666664</v>
      </c>
      <c r="Q4">
        <f t="shared" si="6"/>
        <v>0.21232876712328769</v>
      </c>
    </row>
    <row r="5" spans="1:17" x14ac:dyDescent="0.35">
      <c r="A5">
        <v>2</v>
      </c>
      <c r="B5">
        <v>4</v>
      </c>
      <c r="C5">
        <v>28</v>
      </c>
      <c r="D5">
        <v>12</v>
      </c>
      <c r="E5">
        <v>5.93</v>
      </c>
      <c r="F5">
        <v>23</v>
      </c>
      <c r="G5">
        <v>3.01</v>
      </c>
      <c r="H5">
        <v>2.02</v>
      </c>
      <c r="I5">
        <v>48.2</v>
      </c>
      <c r="J5">
        <v>3.13</v>
      </c>
      <c r="K5">
        <f t="shared" si="0"/>
        <v>1.9166666666666667</v>
      </c>
      <c r="L5">
        <f t="shared" si="1"/>
        <v>2.0236087689713322</v>
      </c>
      <c r="M5">
        <f t="shared" si="2"/>
        <v>3.8785834738617204</v>
      </c>
      <c r="N5">
        <f t="shared" si="3"/>
        <v>0.13086956521739129</v>
      </c>
      <c r="O5">
        <f t="shared" si="4"/>
        <v>0.50758853288364247</v>
      </c>
      <c r="P5">
        <f t="shared" si="5"/>
        <v>13.086956521739129</v>
      </c>
      <c r="Q5">
        <f t="shared" si="6"/>
        <v>0.34064080944350761</v>
      </c>
    </row>
    <row r="6" spans="1:17" x14ac:dyDescent="0.35">
      <c r="A6">
        <v>3</v>
      </c>
      <c r="B6">
        <v>5</v>
      </c>
      <c r="C6">
        <v>28</v>
      </c>
      <c r="D6">
        <v>10</v>
      </c>
      <c r="E6">
        <v>5.63</v>
      </c>
      <c r="F6">
        <v>25</v>
      </c>
      <c r="G6">
        <v>2.5299999999999998</v>
      </c>
      <c r="H6">
        <v>1.93</v>
      </c>
      <c r="I6">
        <v>40.5</v>
      </c>
      <c r="J6">
        <v>3.14</v>
      </c>
      <c r="K6">
        <f t="shared" si="0"/>
        <v>2.5</v>
      </c>
      <c r="L6">
        <f t="shared" si="1"/>
        <v>1.7761989342806395</v>
      </c>
      <c r="M6">
        <f t="shared" si="2"/>
        <v>4.4404973357015987</v>
      </c>
      <c r="N6">
        <f t="shared" si="3"/>
        <v>0.1012</v>
      </c>
      <c r="O6">
        <f t="shared" si="4"/>
        <v>0.44937833037300173</v>
      </c>
      <c r="P6">
        <f t="shared" si="5"/>
        <v>10.119999999999999</v>
      </c>
      <c r="Q6">
        <f t="shared" si="6"/>
        <v>0.34280639431616339</v>
      </c>
    </row>
    <row r="7" spans="1:17" x14ac:dyDescent="0.35">
      <c r="A7">
        <v>3</v>
      </c>
      <c r="B7">
        <v>6</v>
      </c>
      <c r="C7">
        <v>48</v>
      </c>
      <c r="D7">
        <v>21</v>
      </c>
      <c r="E7">
        <v>11.32</v>
      </c>
      <c r="F7">
        <v>38</v>
      </c>
      <c r="G7">
        <v>5.93</v>
      </c>
      <c r="H7">
        <v>1.54</v>
      </c>
      <c r="I7">
        <v>65.2</v>
      </c>
      <c r="J7">
        <v>3.82</v>
      </c>
      <c r="K7">
        <f t="shared" si="0"/>
        <v>1.8095238095238095</v>
      </c>
      <c r="L7">
        <f t="shared" si="1"/>
        <v>1.8551236749116606</v>
      </c>
      <c r="M7">
        <f t="shared" si="2"/>
        <v>3.3568904593639575</v>
      </c>
      <c r="N7">
        <f t="shared" si="3"/>
        <v>0.15605263157894736</v>
      </c>
      <c r="O7">
        <f t="shared" si="4"/>
        <v>0.52385159010600701</v>
      </c>
      <c r="P7">
        <f t="shared" si="5"/>
        <v>15.605263157894736</v>
      </c>
      <c r="Q7">
        <f t="shared" si="6"/>
        <v>0.13604240282685512</v>
      </c>
    </row>
    <row r="8" spans="1:17" x14ac:dyDescent="0.35">
      <c r="A8">
        <v>4</v>
      </c>
      <c r="B8">
        <v>7</v>
      </c>
      <c r="C8">
        <v>38</v>
      </c>
      <c r="D8">
        <v>16</v>
      </c>
      <c r="E8">
        <v>8.2899999999999991</v>
      </c>
      <c r="F8">
        <v>32</v>
      </c>
      <c r="G8">
        <v>4.5199999999999996</v>
      </c>
      <c r="H8">
        <v>1.46</v>
      </c>
      <c r="I8">
        <v>50.1</v>
      </c>
      <c r="J8">
        <v>3.68</v>
      </c>
      <c r="K8">
        <f t="shared" si="0"/>
        <v>2</v>
      </c>
      <c r="L8">
        <f t="shared" si="1"/>
        <v>1.9300361881785286</v>
      </c>
      <c r="M8">
        <f t="shared" si="2"/>
        <v>3.8600723763570572</v>
      </c>
      <c r="N8">
        <f t="shared" si="3"/>
        <v>0.14124999999999999</v>
      </c>
      <c r="O8">
        <f t="shared" si="4"/>
        <v>0.54523522316043427</v>
      </c>
      <c r="P8">
        <f t="shared" si="5"/>
        <v>14.124999999999998</v>
      </c>
      <c r="Q8">
        <f t="shared" si="6"/>
        <v>0.17611580217129072</v>
      </c>
    </row>
    <row r="9" spans="1:17" x14ac:dyDescent="0.35">
      <c r="A9">
        <v>4</v>
      </c>
      <c r="B9">
        <v>8</v>
      </c>
      <c r="C9">
        <v>58</v>
      </c>
      <c r="D9">
        <v>25</v>
      </c>
      <c r="E9">
        <v>12.46</v>
      </c>
      <c r="F9">
        <v>45</v>
      </c>
      <c r="G9">
        <v>6.24</v>
      </c>
      <c r="H9">
        <v>1.6</v>
      </c>
      <c r="I9">
        <v>75.599999999999994</v>
      </c>
      <c r="J9">
        <v>3.81</v>
      </c>
      <c r="K9">
        <f t="shared" si="0"/>
        <v>1.8</v>
      </c>
      <c r="L9">
        <f t="shared" si="1"/>
        <v>2.0064205457463884</v>
      </c>
      <c r="M9">
        <f t="shared" si="2"/>
        <v>3.6115569823434988</v>
      </c>
      <c r="N9">
        <f t="shared" si="3"/>
        <v>0.13866666666666666</v>
      </c>
      <c r="O9">
        <f t="shared" si="4"/>
        <v>0.50080256821829849</v>
      </c>
      <c r="P9">
        <f t="shared" si="5"/>
        <v>13.866666666666665</v>
      </c>
      <c r="Q9">
        <f t="shared" si="6"/>
        <v>0.12841091492776885</v>
      </c>
    </row>
    <row r="10" spans="1:17" x14ac:dyDescent="0.35">
      <c r="A10">
        <v>5</v>
      </c>
      <c r="B10">
        <v>9</v>
      </c>
      <c r="C10">
        <v>28</v>
      </c>
      <c r="D10">
        <v>15</v>
      </c>
      <c r="E10">
        <v>7.42</v>
      </c>
      <c r="F10">
        <v>27</v>
      </c>
      <c r="G10">
        <v>3.53</v>
      </c>
      <c r="H10">
        <v>2.17</v>
      </c>
      <c r="I10">
        <v>51</v>
      </c>
      <c r="J10">
        <v>3.56</v>
      </c>
      <c r="K10">
        <f t="shared" si="0"/>
        <v>1.8</v>
      </c>
      <c r="L10">
        <f t="shared" si="1"/>
        <v>2.0215633423180592</v>
      </c>
      <c r="M10">
        <f t="shared" si="2"/>
        <v>3.6388140161725069</v>
      </c>
      <c r="N10">
        <f t="shared" si="3"/>
        <v>0.13074074074074074</v>
      </c>
      <c r="O10">
        <f t="shared" si="4"/>
        <v>0.47574123989218325</v>
      </c>
      <c r="P10">
        <f t="shared" si="5"/>
        <v>13.074074074074074</v>
      </c>
      <c r="Q10">
        <f t="shared" si="6"/>
        <v>0.29245283018867924</v>
      </c>
    </row>
    <row r="11" spans="1:17" x14ac:dyDescent="0.35">
      <c r="A11">
        <v>5</v>
      </c>
      <c r="B11">
        <v>10</v>
      </c>
      <c r="C11">
        <v>58</v>
      </c>
      <c r="D11">
        <v>27</v>
      </c>
      <c r="E11">
        <v>13.45</v>
      </c>
      <c r="F11">
        <v>50</v>
      </c>
      <c r="G11">
        <v>6.59</v>
      </c>
      <c r="H11">
        <v>1.52</v>
      </c>
      <c r="I11">
        <v>76.400000000000006</v>
      </c>
      <c r="J11">
        <v>4.04</v>
      </c>
      <c r="K11">
        <f t="shared" si="0"/>
        <v>1.8518518518518519</v>
      </c>
      <c r="L11">
        <f t="shared" si="1"/>
        <v>2.0074349442379185</v>
      </c>
      <c r="M11">
        <f t="shared" si="2"/>
        <v>3.7174721189591078</v>
      </c>
      <c r="N11">
        <f t="shared" si="3"/>
        <v>0.1318</v>
      </c>
      <c r="O11">
        <f t="shared" si="4"/>
        <v>0.48996282527881041</v>
      </c>
      <c r="P11">
        <f t="shared" si="5"/>
        <v>13.18</v>
      </c>
      <c r="Q11">
        <f t="shared" si="6"/>
        <v>0.11301115241635688</v>
      </c>
    </row>
    <row r="12" spans="1:17" x14ac:dyDescent="0.35">
      <c r="A12">
        <v>1</v>
      </c>
      <c r="B12">
        <v>11</v>
      </c>
      <c r="C12">
        <v>48</v>
      </c>
      <c r="D12">
        <v>20</v>
      </c>
      <c r="E12">
        <v>10.58</v>
      </c>
      <c r="F12">
        <v>35</v>
      </c>
      <c r="G12">
        <v>4.91</v>
      </c>
      <c r="H12">
        <v>1.69</v>
      </c>
      <c r="I12">
        <v>86.5</v>
      </c>
      <c r="J12">
        <v>4.1900000000000004</v>
      </c>
      <c r="K12">
        <f t="shared" si="0"/>
        <v>1.75</v>
      </c>
      <c r="L12">
        <f t="shared" si="1"/>
        <v>1.890359168241966</v>
      </c>
      <c r="M12">
        <f t="shared" si="2"/>
        <v>3.3081285444234405</v>
      </c>
      <c r="N12">
        <f t="shared" si="3"/>
        <v>0.14028571428571429</v>
      </c>
      <c r="O12">
        <f t="shared" si="4"/>
        <v>0.46408317580340264</v>
      </c>
      <c r="P12">
        <f t="shared" si="5"/>
        <v>14.028571428571428</v>
      </c>
      <c r="Q12">
        <f t="shared" si="6"/>
        <v>0.15973534971644612</v>
      </c>
    </row>
    <row r="13" spans="1:17" x14ac:dyDescent="0.35">
      <c r="A13">
        <v>1</v>
      </c>
      <c r="B13">
        <v>12</v>
      </c>
      <c r="C13">
        <v>28</v>
      </c>
      <c r="D13">
        <v>15</v>
      </c>
      <c r="E13">
        <v>6.38</v>
      </c>
      <c r="F13">
        <v>20</v>
      </c>
      <c r="G13">
        <v>2.98</v>
      </c>
      <c r="H13">
        <v>2.0699999999999998</v>
      </c>
      <c r="I13">
        <v>42.7</v>
      </c>
      <c r="J13">
        <v>3.35</v>
      </c>
      <c r="K13">
        <f t="shared" si="0"/>
        <v>1.3333333333333333</v>
      </c>
      <c r="L13">
        <f t="shared" si="1"/>
        <v>2.3510971786833856</v>
      </c>
      <c r="M13">
        <f t="shared" si="2"/>
        <v>3.134796238244514</v>
      </c>
      <c r="N13">
        <f t="shared" si="3"/>
        <v>0.14899999999999999</v>
      </c>
      <c r="O13">
        <f t="shared" si="4"/>
        <v>0.4670846394984326</v>
      </c>
      <c r="P13">
        <f t="shared" si="5"/>
        <v>14.899999999999999</v>
      </c>
      <c r="Q13">
        <f t="shared" si="6"/>
        <v>0.32445141065830718</v>
      </c>
    </row>
    <row r="14" spans="1:17" x14ac:dyDescent="0.35">
      <c r="A14">
        <v>2</v>
      </c>
      <c r="B14">
        <v>13</v>
      </c>
      <c r="C14">
        <v>48</v>
      </c>
      <c r="D14">
        <v>23</v>
      </c>
      <c r="E14">
        <v>13.52</v>
      </c>
      <c r="F14">
        <v>44</v>
      </c>
      <c r="G14">
        <v>6.13</v>
      </c>
      <c r="H14">
        <v>2.9</v>
      </c>
      <c r="I14">
        <v>82.1</v>
      </c>
      <c r="J14">
        <v>4.1399999999999997</v>
      </c>
      <c r="K14">
        <f t="shared" si="0"/>
        <v>1.9130434782608696</v>
      </c>
      <c r="L14">
        <f t="shared" si="1"/>
        <v>1.7011834319526629</v>
      </c>
      <c r="M14">
        <f t="shared" si="2"/>
        <v>3.2544378698224854</v>
      </c>
      <c r="N14">
        <f t="shared" si="3"/>
        <v>0.13931818181818181</v>
      </c>
      <c r="O14">
        <f t="shared" si="4"/>
        <v>0.45340236686390534</v>
      </c>
      <c r="P14">
        <f t="shared" si="5"/>
        <v>13.931818181818182</v>
      </c>
      <c r="Q14">
        <f t="shared" si="6"/>
        <v>0.21449704142011836</v>
      </c>
    </row>
    <row r="15" spans="1:17" x14ac:dyDescent="0.35">
      <c r="A15">
        <v>2</v>
      </c>
      <c r="B15">
        <v>14</v>
      </c>
      <c r="C15">
        <v>58</v>
      </c>
      <c r="D15">
        <v>30</v>
      </c>
      <c r="E15">
        <v>15.11</v>
      </c>
      <c r="F15">
        <v>59</v>
      </c>
      <c r="G15">
        <v>6.99</v>
      </c>
      <c r="H15">
        <v>2.4300000000000002</v>
      </c>
      <c r="I15">
        <v>86.9</v>
      </c>
      <c r="J15">
        <v>4.67</v>
      </c>
      <c r="K15">
        <f t="shared" si="0"/>
        <v>1.9666666666666666</v>
      </c>
      <c r="L15">
        <f t="shared" si="1"/>
        <v>1.985440105890139</v>
      </c>
      <c r="M15">
        <f t="shared" si="2"/>
        <v>3.9046988749172735</v>
      </c>
      <c r="N15">
        <f t="shared" si="3"/>
        <v>0.11847457627118645</v>
      </c>
      <c r="O15">
        <f t="shared" si="4"/>
        <v>0.46260754467240239</v>
      </c>
      <c r="P15">
        <f t="shared" si="5"/>
        <v>11.847457627118645</v>
      </c>
      <c r="Q15">
        <f t="shared" si="6"/>
        <v>0.16082064857710127</v>
      </c>
    </row>
    <row r="16" spans="1:17" x14ac:dyDescent="0.35">
      <c r="A16">
        <v>3</v>
      </c>
      <c r="B16">
        <v>15</v>
      </c>
      <c r="C16">
        <v>38</v>
      </c>
      <c r="D16">
        <v>18</v>
      </c>
      <c r="E16">
        <v>11.08</v>
      </c>
      <c r="F16">
        <v>31</v>
      </c>
      <c r="G16">
        <v>5.33</v>
      </c>
      <c r="H16">
        <v>2.33</v>
      </c>
      <c r="I16">
        <v>53.8</v>
      </c>
      <c r="J16">
        <v>3.91</v>
      </c>
      <c r="K16">
        <f t="shared" si="0"/>
        <v>1.7222222222222223</v>
      </c>
      <c r="L16">
        <f t="shared" si="1"/>
        <v>1.6245487364620939</v>
      </c>
      <c r="M16">
        <f t="shared" si="2"/>
        <v>2.7978339350180503</v>
      </c>
      <c r="N16">
        <f t="shared" si="3"/>
        <v>0.17193548387096774</v>
      </c>
      <c r="O16">
        <f t="shared" si="4"/>
        <v>0.48104693140794225</v>
      </c>
      <c r="P16">
        <f t="shared" si="5"/>
        <v>17.193548387096776</v>
      </c>
      <c r="Q16">
        <f t="shared" si="6"/>
        <v>0.21028880866425995</v>
      </c>
    </row>
    <row r="17" spans="1:17" x14ac:dyDescent="0.35">
      <c r="A17">
        <v>3</v>
      </c>
      <c r="B17">
        <v>16</v>
      </c>
      <c r="C17">
        <v>58</v>
      </c>
      <c r="D17">
        <v>20</v>
      </c>
      <c r="E17">
        <v>11.97</v>
      </c>
      <c r="F17">
        <v>39</v>
      </c>
      <c r="G17">
        <v>6.49</v>
      </c>
      <c r="H17">
        <v>1.63</v>
      </c>
      <c r="I17">
        <v>53</v>
      </c>
      <c r="J17">
        <v>3.84</v>
      </c>
      <c r="K17">
        <f t="shared" si="0"/>
        <v>1.95</v>
      </c>
      <c r="L17">
        <f t="shared" si="1"/>
        <v>1.6708437761069339</v>
      </c>
      <c r="M17">
        <f t="shared" si="2"/>
        <v>3.2581453634085213</v>
      </c>
      <c r="N17">
        <f t="shared" si="3"/>
        <v>0.16641025641025642</v>
      </c>
      <c r="O17">
        <f t="shared" si="4"/>
        <v>0.54218880534670011</v>
      </c>
      <c r="P17">
        <f t="shared" si="5"/>
        <v>16.641025641025642</v>
      </c>
      <c r="Q17">
        <f t="shared" si="6"/>
        <v>0.13617376775271511</v>
      </c>
    </row>
    <row r="18" spans="1:17" x14ac:dyDescent="0.35">
      <c r="A18">
        <v>4</v>
      </c>
      <c r="B18">
        <v>17</v>
      </c>
      <c r="C18">
        <v>48</v>
      </c>
      <c r="D18">
        <v>15</v>
      </c>
      <c r="E18">
        <v>10.3</v>
      </c>
      <c r="F18">
        <v>37</v>
      </c>
      <c r="G18">
        <v>5.64</v>
      </c>
      <c r="H18">
        <v>3.16</v>
      </c>
      <c r="I18">
        <v>58.9</v>
      </c>
      <c r="J18">
        <v>4</v>
      </c>
      <c r="K18">
        <f t="shared" si="0"/>
        <v>2.4666666666666668</v>
      </c>
      <c r="L18">
        <f t="shared" si="1"/>
        <v>1.4563106796116503</v>
      </c>
      <c r="M18">
        <f t="shared" si="2"/>
        <v>3.5922330097087376</v>
      </c>
      <c r="N18">
        <f t="shared" si="3"/>
        <v>0.15243243243243243</v>
      </c>
      <c r="O18">
        <f t="shared" si="4"/>
        <v>0.54757281553398052</v>
      </c>
      <c r="P18">
        <f t="shared" si="5"/>
        <v>15.243243243243242</v>
      </c>
      <c r="Q18">
        <f t="shared" si="6"/>
        <v>0.30679611650485439</v>
      </c>
    </row>
    <row r="19" spans="1:17" x14ac:dyDescent="0.35">
      <c r="A19">
        <v>4</v>
      </c>
      <c r="B19">
        <v>18</v>
      </c>
      <c r="C19">
        <v>28</v>
      </c>
      <c r="D19">
        <v>9</v>
      </c>
      <c r="E19">
        <v>6.11</v>
      </c>
      <c r="F19">
        <v>21</v>
      </c>
      <c r="G19">
        <v>3.61</v>
      </c>
      <c r="H19">
        <v>2.0099999999999998</v>
      </c>
      <c r="I19">
        <v>48.3</v>
      </c>
      <c r="J19">
        <v>3.17</v>
      </c>
      <c r="K19">
        <f t="shared" si="0"/>
        <v>2.3333333333333335</v>
      </c>
      <c r="L19">
        <f t="shared" si="1"/>
        <v>1.4729950900163666</v>
      </c>
      <c r="M19">
        <f t="shared" si="2"/>
        <v>3.4369885433715219</v>
      </c>
      <c r="N19">
        <f t="shared" si="3"/>
        <v>0.17190476190476189</v>
      </c>
      <c r="O19">
        <f t="shared" si="4"/>
        <v>0.5908346972176759</v>
      </c>
      <c r="P19">
        <f t="shared" si="5"/>
        <v>17.19047619047619</v>
      </c>
      <c r="Q19">
        <f t="shared" si="6"/>
        <v>0.32896890343698848</v>
      </c>
    </row>
    <row r="20" spans="1:17" x14ac:dyDescent="0.35">
      <c r="A20">
        <v>5</v>
      </c>
      <c r="B20">
        <v>19</v>
      </c>
      <c r="C20">
        <v>38</v>
      </c>
      <c r="D20">
        <v>12</v>
      </c>
      <c r="E20">
        <v>8.6999999999999993</v>
      </c>
      <c r="F20">
        <v>31</v>
      </c>
      <c r="G20">
        <v>4.41</v>
      </c>
      <c r="H20">
        <v>1.23</v>
      </c>
      <c r="I20">
        <v>58.6</v>
      </c>
      <c r="J20">
        <v>3.46</v>
      </c>
      <c r="K20">
        <f t="shared" si="0"/>
        <v>2.5833333333333335</v>
      </c>
      <c r="L20">
        <f t="shared" si="1"/>
        <v>1.3793103448275863</v>
      </c>
      <c r="M20">
        <f t="shared" si="2"/>
        <v>3.563218390804598</v>
      </c>
      <c r="N20">
        <f t="shared" si="3"/>
        <v>0.14225806451612905</v>
      </c>
      <c r="O20">
        <f t="shared" si="4"/>
        <v>0.50689655172413794</v>
      </c>
      <c r="P20">
        <f t="shared" si="5"/>
        <v>14.225806451612904</v>
      </c>
      <c r="Q20">
        <f t="shared" si="6"/>
        <v>0.14137931034482759</v>
      </c>
    </row>
    <row r="21" spans="1:17" x14ac:dyDescent="0.35">
      <c r="A21">
        <v>5</v>
      </c>
      <c r="B21">
        <v>20</v>
      </c>
      <c r="C21">
        <v>48</v>
      </c>
      <c r="D21">
        <v>20</v>
      </c>
      <c r="E21">
        <v>11.56</v>
      </c>
      <c r="F21">
        <v>36</v>
      </c>
      <c r="G21">
        <v>4.82</v>
      </c>
      <c r="H21">
        <v>2.25</v>
      </c>
      <c r="I21">
        <v>69.400000000000006</v>
      </c>
      <c r="J21">
        <v>4.12</v>
      </c>
      <c r="K21">
        <f t="shared" si="0"/>
        <v>1.8</v>
      </c>
      <c r="L21">
        <f t="shared" si="1"/>
        <v>1.7301038062283736</v>
      </c>
      <c r="M21">
        <f t="shared" si="2"/>
        <v>3.1141868512110724</v>
      </c>
      <c r="N21">
        <f t="shared" si="3"/>
        <v>0.13388888888888889</v>
      </c>
      <c r="O21">
        <f t="shared" si="4"/>
        <v>0.41695501730103807</v>
      </c>
      <c r="P21">
        <f t="shared" si="5"/>
        <v>13.388888888888889</v>
      </c>
      <c r="Q21">
        <f t="shared" si="6"/>
        <v>0.19463667820069203</v>
      </c>
    </row>
    <row r="26" spans="1:17" x14ac:dyDescent="0.35">
      <c r="A26" t="s">
        <v>74</v>
      </c>
    </row>
    <row r="27" spans="1:17" x14ac:dyDescent="0.35">
      <c r="A27" t="s">
        <v>10</v>
      </c>
      <c r="B27" t="s">
        <v>73</v>
      </c>
      <c r="C27" t="s">
        <v>79</v>
      </c>
      <c r="D27" t="s">
        <v>80</v>
      </c>
      <c r="E27" t="s">
        <v>81</v>
      </c>
      <c r="F27" t="s">
        <v>88</v>
      </c>
      <c r="G27" t="s">
        <v>82</v>
      </c>
      <c r="H27" t="s">
        <v>83</v>
      </c>
      <c r="I27" t="s">
        <v>84</v>
      </c>
      <c r="J27" t="s">
        <v>86</v>
      </c>
      <c r="K27" t="s">
        <v>85</v>
      </c>
      <c r="L27" t="s">
        <v>87</v>
      </c>
      <c r="M27" t="s">
        <v>89</v>
      </c>
    </row>
    <row r="28" spans="1:17" x14ac:dyDescent="0.35">
      <c r="A28">
        <v>58</v>
      </c>
      <c r="B28">
        <f>AVERAGE(D2,D9,D11,D15,D17)</f>
        <v>26.6</v>
      </c>
      <c r="C28">
        <f>AVERAGE(E2,E9,E11,E15,E17)</f>
        <v>14.040000000000001</v>
      </c>
      <c r="D28">
        <f>AVERAGE(F2,F9,F11,F15,F17)</f>
        <v>50.6</v>
      </c>
      <c r="E28">
        <f>AVERAGE(G2,G9,G11,G15,G17)</f>
        <v>6.8020000000000014</v>
      </c>
      <c r="F28">
        <f>AVERAGE(H2,H9,H11,H15,H17)</f>
        <v>2.0019999999999998</v>
      </c>
      <c r="G28">
        <f t="shared" ref="G28:M28" si="7">AVERAGE(K2,K9,K11,K15,K17)</f>
        <v>1.900800477897252</v>
      </c>
      <c r="H28">
        <f t="shared" si="7"/>
        <v>1.8942835397071416</v>
      </c>
      <c r="I28">
        <f t="shared" si="7"/>
        <v>3.595643697559614</v>
      </c>
      <c r="J28">
        <f t="shared" si="7"/>
        <v>0.13673696653628858</v>
      </c>
      <c r="K28">
        <f t="shared" si="7"/>
        <v>0.48859520750626384</v>
      </c>
      <c r="L28">
        <f t="shared" si="7"/>
        <v>13.673696653628856</v>
      </c>
      <c r="M28">
        <f t="shared" si="7"/>
        <v>0.14057115263252232</v>
      </c>
    </row>
    <row r="29" spans="1:17" x14ac:dyDescent="0.35">
      <c r="A29">
        <v>48</v>
      </c>
      <c r="B29">
        <f>AVERAGE(D7,D12,D14,D18,D21)</f>
        <v>19.8</v>
      </c>
      <c r="C29">
        <f>AVERAGE(E7,E12,E14,E18,E21)</f>
        <v>11.456</v>
      </c>
      <c r="D29">
        <f>AVERAGE(F7,F12,F14,F18,F21)</f>
        <v>38</v>
      </c>
      <c r="E29">
        <f>AVERAGE(G7,G12,G14,G18,G21)</f>
        <v>5.4859999999999998</v>
      </c>
      <c r="F29">
        <f>AVERAGE(H7,H12,H14,H18,H21)</f>
        <v>2.3079999999999998</v>
      </c>
      <c r="G29">
        <f t="shared" ref="G29:M29" si="8">AVERAGE(K7,K12,K14,K18,K21)</f>
        <v>1.9478467908902695</v>
      </c>
      <c r="H29">
        <f t="shared" si="8"/>
        <v>1.7266161521892627</v>
      </c>
      <c r="I29">
        <f t="shared" si="8"/>
        <v>3.3251753469059389</v>
      </c>
      <c r="J29">
        <f t="shared" si="8"/>
        <v>0.14439556980083296</v>
      </c>
      <c r="K29">
        <f t="shared" si="8"/>
        <v>0.48117299312166673</v>
      </c>
      <c r="L29">
        <f t="shared" si="8"/>
        <v>14.439556980083296</v>
      </c>
      <c r="M29">
        <f t="shared" si="8"/>
        <v>0.20234151773379319</v>
      </c>
    </row>
    <row r="30" spans="1:17" x14ac:dyDescent="0.35">
      <c r="A30">
        <v>38</v>
      </c>
      <c r="B30">
        <f>AVERAGE(D3,D4,D8,D16,D20)</f>
        <v>13.6</v>
      </c>
      <c r="C30">
        <f>AVERAGE(E3,E4,E8,E16,E20)</f>
        <v>8.5939999999999994</v>
      </c>
      <c r="D30">
        <f>AVERAGE(F3,F4,F8,F16,F20)</f>
        <v>29</v>
      </c>
      <c r="E30">
        <f>AVERAGE(G3,G4,G8,G16,G20)</f>
        <v>4.5699999999999994</v>
      </c>
      <c r="F30">
        <f>AVERAGE(H3,H4,H8,H16,H20)</f>
        <v>1.738</v>
      </c>
      <c r="G30">
        <f t="shared" ref="G30:M30" si="9">AVERAGE(K3,K4,K8,K16,K20)</f>
        <v>2.1883838383838383</v>
      </c>
      <c r="H30">
        <f t="shared" si="9"/>
        <v>1.5776226011178667</v>
      </c>
      <c r="I30">
        <f t="shared" si="9"/>
        <v>3.4122855028007573</v>
      </c>
      <c r="J30">
        <f t="shared" si="9"/>
        <v>0.15878315412186378</v>
      </c>
      <c r="K30">
        <f t="shared" si="9"/>
        <v>0.53743602965071635</v>
      </c>
      <c r="L30">
        <f t="shared" si="9"/>
        <v>15.878315412186378</v>
      </c>
      <c r="M30">
        <f t="shared" si="9"/>
        <v>0.2038120113449437</v>
      </c>
    </row>
    <row r="31" spans="1:17" x14ac:dyDescent="0.35">
      <c r="A31">
        <v>28</v>
      </c>
      <c r="B31">
        <f>AVERAGE(D5,D6,D10,D13,D19)</f>
        <v>12.2</v>
      </c>
      <c r="C31">
        <f>AVERAGE(E5,E6,E10,E13,E19)</f>
        <v>6.2939999999999987</v>
      </c>
      <c r="D31">
        <f>AVERAGE(F5,F6,F10,F13,F19)</f>
        <v>23.2</v>
      </c>
      <c r="E31">
        <f>AVERAGE(G5,G6,G10,G13,G19)</f>
        <v>3.1319999999999997</v>
      </c>
      <c r="F31">
        <f>AVERAGE(H5,H6,H10,H13,H19)</f>
        <v>2.04</v>
      </c>
      <c r="G31">
        <f t="shared" ref="G31:M31" si="10">AVERAGE(K5,K6,K10,K13,K19)</f>
        <v>1.9766666666666666</v>
      </c>
      <c r="H31">
        <f t="shared" si="10"/>
        <v>1.9290926628539566</v>
      </c>
      <c r="I31">
        <f t="shared" si="10"/>
        <v>3.7059359214703727</v>
      </c>
      <c r="J31">
        <f t="shared" si="10"/>
        <v>0.13674301357257879</v>
      </c>
      <c r="K31">
        <f t="shared" si="10"/>
        <v>0.49812548797298711</v>
      </c>
      <c r="L31">
        <f t="shared" si="10"/>
        <v>13.674301357257878</v>
      </c>
      <c r="M31">
        <f t="shared" si="10"/>
        <v>0.32586406960872921</v>
      </c>
    </row>
    <row r="34" spans="1:13" x14ac:dyDescent="0.35">
      <c r="A34" t="s">
        <v>28</v>
      </c>
    </row>
    <row r="35" spans="1:13" x14ac:dyDescent="0.35">
      <c r="A35" t="s">
        <v>10</v>
      </c>
      <c r="B35" t="s">
        <v>73</v>
      </c>
      <c r="C35" t="s">
        <v>79</v>
      </c>
      <c r="D35" t="s">
        <v>80</v>
      </c>
      <c r="E35" t="s">
        <v>81</v>
      </c>
      <c r="F35" t="s">
        <v>88</v>
      </c>
      <c r="G35" t="s">
        <v>82</v>
      </c>
      <c r="H35" t="s">
        <v>83</v>
      </c>
      <c r="I35" t="s">
        <v>84</v>
      </c>
      <c r="J35" t="s">
        <v>86</v>
      </c>
      <c r="K35" t="s">
        <v>85</v>
      </c>
      <c r="L35" t="s">
        <v>87</v>
      </c>
      <c r="M35" t="s">
        <v>89</v>
      </c>
    </row>
    <row r="36" spans="1:13" x14ac:dyDescent="0.35">
      <c r="A36">
        <v>58</v>
      </c>
      <c r="B36">
        <f>(_xlfn.STDEV.S(D2,D9,D11,D15,D17))/(SQRT(5))</f>
        <v>1.9646882704388478</v>
      </c>
      <c r="C36">
        <f>(_xlfn.STDEV.S(E2,E9,E11,E15,E17))/(SQRT(5))</f>
        <v>0.95716247314654357</v>
      </c>
      <c r="D36">
        <f>(_xlfn.STDEV.S(F2,F9,F11,F15,F17))/(SQRT(5))</f>
        <v>4.0323690307311946</v>
      </c>
      <c r="E36">
        <f>(_xlfn.STDEV.S(G2,G9,G11,G15,G17))/(SQRT(5))</f>
        <v>0.25493920843997298</v>
      </c>
      <c r="F36">
        <f>(_xlfn.STDEV.S(H2,H9,H11,H15,H17))/(SQRT(5))</f>
        <v>0.26467716184061019</v>
      </c>
      <c r="G36">
        <f t="shared" ref="G36:M36" si="11">(_xlfn.STDEV.S(K2,K9,K11,K15,K17))/(SQRT(5))</f>
        <v>3.2030134162282127E-2</v>
      </c>
      <c r="H36">
        <f t="shared" si="11"/>
        <v>6.7920087477978702E-2</v>
      </c>
      <c r="I36">
        <f t="shared" si="11"/>
        <v>0.10873403285043486</v>
      </c>
      <c r="J36">
        <f t="shared" si="11"/>
        <v>8.1016586645045758E-3</v>
      </c>
      <c r="K36">
        <f t="shared" si="11"/>
        <v>1.6423139192828663E-2</v>
      </c>
      <c r="L36">
        <f t="shared" si="11"/>
        <v>0.81016586645046873</v>
      </c>
      <c r="M36">
        <f t="shared" si="11"/>
        <v>9.7634306275072788E-3</v>
      </c>
    </row>
    <row r="37" spans="1:13" x14ac:dyDescent="0.35">
      <c r="A37">
        <v>48</v>
      </c>
      <c r="B37">
        <f>(_xlfn.STDEV.S(D7,D12,D14,D18,D21))/(SQRT(5))</f>
        <v>1.3190905958272909</v>
      </c>
      <c r="C37">
        <f>(_xlfn.STDEV.S(E7,E12,E14,E18,E21))/(SQRT(5))</f>
        <v>0.56538128727434889</v>
      </c>
      <c r="D37">
        <f>(_xlfn.STDEV.S(F7,F12,F14,F18,F21))/(SQRT(5))</f>
        <v>1.5811388300841895</v>
      </c>
      <c r="E37">
        <f>(_xlfn.STDEV.S(G7,G12,G14,G18,G21))/(SQRT(5))</f>
        <v>0.2656049698330209</v>
      </c>
      <c r="F37">
        <f>(_xlfn.STDEV.S(H7,H12,H14,H18,H21))/(SQRT(5))</f>
        <v>0.32027175960424648</v>
      </c>
      <c r="G37">
        <f t="shared" ref="G37:M37" si="12">(_xlfn.STDEV.S(K7,K12,K14,K18,K21))/(SQRT(5))</f>
        <v>0.13238591456171858</v>
      </c>
      <c r="H37">
        <f t="shared" si="12"/>
        <v>7.6501632073119705E-2</v>
      </c>
      <c r="I37">
        <f t="shared" si="12"/>
        <v>7.8146072541910319E-2</v>
      </c>
      <c r="J37">
        <f t="shared" si="12"/>
        <v>4.204398738969147E-3</v>
      </c>
      <c r="K37">
        <f t="shared" si="12"/>
        <v>2.389311303928111E-2</v>
      </c>
      <c r="L37">
        <f t="shared" si="12"/>
        <v>0.42043987389691462</v>
      </c>
      <c r="M37">
        <f t="shared" si="12"/>
        <v>2.9435304230896641E-2</v>
      </c>
    </row>
    <row r="38" spans="1:13" x14ac:dyDescent="0.35">
      <c r="A38">
        <v>38</v>
      </c>
      <c r="B38">
        <f>(_xlfn.STDEV.S(D3,D4,D8,D16,D20))/(SQRT(5))</f>
        <v>1.4352700094407331</v>
      </c>
      <c r="C38">
        <f>(_xlfn.STDEV.S(E3,E4,E8,E16,E20))/(SQRT(5))</f>
        <v>0.66881686581604516</v>
      </c>
      <c r="D38">
        <f>(_xlfn.STDEV.S(F3,F4,F8,F16,F20))/(SQRT(5))</f>
        <v>1.51657508881031</v>
      </c>
      <c r="E38">
        <f>(_xlfn.STDEV.S(G3,G4,G8,G16,G20))/(SQRT(5))</f>
        <v>0.19685019685029526</v>
      </c>
      <c r="F38">
        <f>(_xlfn.STDEV.S(H3,H4,H8,H16,H20))/(SQRT(5))</f>
        <v>0.20821623375712123</v>
      </c>
      <c r="G38">
        <f t="shared" ref="G38:M38" si="13">(_xlfn.STDEV.S(K3,K4,K8,K16,K20))/(SQRT(5))</f>
        <v>0.15486531895027356</v>
      </c>
      <c r="H38">
        <f t="shared" si="13"/>
        <v>9.6876250691525334E-2</v>
      </c>
      <c r="I38">
        <f t="shared" si="13"/>
        <v>0.17833539852194003</v>
      </c>
      <c r="J38">
        <f t="shared" si="13"/>
        <v>8.2046257624073839E-3</v>
      </c>
      <c r="K38">
        <f t="shared" si="13"/>
        <v>2.0605408633385294E-2</v>
      </c>
      <c r="L38">
        <f t="shared" si="13"/>
        <v>0.82046257624073282</v>
      </c>
      <c r="M38">
        <f t="shared" si="13"/>
        <v>2.2830602348841458E-2</v>
      </c>
    </row>
    <row r="39" spans="1:13" x14ac:dyDescent="0.35">
      <c r="A39">
        <v>28</v>
      </c>
      <c r="B39">
        <f>(_xlfn.STDEV.S(D5,D6,D10,D13,D19))/(SQRT(5))</f>
        <v>1.2409673645990846</v>
      </c>
      <c r="C39">
        <f>(_xlfn.STDEV.S(E5,E6,E10,E13,E19))/(SQRT(5))</f>
        <v>0.30679960886546126</v>
      </c>
      <c r="D39">
        <f>(_xlfn.STDEV.S(F5,F6,F10,F13,F19))/(SQRT(5))</f>
        <v>1.2806248474865731</v>
      </c>
      <c r="E39">
        <f>(_xlfn.STDEV.S(G5,G6,G10,G13,G19))/(SQRT(5))</f>
        <v>0.1984036289990688</v>
      </c>
      <c r="F39">
        <f>(_xlfn.STDEV.S(H5,H6,H10,H13,H19))/(SQRT(5))</f>
        <v>3.9496835316262996E-2</v>
      </c>
      <c r="G39">
        <f t="shared" ref="G39:M39" si="14">(_xlfn.STDEV.S(K5,K6,K10,K13,K19))/(SQRT(5))</f>
        <v>0.20612833111653742</v>
      </c>
      <c r="H39">
        <f t="shared" si="14"/>
        <v>0.1461118442224941</v>
      </c>
      <c r="I39">
        <f t="shared" si="14"/>
        <v>0.22050240687308617</v>
      </c>
      <c r="J39">
        <f t="shared" si="14"/>
        <v>1.1662788582940084E-2</v>
      </c>
      <c r="K39">
        <f t="shared" si="14"/>
        <v>2.502540799667171E-2</v>
      </c>
      <c r="L39">
        <f t="shared" si="14"/>
        <v>1.1662788582940122</v>
      </c>
      <c r="M39">
        <f t="shared" si="14"/>
        <v>9.0369821418216645E-3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066C0-7285-4CA2-BD63-B71D1DB53A29}">
  <dimension ref="A1:C21"/>
  <sheetViews>
    <sheetView workbookViewId="0">
      <selection activeCell="C22" sqref="C22"/>
    </sheetView>
  </sheetViews>
  <sheetFormatPr defaultRowHeight="14.5" x14ac:dyDescent="0.35"/>
  <sheetData>
    <row r="1" spans="1:3" x14ac:dyDescent="0.35">
      <c r="A1" t="s">
        <v>0</v>
      </c>
      <c r="B1" t="s">
        <v>10</v>
      </c>
      <c r="C1" t="s">
        <v>90</v>
      </c>
    </row>
    <row r="2" spans="1:3" x14ac:dyDescent="0.35">
      <c r="A2">
        <v>1</v>
      </c>
      <c r="B2" t="s">
        <v>91</v>
      </c>
      <c r="C2">
        <v>0.85</v>
      </c>
    </row>
    <row r="3" spans="1:3" x14ac:dyDescent="0.35">
      <c r="A3">
        <v>2</v>
      </c>
      <c r="B3" t="s">
        <v>91</v>
      </c>
      <c r="C3">
        <v>0.7</v>
      </c>
    </row>
    <row r="4" spans="1:3" x14ac:dyDescent="0.35">
      <c r="A4">
        <v>3</v>
      </c>
      <c r="B4" t="s">
        <v>91</v>
      </c>
      <c r="C4">
        <v>1.1499999999999999</v>
      </c>
    </row>
    <row r="5" spans="1:3" x14ac:dyDescent="0.35">
      <c r="A5">
        <v>4</v>
      </c>
      <c r="B5" t="s">
        <v>91</v>
      </c>
      <c r="C5">
        <v>1.2</v>
      </c>
    </row>
    <row r="6" spans="1:3" x14ac:dyDescent="0.35">
      <c r="A6">
        <v>5</v>
      </c>
      <c r="B6" t="s">
        <v>92</v>
      </c>
      <c r="C6">
        <v>1.1599999999999999</v>
      </c>
    </row>
    <row r="7" spans="1:3" x14ac:dyDescent="0.35">
      <c r="A7">
        <v>6</v>
      </c>
      <c r="B7" t="s">
        <v>92</v>
      </c>
      <c r="C7">
        <v>1.52</v>
      </c>
    </row>
    <row r="8" spans="1:3" x14ac:dyDescent="0.35">
      <c r="A8">
        <v>7</v>
      </c>
      <c r="B8" t="s">
        <v>92</v>
      </c>
      <c r="C8">
        <v>1.36</v>
      </c>
    </row>
    <row r="9" spans="1:3" x14ac:dyDescent="0.35">
      <c r="A9">
        <v>8</v>
      </c>
      <c r="B9" t="s">
        <v>92</v>
      </c>
      <c r="C9">
        <v>0.37</v>
      </c>
    </row>
    <row r="10" spans="1:3" x14ac:dyDescent="0.35">
      <c r="A10">
        <v>9</v>
      </c>
      <c r="B10" t="s">
        <v>93</v>
      </c>
      <c r="C10">
        <v>3.51</v>
      </c>
    </row>
    <row r="11" spans="1:3" x14ac:dyDescent="0.35">
      <c r="A11">
        <v>10</v>
      </c>
      <c r="B11" t="s">
        <v>93</v>
      </c>
      <c r="C11">
        <v>2.91</v>
      </c>
    </row>
    <row r="12" spans="1:3" x14ac:dyDescent="0.35">
      <c r="A12">
        <v>11</v>
      </c>
      <c r="B12" t="s">
        <v>93</v>
      </c>
      <c r="C12">
        <v>2.64</v>
      </c>
    </row>
    <row r="13" spans="1:3" x14ac:dyDescent="0.35">
      <c r="A13">
        <v>12</v>
      </c>
      <c r="B13" t="s">
        <v>93</v>
      </c>
      <c r="C13">
        <v>2.92</v>
      </c>
    </row>
    <row r="14" spans="1:3" x14ac:dyDescent="0.35">
      <c r="A14">
        <v>13</v>
      </c>
      <c r="B14" t="s">
        <v>94</v>
      </c>
      <c r="C14">
        <v>2.13</v>
      </c>
    </row>
    <row r="15" spans="1:3" x14ac:dyDescent="0.35">
      <c r="A15">
        <v>14</v>
      </c>
      <c r="B15" t="s">
        <v>94</v>
      </c>
      <c r="C15">
        <v>3.18</v>
      </c>
    </row>
    <row r="16" spans="1:3" x14ac:dyDescent="0.35">
      <c r="A16">
        <v>15</v>
      </c>
      <c r="B16" t="s">
        <v>94</v>
      </c>
      <c r="C16">
        <v>3.71</v>
      </c>
    </row>
    <row r="17" spans="1:3" x14ac:dyDescent="0.35">
      <c r="A17">
        <v>16</v>
      </c>
      <c r="B17" t="s">
        <v>94</v>
      </c>
      <c r="C17">
        <v>2.13</v>
      </c>
    </row>
    <row r="18" spans="1:3" x14ac:dyDescent="0.35">
      <c r="A18">
        <v>17</v>
      </c>
      <c r="B18" t="s">
        <v>95</v>
      </c>
      <c r="C18">
        <v>2.98</v>
      </c>
    </row>
    <row r="19" spans="1:3" x14ac:dyDescent="0.35">
      <c r="A19">
        <v>18</v>
      </c>
      <c r="B19" t="s">
        <v>95</v>
      </c>
      <c r="C19">
        <v>3.1</v>
      </c>
    </row>
    <row r="20" spans="1:3" x14ac:dyDescent="0.35">
      <c r="A20">
        <v>19</v>
      </c>
      <c r="B20" t="s">
        <v>95</v>
      </c>
      <c r="C20">
        <v>4.08</v>
      </c>
    </row>
    <row r="21" spans="1:3" x14ac:dyDescent="0.35">
      <c r="A21">
        <v>20</v>
      </c>
      <c r="B21" t="s">
        <v>95</v>
      </c>
      <c r="C21">
        <v>3.74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D92534F8E3ED49B7571B90A911240C" ma:contentTypeVersion="9" ma:contentTypeDescription="Create a new document." ma:contentTypeScope="" ma:versionID="be813a94165835c201f9f22d9a6795b2">
  <xsd:schema xmlns:xsd="http://www.w3.org/2001/XMLSchema" xmlns:xs="http://www.w3.org/2001/XMLSchema" xmlns:p="http://schemas.microsoft.com/office/2006/metadata/properties" xmlns:ns2="661dfbfe-9fd3-4618-9853-97bd0cfa1dc1" targetNamespace="http://schemas.microsoft.com/office/2006/metadata/properties" ma:root="true" ma:fieldsID="87528fc3e416012bee20c1b15e6f182f" ns2:_="">
    <xsd:import namespace="661dfbfe-9fd3-4618-9853-97bd0cfa1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1dfbfe-9fd3-4618-9853-97bd0cfa1d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AFDDF7-64A7-40DC-9D89-293A3AFC7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1dfbfe-9fd3-4618-9853-97bd0cfa1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10AF23-1ABA-49B9-A011-8F02556B16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17636A-3B53-4354-B970-7023B221AA6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Calibration Data</vt:lpstr>
      <vt:lpstr>Pre-Planting</vt:lpstr>
      <vt:lpstr>Growth-Cycle</vt:lpstr>
      <vt:lpstr>Water Use</vt:lpstr>
      <vt:lpstr>Harvest</vt:lpstr>
      <vt:lpstr>Liner Experiment Harvest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Cichello</dc:creator>
  <cp:keywords/>
  <dc:description/>
  <cp:lastModifiedBy>Abby Rassette</cp:lastModifiedBy>
  <cp:revision/>
  <dcterms:created xsi:type="dcterms:W3CDTF">2022-01-12T02:24:58Z</dcterms:created>
  <dcterms:modified xsi:type="dcterms:W3CDTF">2023-08-23T11:05:05Z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0x01010020D92534F8E3ED49B7571B90A911240C</vt:lpwstr>
  </property>
</Properties>
</file>