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51315" windowHeight="18720"/>
  </bookViews>
  <sheets>
    <sheet name="Feuil1" sheetId="5" r:id="rId1"/>
    <sheet name="Sulfides" sheetId="1" r:id="rId2"/>
    <sheet name="Oxide-rich_silica-rich" sheetId="4" r:id="rId3"/>
    <sheet name="Charts" sheetId="2" r:id="rId4"/>
  </sheets>
  <calcPr calcId="145621"/>
</workbook>
</file>

<file path=xl/calcChain.xml><?xml version="1.0" encoding="utf-8"?>
<calcChain xmlns="http://schemas.openxmlformats.org/spreadsheetml/2006/main">
  <c r="B4" i="2" l="1"/>
  <c r="B5" i="2"/>
  <c r="K8" i="2"/>
  <c r="L8" i="2"/>
  <c r="M8" i="2"/>
  <c r="N8" i="2"/>
  <c r="O8" i="2"/>
  <c r="P8" i="2"/>
  <c r="K9" i="2"/>
  <c r="L9" i="2"/>
  <c r="M9" i="2"/>
  <c r="N9" i="2"/>
  <c r="O9" i="2"/>
  <c r="P9" i="2"/>
  <c r="I8" i="2"/>
  <c r="I9" i="2"/>
  <c r="G8" i="2"/>
  <c r="G9" i="2"/>
  <c r="N6" i="2"/>
  <c r="O6" i="2"/>
  <c r="P6" i="2"/>
  <c r="Q6" i="2"/>
  <c r="N7" i="2"/>
  <c r="O7" i="2"/>
  <c r="P7" i="2"/>
  <c r="Q7" i="2"/>
  <c r="M7" i="2"/>
  <c r="K6" i="2"/>
  <c r="L6" i="2"/>
  <c r="K7" i="2"/>
  <c r="L7" i="2"/>
  <c r="G6" i="2"/>
  <c r="H6" i="2"/>
  <c r="I6" i="2"/>
  <c r="G7" i="2"/>
  <c r="H7" i="2"/>
  <c r="I7" i="2"/>
  <c r="M4" i="2"/>
  <c r="N4" i="2"/>
  <c r="O4" i="2"/>
  <c r="K4" i="2"/>
  <c r="I5" i="2"/>
  <c r="J5" i="2"/>
  <c r="K5" i="2"/>
  <c r="L5" i="2"/>
  <c r="M5" i="2"/>
  <c r="N5" i="2"/>
  <c r="O5" i="2"/>
  <c r="P5" i="2"/>
  <c r="G4" i="2"/>
  <c r="G5" i="2"/>
  <c r="AD15" i="1" l="1"/>
  <c r="AE15" i="1"/>
  <c r="AF15" i="1"/>
  <c r="AC15" i="1"/>
  <c r="AB19" i="1"/>
  <c r="AM19" i="1"/>
  <c r="AE19" i="1"/>
  <c r="AD19" i="1"/>
  <c r="AC19" i="1"/>
  <c r="AQ19" i="1"/>
  <c r="AF19" i="1" s="1"/>
  <c r="AF25" i="1" l="1"/>
  <c r="AF24" i="1"/>
  <c r="AF22" i="1"/>
  <c r="AF21" i="1"/>
  <c r="AB20" i="1"/>
  <c r="AC20" i="1"/>
  <c r="AD20" i="1"/>
  <c r="AE20" i="1"/>
  <c r="AF20" i="1"/>
  <c r="AJ20" i="1"/>
  <c r="AC21" i="1"/>
  <c r="AD21" i="1"/>
  <c r="AE21" i="1"/>
  <c r="AJ21" i="1"/>
  <c r="AC22" i="1"/>
  <c r="AD22" i="1"/>
  <c r="AE22" i="1"/>
  <c r="AJ22" i="1"/>
  <c r="AC23" i="1"/>
  <c r="AD23" i="1"/>
  <c r="AE23" i="1"/>
  <c r="AF23" i="1"/>
  <c r="AJ23" i="1"/>
  <c r="AC24" i="1"/>
  <c r="AE24" i="1"/>
  <c r="AJ24" i="1"/>
  <c r="AC25" i="1"/>
  <c r="AE25" i="1"/>
  <c r="AJ25" i="1"/>
  <c r="AB48" i="1"/>
  <c r="AC48" i="1"/>
  <c r="AD48" i="1"/>
  <c r="AF48" i="1"/>
  <c r="AJ48" i="1"/>
  <c r="AK48" i="1"/>
  <c r="AC49" i="1"/>
  <c r="AD49" i="1"/>
  <c r="AJ49" i="1"/>
  <c r="AK49" i="1"/>
  <c r="AQ8" i="1"/>
  <c r="AQ12" i="1"/>
  <c r="AQ47" i="1"/>
  <c r="AC50" i="1"/>
  <c r="AQ51" i="1"/>
  <c r="AQ52" i="1"/>
  <c r="AQ53" i="1"/>
  <c r="AQ55" i="1"/>
  <c r="AG59" i="1"/>
  <c r="AQ60" i="1"/>
  <c r="AQ62" i="1"/>
  <c r="AQ66" i="1"/>
  <c r="AC66" i="1" s="1"/>
  <c r="AQ67" i="1"/>
  <c r="AE68" i="1"/>
  <c r="AQ4" i="1"/>
  <c r="Y5" i="1"/>
  <c r="Z5" i="1"/>
  <c r="AA5" i="1"/>
  <c r="Y6" i="1"/>
  <c r="Z6" i="1"/>
  <c r="AA6" i="1"/>
  <c r="Y7" i="1"/>
  <c r="Z7" i="1"/>
  <c r="AA7" i="1"/>
  <c r="Y8" i="1"/>
  <c r="Z8" i="1"/>
  <c r="AA8" i="1"/>
  <c r="Y9" i="1"/>
  <c r="Z9" i="1"/>
  <c r="AA9" i="1"/>
  <c r="Y10" i="1"/>
  <c r="Z10" i="1"/>
  <c r="AA10" i="1"/>
  <c r="Y11" i="1"/>
  <c r="Z11" i="1"/>
  <c r="AA11" i="1"/>
  <c r="Y12" i="1"/>
  <c r="Z12" i="1"/>
  <c r="AA12" i="1"/>
  <c r="Y13" i="1"/>
  <c r="Z13" i="1"/>
  <c r="AA13" i="1"/>
  <c r="Y14" i="1"/>
  <c r="Z14" i="1"/>
  <c r="AA14" i="1"/>
  <c r="Y15" i="1"/>
  <c r="Z15" i="1"/>
  <c r="AA15" i="1"/>
  <c r="Y16" i="1"/>
  <c r="Z16" i="1"/>
  <c r="AA16" i="1"/>
  <c r="Y17" i="1"/>
  <c r="Z17" i="1"/>
  <c r="AA17" i="1"/>
  <c r="Y18" i="1"/>
  <c r="Z18" i="1"/>
  <c r="AA18" i="1"/>
  <c r="Y19" i="1"/>
  <c r="Z19" i="1"/>
  <c r="AA19" i="1"/>
  <c r="Y20" i="1"/>
  <c r="Z20" i="1"/>
  <c r="AA20" i="1"/>
  <c r="Y21" i="1"/>
  <c r="Z21" i="1"/>
  <c r="AA21" i="1"/>
  <c r="Y22" i="1"/>
  <c r="Z22" i="1"/>
  <c r="AA22" i="1"/>
  <c r="Y23" i="1"/>
  <c r="Z23" i="1"/>
  <c r="AA23" i="1"/>
  <c r="Y24" i="1"/>
  <c r="Z24" i="1"/>
  <c r="AA24" i="1"/>
  <c r="Y25" i="1"/>
  <c r="Z25" i="1"/>
  <c r="AA25" i="1"/>
  <c r="Y26" i="1"/>
  <c r="Z26" i="1"/>
  <c r="AA26" i="1"/>
  <c r="Y27" i="1"/>
  <c r="Z27" i="1"/>
  <c r="AA27" i="1"/>
  <c r="Y28" i="1"/>
  <c r="Z28" i="1"/>
  <c r="AA28" i="1"/>
  <c r="Y29" i="1"/>
  <c r="Z29" i="1"/>
  <c r="AA29" i="1"/>
  <c r="Y30" i="1"/>
  <c r="Z30" i="1"/>
  <c r="AA30" i="1"/>
  <c r="Y31" i="1"/>
  <c r="Z31" i="1"/>
  <c r="AA31" i="1"/>
  <c r="Y32" i="1"/>
  <c r="Z32" i="1"/>
  <c r="AA32" i="1"/>
  <c r="Y33" i="1"/>
  <c r="Z33" i="1"/>
  <c r="AA33" i="1"/>
  <c r="Y34" i="1"/>
  <c r="Z34" i="1"/>
  <c r="AA34" i="1"/>
  <c r="Y35" i="1"/>
  <c r="Z35" i="1"/>
  <c r="AA35" i="1"/>
  <c r="Y36" i="1"/>
  <c r="Z36" i="1"/>
  <c r="AA36" i="1"/>
  <c r="Y37" i="1"/>
  <c r="Z37" i="1"/>
  <c r="AA37" i="1"/>
  <c r="Y38" i="1"/>
  <c r="Z38" i="1"/>
  <c r="AA38" i="1"/>
  <c r="Y39" i="1"/>
  <c r="Z39" i="1"/>
  <c r="AA39" i="1"/>
  <c r="Y40" i="1"/>
  <c r="Z40" i="1"/>
  <c r="AA40" i="1"/>
  <c r="Y41" i="1"/>
  <c r="Z41" i="1"/>
  <c r="AA41" i="1"/>
  <c r="Y42" i="1"/>
  <c r="Z42" i="1"/>
  <c r="AA42" i="1"/>
  <c r="Y43" i="1"/>
  <c r="Z43" i="1"/>
  <c r="AA43" i="1"/>
  <c r="Y44" i="1"/>
  <c r="Z44" i="1"/>
  <c r="AA44" i="1"/>
  <c r="Y45" i="1"/>
  <c r="Z45" i="1"/>
  <c r="AA45" i="1"/>
  <c r="Y46" i="1"/>
  <c r="Z46" i="1"/>
  <c r="AA46" i="1"/>
  <c r="Y47" i="1"/>
  <c r="Z47" i="1"/>
  <c r="AA47" i="1"/>
  <c r="Y48" i="1"/>
  <c r="Z48" i="1"/>
  <c r="AA48" i="1"/>
  <c r="Y49" i="1"/>
  <c r="Z49" i="1"/>
  <c r="AA49" i="1"/>
  <c r="Y50" i="1"/>
  <c r="Z50" i="1"/>
  <c r="AA50" i="1"/>
  <c r="Y51" i="1"/>
  <c r="Z51" i="1"/>
  <c r="AA51" i="1"/>
  <c r="Y52" i="1"/>
  <c r="Z52" i="1"/>
  <c r="AA52" i="1"/>
  <c r="Y53" i="1"/>
  <c r="Z53" i="1"/>
  <c r="AA53" i="1"/>
  <c r="Y54" i="1"/>
  <c r="Z54" i="1"/>
  <c r="AA54" i="1"/>
  <c r="Y55" i="1"/>
  <c r="Z55" i="1"/>
  <c r="AA55" i="1"/>
  <c r="Y56" i="1"/>
  <c r="Z56" i="1"/>
  <c r="AA56" i="1"/>
  <c r="Y57" i="1"/>
  <c r="Z57" i="1"/>
  <c r="AA57" i="1"/>
  <c r="Y58" i="1"/>
  <c r="Z58" i="1"/>
  <c r="AA58" i="1"/>
  <c r="Y59" i="1"/>
  <c r="Z59" i="1"/>
  <c r="AA59" i="1"/>
  <c r="Y60" i="1"/>
  <c r="Z60" i="1"/>
  <c r="AA60" i="1"/>
  <c r="Y61" i="1"/>
  <c r="Z61" i="1"/>
  <c r="AA61" i="1"/>
  <c r="Y62" i="1"/>
  <c r="Z62" i="1"/>
  <c r="AA62" i="1"/>
  <c r="Y63" i="1"/>
  <c r="Z63" i="1"/>
  <c r="AA63" i="1"/>
  <c r="Y64" i="1"/>
  <c r="Z64" i="1"/>
  <c r="AA64" i="1"/>
  <c r="Y65" i="1"/>
  <c r="Z65" i="1"/>
  <c r="AA65" i="1"/>
  <c r="Y66" i="1"/>
  <c r="Z66" i="1"/>
  <c r="AA66" i="1"/>
  <c r="Y67" i="1"/>
  <c r="Z67" i="1"/>
  <c r="AA67" i="1"/>
  <c r="Y68" i="1"/>
  <c r="Z68" i="1"/>
  <c r="AA68" i="1"/>
  <c r="Y69" i="1"/>
  <c r="Z69" i="1"/>
  <c r="AA69" i="1"/>
  <c r="Z4" i="1"/>
  <c r="AA4" i="1"/>
  <c r="Y4" i="1"/>
  <c r="B91" i="1"/>
  <c r="B88" i="1"/>
  <c r="B87" i="1"/>
  <c r="B80" i="1"/>
  <c r="B81" i="1"/>
  <c r="B82" i="1"/>
  <c r="B83" i="1"/>
  <c r="B84" i="1"/>
  <c r="B79" i="1"/>
  <c r="AD8" i="1" l="1"/>
  <c r="AE8" i="1"/>
  <c r="AF8" i="1"/>
  <c r="AC8" i="1"/>
  <c r="Q13" i="2"/>
  <c r="Q11" i="2"/>
  <c r="Q15" i="2"/>
  <c r="F7" i="2"/>
  <c r="D7" i="2"/>
  <c r="C7" i="2"/>
  <c r="J7" i="2"/>
  <c r="B7" i="2"/>
  <c r="E7" i="2"/>
  <c r="D6" i="2"/>
  <c r="Q24" i="2"/>
  <c r="Q16" i="2"/>
  <c r="C6" i="2"/>
  <c r="Q25" i="2"/>
  <c r="Q17" i="2"/>
  <c r="B6" i="2"/>
  <c r="J6" i="2"/>
  <c r="Q26" i="2"/>
  <c r="Q18" i="2"/>
  <c r="Q4" i="2"/>
  <c r="Q5" i="2"/>
  <c r="Q8" i="2"/>
  <c r="Q9" i="2"/>
  <c r="Q10" i="2"/>
  <c r="Q27" i="2"/>
  <c r="Q19" i="2"/>
  <c r="Q28" i="2"/>
  <c r="Q20" i="2"/>
  <c r="Q12" i="2"/>
  <c r="Q29" i="2"/>
  <c r="Q21" i="2"/>
  <c r="F6" i="2"/>
  <c r="Q22" i="2"/>
  <c r="Q14" i="2"/>
  <c r="M6" i="2"/>
  <c r="E6" i="2"/>
  <c r="Q23" i="2"/>
  <c r="AC53" i="1"/>
  <c r="AE69" i="1"/>
  <c r="E29" i="2" s="1"/>
  <c r="AE4" i="1"/>
  <c r="AC69" i="1"/>
  <c r="AD4" i="1"/>
  <c r="AC4" i="1"/>
  <c r="AE65" i="1"/>
  <c r="I22" i="2"/>
  <c r="AD53" i="1"/>
  <c r="AC64" i="1"/>
  <c r="AC56" i="1"/>
  <c r="AC68" i="1"/>
  <c r="AH64" i="1"/>
  <c r="G19" i="2"/>
  <c r="AD65" i="1"/>
  <c r="AG64" i="1"/>
  <c r="AE52" i="1"/>
  <c r="AB66" i="1"/>
  <c r="AD60" i="1"/>
  <c r="AC52" i="1"/>
  <c r="AC60" i="1"/>
  <c r="AB52" i="1"/>
  <c r="AC41" i="1"/>
  <c r="AC10" i="1"/>
  <c r="AE10" i="1"/>
  <c r="AF58" i="1"/>
  <c r="AC40" i="1"/>
  <c r="AE32" i="1"/>
  <c r="AF32" i="1"/>
  <c r="AC32" i="1"/>
  <c r="AD32" i="1"/>
  <c r="AE9" i="1"/>
  <c r="AH9" i="1"/>
  <c r="AI9" i="1"/>
  <c r="I4" i="2" s="1"/>
  <c r="AF63" i="1"/>
  <c r="AE57" i="1"/>
  <c r="AE47" i="1"/>
  <c r="AC47" i="1"/>
  <c r="AE39" i="1"/>
  <c r="AG39" i="1"/>
  <c r="AC39" i="1"/>
  <c r="AE31" i="1"/>
  <c r="AH31" i="1"/>
  <c r="AC31" i="1"/>
  <c r="AC16" i="1"/>
  <c r="AD16" i="1"/>
  <c r="AE16" i="1"/>
  <c r="AF16" i="1"/>
  <c r="AG65" i="1"/>
  <c r="AD62" i="1"/>
  <c r="AC61" i="1"/>
  <c r="AF55" i="1"/>
  <c r="AD56" i="1"/>
  <c r="AC46" i="1"/>
  <c r="AE46" i="1"/>
  <c r="AC38" i="1"/>
  <c r="AE38" i="1"/>
  <c r="AD30" i="1"/>
  <c r="AE30" i="1"/>
  <c r="AM30" i="1"/>
  <c r="AF30" i="1"/>
  <c r="AB30" i="1"/>
  <c r="AC7" i="1"/>
  <c r="AD7" i="1"/>
  <c r="AE7" i="1"/>
  <c r="AE64" i="1"/>
  <c r="AD63" i="1"/>
  <c r="AC62" i="1"/>
  <c r="AH59" i="1"/>
  <c r="AC58" i="1"/>
  <c r="AC55" i="1"/>
  <c r="AC29" i="1"/>
  <c r="AD29" i="1"/>
  <c r="AD55" i="1"/>
  <c r="AC45" i="1"/>
  <c r="AC6" i="1"/>
  <c r="AE6" i="1"/>
  <c r="AC63" i="1"/>
  <c r="AC36" i="1"/>
  <c r="AD36" i="1"/>
  <c r="AL36" i="1"/>
  <c r="AE36" i="1"/>
  <c r="AC5" i="1"/>
  <c r="AD5" i="1"/>
  <c r="AE5" i="1"/>
  <c r="AC37" i="1"/>
  <c r="AN37" i="1"/>
  <c r="AG37" i="1"/>
  <c r="AO37" i="1"/>
  <c r="AH37" i="1"/>
  <c r="AH14" i="1"/>
  <c r="AJ14" i="1"/>
  <c r="J4" i="2" s="1"/>
  <c r="AC14" i="1"/>
  <c r="AE14" i="1"/>
  <c r="AF59" i="1"/>
  <c r="AC54" i="1"/>
  <c r="AF54" i="1"/>
  <c r="AC44" i="1"/>
  <c r="AC28" i="1"/>
  <c r="AF28" i="1"/>
  <c r="AC13" i="1"/>
  <c r="AE13" i="1"/>
  <c r="AB55" i="1"/>
  <c r="AJ53" i="1"/>
  <c r="AC43" i="1"/>
  <c r="AE43" i="1"/>
  <c r="AC35" i="1"/>
  <c r="AD35" i="1"/>
  <c r="AC27" i="1"/>
  <c r="AE12" i="1"/>
  <c r="AF12" i="1"/>
  <c r="AC12" i="1"/>
  <c r="AD12" i="1"/>
  <c r="AD66" i="1"/>
  <c r="AC65" i="1"/>
  <c r="AD59" i="1"/>
  <c r="AC57" i="1"/>
  <c r="AD52" i="1"/>
  <c r="AC42" i="1"/>
  <c r="AD42" i="1"/>
  <c r="AF42" i="1"/>
  <c r="AC34" i="1"/>
  <c r="AD34" i="1"/>
  <c r="AB26" i="1"/>
  <c r="AJ26" i="1"/>
  <c r="AC26" i="1"/>
  <c r="AE26" i="1"/>
  <c r="AD11" i="1"/>
  <c r="AE11" i="1"/>
  <c r="AF11" i="1"/>
  <c r="AC11" i="1"/>
  <c r="AD67" i="1"/>
  <c r="AC59" i="1"/>
  <c r="AF56" i="1"/>
  <c r="AD54" i="1"/>
  <c r="AF53" i="1"/>
  <c r="AF52" i="1"/>
  <c r="AC51" i="1"/>
  <c r="AF51" i="1"/>
  <c r="AC18" i="1"/>
  <c r="AD18" i="1"/>
  <c r="AE18" i="1"/>
  <c r="AF18" i="1"/>
  <c r="AP18" i="1"/>
  <c r="P4" i="2" s="1"/>
  <c r="AD51" i="1"/>
  <c r="AC33" i="1"/>
  <c r="AD33" i="1"/>
  <c r="AC67" i="1"/>
  <c r="C25" i="2" s="1"/>
  <c r="O17" i="2"/>
  <c r="AE50" i="1"/>
  <c r="M17" i="2"/>
  <c r="AC17" i="1"/>
  <c r="AD17" i="1"/>
  <c r="AL17" i="1"/>
  <c r="L4" i="2" s="1"/>
  <c r="AE17" i="1"/>
  <c r="AF17" i="1"/>
  <c r="AB51" i="1"/>
  <c r="C5" i="2" l="1"/>
  <c r="C4" i="2"/>
  <c r="C17" i="2"/>
  <c r="E17" i="2"/>
  <c r="D17" i="2"/>
  <c r="J17" i="2"/>
  <c r="J9" i="2"/>
  <c r="K16" i="2"/>
  <c r="P17" i="2"/>
  <c r="B17" i="2"/>
  <c r="L17" i="2"/>
  <c r="H17" i="2"/>
  <c r="F20" i="2"/>
  <c r="N17" i="2"/>
  <c r="G17" i="2"/>
  <c r="F17" i="2"/>
  <c r="I16" i="2"/>
  <c r="M11" i="2"/>
  <c r="M27" i="2"/>
  <c r="M10" i="2"/>
  <c r="M26" i="2"/>
  <c r="M29" i="2"/>
  <c r="M28" i="2"/>
  <c r="O21" i="2"/>
  <c r="O20" i="2"/>
  <c r="D26" i="2"/>
  <c r="D11" i="2"/>
  <c r="D27" i="2"/>
  <c r="D10" i="2"/>
  <c r="E25" i="2"/>
  <c r="E24" i="2"/>
  <c r="P14" i="2"/>
  <c r="P15" i="2"/>
  <c r="L15" i="2"/>
  <c r="L14" i="2"/>
  <c r="I13" i="2"/>
  <c r="I12" i="2"/>
  <c r="E13" i="2"/>
  <c r="E12" i="2"/>
  <c r="G25" i="2"/>
  <c r="G24" i="2"/>
  <c r="H29" i="2"/>
  <c r="H28" i="2"/>
  <c r="C29" i="2"/>
  <c r="C28" i="2"/>
  <c r="O29" i="2"/>
  <c r="O28" i="2"/>
  <c r="E21" i="2"/>
  <c r="E20" i="2"/>
  <c r="M21" i="2"/>
  <c r="M20" i="2"/>
  <c r="E9" i="2"/>
  <c r="E8" i="2"/>
  <c r="E5" i="2"/>
  <c r="E4" i="2"/>
  <c r="F16" i="2"/>
  <c r="E28" i="2"/>
  <c r="I17" i="2"/>
  <c r="C24" i="2"/>
  <c r="K25" i="2"/>
  <c r="K24" i="2"/>
  <c r="N19" i="2"/>
  <c r="N18" i="2"/>
  <c r="K19" i="2"/>
  <c r="K18" i="2"/>
  <c r="O11" i="2"/>
  <c r="O27" i="2"/>
  <c r="O10" i="2"/>
  <c r="O26" i="2"/>
  <c r="K11" i="2"/>
  <c r="K27" i="2"/>
  <c r="K10" i="2"/>
  <c r="K26" i="2"/>
  <c r="H14" i="2"/>
  <c r="H15" i="2"/>
  <c r="D15" i="2"/>
  <c r="D14" i="2"/>
  <c r="E19" i="2"/>
  <c r="E18" i="2"/>
  <c r="P13" i="2"/>
  <c r="P12" i="2"/>
  <c r="L13" i="2"/>
  <c r="L12" i="2"/>
  <c r="O25" i="2"/>
  <c r="O24" i="2"/>
  <c r="I19" i="2"/>
  <c r="I18" i="2"/>
  <c r="N28" i="2"/>
  <c r="N29" i="2"/>
  <c r="E16" i="2"/>
  <c r="N16" i="2"/>
  <c r="G16" i="2"/>
  <c r="B16" i="2"/>
  <c r="G11" i="2"/>
  <c r="G27" i="2"/>
  <c r="G10" i="2"/>
  <c r="G26" i="2"/>
  <c r="C11" i="2"/>
  <c r="C27" i="2"/>
  <c r="C10" i="2"/>
  <c r="C26" i="2"/>
  <c r="O15" i="2"/>
  <c r="O14" i="2"/>
  <c r="K15" i="2"/>
  <c r="K14" i="2"/>
  <c r="O19" i="2"/>
  <c r="O18" i="2"/>
  <c r="H13" i="2"/>
  <c r="H12" i="2"/>
  <c r="D13" i="2"/>
  <c r="D12" i="2"/>
  <c r="C21" i="2"/>
  <c r="C20" i="2"/>
  <c r="H25" i="2"/>
  <c r="H24" i="2"/>
  <c r="J19" i="2"/>
  <c r="J18" i="2"/>
  <c r="D23" i="2"/>
  <c r="D22" i="2"/>
  <c r="P21" i="2"/>
  <c r="P20" i="2"/>
  <c r="D16" i="2"/>
  <c r="M16" i="2"/>
  <c r="O16" i="2"/>
  <c r="B9" i="2"/>
  <c r="B8" i="2"/>
  <c r="J16" i="2"/>
  <c r="J11" i="2"/>
  <c r="J27" i="2"/>
  <c r="J10" i="2"/>
  <c r="J26" i="2"/>
  <c r="G15" i="2"/>
  <c r="G14" i="2"/>
  <c r="C15" i="2"/>
  <c r="C14" i="2"/>
  <c r="M25" i="2"/>
  <c r="M24" i="2"/>
  <c r="O13" i="2"/>
  <c r="O12" i="2"/>
  <c r="K13" i="2"/>
  <c r="K12" i="2"/>
  <c r="H19" i="2"/>
  <c r="H18" i="2"/>
  <c r="K21" i="2"/>
  <c r="K20" i="2"/>
  <c r="P25" i="2"/>
  <c r="P24" i="2"/>
  <c r="O23" i="2"/>
  <c r="O22" i="2"/>
  <c r="F23" i="2"/>
  <c r="F22" i="2"/>
  <c r="H21" i="2"/>
  <c r="H20" i="2"/>
  <c r="D9" i="2"/>
  <c r="D8" i="2"/>
  <c r="D5" i="2"/>
  <c r="D4" i="2"/>
  <c r="L16" i="2"/>
  <c r="G18" i="2"/>
  <c r="H16" i="2"/>
  <c r="I23" i="2"/>
  <c r="N11" i="2"/>
  <c r="N27" i="2"/>
  <c r="N10" i="2"/>
  <c r="N26" i="2"/>
  <c r="C19" i="2"/>
  <c r="C18" i="2"/>
  <c r="F11" i="2"/>
  <c r="F27" i="2"/>
  <c r="F10" i="2"/>
  <c r="F26" i="2"/>
  <c r="B11" i="2"/>
  <c r="B27" i="2"/>
  <c r="B10" i="2"/>
  <c r="B26" i="2"/>
  <c r="N15" i="2"/>
  <c r="N14" i="2"/>
  <c r="J15" i="2"/>
  <c r="J14" i="2"/>
  <c r="G13" i="2"/>
  <c r="G12" i="2"/>
  <c r="C13" i="2"/>
  <c r="C12" i="2"/>
  <c r="P19" i="2"/>
  <c r="P18" i="2"/>
  <c r="E23" i="2"/>
  <c r="E22" i="2"/>
  <c r="I29" i="2"/>
  <c r="I28" i="2"/>
  <c r="F28" i="2"/>
  <c r="F29" i="2"/>
  <c r="P22" i="2"/>
  <c r="P23" i="2"/>
  <c r="J23" i="2"/>
  <c r="J22" i="2"/>
  <c r="K23" i="2"/>
  <c r="K22" i="2"/>
  <c r="I21" i="2"/>
  <c r="I20" i="2"/>
  <c r="D21" i="2"/>
  <c r="D20" i="2"/>
  <c r="F9" i="2"/>
  <c r="F8" i="2"/>
  <c r="F5" i="2"/>
  <c r="F4" i="2"/>
  <c r="C16" i="2"/>
  <c r="P16" i="2"/>
  <c r="K17" i="2"/>
  <c r="F19" i="2"/>
  <c r="F18" i="2"/>
  <c r="F15" i="2"/>
  <c r="F14" i="2"/>
  <c r="B14" i="2"/>
  <c r="B15" i="2"/>
  <c r="N12" i="2"/>
  <c r="N13" i="2"/>
  <c r="J13" i="2"/>
  <c r="J12" i="2"/>
  <c r="M23" i="2"/>
  <c r="M22" i="2"/>
  <c r="P29" i="2"/>
  <c r="P28" i="2"/>
  <c r="B25" i="2"/>
  <c r="B24" i="2"/>
  <c r="G23" i="2"/>
  <c r="G22" i="2"/>
  <c r="H22" i="2"/>
  <c r="H23" i="2"/>
  <c r="N25" i="2"/>
  <c r="N24" i="2"/>
  <c r="B29" i="2"/>
  <c r="B28" i="2"/>
  <c r="B22" i="2"/>
  <c r="B23" i="2"/>
  <c r="C23" i="2"/>
  <c r="C22" i="2"/>
  <c r="H9" i="2"/>
  <c r="H8" i="2"/>
  <c r="H5" i="2"/>
  <c r="H4" i="2"/>
  <c r="J8" i="2"/>
  <c r="B18" i="2"/>
  <c r="B19" i="2"/>
  <c r="M19" i="2"/>
  <c r="M18" i="2"/>
  <c r="D25" i="2"/>
  <c r="D24" i="2"/>
  <c r="E11" i="2"/>
  <c r="E27" i="2"/>
  <c r="E10" i="2"/>
  <c r="E26" i="2"/>
  <c r="P11" i="2"/>
  <c r="P27" i="2"/>
  <c r="P10" i="2"/>
  <c r="P26" i="2"/>
  <c r="M15" i="2"/>
  <c r="M14" i="2"/>
  <c r="F12" i="2"/>
  <c r="F13" i="2"/>
  <c r="B13" i="2"/>
  <c r="B12" i="2"/>
  <c r="B21" i="2"/>
  <c r="B20" i="2"/>
  <c r="I25" i="2"/>
  <c r="I24" i="2"/>
  <c r="G29" i="2"/>
  <c r="G28" i="2"/>
  <c r="J24" i="2"/>
  <c r="J25" i="2"/>
  <c r="K29" i="2"/>
  <c r="K28" i="2"/>
  <c r="L29" i="2"/>
  <c r="L28" i="2"/>
  <c r="L23" i="2"/>
  <c r="L22" i="2"/>
  <c r="N23" i="2"/>
  <c r="N22" i="2"/>
  <c r="L21" i="2"/>
  <c r="L20" i="2"/>
  <c r="F21" i="2"/>
  <c r="L18" i="2"/>
  <c r="L19" i="2"/>
  <c r="D18" i="2"/>
  <c r="D19" i="2"/>
  <c r="I11" i="2"/>
  <c r="I27" i="2"/>
  <c r="I10" i="2"/>
  <c r="I26" i="2"/>
  <c r="N20" i="2"/>
  <c r="N21" i="2"/>
  <c r="G21" i="2"/>
  <c r="G20" i="2"/>
  <c r="L25" i="2"/>
  <c r="L24" i="2"/>
  <c r="L26" i="2"/>
  <c r="L11" i="2"/>
  <c r="L27" i="2"/>
  <c r="L10" i="2"/>
  <c r="H11" i="2"/>
  <c r="H27" i="2"/>
  <c r="H10" i="2"/>
  <c r="H26" i="2"/>
  <c r="I15" i="2"/>
  <c r="I14" i="2"/>
  <c r="E15" i="2"/>
  <c r="E14" i="2"/>
  <c r="M13" i="2"/>
  <c r="M12" i="2"/>
  <c r="J21" i="2"/>
  <c r="J20" i="2"/>
  <c r="F25" i="2"/>
  <c r="F24" i="2"/>
  <c r="J29" i="2"/>
  <c r="J28" i="2"/>
  <c r="D29" i="2"/>
  <c r="D28" i="2"/>
  <c r="C9" i="2"/>
  <c r="C8" i="2"/>
  <c r="W4" i="2" l="1"/>
  <c r="X5" i="2"/>
  <c r="Y6" i="2"/>
  <c r="Y8" i="2"/>
  <c r="U8" i="2"/>
  <c r="W7" i="2"/>
  <c r="Y5" i="2"/>
  <c r="U3" i="2"/>
  <c r="X6" i="2"/>
  <c r="Y3" i="2"/>
  <c r="Y4" i="2"/>
  <c r="U5" i="2"/>
  <c r="U7" i="2"/>
  <c r="U4" i="2"/>
  <c r="X8" i="2"/>
  <c r="W3" i="2"/>
  <c r="Y7" i="2"/>
  <c r="V7" i="2"/>
  <c r="V5" i="2"/>
  <c r="W6" i="2"/>
  <c r="X4" i="2"/>
  <c r="V8" i="2"/>
  <c r="X7" i="2"/>
  <c r="V3" i="2"/>
  <c r="W8" i="2"/>
  <c r="V6" i="2"/>
  <c r="W5" i="2"/>
  <c r="X3" i="2"/>
  <c r="U6" i="2"/>
  <c r="V4" i="2"/>
</calcChain>
</file>

<file path=xl/sharedStrings.xml><?xml version="1.0" encoding="utf-8"?>
<sst xmlns="http://schemas.openxmlformats.org/spreadsheetml/2006/main" count="626" uniqueCount="248">
  <si>
    <t>Echantillons</t>
  </si>
  <si>
    <t>Site</t>
  </si>
  <si>
    <t>Hydrothermal</t>
  </si>
  <si>
    <t>Pyrite</t>
  </si>
  <si>
    <t>Marcasite</t>
  </si>
  <si>
    <t>Chalcopyrite</t>
  </si>
  <si>
    <t>Sphalerite</t>
  </si>
  <si>
    <t>Aragonite</t>
  </si>
  <si>
    <t>Atacamite</t>
  </si>
  <si>
    <t>Goethite</t>
  </si>
  <si>
    <t>Quartz</t>
  </si>
  <si>
    <t>Cristobalite</t>
  </si>
  <si>
    <t>Halite</t>
  </si>
  <si>
    <t>Covellite</t>
  </si>
  <si>
    <t>Mg-Calcite</t>
  </si>
  <si>
    <t>Calcite</t>
  </si>
  <si>
    <t>Zincite</t>
  </si>
  <si>
    <t>Area</t>
  </si>
  <si>
    <t>MIR</t>
  </si>
  <si>
    <t>MIR zone</t>
  </si>
  <si>
    <t>HER-DR-09-03</t>
  </si>
  <si>
    <t>HER-DR-09-05</t>
  </si>
  <si>
    <t>HER-DR-09-06</t>
  </si>
  <si>
    <t>HER-DR-09-07</t>
  </si>
  <si>
    <t>HER-PL-20-01</t>
  </si>
  <si>
    <t>HER-PL-20-02</t>
  </si>
  <si>
    <t>HER-PL-20-03</t>
  </si>
  <si>
    <t>HER-PL-20-04</t>
  </si>
  <si>
    <t>HER-PL-20-05</t>
  </si>
  <si>
    <t>HER-PL-21-01</t>
  </si>
  <si>
    <t>HER-PL-21-02</t>
  </si>
  <si>
    <t>HER-PL-21-04</t>
  </si>
  <si>
    <t>BIC2-PL12-01</t>
  </si>
  <si>
    <t>BIC2-PL12-02</t>
  </si>
  <si>
    <t>BIC2-PL12-03</t>
  </si>
  <si>
    <t>HER2-DR16-01</t>
  </si>
  <si>
    <t>MIR #3</t>
  </si>
  <si>
    <t>HER2-DR16-02</t>
  </si>
  <si>
    <t>HER2-DR16-03</t>
  </si>
  <si>
    <t>&lt;1</t>
  </si>
  <si>
    <t>HER2-DR16-04</t>
  </si>
  <si>
    <t>HER2-DR16-05</t>
  </si>
  <si>
    <t>HER2-DR16-06</t>
  </si>
  <si>
    <t>HER2-DR16-07</t>
  </si>
  <si>
    <t>HER-PL-20-06</t>
  </si>
  <si>
    <t>MIR #7</t>
  </si>
  <si>
    <t>HER-PL-17-17</t>
  </si>
  <si>
    <t>Rona Mound</t>
  </si>
  <si>
    <t>ALVIN Zone</t>
  </si>
  <si>
    <t>HER2-PL21-01</t>
  </si>
  <si>
    <t>Double Mound</t>
  </si>
  <si>
    <t>HER-PL-11-08</t>
  </si>
  <si>
    <t>HER-PL-15-03</t>
  </si>
  <si>
    <t>HER-PL-15-04</t>
  </si>
  <si>
    <t>HER-PL-15-05</t>
  </si>
  <si>
    <t>HER-PL-15-06</t>
  </si>
  <si>
    <t>HER-PL-15-07</t>
  </si>
  <si>
    <t>HER-PL-15-13</t>
  </si>
  <si>
    <t>HER-PL-15-14</t>
  </si>
  <si>
    <t>HER-PL-15-15</t>
  </si>
  <si>
    <t>HER-PL-17-01a</t>
  </si>
  <si>
    <t>Southern Mound</t>
  </si>
  <si>
    <t>HER-PL-17-03</t>
  </si>
  <si>
    <t>HER-PL-17-04</t>
  </si>
  <si>
    <t>HER-PL-17-05A</t>
  </si>
  <si>
    <t>HER-PL-17-06</t>
  </si>
  <si>
    <t>HER-PL-17-07</t>
  </si>
  <si>
    <t>HER-PL-17-09</t>
  </si>
  <si>
    <t>HER-PL-17-10</t>
  </si>
  <si>
    <t>HER-PL-17-11</t>
  </si>
  <si>
    <t>HER-PL-17-13</t>
  </si>
  <si>
    <t>HER-PL-17-14</t>
  </si>
  <si>
    <t>BIC-DR-02-01</t>
  </si>
  <si>
    <t>Shinkai Mound</t>
  </si>
  <si>
    <t>BIC-DR-02-06</t>
  </si>
  <si>
    <t>HER-PL-14-03</t>
  </si>
  <si>
    <t>HER-PL-14-04</t>
  </si>
  <si>
    <t>HER-PL-14-06</t>
  </si>
  <si>
    <t>HER-PL-14-08</t>
  </si>
  <si>
    <t>HER-PL-14-09</t>
  </si>
  <si>
    <t>HER-PL-14-10-tot</t>
  </si>
  <si>
    <t>HER-PL-14-11</t>
  </si>
  <si>
    <t>HER-PL-14-12</t>
  </si>
  <si>
    <t>HER2-PL21-PBT01</t>
  </si>
  <si>
    <t>HER-PL-14-02</t>
  </si>
  <si>
    <t>New Mound 2</t>
  </si>
  <si>
    <t>HER-PL-14-01</t>
  </si>
  <si>
    <t>New Mound 3</t>
  </si>
  <si>
    <t>HER-PL-14-05</t>
  </si>
  <si>
    <t>HER-PL-15-09</t>
  </si>
  <si>
    <t>Mont de Reliques</t>
  </si>
  <si>
    <t>HER-PL-11-06b</t>
  </si>
  <si>
    <t>HER-PL-14-13</t>
  </si>
  <si>
    <t>HER-PL-11-02</t>
  </si>
  <si>
    <t>Cyana (#29)</t>
  </si>
  <si>
    <t>HER-PL-11-03</t>
  </si>
  <si>
    <t>HER-PL-18-01</t>
  </si>
  <si>
    <t>Shimmering</t>
  </si>
  <si>
    <t>Shimmering Zone</t>
  </si>
  <si>
    <t>HER-PL-18-02</t>
  </si>
  <si>
    <r>
      <t>YES (22° 2</t>
    </r>
    <r>
      <rPr>
        <sz val="11"/>
        <rFont val="Calibri"/>
        <family val="2"/>
      </rPr>
      <t>θ)</t>
    </r>
  </si>
  <si>
    <t>Amorphous</t>
  </si>
  <si>
    <r>
      <rPr>
        <b/>
        <sz val="11"/>
        <color theme="1"/>
        <rFont val="Calibri"/>
        <family val="2"/>
      </rPr>
      <t>α-</t>
    </r>
    <r>
      <rPr>
        <b/>
        <sz val="11"/>
        <color theme="1"/>
        <rFont val="Calibri"/>
        <family val="2"/>
        <scheme val="minor"/>
      </rPr>
      <t>sulfur</t>
    </r>
  </si>
  <si>
    <t>&lt; 0.1</t>
  </si>
  <si>
    <t>Amorphous silica</t>
  </si>
  <si>
    <t>Silica phases</t>
  </si>
  <si>
    <t>estimation</t>
  </si>
  <si>
    <t>SiO2 wt.%</t>
  </si>
  <si>
    <t>Silica</t>
  </si>
  <si>
    <t>Estimation of amorphous</t>
  </si>
  <si>
    <t>silica (sample &gt; 10wt.% SiO2)</t>
  </si>
  <si>
    <t>Results of mineralogical phase estimation (in wt.%)</t>
  </si>
  <si>
    <t>MIR#3</t>
  </si>
  <si>
    <t>MIR Total</t>
  </si>
  <si>
    <t>Rona</t>
  </si>
  <si>
    <t>Shinkaï Mound</t>
  </si>
  <si>
    <t>Cyana</t>
  </si>
  <si>
    <t>ALVIN Total</t>
  </si>
  <si>
    <t>Stdv</t>
  </si>
  <si>
    <t>MIR Zone</t>
  </si>
  <si>
    <t>Alvin Zone</t>
  </si>
  <si>
    <t>Southern</t>
  </si>
  <si>
    <t>Double</t>
  </si>
  <si>
    <t>Shinkai</t>
  </si>
  <si>
    <t>Mean - only major phases</t>
  </si>
  <si>
    <t>Fe-Mn-Si LT mineralization and silica-iron mineralization (with &lt;5 wt.% sulfides)</t>
  </si>
  <si>
    <t>Sample name</t>
  </si>
  <si>
    <t>Hydrothermal zone</t>
  </si>
  <si>
    <t>Hematite</t>
  </si>
  <si>
    <t>Todorokite</t>
  </si>
  <si>
    <t>Birnessite</t>
  </si>
  <si>
    <t>Jarosite</t>
  </si>
  <si>
    <t>Chalcanthite</t>
  </si>
  <si>
    <t>Nontronite</t>
  </si>
  <si>
    <t>Chlorite</t>
  </si>
  <si>
    <t>Clays</t>
  </si>
  <si>
    <t>Plagioclases</t>
  </si>
  <si>
    <t>Nature</t>
  </si>
  <si>
    <t>HER-PL-13-01</t>
  </si>
  <si>
    <t>#11</t>
  </si>
  <si>
    <t>West TAG active mound</t>
  </si>
  <si>
    <t>LT Fe-Mn precipitates</t>
  </si>
  <si>
    <t>HER-PL-13-02</t>
  </si>
  <si>
    <t>HER-PL-21-03</t>
  </si>
  <si>
    <t>Si-Fe mineralization</t>
  </si>
  <si>
    <t>strongly oxidized</t>
  </si>
  <si>
    <t>HER-PL-21-06</t>
  </si>
  <si>
    <t>LT Fe precipitates</t>
  </si>
  <si>
    <t>HER2-PL22-PBT01</t>
  </si>
  <si>
    <t>Amorphous phases and halite</t>
  </si>
  <si>
    <t>LT Fe-Si-Mn precipitates (active)</t>
  </si>
  <si>
    <t>HER-PL-21-11</t>
  </si>
  <si>
    <t>LT Mn-Fe precipitates</t>
  </si>
  <si>
    <t>HER2-DR16-08</t>
  </si>
  <si>
    <t>Si-Fe mineralization (wt sulfides)</t>
  </si>
  <si>
    <t>in part oxidized</t>
  </si>
  <si>
    <t>HER2-DR16-09</t>
  </si>
  <si>
    <t>HER2-DR16-10</t>
  </si>
  <si>
    <t>Amorphous phases</t>
  </si>
  <si>
    <t>HER2-DR16-11</t>
  </si>
  <si>
    <t>HER2-DR16-12</t>
  </si>
  <si>
    <t>HER2-DR16-23</t>
  </si>
  <si>
    <t>BIC2-PL12-04</t>
  </si>
  <si>
    <t>Amorphous phases and halite and gypsum</t>
  </si>
  <si>
    <t>LT Si-Fe mineralization</t>
  </si>
  <si>
    <t>HER2-PL16-06</t>
  </si>
  <si>
    <t>Menez Du</t>
  </si>
  <si>
    <t>NAUTILE Zone</t>
  </si>
  <si>
    <t>LT Mn precipitates</t>
  </si>
  <si>
    <t>HER2-PL22-02</t>
  </si>
  <si>
    <t>HER2-PL16-04</t>
  </si>
  <si>
    <t>Menez Du #2</t>
  </si>
  <si>
    <t>HER2-PL16-05</t>
  </si>
  <si>
    <t>HER2-PL22-01</t>
  </si>
  <si>
    <t>Menez Du #3</t>
  </si>
  <si>
    <t>HER-PL-11-09</t>
  </si>
  <si>
    <t>Abyss</t>
  </si>
  <si>
    <t>Nearly fully-oxidized sulfide breccia</t>
  </si>
  <si>
    <t>HER-PL-11-10</t>
  </si>
  <si>
    <t>Metalliferous sediments</t>
  </si>
  <si>
    <t>HER-PL-11-11</t>
  </si>
  <si>
    <t>HER-PL-11-12</t>
  </si>
  <si>
    <t>HER2-PL16-01</t>
  </si>
  <si>
    <t>HER2-PL16-02</t>
  </si>
  <si>
    <t>HER2-PL16-03</t>
  </si>
  <si>
    <t>HER2-PL22-04</t>
  </si>
  <si>
    <t>HER-PL-15-01-02</t>
  </si>
  <si>
    <t>HER-PL-15-17</t>
  </si>
  <si>
    <t>HER-PL-15-18</t>
  </si>
  <si>
    <t>HER-PL-17-01b</t>
  </si>
  <si>
    <t>HER-PL-17-02</t>
  </si>
  <si>
    <t>HER-PL-17-12</t>
  </si>
  <si>
    <t>HER-PL-17-15</t>
  </si>
  <si>
    <t>BIC-DR-02-02</t>
  </si>
  <si>
    <t>BIC-DR-02-03</t>
  </si>
  <si>
    <t>BIC-DR-02-04</t>
  </si>
  <si>
    <t>BIC-DR-02-05</t>
  </si>
  <si>
    <t>HER-PL-14-07</t>
  </si>
  <si>
    <t>&lt;5</t>
  </si>
  <si>
    <t>HER-PL-11-06a</t>
  </si>
  <si>
    <t>Monts de Reliques</t>
  </si>
  <si>
    <t>HER-PL-11-01</t>
  </si>
  <si>
    <t>HER-PL-18-03</t>
  </si>
  <si>
    <t>HER-PL-18-04</t>
  </si>
  <si>
    <t>Shimmering #2</t>
  </si>
  <si>
    <t>HER-PL-18-05</t>
  </si>
  <si>
    <t>HER-PL-18-06</t>
  </si>
  <si>
    <t>HER-PL-18-07</t>
  </si>
  <si>
    <t>HER2-PL20-03</t>
  </si>
  <si>
    <t>HER-PL-18-08</t>
  </si>
  <si>
    <t>Shimmering #3</t>
  </si>
  <si>
    <t>HER-PL-18-09</t>
  </si>
  <si>
    <t>HER2-PL20-01</t>
  </si>
  <si>
    <t>HER2-PL20-02</t>
  </si>
  <si>
    <t>HER2-PL20-04</t>
  </si>
  <si>
    <t>Shimmering #4</t>
  </si>
  <si>
    <t>HER2-PL20-05</t>
  </si>
  <si>
    <t>HER2-PL20-06</t>
  </si>
  <si>
    <t>HER2-PL20-07</t>
  </si>
  <si>
    <t>HER2-PL20-08a</t>
  </si>
  <si>
    <t>Amorphous (position)</t>
  </si>
  <si>
    <t>Hydrothermal area</t>
  </si>
  <si>
    <t>SiO2 wt.% (XRF)</t>
  </si>
  <si>
    <t>Mineralogical phase proportion including amorphous silica estimations</t>
  </si>
  <si>
    <t>XRD analyses on BRUCKER AXS D8 Advance diffractometer</t>
  </si>
  <si>
    <t>kV</t>
  </si>
  <si>
    <t>mA</t>
  </si>
  <si>
    <t>Scan</t>
  </si>
  <si>
    <t>5°</t>
  </si>
  <si>
    <t>70°</t>
  </si>
  <si>
    <t>step</t>
  </si>
  <si>
    <t>start</t>
  </si>
  <si>
    <t>end</t>
  </si>
  <si>
    <t>0.01°2θ</t>
  </si>
  <si>
    <t>1s/step</t>
  </si>
  <si>
    <t xml:space="preserve">Minerals identification was done using Diffrac.Suite EVA software and semi-quantitative estimation was performed using TOPAS software. </t>
  </si>
  <si>
    <t>For amorphous silica estimation:</t>
  </si>
  <si>
    <t>Peaks for all mineralogical phases identified using Diffrac.Suite EVA software are inserted and correspond to the "crystalline phase"</t>
  </si>
  <si>
    <t>Using TOPAS software, the +/- 22° (approximate center of the diffuse amorphous scatter)  peak was inserted. It corresponds to the "amorphous silica phase"</t>
  </si>
  <si>
    <t>Amorphous silica proportion is : 100 - degree of cristallinity</t>
  </si>
  <si>
    <t>Oxide-rich_silica-rich sheet:</t>
  </si>
  <si>
    <t xml:space="preserve">Simulation of so-called "amorphous silica phase" and "cristalline phase"  is done using TOPAS software </t>
  </si>
  <si>
    <t xml:space="preserve">The estimation is made among the "cristalline phases" </t>
  </si>
  <si>
    <t>Different amorphous phases can be present in one sample (e.g. amorphous-XRD Fe and Mn oxyhydroxides, amorphous silica), even in high propotion.</t>
  </si>
  <si>
    <t>Cu Kα radiation</t>
  </si>
  <si>
    <t xml:space="preserve">Degree of cristallinity was estimated using the "degree of cristallinity" calculator available in TOPAS software </t>
  </si>
  <si>
    <t>Assumption is made that opal is the only "amorphous phase" of the sample</t>
  </si>
  <si>
    <r>
      <rPr>
        <b/>
        <sz val="11"/>
        <color rgb="FFFF0000"/>
        <rFont val="Calibri"/>
        <family val="2"/>
        <scheme val="minor"/>
      </rPr>
      <t>in red:</t>
    </r>
    <r>
      <rPr>
        <sz val="11"/>
        <color theme="1"/>
        <rFont val="Calibri"/>
        <family val="2"/>
        <scheme val="minor"/>
      </rPr>
      <t xml:space="preserve"> High proportion of amorphous XRD phases = high incertainties of mineral propotions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</si>
</sst>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color rgb="FFFF0000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49">
    <xf numFmtId="0" fontId="0" fillId="0" borderId="0" xfId="0"/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Border="1"/>
    <xf numFmtId="0" fontId="2" fillId="0" borderId="3" xfId="0" applyFont="1" applyBorder="1"/>
    <xf numFmtId="0" fontId="0" fillId="0" borderId="2" xfId="0" applyBorder="1"/>
    <xf numFmtId="0" fontId="3" fillId="0" borderId="0" xfId="0" applyFont="1"/>
    <xf numFmtId="0" fontId="0" fillId="0" borderId="3" xfId="0" applyBorder="1"/>
    <xf numFmtId="0" fontId="0" fillId="0" borderId="1" xfId="0" applyBorder="1"/>
    <xf numFmtId="1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3" xfId="0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/>
    <xf numFmtId="0" fontId="0" fillId="0" borderId="0" xfId="0" applyFont="1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0" fillId="3" borderId="2" xfId="0" applyFill="1" applyBorder="1"/>
    <xf numFmtId="0" fontId="0" fillId="3" borderId="0" xfId="0" applyFill="1"/>
    <xf numFmtId="0" fontId="2" fillId="3" borderId="0" xfId="0" applyFont="1" applyFill="1"/>
    <xf numFmtId="0" fontId="0" fillId="4" borderId="0" xfId="0" applyFill="1"/>
    <xf numFmtId="0" fontId="2" fillId="4" borderId="0" xfId="0" applyFont="1" applyFill="1"/>
    <xf numFmtId="0" fontId="8" fillId="3" borderId="3" xfId="0" applyFont="1" applyFill="1" applyBorder="1" applyAlignment="1">
      <alignment horizontal="right"/>
    </xf>
    <xf numFmtId="0" fontId="8" fillId="4" borderId="3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center"/>
    </xf>
    <xf numFmtId="0" fontId="2" fillId="0" borderId="4" xfId="0" applyFont="1" applyBorder="1" applyAlignment="1">
      <alignment vertical="center"/>
    </xf>
    <xf numFmtId="0" fontId="9" fillId="5" borderId="5" xfId="0" applyFont="1" applyFill="1" applyBorder="1" applyAlignment="1">
      <alignment textRotation="150"/>
    </xf>
    <xf numFmtId="0" fontId="9" fillId="5" borderId="6" xfId="0" applyFont="1" applyFill="1" applyBorder="1" applyAlignment="1">
      <alignment textRotation="150"/>
    </xf>
    <xf numFmtId="0" fontId="9" fillId="6" borderId="7" xfId="0" applyFont="1" applyFill="1" applyBorder="1" applyAlignment="1">
      <alignment textRotation="150"/>
    </xf>
    <xf numFmtId="0" fontId="9" fillId="6" borderId="6" xfId="0" applyFont="1" applyFill="1" applyBorder="1" applyAlignment="1">
      <alignment textRotation="150"/>
    </xf>
    <xf numFmtId="0" fontId="9" fillId="7" borderId="7" xfId="0" applyFont="1" applyFill="1" applyBorder="1" applyAlignment="1">
      <alignment textRotation="150"/>
    </xf>
    <xf numFmtId="0" fontId="9" fillId="7" borderId="6" xfId="0" applyFont="1" applyFill="1" applyBorder="1" applyAlignment="1">
      <alignment textRotation="150"/>
    </xf>
    <xf numFmtId="0" fontId="9" fillId="0" borderId="7" xfId="0" applyFont="1" applyBorder="1" applyAlignment="1">
      <alignment textRotation="150"/>
    </xf>
    <xf numFmtId="0" fontId="9" fillId="0" borderId="6" xfId="0" applyFont="1" applyBorder="1" applyAlignment="1">
      <alignment textRotation="150"/>
    </xf>
    <xf numFmtId="0" fontId="9" fillId="8" borderId="7" xfId="0" applyFont="1" applyFill="1" applyBorder="1" applyAlignment="1">
      <alignment textRotation="150"/>
    </xf>
    <xf numFmtId="0" fontId="9" fillId="8" borderId="5" xfId="0" applyFont="1" applyFill="1" applyBorder="1" applyAlignment="1">
      <alignment textRotation="150"/>
    </xf>
    <xf numFmtId="0" fontId="9" fillId="8" borderId="6" xfId="0" applyFont="1" applyFill="1" applyBorder="1" applyAlignment="1">
      <alignment textRotation="150"/>
    </xf>
    <xf numFmtId="0" fontId="2" fillId="2" borderId="7" xfId="0" applyFont="1" applyFill="1" applyBorder="1" applyAlignment="1">
      <alignment textRotation="150"/>
    </xf>
    <xf numFmtId="0" fontId="9" fillId="2" borderId="5" xfId="0" applyFont="1" applyFill="1" applyBorder="1" applyAlignment="1">
      <alignment textRotation="150"/>
    </xf>
    <xf numFmtId="0" fontId="9" fillId="2" borderId="6" xfId="0" applyFont="1" applyFill="1" applyBorder="1" applyAlignment="1">
      <alignment textRotation="150"/>
    </xf>
    <xf numFmtId="0" fontId="9" fillId="9" borderId="7" xfId="0" applyFont="1" applyFill="1" applyBorder="1" applyAlignment="1">
      <alignment textRotation="150"/>
    </xf>
    <xf numFmtId="0" fontId="9" fillId="9" borderId="5" xfId="0" applyFont="1" applyFill="1" applyBorder="1" applyAlignment="1">
      <alignment textRotation="150"/>
    </xf>
    <xf numFmtId="0" fontId="9" fillId="9" borderId="6" xfId="0" applyFont="1" applyFill="1" applyBorder="1" applyAlignment="1">
      <alignment horizontal="center" vertical="center" textRotation="150"/>
    </xf>
    <xf numFmtId="0" fontId="9" fillId="3" borderId="5" xfId="0" applyFont="1" applyFill="1" applyBorder="1" applyAlignment="1">
      <alignment horizontal="center" vertical="center"/>
    </xf>
    <xf numFmtId="0" fontId="2" fillId="3" borderId="8" xfId="0" applyFont="1" applyFill="1" applyBorder="1"/>
    <xf numFmtId="2" fontId="2" fillId="3" borderId="8" xfId="0" applyNumberFormat="1" applyFont="1" applyFill="1" applyBorder="1" applyAlignment="1">
      <alignment horizontal="left"/>
    </xf>
    <xf numFmtId="1" fontId="10" fillId="3" borderId="9" xfId="0" applyNumberFormat="1" applyFont="1" applyFill="1" applyBorder="1" applyAlignment="1">
      <alignment horizontal="center" vertical="center"/>
    </xf>
    <xf numFmtId="1" fontId="10" fillId="3" borderId="10" xfId="0" applyNumberFormat="1" applyFont="1" applyFill="1" applyBorder="1" applyAlignment="1">
      <alignment horizontal="center" vertical="center"/>
    </xf>
    <xf numFmtId="1" fontId="10" fillId="3" borderId="11" xfId="0" applyNumberFormat="1" applyFont="1" applyFill="1" applyBorder="1" applyAlignment="1">
      <alignment horizontal="center" vertical="center"/>
    </xf>
    <xf numFmtId="1" fontId="10" fillId="3" borderId="12" xfId="0" applyNumberFormat="1" applyFont="1" applyFill="1" applyBorder="1" applyAlignment="1">
      <alignment horizontal="center" vertical="center"/>
    </xf>
    <xf numFmtId="1" fontId="11" fillId="3" borderId="12" xfId="0" applyNumberFormat="1" applyFont="1" applyFill="1" applyBorder="1" applyAlignment="1">
      <alignment horizontal="center" vertical="center"/>
    </xf>
    <xf numFmtId="0" fontId="0" fillId="3" borderId="13" xfId="0" applyFill="1" applyBorder="1"/>
    <xf numFmtId="0" fontId="2" fillId="3" borderId="3" xfId="0" applyFont="1" applyFill="1" applyBorder="1"/>
    <xf numFmtId="2" fontId="2" fillId="3" borderId="3" xfId="0" applyNumberFormat="1" applyFont="1" applyFill="1" applyBorder="1" applyAlignment="1">
      <alignment horizontal="left"/>
    </xf>
    <xf numFmtId="1" fontId="10" fillId="3" borderId="14" xfId="0" applyNumberFormat="1" applyFont="1" applyFill="1" applyBorder="1" applyAlignment="1">
      <alignment horizontal="center" vertical="center"/>
    </xf>
    <xf numFmtId="1" fontId="10" fillId="3" borderId="15" xfId="0" applyNumberFormat="1" applyFont="1" applyFill="1" applyBorder="1" applyAlignment="1">
      <alignment horizontal="center" vertical="center"/>
    </xf>
    <xf numFmtId="1" fontId="10" fillId="3" borderId="16" xfId="0" applyNumberFormat="1" applyFont="1" applyFill="1" applyBorder="1" applyAlignment="1">
      <alignment horizontal="center" vertical="center"/>
    </xf>
    <xf numFmtId="1" fontId="10" fillId="3" borderId="17" xfId="0" applyNumberFormat="1" applyFont="1" applyFill="1" applyBorder="1" applyAlignment="1">
      <alignment horizontal="center" vertical="center"/>
    </xf>
    <xf numFmtId="1" fontId="11" fillId="3" borderId="17" xfId="0" applyNumberFormat="1" applyFont="1" applyFill="1" applyBorder="1" applyAlignment="1">
      <alignment horizontal="center" vertical="center"/>
    </xf>
    <xf numFmtId="0" fontId="0" fillId="3" borderId="17" xfId="0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left"/>
    </xf>
    <xf numFmtId="1" fontId="0" fillId="4" borderId="18" xfId="0" applyNumberFormat="1" applyFill="1" applyBorder="1" applyAlignment="1">
      <alignment horizontal="center" vertical="center"/>
    </xf>
    <xf numFmtId="1" fontId="0" fillId="4" borderId="19" xfId="0" applyNumberFormat="1" applyFill="1" applyBorder="1" applyAlignment="1">
      <alignment horizontal="center" vertical="center"/>
    </xf>
    <xf numFmtId="1" fontId="12" fillId="4" borderId="20" xfId="0" applyNumberFormat="1" applyFont="1" applyFill="1" applyBorder="1" applyAlignment="1">
      <alignment horizontal="center" vertical="center"/>
    </xf>
    <xf numFmtId="1" fontId="12" fillId="4" borderId="19" xfId="0" applyNumberFormat="1" applyFont="1" applyFill="1" applyBorder="1" applyAlignment="1">
      <alignment horizontal="center" vertical="center"/>
    </xf>
    <xf numFmtId="1" fontId="12" fillId="4" borderId="21" xfId="0" applyNumberFormat="1" applyFont="1" applyFill="1" applyBorder="1" applyAlignment="1">
      <alignment horizontal="center" vertical="center"/>
    </xf>
    <xf numFmtId="1" fontId="13" fillId="4" borderId="20" xfId="0" applyNumberFormat="1" applyFont="1" applyFill="1" applyBorder="1" applyAlignment="1">
      <alignment horizontal="center" vertical="center"/>
    </xf>
    <xf numFmtId="1" fontId="13" fillId="4" borderId="19" xfId="0" applyNumberFormat="1" applyFont="1" applyFill="1" applyBorder="1" applyAlignment="1">
      <alignment horizontal="center" vertical="center"/>
    </xf>
    <xf numFmtId="1" fontId="0" fillId="4" borderId="20" xfId="0" applyNumberFormat="1" applyFill="1" applyBorder="1" applyAlignment="1">
      <alignment horizontal="center" vertical="center"/>
    </xf>
    <xf numFmtId="0" fontId="0" fillId="4" borderId="13" xfId="0" applyFill="1" applyBorder="1"/>
    <xf numFmtId="0" fontId="2" fillId="4" borderId="0" xfId="0" applyFont="1" applyFill="1" applyBorder="1"/>
    <xf numFmtId="0" fontId="2" fillId="4" borderId="0" xfId="0" applyFont="1" applyFill="1" applyBorder="1" applyAlignment="1">
      <alignment horizontal="left"/>
    </xf>
    <xf numFmtId="1" fontId="7" fillId="4" borderId="22" xfId="0" applyNumberFormat="1" applyFont="1" applyFill="1" applyBorder="1" applyAlignment="1">
      <alignment horizontal="center" vertical="center"/>
    </xf>
    <xf numFmtId="1" fontId="7" fillId="4" borderId="23" xfId="0" applyNumberFormat="1" applyFont="1" applyFill="1" applyBorder="1" applyAlignment="1">
      <alignment horizontal="center" vertical="center"/>
    </xf>
    <xf numFmtId="1" fontId="12" fillId="4" borderId="24" xfId="0" applyNumberFormat="1" applyFont="1" applyFill="1" applyBorder="1" applyAlignment="1">
      <alignment horizontal="center" vertical="center"/>
    </xf>
    <xf numFmtId="1" fontId="12" fillId="4" borderId="23" xfId="0" applyNumberFormat="1" applyFont="1" applyFill="1" applyBorder="1" applyAlignment="1">
      <alignment horizontal="center" vertical="center"/>
    </xf>
    <xf numFmtId="1" fontId="12" fillId="4" borderId="13" xfId="0" applyNumberFormat="1" applyFont="1" applyFill="1" applyBorder="1" applyAlignment="1">
      <alignment horizontal="center" vertical="center"/>
    </xf>
    <xf numFmtId="0" fontId="2" fillId="4" borderId="3" xfId="0" applyFont="1" applyFill="1" applyBorder="1"/>
    <xf numFmtId="0" fontId="2" fillId="4" borderId="3" xfId="0" applyFont="1" applyFill="1" applyBorder="1" applyAlignment="1">
      <alignment horizontal="left"/>
    </xf>
    <xf numFmtId="0" fontId="0" fillId="4" borderId="17" xfId="0" applyFill="1" applyBorder="1"/>
    <xf numFmtId="2" fontId="2" fillId="4" borderId="0" xfId="0" applyNumberFormat="1" applyFont="1" applyFill="1" applyAlignment="1">
      <alignment horizontal="left"/>
    </xf>
    <xf numFmtId="0" fontId="0" fillId="4" borderId="13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center"/>
    </xf>
    <xf numFmtId="0" fontId="0" fillId="4" borderId="17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2" fillId="4" borderId="25" xfId="0" applyFont="1" applyFill="1" applyBorder="1"/>
    <xf numFmtId="0" fontId="2" fillId="4" borderId="25" xfId="0" applyFont="1" applyFill="1" applyBorder="1" applyAlignment="1">
      <alignment horizontal="left" vertical="center"/>
    </xf>
    <xf numFmtId="0" fontId="0" fillId="4" borderId="28" xfId="0" applyFill="1" applyBorder="1"/>
    <xf numFmtId="0" fontId="2" fillId="3" borderId="1" xfId="0" applyFont="1" applyFill="1" applyBorder="1" applyAlignment="1">
      <alignment horizontal="left"/>
    </xf>
    <xf numFmtId="0" fontId="0" fillId="3" borderId="21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/>
    </xf>
    <xf numFmtId="0" fontId="0" fillId="3" borderId="17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2" fillId="3" borderId="0" xfId="0" applyFont="1" applyFill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25" xfId="0" applyFont="1" applyFill="1" applyBorder="1"/>
    <xf numFmtId="0" fontId="2" fillId="3" borderId="25" xfId="0" applyFont="1" applyFill="1" applyBorder="1" applyAlignment="1">
      <alignment horizontal="left"/>
    </xf>
    <xf numFmtId="0" fontId="0" fillId="3" borderId="2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8" xfId="0" applyFill="1" applyBorder="1"/>
    <xf numFmtId="2" fontId="2" fillId="3" borderId="0" xfId="0" applyNumberFormat="1" applyFont="1" applyFill="1" applyAlignment="1">
      <alignment horizontal="left"/>
    </xf>
    <xf numFmtId="0" fontId="15" fillId="3" borderId="21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2" fillId="3" borderId="0" xfId="0" applyFont="1" applyFill="1" applyBorder="1"/>
    <xf numFmtId="2" fontId="2" fillId="3" borderId="0" xfId="0" applyNumberFormat="1" applyFont="1" applyFill="1" applyBorder="1" applyAlignment="1">
      <alignment horizontal="left"/>
    </xf>
    <xf numFmtId="1" fontId="10" fillId="3" borderId="13" xfId="0" applyNumberFormat="1" applyFont="1" applyFill="1" applyBorder="1" applyAlignment="1">
      <alignment horizontal="center" vertical="center"/>
    </xf>
    <xf numFmtId="1" fontId="10" fillId="3" borderId="23" xfId="0" applyNumberFormat="1" applyFont="1" applyFill="1" applyBorder="1" applyAlignment="1">
      <alignment horizontal="center" vertical="center"/>
    </xf>
    <xf numFmtId="1" fontId="10" fillId="3" borderId="24" xfId="0" applyNumberFormat="1" applyFont="1" applyFill="1" applyBorder="1" applyAlignment="1">
      <alignment horizontal="center" vertical="center"/>
    </xf>
    <xf numFmtId="1" fontId="11" fillId="3" borderId="24" xfId="0" applyNumberFormat="1" applyFont="1" applyFill="1" applyBorder="1" applyAlignment="1">
      <alignment horizontal="center" vertical="center"/>
    </xf>
    <xf numFmtId="1" fontId="11" fillId="3" borderId="23" xfId="0" applyNumberFormat="1" applyFont="1" applyFill="1" applyBorder="1" applyAlignment="1">
      <alignment horizontal="center" vertical="center"/>
    </xf>
    <xf numFmtId="1" fontId="11" fillId="3" borderId="13" xfId="0" applyNumberFormat="1" applyFont="1" applyFill="1" applyBorder="1" applyAlignment="1">
      <alignment horizontal="center" vertical="center"/>
    </xf>
    <xf numFmtId="1" fontId="7" fillId="3" borderId="13" xfId="0" applyNumberFormat="1" applyFont="1" applyFill="1" applyBorder="1" applyAlignment="1">
      <alignment horizontal="center" vertical="center"/>
    </xf>
    <xf numFmtId="1" fontId="13" fillId="3" borderId="23" xfId="0" applyNumberFormat="1" applyFont="1" applyFill="1" applyBorder="1" applyAlignment="1">
      <alignment horizontal="center" vertical="center"/>
    </xf>
    <xf numFmtId="1" fontId="13" fillId="3" borderId="24" xfId="0" applyNumberFormat="1" applyFont="1" applyFill="1" applyBorder="1" applyAlignment="1">
      <alignment horizontal="center" vertical="center"/>
    </xf>
    <xf numFmtId="1" fontId="12" fillId="3" borderId="24" xfId="0" applyNumberFormat="1" applyFont="1" applyFill="1" applyBorder="1" applyAlignment="1">
      <alignment horizontal="center" vertical="center"/>
    </xf>
    <xf numFmtId="1" fontId="12" fillId="3" borderId="23" xfId="0" applyNumberFormat="1" applyFont="1" applyFill="1" applyBorder="1" applyAlignment="1">
      <alignment horizontal="center" vertical="center"/>
    </xf>
    <xf numFmtId="1" fontId="13" fillId="3" borderId="13" xfId="0" applyNumberFormat="1" applyFont="1" applyFill="1" applyBorder="1" applyAlignment="1">
      <alignment horizontal="center" vertical="center"/>
    </xf>
    <xf numFmtId="1" fontId="12" fillId="3" borderId="13" xfId="0" applyNumberFormat="1" applyFont="1" applyFill="1" applyBorder="1" applyAlignment="1">
      <alignment horizontal="center" vertical="center"/>
    </xf>
    <xf numFmtId="1" fontId="7" fillId="3" borderId="24" xfId="0" applyNumberFormat="1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2" fillId="4" borderId="0" xfId="0" applyFont="1" applyFill="1" applyAlignment="1">
      <alignment horizontal="left"/>
    </xf>
    <xf numFmtId="1" fontId="0" fillId="4" borderId="21" xfId="0" applyNumberFormat="1" applyFill="1" applyBorder="1" applyAlignment="1">
      <alignment horizontal="center" vertical="center"/>
    </xf>
    <xf numFmtId="1" fontId="10" fillId="4" borderId="13" xfId="0" applyNumberFormat="1" applyFont="1" applyFill="1" applyBorder="1" applyAlignment="1">
      <alignment horizontal="center" vertical="center"/>
    </xf>
    <xf numFmtId="1" fontId="10" fillId="4" borderId="23" xfId="0" applyNumberFormat="1" applyFont="1" applyFill="1" applyBorder="1" applyAlignment="1">
      <alignment horizontal="center" vertical="center"/>
    </xf>
    <xf numFmtId="1" fontId="10" fillId="4" borderId="24" xfId="0" applyNumberFormat="1" applyFont="1" applyFill="1" applyBorder="1" applyAlignment="1">
      <alignment horizontal="center" vertical="center"/>
    </xf>
    <xf numFmtId="1" fontId="11" fillId="4" borderId="13" xfId="0" applyNumberFormat="1" applyFont="1" applyFill="1" applyBorder="1" applyAlignment="1">
      <alignment horizontal="center" vertical="center"/>
    </xf>
    <xf numFmtId="1" fontId="0" fillId="4" borderId="17" xfId="0" applyNumberFormat="1" applyFill="1" applyBorder="1" applyAlignment="1">
      <alignment horizontal="center" vertical="center"/>
    </xf>
    <xf numFmtId="1" fontId="12" fillId="4" borderId="15" xfId="0" applyNumberFormat="1" applyFont="1" applyFill="1" applyBorder="1" applyAlignment="1">
      <alignment horizontal="center" vertical="center"/>
    </xf>
    <xf numFmtId="1" fontId="12" fillId="4" borderId="16" xfId="0" applyNumberFormat="1" applyFont="1" applyFill="1" applyBorder="1" applyAlignment="1">
      <alignment horizontal="center" vertical="center"/>
    </xf>
    <xf numFmtId="1" fontId="13" fillId="4" borderId="16" xfId="0" applyNumberFormat="1" applyFont="1" applyFill="1" applyBorder="1" applyAlignment="1">
      <alignment horizontal="center" vertical="center"/>
    </xf>
    <xf numFmtId="1" fontId="13" fillId="4" borderId="15" xfId="0" applyNumberFormat="1" applyFont="1" applyFill="1" applyBorder="1" applyAlignment="1">
      <alignment horizontal="center" vertical="center"/>
    </xf>
    <xf numFmtId="1" fontId="12" fillId="4" borderId="17" xfId="0" applyNumberFormat="1" applyFont="1" applyFill="1" applyBorder="1" applyAlignment="1">
      <alignment horizontal="center" vertical="center"/>
    </xf>
    <xf numFmtId="1" fontId="7" fillId="4" borderId="17" xfId="0" applyNumberFormat="1" applyFont="1" applyFill="1" applyBorder="1" applyAlignment="1">
      <alignment horizontal="center" vertical="center"/>
    </xf>
    <xf numFmtId="1" fontId="0" fillId="4" borderId="16" xfId="0" applyNumberFormat="1" applyFill="1" applyBorder="1" applyAlignment="1">
      <alignment horizontal="center" vertical="center"/>
    </xf>
    <xf numFmtId="1" fontId="0" fillId="4" borderId="13" xfId="0" applyNumberFormat="1" applyFill="1" applyBorder="1" applyAlignment="1">
      <alignment horizontal="center" vertical="center"/>
    </xf>
    <xf numFmtId="1" fontId="13" fillId="4" borderId="24" xfId="0" applyNumberFormat="1" applyFont="1" applyFill="1" applyBorder="1" applyAlignment="1">
      <alignment horizontal="center" vertical="center"/>
    </xf>
    <xf numFmtId="1" fontId="13" fillId="4" borderId="23" xfId="0" applyNumberFormat="1" applyFont="1" applyFill="1" applyBorder="1" applyAlignment="1">
      <alignment horizontal="center" vertical="center"/>
    </xf>
    <xf numFmtId="1" fontId="0" fillId="4" borderId="24" xfId="0" applyNumberFormat="1" applyFill="1" applyBorder="1" applyAlignment="1">
      <alignment horizontal="center" vertical="center"/>
    </xf>
    <xf numFmtId="1" fontId="0" fillId="4" borderId="23" xfId="0" applyNumberFormat="1" applyFill="1" applyBorder="1" applyAlignment="1">
      <alignment horizontal="center" vertical="center"/>
    </xf>
    <xf numFmtId="1" fontId="7" fillId="4" borderId="13" xfId="0" applyNumberFormat="1" applyFont="1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15" fillId="4" borderId="21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1" fontId="10" fillId="4" borderId="15" xfId="0" applyNumberFormat="1" applyFont="1" applyFill="1" applyBorder="1" applyAlignment="1">
      <alignment horizontal="center" vertical="center"/>
    </xf>
    <xf numFmtId="1" fontId="10" fillId="4" borderId="16" xfId="0" applyNumberFormat="1" applyFont="1" applyFill="1" applyBorder="1" applyAlignment="1">
      <alignment horizontal="center" vertical="center"/>
    </xf>
    <xf numFmtId="1" fontId="10" fillId="4" borderId="17" xfId="0" applyNumberFormat="1" applyFont="1" applyFill="1" applyBorder="1" applyAlignment="1">
      <alignment horizontal="center" vertical="center"/>
    </xf>
    <xf numFmtId="1" fontId="11" fillId="4" borderId="17" xfId="0" applyNumberFormat="1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left"/>
    </xf>
    <xf numFmtId="1" fontId="10" fillId="4" borderId="28" xfId="0" applyNumberFormat="1" applyFont="1" applyFill="1" applyBorder="1" applyAlignment="1">
      <alignment horizontal="center" vertical="center"/>
    </xf>
    <xf numFmtId="1" fontId="10" fillId="4" borderId="29" xfId="0" applyNumberFormat="1" applyFont="1" applyFill="1" applyBorder="1" applyAlignment="1">
      <alignment horizontal="center" vertical="center"/>
    </xf>
    <xf numFmtId="1" fontId="10" fillId="4" borderId="27" xfId="0" applyNumberFormat="1" applyFont="1" applyFill="1" applyBorder="1" applyAlignment="1">
      <alignment horizontal="center" vertical="center"/>
    </xf>
    <xf numFmtId="1" fontId="11" fillId="4" borderId="27" xfId="0" applyNumberFormat="1" applyFont="1" applyFill="1" applyBorder="1" applyAlignment="1">
      <alignment horizontal="center" vertical="center"/>
    </xf>
    <xf numFmtId="1" fontId="11" fillId="4" borderId="29" xfId="0" applyNumberFormat="1" applyFont="1" applyFill="1" applyBorder="1" applyAlignment="1">
      <alignment horizontal="center" vertical="center"/>
    </xf>
    <xf numFmtId="1" fontId="11" fillId="4" borderId="28" xfId="0" applyNumberFormat="1" applyFont="1" applyFill="1" applyBorder="1" applyAlignment="1">
      <alignment horizontal="center" vertical="center"/>
    </xf>
    <xf numFmtId="1" fontId="0" fillId="3" borderId="28" xfId="0" applyNumberFormat="1" applyFill="1" applyBorder="1" applyAlignment="1">
      <alignment horizontal="center" vertical="center"/>
    </xf>
    <xf numFmtId="1" fontId="0" fillId="3" borderId="29" xfId="0" applyNumberFormat="1" applyFill="1" applyBorder="1" applyAlignment="1">
      <alignment horizontal="center" vertical="center"/>
    </xf>
    <xf numFmtId="1" fontId="12" fillId="3" borderId="27" xfId="0" applyNumberFormat="1" applyFont="1" applyFill="1" applyBorder="1" applyAlignment="1">
      <alignment horizontal="center" vertical="center"/>
    </xf>
    <xf numFmtId="1" fontId="12" fillId="3" borderId="29" xfId="0" applyNumberFormat="1" applyFont="1" applyFill="1" applyBorder="1" applyAlignment="1">
      <alignment horizontal="center" vertical="center"/>
    </xf>
    <xf numFmtId="1" fontId="12" fillId="3" borderId="28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/>
    </xf>
    <xf numFmtId="1" fontId="0" fillId="3" borderId="23" xfId="0" applyNumberFormat="1" applyFill="1" applyBorder="1" applyAlignment="1">
      <alignment horizontal="center" vertical="center"/>
    </xf>
    <xf numFmtId="1" fontId="0" fillId="3" borderId="24" xfId="0" applyNumberFormat="1" applyFill="1" applyBorder="1" applyAlignment="1">
      <alignment horizontal="center" vertical="center"/>
    </xf>
    <xf numFmtId="1" fontId="0" fillId="3" borderId="21" xfId="0" applyNumberFormat="1" applyFill="1" applyBorder="1" applyAlignment="1">
      <alignment horizontal="center" vertical="center"/>
    </xf>
    <xf numFmtId="1" fontId="0" fillId="3" borderId="19" xfId="0" applyNumberFormat="1" applyFill="1" applyBorder="1" applyAlignment="1">
      <alignment horizontal="center" vertical="center"/>
    </xf>
    <xf numFmtId="1" fontId="12" fillId="3" borderId="20" xfId="0" applyNumberFormat="1" applyFont="1" applyFill="1" applyBorder="1" applyAlignment="1">
      <alignment horizontal="center" vertical="center"/>
    </xf>
    <xf numFmtId="1" fontId="12" fillId="3" borderId="19" xfId="0" applyNumberFormat="1" applyFont="1" applyFill="1" applyBorder="1" applyAlignment="1">
      <alignment horizontal="center" vertical="center"/>
    </xf>
    <xf numFmtId="1" fontId="0" fillId="3" borderId="20" xfId="0" applyNumberFormat="1" applyFill="1" applyBorder="1" applyAlignment="1">
      <alignment horizontal="center" vertical="center"/>
    </xf>
    <xf numFmtId="1" fontId="12" fillId="3" borderId="21" xfId="0" applyNumberFormat="1" applyFont="1" applyFill="1" applyBorder="1" applyAlignment="1">
      <alignment horizontal="center" vertical="center"/>
    </xf>
    <xf numFmtId="1" fontId="0" fillId="3" borderId="13" xfId="0" applyNumberForma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4" xfId="0" applyFont="1" applyFill="1" applyBorder="1"/>
    <xf numFmtId="0" fontId="2" fillId="0" borderId="4" xfId="0" applyFont="1" applyBorder="1" applyAlignment="1">
      <alignment horizontal="center" wrapText="1"/>
    </xf>
    <xf numFmtId="0" fontId="0" fillId="2" borderId="4" xfId="0" applyFill="1" applyBorder="1"/>
    <xf numFmtId="0" fontId="0" fillId="0" borderId="4" xfId="0" applyBorder="1"/>
    <xf numFmtId="0" fontId="2" fillId="0" borderId="4" xfId="0" applyFont="1" applyBorder="1"/>
    <xf numFmtId="0" fontId="2" fillId="0" borderId="7" xfId="0" applyFont="1" applyBorder="1" applyAlignment="1">
      <alignment textRotation="135"/>
    </xf>
    <xf numFmtId="0" fontId="2" fillId="0" borderId="5" xfId="0" applyFont="1" applyBorder="1" applyAlignment="1">
      <alignment textRotation="135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2" fillId="0" borderId="5" xfId="0" applyFont="1" applyBorder="1" applyAlignment="1">
      <alignment horizontal="center" textRotation="135"/>
    </xf>
    <xf numFmtId="0" fontId="2" fillId="0" borderId="4" xfId="0" applyFont="1" applyBorder="1" applyAlignment="1">
      <alignment horizontal="center"/>
    </xf>
    <xf numFmtId="1" fontId="0" fillId="0" borderId="12" xfId="0" applyNumberFormat="1" applyBorder="1"/>
    <xf numFmtId="1" fontId="0" fillId="0" borderId="13" xfId="0" applyNumberFormat="1" applyBorder="1"/>
    <xf numFmtId="1" fontId="0" fillId="0" borderId="17" xfId="0" applyNumberFormat="1" applyBorder="1"/>
    <xf numFmtId="0" fontId="2" fillId="10" borderId="0" xfId="0" applyFont="1" applyFill="1"/>
    <xf numFmtId="0" fontId="0" fillId="10" borderId="0" xfId="0" applyFill="1"/>
    <xf numFmtId="0" fontId="2" fillId="7" borderId="0" xfId="0" applyFont="1" applyFill="1"/>
    <xf numFmtId="0" fontId="0" fillId="7" borderId="0" xfId="0" applyFill="1"/>
    <xf numFmtId="0" fontId="0" fillId="10" borderId="0" xfId="0" applyFill="1" applyAlignment="1">
      <alignment horizontal="right"/>
    </xf>
    <xf numFmtId="0" fontId="16" fillId="0" borderId="0" xfId="0" applyFont="1"/>
    <xf numFmtId="165" fontId="0" fillId="0" borderId="0" xfId="0" applyNumberFormat="1"/>
    <xf numFmtId="165" fontId="0" fillId="0" borderId="0" xfId="0" applyNumberFormat="1" applyAlignment="1">
      <alignment horizontal="center"/>
    </xf>
    <xf numFmtId="1" fontId="4" fillId="0" borderId="0" xfId="0" applyNumberFormat="1" applyFont="1" applyFill="1" applyAlignment="1">
      <alignment horizontal="center"/>
    </xf>
    <xf numFmtId="2" fontId="1" fillId="0" borderId="13" xfId="0" applyNumberFormat="1" applyFont="1" applyBorder="1" applyAlignment="1">
      <alignment horizontal="center"/>
    </xf>
    <xf numFmtId="1" fontId="4" fillId="0" borderId="13" xfId="0" applyNumberFormat="1" applyFon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14" fillId="3" borderId="14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/>
    </xf>
    <xf numFmtId="0" fontId="14" fillId="4" borderId="26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1" fontId="0" fillId="3" borderId="0" xfId="0" applyNumberFormat="1" applyFill="1" applyAlignment="1">
      <alignment horizontal="center"/>
    </xf>
    <xf numFmtId="1" fontId="0" fillId="3" borderId="0" xfId="0" applyNumberFormat="1" applyFill="1" applyAlignment="1">
      <alignment horizontal="center" vertical="center"/>
    </xf>
    <xf numFmtId="1" fontId="8" fillId="3" borderId="3" xfId="0" applyNumberFormat="1" applyFont="1" applyFill="1" applyBorder="1" applyAlignment="1">
      <alignment horizontal="center" vertical="center"/>
    </xf>
    <xf numFmtId="1" fontId="2" fillId="3" borderId="0" xfId="0" applyNumberFormat="1" applyFont="1" applyFill="1" applyAlignment="1">
      <alignment horizontal="center" vertical="center"/>
    </xf>
    <xf numFmtId="1" fontId="0" fillId="4" borderId="0" xfId="0" applyNumberFormat="1" applyFill="1" applyAlignment="1">
      <alignment horizontal="center" vertical="center"/>
    </xf>
    <xf numFmtId="1" fontId="8" fillId="4" borderId="3" xfId="0" applyNumberFormat="1" applyFont="1" applyFill="1" applyBorder="1" applyAlignment="1">
      <alignment horizontal="center" vertical="center"/>
    </xf>
    <xf numFmtId="1" fontId="2" fillId="4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4956891119929563"/>
                  <c:y val="-3.6266561520366808E-2"/>
                </c:manualLayout>
              </c:layout>
              <c:numFmt formatCode="General" sourceLinked="0"/>
            </c:trendlineLbl>
          </c:trendline>
          <c:xVal>
            <c:numRef>
              <c:f>Sulfides!$B$75:$B$96</c:f>
              <c:numCache>
                <c:formatCode>General</c:formatCode>
                <c:ptCount val="22"/>
                <c:pt idx="0">
                  <c:v>8</c:v>
                </c:pt>
                <c:pt idx="1">
                  <c:v>40</c:v>
                </c:pt>
                <c:pt idx="2">
                  <c:v>2</c:v>
                </c:pt>
                <c:pt idx="3">
                  <c:v>1</c:v>
                </c:pt>
                <c:pt idx="4">
                  <c:v>27</c:v>
                </c:pt>
                <c:pt idx="5">
                  <c:v>77</c:v>
                </c:pt>
                <c:pt idx="6">
                  <c:v>81</c:v>
                </c:pt>
                <c:pt idx="7">
                  <c:v>45</c:v>
                </c:pt>
                <c:pt idx="8">
                  <c:v>84</c:v>
                </c:pt>
                <c:pt idx="9">
                  <c:v>85</c:v>
                </c:pt>
                <c:pt idx="10">
                  <c:v>65</c:v>
                </c:pt>
                <c:pt idx="11">
                  <c:v>8</c:v>
                </c:pt>
                <c:pt idx="12">
                  <c:v>47</c:v>
                </c:pt>
                <c:pt idx="13">
                  <c:v>67</c:v>
                </c:pt>
                <c:pt idx="14">
                  <c:v>62</c:v>
                </c:pt>
                <c:pt idx="15">
                  <c:v>12</c:v>
                </c:pt>
                <c:pt idx="16">
                  <c:v>51</c:v>
                </c:pt>
                <c:pt idx="17">
                  <c:v>30</c:v>
                </c:pt>
                <c:pt idx="18">
                  <c:v>11</c:v>
                </c:pt>
                <c:pt idx="19">
                  <c:v>41</c:v>
                </c:pt>
                <c:pt idx="20">
                  <c:v>26</c:v>
                </c:pt>
                <c:pt idx="21">
                  <c:v>15</c:v>
                </c:pt>
              </c:numCache>
            </c:numRef>
          </c:xVal>
          <c:yVal>
            <c:numRef>
              <c:f>Sulfides!$C$75:$C$96</c:f>
              <c:numCache>
                <c:formatCode>General</c:formatCode>
                <c:ptCount val="22"/>
                <c:pt idx="0">
                  <c:v>21.08</c:v>
                </c:pt>
                <c:pt idx="1">
                  <c:v>60.84</c:v>
                </c:pt>
                <c:pt idx="2">
                  <c:v>13.14</c:v>
                </c:pt>
                <c:pt idx="3">
                  <c:v>11.05</c:v>
                </c:pt>
                <c:pt idx="4">
                  <c:v>31.57</c:v>
                </c:pt>
                <c:pt idx="5">
                  <c:v>55.82</c:v>
                </c:pt>
                <c:pt idx="6">
                  <c:v>49.16</c:v>
                </c:pt>
                <c:pt idx="7">
                  <c:v>26.67</c:v>
                </c:pt>
                <c:pt idx="8">
                  <c:v>60.69</c:v>
                </c:pt>
                <c:pt idx="9">
                  <c:v>70.92</c:v>
                </c:pt>
                <c:pt idx="10">
                  <c:v>42.16</c:v>
                </c:pt>
                <c:pt idx="11">
                  <c:v>32.85</c:v>
                </c:pt>
                <c:pt idx="12">
                  <c:v>33.51</c:v>
                </c:pt>
                <c:pt idx="13">
                  <c:v>60.96</c:v>
                </c:pt>
                <c:pt idx="14">
                  <c:v>57.53</c:v>
                </c:pt>
                <c:pt idx="15">
                  <c:v>23.89</c:v>
                </c:pt>
                <c:pt idx="16">
                  <c:v>45.65</c:v>
                </c:pt>
                <c:pt idx="17">
                  <c:v>27.52</c:v>
                </c:pt>
                <c:pt idx="18">
                  <c:v>37.71</c:v>
                </c:pt>
                <c:pt idx="19">
                  <c:v>40.32</c:v>
                </c:pt>
                <c:pt idx="20">
                  <c:v>36.1</c:v>
                </c:pt>
                <c:pt idx="21">
                  <c:v>28.61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B69-4D4A-9CC5-BD0CCAB8E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300288"/>
        <c:axId val="204302208"/>
      </c:scatterChart>
      <c:valAx>
        <c:axId val="204300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/>
                </a:pPr>
                <a:r>
                  <a:rPr lang="fr-FR" sz="1800" b="1" i="0" baseline="0">
                    <a:effectLst/>
                  </a:rPr>
                  <a:t>Silica phase estimation wt.% (XRD)</a:t>
                </a:r>
                <a:endParaRPr lang="fr-FR" sz="16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in"/>
        <c:tickLblPos val="nextTo"/>
        <c:crossAx val="204302208"/>
        <c:crosses val="autoZero"/>
        <c:crossBetween val="midCat"/>
        <c:minorUnit val="2"/>
      </c:valAx>
      <c:valAx>
        <c:axId val="2043022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800" b="1" i="0" baseline="0">
                    <a:effectLst/>
                  </a:rPr>
                  <a:t>SiO2 wt.% (XRF)</a:t>
                </a:r>
                <a:endParaRPr lang="fr-FR" sz="16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in"/>
        <c:tickLblPos val="nextTo"/>
        <c:crossAx val="2043002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Charts!$T$3</c:f>
              <c:strCache>
                <c:ptCount val="1"/>
                <c:pt idx="0">
                  <c:v>MIR Zone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6D5-4F27-BFF0-66DAEB2CCAAC}"/>
              </c:ext>
            </c:extLst>
          </c:dPt>
          <c:cat>
            <c:strRef>
              <c:f>Charts!$U$2:$Y$2</c:f>
              <c:strCache>
                <c:ptCount val="5"/>
                <c:pt idx="0">
                  <c:v>Pyrite</c:v>
                </c:pt>
                <c:pt idx="1">
                  <c:v>Marcasite</c:v>
                </c:pt>
                <c:pt idx="2">
                  <c:v>Chalcopyrite</c:v>
                </c:pt>
                <c:pt idx="3">
                  <c:v>Sphalerite</c:v>
                </c:pt>
                <c:pt idx="4">
                  <c:v>Silica</c:v>
                </c:pt>
              </c:strCache>
            </c:strRef>
          </c:cat>
          <c:val>
            <c:numRef>
              <c:f>Charts!$U$3:$Y$3</c:f>
              <c:numCache>
                <c:formatCode>0</c:formatCode>
                <c:ptCount val="5"/>
                <c:pt idx="0">
                  <c:v>31.082333672383886</c:v>
                </c:pt>
                <c:pt idx="1">
                  <c:v>14.092923171862751</c:v>
                </c:pt>
                <c:pt idx="2">
                  <c:v>23.503136666074674</c:v>
                </c:pt>
                <c:pt idx="3">
                  <c:v>7.9109732185943216</c:v>
                </c:pt>
                <c:pt idx="4">
                  <c:v>23.410633271084372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6D5-4F27-BFF0-66DAEB2CCA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Charts!$T$4</c:f>
              <c:strCache>
                <c:ptCount val="1"/>
                <c:pt idx="0">
                  <c:v>Alvin Zone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361-4640-8DA5-7E3DF8D2627C}"/>
              </c:ext>
            </c:extLst>
          </c:dPt>
          <c:cat>
            <c:strRef>
              <c:f>Charts!$U$2:$Y$2</c:f>
              <c:strCache>
                <c:ptCount val="5"/>
                <c:pt idx="0">
                  <c:v>Pyrite</c:v>
                </c:pt>
                <c:pt idx="1">
                  <c:v>Marcasite</c:v>
                </c:pt>
                <c:pt idx="2">
                  <c:v>Chalcopyrite</c:v>
                </c:pt>
                <c:pt idx="3">
                  <c:v>Sphalerite</c:v>
                </c:pt>
                <c:pt idx="4">
                  <c:v>Silica</c:v>
                </c:pt>
              </c:strCache>
            </c:strRef>
          </c:cat>
          <c:val>
            <c:numRef>
              <c:f>Charts!$U$4:$Y$4</c:f>
              <c:numCache>
                <c:formatCode>0</c:formatCode>
                <c:ptCount val="5"/>
                <c:pt idx="0">
                  <c:v>74.55307635542438</c:v>
                </c:pt>
                <c:pt idx="1">
                  <c:v>10.709422166658634</c:v>
                </c:pt>
                <c:pt idx="2">
                  <c:v>1.9758890229256956</c:v>
                </c:pt>
                <c:pt idx="3">
                  <c:v>3.0537714920104522</c:v>
                </c:pt>
                <c:pt idx="4">
                  <c:v>9.7078409629808302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361-4640-8DA5-7E3DF8D26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Charts!$T$5</c:f>
              <c:strCache>
                <c:ptCount val="1"/>
                <c:pt idx="0">
                  <c:v>MIR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C6A-448C-909C-0CE6AFF40CD2}"/>
              </c:ext>
            </c:extLst>
          </c:dPt>
          <c:cat>
            <c:strRef>
              <c:f>Charts!$U$2:$Y$2</c:f>
              <c:strCache>
                <c:ptCount val="5"/>
                <c:pt idx="0">
                  <c:v>Pyrite</c:v>
                </c:pt>
                <c:pt idx="1">
                  <c:v>Marcasite</c:v>
                </c:pt>
                <c:pt idx="2">
                  <c:v>Chalcopyrite</c:v>
                </c:pt>
                <c:pt idx="3">
                  <c:v>Sphalerite</c:v>
                </c:pt>
                <c:pt idx="4">
                  <c:v>Silica</c:v>
                </c:pt>
              </c:strCache>
            </c:strRef>
          </c:cat>
          <c:val>
            <c:numRef>
              <c:f>Charts!$U$5:$Y$5</c:f>
              <c:numCache>
                <c:formatCode>0</c:formatCode>
                <c:ptCount val="5"/>
                <c:pt idx="0">
                  <c:v>36.96541220452724</c:v>
                </c:pt>
                <c:pt idx="1">
                  <c:v>18.978253313591818</c:v>
                </c:pt>
                <c:pt idx="2">
                  <c:v>31.204592913306094</c:v>
                </c:pt>
                <c:pt idx="3">
                  <c:v>8.9517883680132684</c:v>
                </c:pt>
                <c:pt idx="4">
                  <c:v>3.899953200561594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C6A-448C-909C-0CE6AFF40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Charts!$T$6</c:f>
              <c:strCache>
                <c:ptCount val="1"/>
                <c:pt idx="0">
                  <c:v>Double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EC8-405C-BD76-0464342EEEF7}"/>
              </c:ext>
            </c:extLst>
          </c:dPt>
          <c:cat>
            <c:strRef>
              <c:f>Charts!$U$2:$Y$2</c:f>
              <c:strCache>
                <c:ptCount val="5"/>
                <c:pt idx="0">
                  <c:v>Pyrite</c:v>
                </c:pt>
                <c:pt idx="1">
                  <c:v>Marcasite</c:v>
                </c:pt>
                <c:pt idx="2">
                  <c:v>Chalcopyrite</c:v>
                </c:pt>
                <c:pt idx="3">
                  <c:v>Sphalerite</c:v>
                </c:pt>
                <c:pt idx="4">
                  <c:v>Silica</c:v>
                </c:pt>
              </c:strCache>
            </c:strRef>
          </c:cat>
          <c:val>
            <c:numRef>
              <c:f>Charts!$U$6:$Y$6</c:f>
              <c:numCache>
                <c:formatCode>0</c:formatCode>
                <c:ptCount val="5"/>
                <c:pt idx="0">
                  <c:v>84.047943311261051</c:v>
                </c:pt>
                <c:pt idx="1">
                  <c:v>4.9871375422008635</c:v>
                </c:pt>
                <c:pt idx="2">
                  <c:v>1.7029059240358375</c:v>
                </c:pt>
                <c:pt idx="3">
                  <c:v>9.2620132225022562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EC8-405C-BD76-0464342EE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Charts!$T$7</c:f>
              <c:strCache>
                <c:ptCount val="1"/>
                <c:pt idx="0">
                  <c:v>Southern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E36-4993-906B-0AC5100474AB}"/>
              </c:ext>
            </c:extLst>
          </c:dPt>
          <c:cat>
            <c:strRef>
              <c:f>Charts!$U$2:$Y$2</c:f>
              <c:strCache>
                <c:ptCount val="5"/>
                <c:pt idx="0">
                  <c:v>Pyrite</c:v>
                </c:pt>
                <c:pt idx="1">
                  <c:v>Marcasite</c:v>
                </c:pt>
                <c:pt idx="2">
                  <c:v>Chalcopyrite</c:v>
                </c:pt>
                <c:pt idx="3">
                  <c:v>Sphalerite</c:v>
                </c:pt>
                <c:pt idx="4">
                  <c:v>Silica</c:v>
                </c:pt>
              </c:strCache>
            </c:strRef>
          </c:cat>
          <c:val>
            <c:numRef>
              <c:f>Charts!$U$7:$Y$7</c:f>
              <c:numCache>
                <c:formatCode>0</c:formatCode>
                <c:ptCount val="5"/>
                <c:pt idx="0">
                  <c:v>95.608247422680407</c:v>
                </c:pt>
                <c:pt idx="1">
                  <c:v>0.82474226804123696</c:v>
                </c:pt>
                <c:pt idx="2">
                  <c:v>2.5360824742268036</c:v>
                </c:pt>
                <c:pt idx="3">
                  <c:v>0.20618556701030924</c:v>
                </c:pt>
                <c:pt idx="4">
                  <c:v>0.82474226804123696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E36-4993-906B-0AC510047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Charts!$T$8</c:f>
              <c:strCache>
                <c:ptCount val="1"/>
                <c:pt idx="0">
                  <c:v>Shinkai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45E-4504-9A73-9D6DCA13ABBD}"/>
              </c:ext>
            </c:extLst>
          </c:dPt>
          <c:cat>
            <c:strRef>
              <c:f>Charts!$U$2:$Y$2</c:f>
              <c:strCache>
                <c:ptCount val="5"/>
                <c:pt idx="0">
                  <c:v>Pyrite</c:v>
                </c:pt>
                <c:pt idx="1">
                  <c:v>Marcasite</c:v>
                </c:pt>
                <c:pt idx="2">
                  <c:v>Chalcopyrite</c:v>
                </c:pt>
                <c:pt idx="3">
                  <c:v>Sphalerite</c:v>
                </c:pt>
                <c:pt idx="4">
                  <c:v>Silica</c:v>
                </c:pt>
              </c:strCache>
            </c:strRef>
          </c:cat>
          <c:val>
            <c:numRef>
              <c:f>Charts!$U$8:$Y$8</c:f>
              <c:numCache>
                <c:formatCode>0</c:formatCode>
                <c:ptCount val="5"/>
                <c:pt idx="0">
                  <c:v>53.005222838599472</c:v>
                </c:pt>
                <c:pt idx="1">
                  <c:v>18.227570363861588</c:v>
                </c:pt>
                <c:pt idx="2">
                  <c:v>3.1920118006089648</c:v>
                </c:pt>
                <c:pt idx="3">
                  <c:v>0.93890418255585095</c:v>
                </c:pt>
                <c:pt idx="4">
                  <c:v>24.636290814374103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5E-4504-9A73-9D6DCA13A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71</xdr:row>
      <xdr:rowOff>180976</xdr:rowOff>
    </xdr:from>
    <xdr:to>
      <xdr:col>23</xdr:col>
      <xdr:colOff>361950</xdr:colOff>
      <xdr:row>96</xdr:row>
      <xdr:rowOff>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523875</xdr:colOff>
      <xdr:row>9</xdr:row>
      <xdr:rowOff>147637</xdr:rowOff>
    </xdr:from>
    <xdr:to>
      <xdr:col>23</xdr:col>
      <xdr:colOff>400050</xdr:colOff>
      <xdr:row>24</xdr:row>
      <xdr:rowOff>33337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504825</xdr:colOff>
      <xdr:row>9</xdr:row>
      <xdr:rowOff>152400</xdr:rowOff>
    </xdr:from>
    <xdr:to>
      <xdr:col>29</xdr:col>
      <xdr:colOff>504825</xdr:colOff>
      <xdr:row>24</xdr:row>
      <xdr:rowOff>38100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533400</xdr:colOff>
      <xdr:row>24</xdr:row>
      <xdr:rowOff>95250</xdr:rowOff>
    </xdr:from>
    <xdr:to>
      <xdr:col>23</xdr:col>
      <xdr:colOff>409575</xdr:colOff>
      <xdr:row>38</xdr:row>
      <xdr:rowOff>171450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504825</xdr:colOff>
      <xdr:row>24</xdr:row>
      <xdr:rowOff>104775</xdr:rowOff>
    </xdr:from>
    <xdr:to>
      <xdr:col>29</xdr:col>
      <xdr:colOff>504825</xdr:colOff>
      <xdr:row>38</xdr:row>
      <xdr:rowOff>180975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533400</xdr:colOff>
      <xdr:row>39</xdr:row>
      <xdr:rowOff>9525</xdr:rowOff>
    </xdr:from>
    <xdr:to>
      <xdr:col>23</xdr:col>
      <xdr:colOff>409575</xdr:colOff>
      <xdr:row>53</xdr:row>
      <xdr:rowOff>85725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504825</xdr:colOff>
      <xdr:row>39</xdr:row>
      <xdr:rowOff>38100</xdr:rowOff>
    </xdr:from>
    <xdr:to>
      <xdr:col>29</xdr:col>
      <xdr:colOff>504825</xdr:colOff>
      <xdr:row>53</xdr:row>
      <xdr:rowOff>114300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D29" sqref="D29"/>
    </sheetView>
  </sheetViews>
  <sheetFormatPr baseColWidth="10" defaultRowHeight="15" x14ac:dyDescent="0.25"/>
  <cols>
    <col min="2" max="2" width="6" customWidth="1"/>
    <col min="3" max="3" width="5.85546875" customWidth="1"/>
    <col min="5" max="5" width="8.28515625" customWidth="1"/>
  </cols>
  <sheetData>
    <row r="1" spans="1:6" ht="14.45" x14ac:dyDescent="0.3">
      <c r="A1" s="3" t="s">
        <v>224</v>
      </c>
    </row>
    <row r="3" spans="1:6" x14ac:dyDescent="0.25">
      <c r="A3" s="216" t="s">
        <v>244</v>
      </c>
      <c r="B3" s="217"/>
      <c r="C3" s="217"/>
      <c r="D3" s="217"/>
      <c r="E3" s="217"/>
      <c r="F3" s="217"/>
    </row>
    <row r="4" spans="1:6" ht="14.45" x14ac:dyDescent="0.3">
      <c r="A4" s="217"/>
      <c r="B4" s="217">
        <v>40</v>
      </c>
      <c r="C4" s="217" t="s">
        <v>225</v>
      </c>
      <c r="D4" s="217"/>
      <c r="E4" s="217"/>
      <c r="F4" s="217"/>
    </row>
    <row r="5" spans="1:6" ht="14.45" x14ac:dyDescent="0.3">
      <c r="A5" s="217"/>
      <c r="B5" s="217">
        <v>30</v>
      </c>
      <c r="C5" s="217" t="s">
        <v>226</v>
      </c>
      <c r="D5" s="217"/>
      <c r="E5" s="217"/>
      <c r="F5" s="217"/>
    </row>
    <row r="7" spans="1:6" x14ac:dyDescent="0.25">
      <c r="A7" s="214" t="s">
        <v>227</v>
      </c>
      <c r="B7" s="218" t="s">
        <v>231</v>
      </c>
      <c r="C7" s="215" t="s">
        <v>228</v>
      </c>
      <c r="D7" s="218" t="s">
        <v>230</v>
      </c>
      <c r="E7" s="215" t="s">
        <v>233</v>
      </c>
      <c r="F7" s="215"/>
    </row>
    <row r="8" spans="1:6" x14ac:dyDescent="0.25">
      <c r="A8" s="215"/>
      <c r="B8" s="218" t="s">
        <v>232</v>
      </c>
      <c r="C8" s="215" t="s">
        <v>229</v>
      </c>
      <c r="D8" s="215"/>
      <c r="E8" s="215" t="s">
        <v>234</v>
      </c>
      <c r="F8" s="215"/>
    </row>
    <row r="10" spans="1:6" ht="14.45" x14ac:dyDescent="0.3">
      <c r="A10" t="s">
        <v>235</v>
      </c>
    </row>
    <row r="13" spans="1:6" ht="14.45" x14ac:dyDescent="0.3">
      <c r="A13" s="219" t="s">
        <v>236</v>
      </c>
    </row>
    <row r="14" spans="1:6" x14ac:dyDescent="0.25">
      <c r="A14" t="s">
        <v>238</v>
      </c>
    </row>
    <row r="15" spans="1:6" ht="14.45" x14ac:dyDescent="0.3">
      <c r="A15" t="s">
        <v>237</v>
      </c>
    </row>
    <row r="16" spans="1:6" ht="14.45" x14ac:dyDescent="0.3">
      <c r="A16" t="s">
        <v>241</v>
      </c>
    </row>
    <row r="17" spans="1:1" ht="14.45" x14ac:dyDescent="0.3">
      <c r="A17" t="s">
        <v>245</v>
      </c>
    </row>
    <row r="18" spans="1:1" ht="14.45" x14ac:dyDescent="0.3">
      <c r="A18" t="s">
        <v>239</v>
      </c>
    </row>
    <row r="20" spans="1:1" ht="14.45" x14ac:dyDescent="0.3">
      <c r="A20" t="s">
        <v>246</v>
      </c>
    </row>
    <row r="23" spans="1:1" ht="14.45" x14ac:dyDescent="0.3">
      <c r="A23" s="219" t="s">
        <v>240</v>
      </c>
    </row>
    <row r="24" spans="1:1" ht="14.45" x14ac:dyDescent="0.3">
      <c r="A24" t="s">
        <v>242</v>
      </c>
    </row>
    <row r="25" spans="1:1" ht="14.45" x14ac:dyDescent="0.3">
      <c r="A25" t="s">
        <v>243</v>
      </c>
    </row>
    <row r="26" spans="1:1" x14ac:dyDescent="0.25">
      <c r="A26" t="s">
        <v>247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6"/>
  <sheetViews>
    <sheetView workbookViewId="0">
      <selection activeCell="L23" sqref="L23"/>
    </sheetView>
  </sheetViews>
  <sheetFormatPr baseColWidth="10" defaultRowHeight="15" x14ac:dyDescent="0.25"/>
  <cols>
    <col min="1" max="1" width="16.28515625" bestFit="1" customWidth="1"/>
    <col min="2" max="2" width="16.85546875" bestFit="1" customWidth="1"/>
    <col min="3" max="3" width="19.85546875" customWidth="1"/>
    <col min="4" max="18" width="4.28515625" customWidth="1"/>
    <col min="19" max="19" width="11.28515625" bestFit="1" customWidth="1"/>
    <col min="20" max="20" width="3.5703125" style="1" customWidth="1"/>
    <col min="21" max="21" width="14.140625" style="1" customWidth="1"/>
    <col min="22" max="22" width="13" style="1" customWidth="1"/>
    <col min="23" max="23" width="3.5703125" customWidth="1"/>
    <col min="25" max="25" width="16.28515625" bestFit="1" customWidth="1"/>
    <col min="26" max="26" width="16.7109375" bestFit="1" customWidth="1"/>
    <col min="27" max="27" width="21.85546875" customWidth="1"/>
    <col min="28" max="43" width="4.28515625" customWidth="1"/>
  </cols>
  <sheetData>
    <row r="1" spans="1:45" s="1" customFormat="1" ht="14.45" x14ac:dyDescent="0.3">
      <c r="A1" s="1" t="s">
        <v>111</v>
      </c>
      <c r="T1" s="24"/>
      <c r="U1" s="1" t="s">
        <v>109</v>
      </c>
      <c r="W1" s="24"/>
      <c r="Y1" s="25" t="s">
        <v>223</v>
      </c>
    </row>
    <row r="2" spans="1:45" s="1" customFormat="1" ht="14.45" x14ac:dyDescent="0.3">
      <c r="T2" s="24"/>
      <c r="U2" s="1" t="s">
        <v>110</v>
      </c>
      <c r="W2" s="24"/>
    </row>
    <row r="3" spans="1:45" ht="85.5" thickBot="1" x14ac:dyDescent="0.3">
      <c r="A3" s="202" t="s">
        <v>0</v>
      </c>
      <c r="B3" s="202" t="s">
        <v>1</v>
      </c>
      <c r="C3" s="201" t="s">
        <v>221</v>
      </c>
      <c r="D3" s="200" t="s">
        <v>102</v>
      </c>
      <c r="E3" s="199" t="s">
        <v>3</v>
      </c>
      <c r="F3" s="200" t="s">
        <v>4</v>
      </c>
      <c r="G3" s="200" t="s">
        <v>5</v>
      </c>
      <c r="H3" s="200" t="s">
        <v>6</v>
      </c>
      <c r="I3" s="200" t="s">
        <v>7</v>
      </c>
      <c r="J3" s="200" t="s">
        <v>8</v>
      </c>
      <c r="K3" s="200" t="s">
        <v>9</v>
      </c>
      <c r="L3" s="200" t="s">
        <v>10</v>
      </c>
      <c r="M3" s="200" t="s">
        <v>11</v>
      </c>
      <c r="N3" s="200" t="s">
        <v>12</v>
      </c>
      <c r="O3" s="200" t="s">
        <v>13</v>
      </c>
      <c r="P3" s="200" t="s">
        <v>14</v>
      </c>
      <c r="Q3" s="200" t="s">
        <v>15</v>
      </c>
      <c r="R3" s="200" t="s">
        <v>16</v>
      </c>
      <c r="S3" s="209" t="s">
        <v>220</v>
      </c>
      <c r="T3" s="194"/>
      <c r="U3" s="193" t="s">
        <v>104</v>
      </c>
      <c r="V3" s="195" t="s">
        <v>222</v>
      </c>
      <c r="W3" s="196"/>
      <c r="X3" s="197"/>
      <c r="Y3" s="210" t="s">
        <v>0</v>
      </c>
      <c r="Z3" s="210" t="s">
        <v>1</v>
      </c>
      <c r="AA3" s="198" t="s">
        <v>221</v>
      </c>
      <c r="AB3" s="200" t="s">
        <v>102</v>
      </c>
      <c r="AC3" s="200" t="s">
        <v>3</v>
      </c>
      <c r="AD3" s="200" t="s">
        <v>4</v>
      </c>
      <c r="AE3" s="200" t="s">
        <v>5</v>
      </c>
      <c r="AF3" s="200" t="s">
        <v>6</v>
      </c>
      <c r="AG3" s="200" t="s">
        <v>7</v>
      </c>
      <c r="AH3" s="200" t="s">
        <v>8</v>
      </c>
      <c r="AI3" s="200" t="s">
        <v>9</v>
      </c>
      <c r="AJ3" s="200" t="s">
        <v>10</v>
      </c>
      <c r="AK3" s="200" t="s">
        <v>11</v>
      </c>
      <c r="AL3" s="200" t="s">
        <v>12</v>
      </c>
      <c r="AM3" s="200" t="s">
        <v>13</v>
      </c>
      <c r="AN3" s="200" t="s">
        <v>14</v>
      </c>
      <c r="AO3" s="200" t="s">
        <v>15</v>
      </c>
      <c r="AP3" s="200" t="s">
        <v>16</v>
      </c>
      <c r="AQ3" s="200" t="s">
        <v>104</v>
      </c>
    </row>
    <row r="4" spans="1:45" ht="15.75" thickTop="1" x14ac:dyDescent="0.25">
      <c r="A4" s="3" t="s">
        <v>20</v>
      </c>
      <c r="B4" s="3" t="s">
        <v>18</v>
      </c>
      <c r="C4" s="3" t="s">
        <v>19</v>
      </c>
      <c r="D4" s="203"/>
      <c r="E4" s="203">
        <v>7</v>
      </c>
      <c r="F4" s="203">
        <v>11</v>
      </c>
      <c r="G4" s="203">
        <v>82</v>
      </c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7" t="s">
        <v>100</v>
      </c>
      <c r="T4" s="21"/>
      <c r="U4" s="12">
        <v>8</v>
      </c>
      <c r="V4" s="17">
        <v>21.08</v>
      </c>
      <c r="W4" s="24"/>
      <c r="Y4" t="str">
        <f>A4</f>
        <v>HER-DR-09-03</v>
      </c>
      <c r="Z4" s="1" t="str">
        <f t="shared" ref="Z4:AA4" si="0">B4</f>
        <v>MIR</v>
      </c>
      <c r="AA4" s="1" t="str">
        <f t="shared" si="0"/>
        <v>MIR zone</v>
      </c>
      <c r="AB4" s="211">
        <v>0</v>
      </c>
      <c r="AC4" s="211">
        <f t="shared" ref="AC4:AE4" si="1">E4*(100-$AQ4)/100</f>
        <v>6.44</v>
      </c>
      <c r="AD4" s="211">
        <f t="shared" si="1"/>
        <v>10.119999999999999</v>
      </c>
      <c r="AE4" s="211">
        <f t="shared" si="1"/>
        <v>75.44</v>
      </c>
      <c r="AF4" s="211">
        <v>0</v>
      </c>
      <c r="AG4" s="211">
        <v>0</v>
      </c>
      <c r="AH4" s="211">
        <v>0</v>
      </c>
      <c r="AI4" s="211">
        <v>0</v>
      </c>
      <c r="AJ4" s="211">
        <v>0</v>
      </c>
      <c r="AK4" s="211">
        <v>0</v>
      </c>
      <c r="AL4" s="211">
        <v>0</v>
      </c>
      <c r="AM4" s="211">
        <v>0</v>
      </c>
      <c r="AN4" s="211">
        <v>0</v>
      </c>
      <c r="AO4" s="211">
        <v>0</v>
      </c>
      <c r="AP4" s="211">
        <v>0</v>
      </c>
      <c r="AQ4" s="211">
        <f>U4</f>
        <v>8</v>
      </c>
      <c r="AS4" s="220"/>
    </row>
    <row r="5" spans="1:45" x14ac:dyDescent="0.25">
      <c r="A5" s="3" t="s">
        <v>21</v>
      </c>
      <c r="B5" s="3" t="s">
        <v>18</v>
      </c>
      <c r="C5" s="3" t="s">
        <v>19</v>
      </c>
      <c r="D5" s="204"/>
      <c r="E5" s="204">
        <v>23</v>
      </c>
      <c r="F5" s="204">
        <v>20</v>
      </c>
      <c r="G5" s="204">
        <v>57</v>
      </c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1"/>
      <c r="U5" s="12"/>
      <c r="V5" s="12">
        <v>2.46</v>
      </c>
      <c r="W5" s="24"/>
      <c r="Y5" s="1" t="str">
        <f t="shared" ref="Y5:Y68" si="2">A5</f>
        <v>HER-DR-09-05</v>
      </c>
      <c r="Z5" s="1" t="str">
        <f t="shared" ref="Z5:Z68" si="3">B5</f>
        <v>MIR</v>
      </c>
      <c r="AA5" s="1" t="str">
        <f t="shared" ref="AA5:AA68" si="4">C5</f>
        <v>MIR zone</v>
      </c>
      <c r="AB5" s="212">
        <v>0</v>
      </c>
      <c r="AC5" s="212">
        <f t="shared" ref="AC5:AC68" si="5">E5*(100-$AQ5)/100</f>
        <v>23</v>
      </c>
      <c r="AD5" s="212">
        <f t="shared" ref="AD5:AD67" si="6">F5*(100-$AQ5)/100</f>
        <v>20</v>
      </c>
      <c r="AE5" s="212">
        <f t="shared" ref="AE5:AE68" si="7">G5*(100-$AQ5)/100</f>
        <v>57</v>
      </c>
      <c r="AF5" s="212">
        <v>0</v>
      </c>
      <c r="AG5" s="212">
        <v>0</v>
      </c>
      <c r="AH5" s="212">
        <v>0</v>
      </c>
      <c r="AI5" s="212">
        <v>0</v>
      </c>
      <c r="AJ5" s="212">
        <v>0</v>
      </c>
      <c r="AK5" s="212">
        <v>0</v>
      </c>
      <c r="AL5" s="212">
        <v>0</v>
      </c>
      <c r="AM5" s="212">
        <v>0</v>
      </c>
      <c r="AN5" s="212">
        <v>0</v>
      </c>
      <c r="AO5" s="212">
        <v>0</v>
      </c>
      <c r="AP5" s="212">
        <v>0</v>
      </c>
      <c r="AQ5" s="212">
        <v>0</v>
      </c>
      <c r="AS5" s="220"/>
    </row>
    <row r="6" spans="1:45" x14ac:dyDescent="0.25">
      <c r="A6" s="3" t="s">
        <v>22</v>
      </c>
      <c r="B6" s="3" t="s">
        <v>18</v>
      </c>
      <c r="C6" s="3" t="s">
        <v>19</v>
      </c>
      <c r="D6" s="204"/>
      <c r="E6" s="204">
        <v>51</v>
      </c>
      <c r="F6" s="204"/>
      <c r="G6" s="204">
        <v>49</v>
      </c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1"/>
      <c r="U6" s="12"/>
      <c r="V6" s="12">
        <v>3.67</v>
      </c>
      <c r="W6" s="24"/>
      <c r="Y6" s="1" t="str">
        <f t="shared" si="2"/>
        <v>HER-DR-09-06</v>
      </c>
      <c r="Z6" s="1" t="str">
        <f t="shared" si="3"/>
        <v>MIR</v>
      </c>
      <c r="AA6" s="1" t="str">
        <f t="shared" si="4"/>
        <v>MIR zone</v>
      </c>
      <c r="AB6" s="212">
        <v>0</v>
      </c>
      <c r="AC6" s="212">
        <f t="shared" si="5"/>
        <v>51</v>
      </c>
      <c r="AD6" s="212">
        <v>0</v>
      </c>
      <c r="AE6" s="212">
        <f t="shared" si="7"/>
        <v>49</v>
      </c>
      <c r="AF6" s="212">
        <v>0</v>
      </c>
      <c r="AG6" s="212">
        <v>0</v>
      </c>
      <c r="AH6" s="212">
        <v>0</v>
      </c>
      <c r="AI6" s="212">
        <v>0</v>
      </c>
      <c r="AJ6" s="212">
        <v>0</v>
      </c>
      <c r="AK6" s="212">
        <v>0</v>
      </c>
      <c r="AL6" s="212">
        <v>0</v>
      </c>
      <c r="AM6" s="212">
        <v>0</v>
      </c>
      <c r="AN6" s="212">
        <v>0</v>
      </c>
      <c r="AO6" s="212">
        <v>0</v>
      </c>
      <c r="AP6" s="212">
        <v>0</v>
      </c>
      <c r="AQ6" s="212">
        <v>0</v>
      </c>
      <c r="AS6" s="220"/>
    </row>
    <row r="7" spans="1:45" x14ac:dyDescent="0.25">
      <c r="A7" s="3" t="s">
        <v>23</v>
      </c>
      <c r="B7" s="3" t="s">
        <v>18</v>
      </c>
      <c r="C7" s="3" t="s">
        <v>19</v>
      </c>
      <c r="D7" s="204"/>
      <c r="E7" s="204">
        <v>46</v>
      </c>
      <c r="F7" s="204">
        <v>48</v>
      </c>
      <c r="G7" s="204">
        <v>6</v>
      </c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1"/>
      <c r="U7" s="12"/>
      <c r="V7" s="12">
        <v>1.2</v>
      </c>
      <c r="W7" s="24"/>
      <c r="Y7" s="1" t="str">
        <f t="shared" si="2"/>
        <v>HER-DR-09-07</v>
      </c>
      <c r="Z7" s="1" t="str">
        <f t="shared" si="3"/>
        <v>MIR</v>
      </c>
      <c r="AA7" s="1" t="str">
        <f t="shared" si="4"/>
        <v>MIR zone</v>
      </c>
      <c r="AB7" s="212">
        <v>0</v>
      </c>
      <c r="AC7" s="212">
        <f t="shared" si="5"/>
        <v>46</v>
      </c>
      <c r="AD7" s="212">
        <f t="shared" si="6"/>
        <v>48</v>
      </c>
      <c r="AE7" s="212">
        <f t="shared" si="7"/>
        <v>6</v>
      </c>
      <c r="AF7" s="212">
        <v>0</v>
      </c>
      <c r="AG7" s="212">
        <v>0</v>
      </c>
      <c r="AH7" s="212">
        <v>0</v>
      </c>
      <c r="AI7" s="212">
        <v>0</v>
      </c>
      <c r="AJ7" s="212">
        <v>0</v>
      </c>
      <c r="AK7" s="212">
        <v>0</v>
      </c>
      <c r="AL7" s="212">
        <v>0</v>
      </c>
      <c r="AM7" s="212">
        <v>0</v>
      </c>
      <c r="AN7" s="212">
        <v>0</v>
      </c>
      <c r="AO7" s="212">
        <v>0</v>
      </c>
      <c r="AP7" s="212">
        <v>0</v>
      </c>
      <c r="AQ7" s="212">
        <v>0</v>
      </c>
      <c r="AS7" s="220"/>
    </row>
    <row r="8" spans="1:45" x14ac:dyDescent="0.25">
      <c r="A8" s="8" t="s">
        <v>24</v>
      </c>
      <c r="B8" s="8" t="s">
        <v>18</v>
      </c>
      <c r="C8" s="8" t="s">
        <v>19</v>
      </c>
      <c r="D8" s="205"/>
      <c r="E8" s="205">
        <v>65.772000000000006</v>
      </c>
      <c r="F8" s="205">
        <v>28.303000000000001</v>
      </c>
      <c r="G8" s="224">
        <v>1.496</v>
      </c>
      <c r="H8" s="224">
        <v>4.4290000000000003</v>
      </c>
      <c r="I8" s="206"/>
      <c r="J8" s="206"/>
      <c r="K8" s="206"/>
      <c r="L8" s="206"/>
      <c r="M8" s="206"/>
      <c r="N8" s="206"/>
      <c r="O8" s="206"/>
      <c r="P8" s="206"/>
      <c r="Q8" s="223"/>
      <c r="R8" s="206"/>
      <c r="S8" s="207" t="s">
        <v>100</v>
      </c>
      <c r="T8" s="22"/>
      <c r="U8" s="222">
        <v>40</v>
      </c>
      <c r="V8" s="18">
        <v>60.84</v>
      </c>
      <c r="W8" s="24"/>
      <c r="Y8" s="1" t="str">
        <f t="shared" si="2"/>
        <v>HER-PL-20-01</v>
      </c>
      <c r="Z8" s="1" t="str">
        <f t="shared" si="3"/>
        <v>MIR</v>
      </c>
      <c r="AA8" s="1" t="str">
        <f t="shared" si="4"/>
        <v>MIR zone</v>
      </c>
      <c r="AB8" s="212">
        <v>0</v>
      </c>
      <c r="AC8" s="212">
        <f t="shared" si="5"/>
        <v>39.463200000000001</v>
      </c>
      <c r="AD8" s="212">
        <f t="shared" si="6"/>
        <v>16.9818</v>
      </c>
      <c r="AE8" s="212">
        <f t="shared" si="7"/>
        <v>0.89760000000000006</v>
      </c>
      <c r="AF8" s="212">
        <f t="shared" ref="AF8:AF63" si="8">H8*(100-$AQ8)/100</f>
        <v>2.6574</v>
      </c>
      <c r="AG8" s="212">
        <v>0</v>
      </c>
      <c r="AH8" s="212">
        <v>0</v>
      </c>
      <c r="AI8" s="212">
        <v>0</v>
      </c>
      <c r="AJ8" s="212">
        <v>0</v>
      </c>
      <c r="AK8" s="212">
        <v>0</v>
      </c>
      <c r="AL8" s="212">
        <v>0</v>
      </c>
      <c r="AM8" s="212">
        <v>0</v>
      </c>
      <c r="AN8" s="212">
        <v>0</v>
      </c>
      <c r="AO8" s="212">
        <v>0</v>
      </c>
      <c r="AP8" s="212">
        <v>0</v>
      </c>
      <c r="AQ8" s="212">
        <f t="shared" ref="AQ8:AQ67" si="9">U8</f>
        <v>40</v>
      </c>
      <c r="AS8" s="220"/>
    </row>
    <row r="9" spans="1:45" x14ac:dyDescent="0.25">
      <c r="A9" s="3" t="s">
        <v>25</v>
      </c>
      <c r="B9" s="3" t="s">
        <v>18</v>
      </c>
      <c r="C9" s="3" t="s">
        <v>19</v>
      </c>
      <c r="D9" s="204"/>
      <c r="E9" s="204"/>
      <c r="F9" s="204"/>
      <c r="G9" s="204">
        <v>70</v>
      </c>
      <c r="H9" s="204"/>
      <c r="I9" s="204"/>
      <c r="J9" s="204">
        <v>12</v>
      </c>
      <c r="K9" s="204">
        <v>18</v>
      </c>
      <c r="L9" s="204"/>
      <c r="M9" s="204"/>
      <c r="N9" s="204"/>
      <c r="O9" s="204"/>
      <c r="P9" s="204"/>
      <c r="Q9" s="204"/>
      <c r="R9" s="204"/>
      <c r="S9" s="204"/>
      <c r="T9" s="21"/>
      <c r="U9" s="12"/>
      <c r="V9" s="12">
        <v>2.02</v>
      </c>
      <c r="W9" s="24"/>
      <c r="Y9" s="1" t="str">
        <f t="shared" si="2"/>
        <v>HER-PL-20-02</v>
      </c>
      <c r="Z9" s="1" t="str">
        <f t="shared" si="3"/>
        <v>MIR</v>
      </c>
      <c r="AA9" s="1" t="str">
        <f t="shared" si="4"/>
        <v>MIR zone</v>
      </c>
      <c r="AB9" s="212">
        <v>0</v>
      </c>
      <c r="AC9" s="212">
        <v>0</v>
      </c>
      <c r="AD9" s="212">
        <v>0</v>
      </c>
      <c r="AE9" s="212">
        <f t="shared" si="7"/>
        <v>70</v>
      </c>
      <c r="AF9" s="212">
        <v>0</v>
      </c>
      <c r="AG9" s="212">
        <v>0</v>
      </c>
      <c r="AH9" s="212">
        <f t="shared" ref="AH9:AH64" si="10">J9*(100-$AQ9)/100</f>
        <v>12</v>
      </c>
      <c r="AI9" s="212">
        <f t="shared" ref="AI9" si="11">K9*(100-$AQ9)/100</f>
        <v>18</v>
      </c>
      <c r="AJ9" s="212">
        <v>0</v>
      </c>
      <c r="AK9" s="212">
        <v>0</v>
      </c>
      <c r="AL9" s="212">
        <v>0</v>
      </c>
      <c r="AM9" s="212">
        <v>0</v>
      </c>
      <c r="AN9" s="212">
        <v>0</v>
      </c>
      <c r="AO9" s="212">
        <v>0</v>
      </c>
      <c r="AP9" s="212">
        <v>0</v>
      </c>
      <c r="AQ9" s="212">
        <v>0</v>
      </c>
      <c r="AS9" s="220"/>
    </row>
    <row r="10" spans="1:45" x14ac:dyDescent="0.25">
      <c r="A10" s="3" t="s">
        <v>26</v>
      </c>
      <c r="B10" s="3" t="s">
        <v>18</v>
      </c>
      <c r="C10" s="3" t="s">
        <v>19</v>
      </c>
      <c r="D10" s="204"/>
      <c r="E10" s="204">
        <v>84</v>
      </c>
      <c r="F10" s="204"/>
      <c r="G10" s="204">
        <v>16</v>
      </c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1"/>
      <c r="U10" s="12"/>
      <c r="V10" s="12" t="s">
        <v>103</v>
      </c>
      <c r="W10" s="24"/>
      <c r="Y10" s="1" t="str">
        <f t="shared" si="2"/>
        <v>HER-PL-20-03</v>
      </c>
      <c r="Z10" s="1" t="str">
        <f t="shared" si="3"/>
        <v>MIR</v>
      </c>
      <c r="AA10" s="1" t="str">
        <f t="shared" si="4"/>
        <v>MIR zone</v>
      </c>
      <c r="AB10" s="212">
        <v>0</v>
      </c>
      <c r="AC10" s="212">
        <f t="shared" si="5"/>
        <v>84</v>
      </c>
      <c r="AD10" s="212">
        <v>0</v>
      </c>
      <c r="AE10" s="212">
        <f t="shared" si="7"/>
        <v>16</v>
      </c>
      <c r="AF10" s="212">
        <v>0</v>
      </c>
      <c r="AG10" s="212">
        <v>0</v>
      </c>
      <c r="AH10" s="212">
        <v>0</v>
      </c>
      <c r="AI10" s="212">
        <v>0</v>
      </c>
      <c r="AJ10" s="212">
        <v>0</v>
      </c>
      <c r="AK10" s="212">
        <v>0</v>
      </c>
      <c r="AL10" s="212">
        <v>0</v>
      </c>
      <c r="AM10" s="212">
        <v>0</v>
      </c>
      <c r="AN10" s="212">
        <v>0</v>
      </c>
      <c r="AO10" s="212">
        <v>0</v>
      </c>
      <c r="AP10" s="212">
        <v>0</v>
      </c>
      <c r="AQ10" s="212">
        <v>0</v>
      </c>
      <c r="AS10" s="220"/>
    </row>
    <row r="11" spans="1:45" x14ac:dyDescent="0.25">
      <c r="A11" s="3" t="s">
        <v>27</v>
      </c>
      <c r="B11" s="3" t="s">
        <v>18</v>
      </c>
      <c r="C11" s="3" t="s">
        <v>19</v>
      </c>
      <c r="D11" s="204"/>
      <c r="E11" s="204">
        <v>20</v>
      </c>
      <c r="F11" s="204">
        <v>44</v>
      </c>
      <c r="G11" s="204">
        <v>27</v>
      </c>
      <c r="H11" s="204">
        <v>9</v>
      </c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1"/>
      <c r="U11" s="12"/>
      <c r="V11" s="12">
        <v>3.37</v>
      </c>
      <c r="W11" s="24"/>
      <c r="Y11" s="1" t="str">
        <f t="shared" si="2"/>
        <v>HER-PL-20-04</v>
      </c>
      <c r="Z11" s="1" t="str">
        <f t="shared" si="3"/>
        <v>MIR</v>
      </c>
      <c r="AA11" s="1" t="str">
        <f t="shared" si="4"/>
        <v>MIR zone</v>
      </c>
      <c r="AB11" s="212">
        <v>0</v>
      </c>
      <c r="AC11" s="212">
        <f t="shared" si="5"/>
        <v>20</v>
      </c>
      <c r="AD11" s="212">
        <f t="shared" si="6"/>
        <v>44</v>
      </c>
      <c r="AE11" s="212">
        <f t="shared" si="7"/>
        <v>27</v>
      </c>
      <c r="AF11" s="212">
        <f t="shared" si="8"/>
        <v>9</v>
      </c>
      <c r="AG11" s="212">
        <v>0</v>
      </c>
      <c r="AH11" s="212">
        <v>0</v>
      </c>
      <c r="AI11" s="212">
        <v>0</v>
      </c>
      <c r="AJ11" s="212">
        <v>0</v>
      </c>
      <c r="AK11" s="212">
        <v>0</v>
      </c>
      <c r="AL11" s="212">
        <v>0</v>
      </c>
      <c r="AM11" s="212">
        <v>0</v>
      </c>
      <c r="AN11" s="212">
        <v>0</v>
      </c>
      <c r="AO11" s="212">
        <v>0</v>
      </c>
      <c r="AP11" s="212">
        <v>0</v>
      </c>
      <c r="AQ11" s="212">
        <v>0</v>
      </c>
      <c r="AS11" s="220"/>
    </row>
    <row r="12" spans="1:45" x14ac:dyDescent="0.25">
      <c r="A12" s="3" t="s">
        <v>28</v>
      </c>
      <c r="B12" s="3" t="s">
        <v>18</v>
      </c>
      <c r="C12" s="3" t="s">
        <v>19</v>
      </c>
      <c r="D12" s="204"/>
      <c r="E12" s="204">
        <v>48</v>
      </c>
      <c r="F12" s="204">
        <v>23</v>
      </c>
      <c r="G12" s="204">
        <v>27</v>
      </c>
      <c r="H12" s="204">
        <v>2</v>
      </c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7" t="s">
        <v>100</v>
      </c>
      <c r="T12" s="21"/>
      <c r="U12" s="12">
        <v>2</v>
      </c>
      <c r="V12" s="17">
        <v>13.14</v>
      </c>
      <c r="W12" s="24"/>
      <c r="Y12" s="1" t="str">
        <f t="shared" si="2"/>
        <v>HER-PL-20-05</v>
      </c>
      <c r="Z12" s="1" t="str">
        <f t="shared" si="3"/>
        <v>MIR</v>
      </c>
      <c r="AA12" s="1" t="str">
        <f t="shared" si="4"/>
        <v>MIR zone</v>
      </c>
      <c r="AB12" s="212">
        <v>0</v>
      </c>
      <c r="AC12" s="212">
        <f t="shared" si="5"/>
        <v>47.04</v>
      </c>
      <c r="AD12" s="212">
        <f t="shared" si="6"/>
        <v>22.54</v>
      </c>
      <c r="AE12" s="212">
        <f t="shared" si="7"/>
        <v>26.46</v>
      </c>
      <c r="AF12" s="212">
        <f t="shared" si="8"/>
        <v>1.96</v>
      </c>
      <c r="AG12" s="212">
        <v>0</v>
      </c>
      <c r="AH12" s="212">
        <v>0</v>
      </c>
      <c r="AI12" s="212">
        <v>0</v>
      </c>
      <c r="AJ12" s="212">
        <v>0</v>
      </c>
      <c r="AK12" s="212">
        <v>0</v>
      </c>
      <c r="AL12" s="212">
        <v>0</v>
      </c>
      <c r="AM12" s="212">
        <v>0</v>
      </c>
      <c r="AN12" s="212">
        <v>0</v>
      </c>
      <c r="AO12" s="212">
        <v>0</v>
      </c>
      <c r="AP12" s="212">
        <v>0</v>
      </c>
      <c r="AQ12" s="212">
        <f t="shared" si="9"/>
        <v>2</v>
      </c>
      <c r="AS12" s="220"/>
    </row>
    <row r="13" spans="1:45" x14ac:dyDescent="0.25">
      <c r="A13" s="3" t="s">
        <v>29</v>
      </c>
      <c r="B13" s="3" t="s">
        <v>18</v>
      </c>
      <c r="C13" s="3" t="s">
        <v>19</v>
      </c>
      <c r="D13" s="204"/>
      <c r="E13" s="204">
        <v>69</v>
      </c>
      <c r="F13" s="204"/>
      <c r="G13" s="204">
        <v>31</v>
      </c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1"/>
      <c r="U13" s="12"/>
      <c r="V13" s="12">
        <v>1.04</v>
      </c>
      <c r="W13" s="24"/>
      <c r="Y13" s="1" t="str">
        <f t="shared" si="2"/>
        <v>HER-PL-21-01</v>
      </c>
      <c r="Z13" s="1" t="str">
        <f t="shared" si="3"/>
        <v>MIR</v>
      </c>
      <c r="AA13" s="1" t="str">
        <f t="shared" si="4"/>
        <v>MIR zone</v>
      </c>
      <c r="AB13" s="212">
        <v>0</v>
      </c>
      <c r="AC13" s="212">
        <f t="shared" si="5"/>
        <v>69</v>
      </c>
      <c r="AD13" s="212">
        <v>0</v>
      </c>
      <c r="AE13" s="212">
        <f t="shared" si="7"/>
        <v>31</v>
      </c>
      <c r="AF13" s="212">
        <v>0</v>
      </c>
      <c r="AG13" s="212">
        <v>0</v>
      </c>
      <c r="AH13" s="212">
        <v>0</v>
      </c>
      <c r="AI13" s="212">
        <v>0</v>
      </c>
      <c r="AJ13" s="212">
        <v>0</v>
      </c>
      <c r="AK13" s="212">
        <v>0</v>
      </c>
      <c r="AL13" s="212">
        <v>0</v>
      </c>
      <c r="AM13" s="212">
        <v>0</v>
      </c>
      <c r="AN13" s="212">
        <v>0</v>
      </c>
      <c r="AO13" s="212">
        <v>0</v>
      </c>
      <c r="AP13" s="212">
        <v>0</v>
      </c>
      <c r="AQ13" s="212">
        <v>0</v>
      </c>
      <c r="AS13" s="220"/>
    </row>
    <row r="14" spans="1:45" x14ac:dyDescent="0.25">
      <c r="A14" s="3" t="s">
        <v>30</v>
      </c>
      <c r="B14" s="3" t="s">
        <v>18</v>
      </c>
      <c r="C14" s="3" t="s">
        <v>19</v>
      </c>
      <c r="D14" s="204"/>
      <c r="E14" s="204">
        <v>82</v>
      </c>
      <c r="F14" s="204"/>
      <c r="G14" s="204">
        <v>6</v>
      </c>
      <c r="H14" s="204"/>
      <c r="I14" s="204"/>
      <c r="J14" s="204">
        <v>5</v>
      </c>
      <c r="K14" s="204"/>
      <c r="L14" s="204">
        <v>7</v>
      </c>
      <c r="M14" s="204"/>
      <c r="N14" s="204"/>
      <c r="O14" s="204"/>
      <c r="P14" s="204"/>
      <c r="Q14" s="204"/>
      <c r="R14" s="204"/>
      <c r="S14" s="204"/>
      <c r="T14" s="21"/>
      <c r="U14" s="12"/>
      <c r="V14" s="12">
        <v>7.95</v>
      </c>
      <c r="W14" s="24"/>
      <c r="Y14" s="1" t="str">
        <f t="shared" si="2"/>
        <v>HER-PL-21-02</v>
      </c>
      <c r="Z14" s="1" t="str">
        <f t="shared" si="3"/>
        <v>MIR</v>
      </c>
      <c r="AA14" s="1" t="str">
        <f t="shared" si="4"/>
        <v>MIR zone</v>
      </c>
      <c r="AB14" s="212">
        <v>0</v>
      </c>
      <c r="AC14" s="212">
        <f t="shared" si="5"/>
        <v>82</v>
      </c>
      <c r="AD14" s="212">
        <v>0</v>
      </c>
      <c r="AE14" s="212">
        <f t="shared" si="7"/>
        <v>6</v>
      </c>
      <c r="AF14" s="212">
        <v>0</v>
      </c>
      <c r="AG14" s="212">
        <v>0</v>
      </c>
      <c r="AH14" s="212">
        <f t="shared" si="10"/>
        <v>5</v>
      </c>
      <c r="AI14" s="212">
        <v>0</v>
      </c>
      <c r="AJ14" s="212">
        <f t="shared" ref="AJ14:AJ53" si="12">L14*(100-$AQ14)/100</f>
        <v>7</v>
      </c>
      <c r="AK14" s="212">
        <v>0</v>
      </c>
      <c r="AL14" s="212">
        <v>0</v>
      </c>
      <c r="AM14" s="212">
        <v>0</v>
      </c>
      <c r="AN14" s="212">
        <v>0</v>
      </c>
      <c r="AO14" s="212">
        <v>0</v>
      </c>
      <c r="AP14" s="212">
        <v>0</v>
      </c>
      <c r="AQ14" s="212">
        <v>0</v>
      </c>
      <c r="AS14" s="220"/>
    </row>
    <row r="15" spans="1:45" x14ac:dyDescent="0.25">
      <c r="A15" s="3" t="s">
        <v>31</v>
      </c>
      <c r="B15" s="3" t="s">
        <v>18</v>
      </c>
      <c r="C15" s="3" t="s">
        <v>19</v>
      </c>
      <c r="D15" s="204"/>
      <c r="E15" s="204">
        <v>20</v>
      </c>
      <c r="F15" s="204">
        <v>26</v>
      </c>
      <c r="G15" s="204">
        <v>51</v>
      </c>
      <c r="H15" s="204">
        <v>2</v>
      </c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1"/>
      <c r="U15" s="12"/>
      <c r="V15" s="12">
        <v>2.77</v>
      </c>
      <c r="W15" s="24"/>
      <c r="Y15" s="1" t="str">
        <f t="shared" si="2"/>
        <v>HER-PL-21-04</v>
      </c>
      <c r="Z15" s="1" t="str">
        <f t="shared" si="3"/>
        <v>MIR</v>
      </c>
      <c r="AA15" s="1" t="str">
        <f t="shared" si="4"/>
        <v>MIR zone</v>
      </c>
      <c r="AB15" s="212">
        <v>0</v>
      </c>
      <c r="AC15" s="212">
        <f t="shared" si="5"/>
        <v>20</v>
      </c>
      <c r="AD15" s="212">
        <f t="shared" ref="AD15" si="13">F15*(100-$AQ15)/100</f>
        <v>26</v>
      </c>
      <c r="AE15" s="212">
        <f t="shared" si="7"/>
        <v>51</v>
      </c>
      <c r="AF15" s="212">
        <f t="shared" ref="AF15" si="14">H15*(100-$AQ15)/100</f>
        <v>2</v>
      </c>
      <c r="AG15" s="212">
        <v>0</v>
      </c>
      <c r="AH15" s="212">
        <v>0</v>
      </c>
      <c r="AI15" s="212">
        <v>0</v>
      </c>
      <c r="AJ15" s="212">
        <v>0</v>
      </c>
      <c r="AK15" s="212">
        <v>0</v>
      </c>
      <c r="AL15" s="212">
        <v>0</v>
      </c>
      <c r="AM15" s="212">
        <v>0</v>
      </c>
      <c r="AN15" s="212">
        <v>0</v>
      </c>
      <c r="AO15" s="212">
        <v>0</v>
      </c>
      <c r="AP15" s="212">
        <v>0</v>
      </c>
      <c r="AQ15" s="212">
        <v>0</v>
      </c>
      <c r="AS15" s="220"/>
    </row>
    <row r="16" spans="1:45" x14ac:dyDescent="0.25">
      <c r="A16" s="3" t="s">
        <v>32</v>
      </c>
      <c r="B16" s="3" t="s">
        <v>18</v>
      </c>
      <c r="C16" s="3" t="s">
        <v>19</v>
      </c>
      <c r="D16" s="204"/>
      <c r="E16" s="204">
        <v>24</v>
      </c>
      <c r="F16" s="204">
        <v>35</v>
      </c>
      <c r="G16" s="204">
        <v>30</v>
      </c>
      <c r="H16" s="204">
        <v>11</v>
      </c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1"/>
      <c r="U16" s="12"/>
      <c r="V16" s="12">
        <v>4.2</v>
      </c>
      <c r="W16" s="24"/>
      <c r="Y16" s="1" t="str">
        <f t="shared" si="2"/>
        <v>BIC2-PL12-01</v>
      </c>
      <c r="Z16" s="1" t="str">
        <f t="shared" si="3"/>
        <v>MIR</v>
      </c>
      <c r="AA16" s="1" t="str">
        <f t="shared" si="4"/>
        <v>MIR zone</v>
      </c>
      <c r="AB16" s="212">
        <v>0</v>
      </c>
      <c r="AC16" s="212">
        <f t="shared" si="5"/>
        <v>24</v>
      </c>
      <c r="AD16" s="212">
        <f t="shared" si="6"/>
        <v>35</v>
      </c>
      <c r="AE16" s="212">
        <f t="shared" si="7"/>
        <v>30</v>
      </c>
      <c r="AF16" s="212">
        <f t="shared" si="8"/>
        <v>11</v>
      </c>
      <c r="AG16" s="212">
        <v>0</v>
      </c>
      <c r="AH16" s="212">
        <v>0</v>
      </c>
      <c r="AI16" s="212">
        <v>0</v>
      </c>
      <c r="AJ16" s="212">
        <v>0</v>
      </c>
      <c r="AK16" s="212">
        <v>0</v>
      </c>
      <c r="AL16" s="212">
        <v>0</v>
      </c>
      <c r="AM16" s="212">
        <v>0</v>
      </c>
      <c r="AN16" s="212">
        <v>0</v>
      </c>
      <c r="AO16" s="212">
        <v>0</v>
      </c>
      <c r="AP16" s="212">
        <v>0</v>
      </c>
      <c r="AQ16" s="212">
        <v>0</v>
      </c>
      <c r="AS16" s="220"/>
    </row>
    <row r="17" spans="1:45" x14ac:dyDescent="0.25">
      <c r="A17" s="3" t="s">
        <v>33</v>
      </c>
      <c r="B17" s="3" t="s">
        <v>18</v>
      </c>
      <c r="C17" s="3" t="s">
        <v>19</v>
      </c>
      <c r="D17" s="204"/>
      <c r="E17" s="204">
        <v>13.327</v>
      </c>
      <c r="F17" s="204">
        <v>24.736000000000001</v>
      </c>
      <c r="G17" s="225">
        <v>4.2750000000000004</v>
      </c>
      <c r="H17" s="204">
        <v>56.218000000000004</v>
      </c>
      <c r="I17" s="204"/>
      <c r="J17" s="204"/>
      <c r="K17" s="204"/>
      <c r="L17" s="204"/>
      <c r="M17" s="204"/>
      <c r="N17" s="225">
        <v>1.444</v>
      </c>
      <c r="O17" s="204"/>
      <c r="P17" s="204"/>
      <c r="Q17" s="204"/>
      <c r="R17" s="204"/>
      <c r="S17" s="204"/>
      <c r="T17" s="21"/>
      <c r="U17" s="12"/>
      <c r="V17" s="12">
        <v>5.37</v>
      </c>
      <c r="W17" s="24"/>
      <c r="Y17" s="1" t="str">
        <f t="shared" si="2"/>
        <v>BIC2-PL12-02</v>
      </c>
      <c r="Z17" s="1" t="str">
        <f t="shared" si="3"/>
        <v>MIR</v>
      </c>
      <c r="AA17" s="1" t="str">
        <f t="shared" si="4"/>
        <v>MIR zone</v>
      </c>
      <c r="AB17" s="212">
        <v>0</v>
      </c>
      <c r="AC17" s="212">
        <f t="shared" si="5"/>
        <v>13.327</v>
      </c>
      <c r="AD17" s="212">
        <f t="shared" si="6"/>
        <v>24.736000000000001</v>
      </c>
      <c r="AE17" s="212">
        <f t="shared" si="7"/>
        <v>4.2750000000000004</v>
      </c>
      <c r="AF17" s="212">
        <f t="shared" si="8"/>
        <v>56.218000000000004</v>
      </c>
      <c r="AG17" s="212">
        <v>0</v>
      </c>
      <c r="AH17" s="212">
        <v>0</v>
      </c>
      <c r="AI17" s="212">
        <v>0</v>
      </c>
      <c r="AJ17" s="212">
        <v>0</v>
      </c>
      <c r="AK17" s="212">
        <v>0</v>
      </c>
      <c r="AL17" s="212">
        <f t="shared" ref="AL17:AL36" si="15">N17*(100-$AQ17)/100</f>
        <v>1.444</v>
      </c>
      <c r="AM17" s="212">
        <v>0</v>
      </c>
      <c r="AN17" s="212">
        <v>0</v>
      </c>
      <c r="AO17" s="212">
        <v>0</v>
      </c>
      <c r="AP17" s="212">
        <v>0</v>
      </c>
      <c r="AQ17" s="212">
        <v>0</v>
      </c>
      <c r="AS17" s="220"/>
    </row>
    <row r="18" spans="1:45" x14ac:dyDescent="0.25">
      <c r="A18" s="3" t="s">
        <v>34</v>
      </c>
      <c r="B18" s="3" t="s">
        <v>18</v>
      </c>
      <c r="C18" s="3" t="s">
        <v>19</v>
      </c>
      <c r="D18" s="204"/>
      <c r="E18" s="204">
        <v>15</v>
      </c>
      <c r="F18" s="204">
        <v>30</v>
      </c>
      <c r="G18" s="204">
        <v>6</v>
      </c>
      <c r="H18" s="204">
        <v>48</v>
      </c>
      <c r="I18" s="204"/>
      <c r="J18" s="204"/>
      <c r="K18" s="204"/>
      <c r="L18" s="204"/>
      <c r="M18" s="204"/>
      <c r="N18" s="204"/>
      <c r="O18" s="204"/>
      <c r="P18" s="204"/>
      <c r="Q18" s="204"/>
      <c r="R18" s="204">
        <v>1</v>
      </c>
      <c r="S18" s="204"/>
      <c r="T18" s="21"/>
      <c r="U18" s="12"/>
      <c r="V18" s="12">
        <v>2.33</v>
      </c>
      <c r="W18" s="24"/>
      <c r="Y18" s="1" t="str">
        <f t="shared" si="2"/>
        <v>BIC2-PL12-03</v>
      </c>
      <c r="Z18" s="1" t="str">
        <f t="shared" si="3"/>
        <v>MIR</v>
      </c>
      <c r="AA18" s="1" t="str">
        <f t="shared" si="4"/>
        <v>MIR zone</v>
      </c>
      <c r="AB18" s="212">
        <v>0</v>
      </c>
      <c r="AC18" s="212">
        <f t="shared" si="5"/>
        <v>15</v>
      </c>
      <c r="AD18" s="212">
        <f t="shared" si="6"/>
        <v>30</v>
      </c>
      <c r="AE18" s="212">
        <f t="shared" si="7"/>
        <v>6</v>
      </c>
      <c r="AF18" s="212">
        <f t="shared" si="8"/>
        <v>48</v>
      </c>
      <c r="AG18" s="212">
        <v>0</v>
      </c>
      <c r="AH18" s="212">
        <v>0</v>
      </c>
      <c r="AI18" s="212">
        <v>0</v>
      </c>
      <c r="AJ18" s="212">
        <v>0</v>
      </c>
      <c r="AK18" s="212">
        <v>0</v>
      </c>
      <c r="AL18" s="212">
        <v>0</v>
      </c>
      <c r="AM18" s="212">
        <v>0</v>
      </c>
      <c r="AN18" s="212">
        <v>0</v>
      </c>
      <c r="AO18" s="212">
        <v>0</v>
      </c>
      <c r="AP18" s="212">
        <f t="shared" ref="AP18" si="16">R18*(100-$AQ18)/100</f>
        <v>1</v>
      </c>
      <c r="AQ18" s="212">
        <v>0</v>
      </c>
      <c r="AS18" s="220"/>
    </row>
    <row r="19" spans="1:45" x14ac:dyDescent="0.25">
      <c r="A19" s="248" t="s">
        <v>35</v>
      </c>
      <c r="B19" s="8" t="s">
        <v>36</v>
      </c>
      <c r="C19" s="8" t="s">
        <v>19</v>
      </c>
      <c r="D19" s="204">
        <v>4</v>
      </c>
      <c r="E19" s="204">
        <v>21</v>
      </c>
      <c r="F19" s="204">
        <v>14</v>
      </c>
      <c r="G19" s="204">
        <v>1</v>
      </c>
      <c r="H19" s="204">
        <v>44</v>
      </c>
      <c r="I19" s="204"/>
      <c r="J19" s="204"/>
      <c r="K19" s="204"/>
      <c r="L19" s="204"/>
      <c r="M19" s="204"/>
      <c r="N19" s="204"/>
      <c r="O19" s="204">
        <v>16</v>
      </c>
      <c r="P19" s="204"/>
      <c r="Q19" s="204"/>
      <c r="R19" s="204"/>
      <c r="S19" s="204"/>
      <c r="T19" s="21"/>
      <c r="U19" s="12">
        <v>1</v>
      </c>
      <c r="V19" s="19">
        <v>11.05</v>
      </c>
      <c r="W19" s="24"/>
      <c r="Y19" s="1" t="str">
        <f t="shared" si="2"/>
        <v>HER2-DR16-01</v>
      </c>
      <c r="Z19" s="1" t="str">
        <f t="shared" si="3"/>
        <v>MIR #3</v>
      </c>
      <c r="AA19" s="1" t="str">
        <f t="shared" si="4"/>
        <v>MIR zone</v>
      </c>
      <c r="AB19" s="212">
        <f>D19*(100-$AQ19)/100</f>
        <v>3.96</v>
      </c>
      <c r="AC19" s="212">
        <f>E19*(100-$AQ19)/100</f>
        <v>20.79</v>
      </c>
      <c r="AD19" s="212">
        <f>F19*(100-$AQ19)/100</f>
        <v>13.86</v>
      </c>
      <c r="AE19" s="212">
        <f>G19*(100-$AQ19)/100</f>
        <v>0.99</v>
      </c>
      <c r="AF19" s="212">
        <f>H19*(100-$AQ19)/100</f>
        <v>43.56</v>
      </c>
      <c r="AG19" s="212">
        <v>0</v>
      </c>
      <c r="AH19" s="212">
        <v>0</v>
      </c>
      <c r="AI19" s="212">
        <v>0</v>
      </c>
      <c r="AJ19" s="212">
        <v>0</v>
      </c>
      <c r="AK19" s="212">
        <v>0</v>
      </c>
      <c r="AL19" s="212">
        <v>0</v>
      </c>
      <c r="AM19" s="212">
        <f>O19*(100-$AQ19)/100</f>
        <v>15.84</v>
      </c>
      <c r="AN19" s="212">
        <v>0</v>
      </c>
      <c r="AO19" s="212">
        <v>0</v>
      </c>
      <c r="AP19" s="212">
        <v>0</v>
      </c>
      <c r="AQ19" s="212">
        <f t="shared" si="9"/>
        <v>1</v>
      </c>
      <c r="AR19" s="221"/>
      <c r="AS19" s="220"/>
    </row>
    <row r="20" spans="1:45" x14ac:dyDescent="0.25">
      <c r="A20" s="248" t="s">
        <v>37</v>
      </c>
      <c r="B20" s="8" t="s">
        <v>36</v>
      </c>
      <c r="C20" s="8" t="s">
        <v>19</v>
      </c>
      <c r="D20" s="204">
        <v>11</v>
      </c>
      <c r="E20" s="204">
        <v>34</v>
      </c>
      <c r="F20" s="204">
        <v>19</v>
      </c>
      <c r="G20" s="204">
        <v>8</v>
      </c>
      <c r="H20" s="204">
        <v>1</v>
      </c>
      <c r="I20" s="204"/>
      <c r="J20" s="204"/>
      <c r="K20" s="204"/>
      <c r="L20" s="204">
        <v>27</v>
      </c>
      <c r="M20" s="204"/>
      <c r="N20" s="204"/>
      <c r="O20" s="204"/>
      <c r="P20" s="204"/>
      <c r="Q20" s="204"/>
      <c r="R20" s="204"/>
      <c r="S20" s="204"/>
      <c r="T20" s="21"/>
      <c r="U20" s="13"/>
      <c r="V20" s="19">
        <v>31.57</v>
      </c>
      <c r="W20" s="24"/>
      <c r="Y20" s="1" t="str">
        <f t="shared" si="2"/>
        <v>HER2-DR16-02</v>
      </c>
      <c r="Z20" s="1" t="str">
        <f t="shared" si="3"/>
        <v>MIR #3</v>
      </c>
      <c r="AA20" s="1" t="str">
        <f t="shared" si="4"/>
        <v>MIR zone</v>
      </c>
      <c r="AB20" s="212">
        <f t="shared" ref="AB20:AB66" si="17">D20*(100-$AQ20)/100</f>
        <v>11</v>
      </c>
      <c r="AC20" s="212">
        <f t="shared" si="5"/>
        <v>34</v>
      </c>
      <c r="AD20" s="212">
        <f t="shared" si="6"/>
        <v>19</v>
      </c>
      <c r="AE20" s="212">
        <f t="shared" si="7"/>
        <v>8</v>
      </c>
      <c r="AF20" s="212">
        <f t="shared" si="8"/>
        <v>1</v>
      </c>
      <c r="AG20" s="212">
        <v>0</v>
      </c>
      <c r="AH20" s="212">
        <v>0</v>
      </c>
      <c r="AI20" s="212">
        <v>0</v>
      </c>
      <c r="AJ20" s="212">
        <f t="shared" si="12"/>
        <v>27</v>
      </c>
      <c r="AK20" s="212">
        <v>0</v>
      </c>
      <c r="AL20" s="212">
        <v>0</v>
      </c>
      <c r="AM20" s="212">
        <v>0</v>
      </c>
      <c r="AN20" s="212">
        <v>0</v>
      </c>
      <c r="AO20" s="212">
        <v>0</v>
      </c>
      <c r="AP20" s="212">
        <v>0</v>
      </c>
      <c r="AQ20" s="212">
        <v>0</v>
      </c>
      <c r="AR20" s="12"/>
      <c r="AS20" s="220"/>
    </row>
    <row r="21" spans="1:45" x14ac:dyDescent="0.25">
      <c r="A21" s="248" t="s">
        <v>38</v>
      </c>
      <c r="B21" s="8" t="s">
        <v>36</v>
      </c>
      <c r="C21" s="8" t="s">
        <v>19</v>
      </c>
      <c r="D21" s="204"/>
      <c r="E21" s="204">
        <v>7</v>
      </c>
      <c r="F21" s="204">
        <v>1</v>
      </c>
      <c r="G21" s="204">
        <v>15</v>
      </c>
      <c r="H21" s="204"/>
      <c r="I21" s="204"/>
      <c r="J21" s="204"/>
      <c r="K21" s="204"/>
      <c r="L21" s="204">
        <v>77</v>
      </c>
      <c r="M21" s="204"/>
      <c r="N21" s="204"/>
      <c r="O21" s="204"/>
      <c r="P21" s="204"/>
      <c r="Q21" s="204"/>
      <c r="R21" s="204"/>
      <c r="S21" s="204"/>
      <c r="T21" s="21"/>
      <c r="U21" s="13"/>
      <c r="V21" s="19">
        <v>55.82</v>
      </c>
      <c r="W21" s="24"/>
      <c r="Y21" s="1" t="str">
        <f t="shared" si="2"/>
        <v>HER2-DR16-03</v>
      </c>
      <c r="Z21" s="1" t="str">
        <f t="shared" si="3"/>
        <v>MIR #3</v>
      </c>
      <c r="AA21" s="1" t="str">
        <f t="shared" si="4"/>
        <v>MIR zone</v>
      </c>
      <c r="AB21" s="212">
        <v>0</v>
      </c>
      <c r="AC21" s="212">
        <f t="shared" si="5"/>
        <v>7</v>
      </c>
      <c r="AD21" s="212">
        <f t="shared" si="6"/>
        <v>1</v>
      </c>
      <c r="AE21" s="212">
        <f t="shared" si="7"/>
        <v>15</v>
      </c>
      <c r="AF21" s="212">
        <f>H21</f>
        <v>0</v>
      </c>
      <c r="AG21" s="212">
        <v>0</v>
      </c>
      <c r="AH21" s="212">
        <v>0</v>
      </c>
      <c r="AI21" s="212">
        <v>0</v>
      </c>
      <c r="AJ21" s="212">
        <f t="shared" si="12"/>
        <v>77</v>
      </c>
      <c r="AK21" s="212">
        <v>0</v>
      </c>
      <c r="AL21" s="212">
        <v>0</v>
      </c>
      <c r="AM21" s="212">
        <v>0</v>
      </c>
      <c r="AN21" s="212">
        <v>0</v>
      </c>
      <c r="AO21" s="212">
        <v>0</v>
      </c>
      <c r="AP21" s="212">
        <v>0</v>
      </c>
      <c r="AQ21" s="212">
        <v>0</v>
      </c>
      <c r="AR21" s="12"/>
      <c r="AS21" s="220"/>
    </row>
    <row r="22" spans="1:45" x14ac:dyDescent="0.25">
      <c r="A22" s="248" t="s">
        <v>40</v>
      </c>
      <c r="B22" s="8" t="s">
        <v>36</v>
      </c>
      <c r="C22" s="8" t="s">
        <v>19</v>
      </c>
      <c r="D22" s="204"/>
      <c r="E22" s="204">
        <v>7</v>
      </c>
      <c r="F22" s="204">
        <v>1</v>
      </c>
      <c r="G22" s="204">
        <v>12</v>
      </c>
      <c r="H22" s="204"/>
      <c r="I22" s="204"/>
      <c r="J22" s="204"/>
      <c r="K22" s="204"/>
      <c r="L22" s="204">
        <v>81</v>
      </c>
      <c r="M22" s="204"/>
      <c r="N22" s="204"/>
      <c r="O22" s="204"/>
      <c r="P22" s="204"/>
      <c r="Q22" s="204"/>
      <c r="R22" s="204"/>
      <c r="S22" s="204"/>
      <c r="T22" s="21"/>
      <c r="U22" s="13"/>
      <c r="V22" s="19">
        <v>49.16</v>
      </c>
      <c r="W22" s="24"/>
      <c r="Y22" s="1" t="str">
        <f t="shared" si="2"/>
        <v>HER2-DR16-04</v>
      </c>
      <c r="Z22" s="1" t="str">
        <f t="shared" si="3"/>
        <v>MIR #3</v>
      </c>
      <c r="AA22" s="1" t="str">
        <f t="shared" si="4"/>
        <v>MIR zone</v>
      </c>
      <c r="AB22" s="212">
        <v>0</v>
      </c>
      <c r="AC22" s="212">
        <f t="shared" si="5"/>
        <v>7</v>
      </c>
      <c r="AD22" s="212">
        <f t="shared" si="6"/>
        <v>1</v>
      </c>
      <c r="AE22" s="212">
        <f t="shared" si="7"/>
        <v>12</v>
      </c>
      <c r="AF22" s="212">
        <f>H22</f>
        <v>0</v>
      </c>
      <c r="AG22" s="212">
        <v>0</v>
      </c>
      <c r="AH22" s="212">
        <v>0</v>
      </c>
      <c r="AI22" s="212">
        <v>0</v>
      </c>
      <c r="AJ22" s="212">
        <f t="shared" si="12"/>
        <v>81</v>
      </c>
      <c r="AK22" s="212">
        <v>0</v>
      </c>
      <c r="AL22" s="212">
        <v>0</v>
      </c>
      <c r="AM22" s="212">
        <v>0</v>
      </c>
      <c r="AN22" s="212">
        <v>0</v>
      </c>
      <c r="AO22" s="212">
        <v>0</v>
      </c>
      <c r="AP22" s="212">
        <v>0</v>
      </c>
      <c r="AQ22" s="212">
        <v>0</v>
      </c>
      <c r="AR22" s="12"/>
      <c r="AS22" s="220"/>
    </row>
    <row r="23" spans="1:45" x14ac:dyDescent="0.25">
      <c r="A23" s="248" t="s">
        <v>41</v>
      </c>
      <c r="B23" s="8" t="s">
        <v>36</v>
      </c>
      <c r="C23" s="8" t="s">
        <v>19</v>
      </c>
      <c r="D23" s="204"/>
      <c r="E23" s="204">
        <v>39</v>
      </c>
      <c r="F23" s="204">
        <v>2</v>
      </c>
      <c r="G23" s="204">
        <v>13</v>
      </c>
      <c r="H23" s="204">
        <v>1</v>
      </c>
      <c r="I23" s="204"/>
      <c r="J23" s="204"/>
      <c r="K23" s="204"/>
      <c r="L23" s="204">
        <v>45</v>
      </c>
      <c r="M23" s="204"/>
      <c r="N23" s="204"/>
      <c r="O23" s="204"/>
      <c r="P23" s="204"/>
      <c r="Q23" s="204"/>
      <c r="R23" s="204"/>
      <c r="S23" s="204"/>
      <c r="T23" s="21"/>
      <c r="U23" s="13"/>
      <c r="V23" s="19">
        <v>26.67</v>
      </c>
      <c r="W23" s="24"/>
      <c r="Y23" s="1" t="str">
        <f t="shared" si="2"/>
        <v>HER2-DR16-05</v>
      </c>
      <c r="Z23" s="1" t="str">
        <f t="shared" si="3"/>
        <v>MIR #3</v>
      </c>
      <c r="AA23" s="1" t="str">
        <f t="shared" si="4"/>
        <v>MIR zone</v>
      </c>
      <c r="AB23" s="212">
        <v>0</v>
      </c>
      <c r="AC23" s="212">
        <f t="shared" si="5"/>
        <v>39</v>
      </c>
      <c r="AD23" s="212">
        <f t="shared" si="6"/>
        <v>2</v>
      </c>
      <c r="AE23" s="212">
        <f t="shared" si="7"/>
        <v>13</v>
      </c>
      <c r="AF23" s="212">
        <f t="shared" si="8"/>
        <v>1</v>
      </c>
      <c r="AG23" s="212">
        <v>0</v>
      </c>
      <c r="AH23" s="212">
        <v>0</v>
      </c>
      <c r="AI23" s="212">
        <v>0</v>
      </c>
      <c r="AJ23" s="212">
        <f t="shared" si="12"/>
        <v>45</v>
      </c>
      <c r="AK23" s="212">
        <v>0</v>
      </c>
      <c r="AL23" s="212">
        <v>0</v>
      </c>
      <c r="AM23" s="212">
        <v>0</v>
      </c>
      <c r="AN23" s="212">
        <v>0</v>
      </c>
      <c r="AO23" s="212">
        <v>0</v>
      </c>
      <c r="AP23" s="212">
        <v>0</v>
      </c>
      <c r="AQ23" s="212">
        <v>0</v>
      </c>
      <c r="AR23" s="12"/>
      <c r="AS23" s="220"/>
    </row>
    <row r="24" spans="1:45" x14ac:dyDescent="0.25">
      <c r="A24" s="248" t="s">
        <v>42</v>
      </c>
      <c r="B24" s="8" t="s">
        <v>36</v>
      </c>
      <c r="C24" s="8" t="s">
        <v>19</v>
      </c>
      <c r="D24" s="204"/>
      <c r="E24" s="204">
        <v>8</v>
      </c>
      <c r="F24" s="204"/>
      <c r="G24" s="204">
        <v>8</v>
      </c>
      <c r="H24" s="204"/>
      <c r="I24" s="204"/>
      <c r="J24" s="204"/>
      <c r="K24" s="204"/>
      <c r="L24" s="204">
        <v>84</v>
      </c>
      <c r="M24" s="204"/>
      <c r="N24" s="204"/>
      <c r="O24" s="204"/>
      <c r="P24" s="204"/>
      <c r="Q24" s="204"/>
      <c r="R24" s="204"/>
      <c r="S24" s="204"/>
      <c r="T24" s="21"/>
      <c r="U24" s="13"/>
      <c r="V24" s="19">
        <v>60.69</v>
      </c>
      <c r="W24" s="24"/>
      <c r="Y24" s="1" t="str">
        <f t="shared" si="2"/>
        <v>HER2-DR16-06</v>
      </c>
      <c r="Z24" s="1" t="str">
        <f t="shared" si="3"/>
        <v>MIR #3</v>
      </c>
      <c r="AA24" s="1" t="str">
        <f t="shared" si="4"/>
        <v>MIR zone</v>
      </c>
      <c r="AB24" s="212">
        <v>0</v>
      </c>
      <c r="AC24" s="212">
        <f t="shared" si="5"/>
        <v>8</v>
      </c>
      <c r="AD24" s="212">
        <v>0</v>
      </c>
      <c r="AE24" s="212">
        <f t="shared" si="7"/>
        <v>8</v>
      </c>
      <c r="AF24" s="212">
        <f>H24</f>
        <v>0</v>
      </c>
      <c r="AG24" s="212">
        <v>0</v>
      </c>
      <c r="AH24" s="212">
        <v>0</v>
      </c>
      <c r="AI24" s="212">
        <v>0</v>
      </c>
      <c r="AJ24" s="212">
        <f t="shared" si="12"/>
        <v>84</v>
      </c>
      <c r="AK24" s="212">
        <v>0</v>
      </c>
      <c r="AL24" s="212">
        <v>0</v>
      </c>
      <c r="AM24" s="212">
        <v>0</v>
      </c>
      <c r="AN24" s="212">
        <v>0</v>
      </c>
      <c r="AO24" s="212">
        <v>0</v>
      </c>
      <c r="AP24" s="212">
        <v>0</v>
      </c>
      <c r="AQ24" s="212">
        <v>0</v>
      </c>
      <c r="AR24" s="12"/>
      <c r="AS24" s="220"/>
    </row>
    <row r="25" spans="1:45" x14ac:dyDescent="0.25">
      <c r="A25" s="248" t="s">
        <v>43</v>
      </c>
      <c r="B25" s="8" t="s">
        <v>36</v>
      </c>
      <c r="C25" s="8" t="s">
        <v>19</v>
      </c>
      <c r="D25" s="204"/>
      <c r="E25" s="204">
        <v>6</v>
      </c>
      <c r="F25" s="204"/>
      <c r="G25" s="204">
        <v>9</v>
      </c>
      <c r="H25" s="204"/>
      <c r="I25" s="204"/>
      <c r="J25" s="204"/>
      <c r="K25" s="204"/>
      <c r="L25" s="204">
        <v>85</v>
      </c>
      <c r="M25" s="204"/>
      <c r="N25" s="204"/>
      <c r="O25" s="204"/>
      <c r="P25" s="204"/>
      <c r="Q25" s="204"/>
      <c r="R25" s="204"/>
      <c r="S25" s="204"/>
      <c r="T25" s="21"/>
      <c r="U25" s="13"/>
      <c r="V25" s="19">
        <v>70.92</v>
      </c>
      <c r="W25" s="24"/>
      <c r="Y25" s="1" t="str">
        <f t="shared" si="2"/>
        <v>HER2-DR16-07</v>
      </c>
      <c r="Z25" s="1" t="str">
        <f t="shared" si="3"/>
        <v>MIR #3</v>
      </c>
      <c r="AA25" s="1" t="str">
        <f t="shared" si="4"/>
        <v>MIR zone</v>
      </c>
      <c r="AB25" s="212">
        <v>0</v>
      </c>
      <c r="AC25" s="212">
        <f t="shared" si="5"/>
        <v>6</v>
      </c>
      <c r="AD25" s="212">
        <v>0</v>
      </c>
      <c r="AE25" s="212">
        <f t="shared" si="7"/>
        <v>9</v>
      </c>
      <c r="AF25" s="212">
        <f>H25</f>
        <v>0</v>
      </c>
      <c r="AG25" s="212">
        <v>0</v>
      </c>
      <c r="AH25" s="212">
        <v>0</v>
      </c>
      <c r="AI25" s="212">
        <v>0</v>
      </c>
      <c r="AJ25" s="212">
        <f t="shared" si="12"/>
        <v>85</v>
      </c>
      <c r="AK25" s="212">
        <v>0</v>
      </c>
      <c r="AL25" s="212">
        <v>0</v>
      </c>
      <c r="AM25" s="212">
        <v>0</v>
      </c>
      <c r="AN25" s="212">
        <v>0</v>
      </c>
      <c r="AO25" s="212">
        <v>0</v>
      </c>
      <c r="AP25" s="212">
        <v>0</v>
      </c>
      <c r="AQ25" s="212">
        <v>0</v>
      </c>
      <c r="AR25" s="12"/>
      <c r="AS25" s="220"/>
    </row>
    <row r="26" spans="1:45" x14ac:dyDescent="0.25">
      <c r="A26" s="3" t="s">
        <v>44</v>
      </c>
      <c r="B26" s="3" t="s">
        <v>45</v>
      </c>
      <c r="C26" s="3" t="s">
        <v>19</v>
      </c>
      <c r="D26" s="204">
        <v>2</v>
      </c>
      <c r="E26" s="204">
        <v>31</v>
      </c>
      <c r="F26" s="204"/>
      <c r="G26" s="204">
        <v>2</v>
      </c>
      <c r="H26" s="204"/>
      <c r="I26" s="204"/>
      <c r="J26" s="204"/>
      <c r="K26" s="204"/>
      <c r="L26" s="204">
        <v>65</v>
      </c>
      <c r="M26" s="204"/>
      <c r="N26" s="204"/>
      <c r="O26" s="204"/>
      <c r="P26" s="204"/>
      <c r="Q26" s="204"/>
      <c r="R26" s="204"/>
      <c r="S26" s="204"/>
      <c r="T26" s="21"/>
      <c r="U26" s="12"/>
      <c r="V26" s="17">
        <v>42.16</v>
      </c>
      <c r="W26" s="24"/>
      <c r="Y26" s="1" t="str">
        <f t="shared" si="2"/>
        <v>HER-PL-20-06</v>
      </c>
      <c r="Z26" s="1" t="str">
        <f t="shared" si="3"/>
        <v>MIR #7</v>
      </c>
      <c r="AA26" s="1" t="str">
        <f t="shared" si="4"/>
        <v>MIR zone</v>
      </c>
      <c r="AB26" s="212">
        <f t="shared" si="17"/>
        <v>2</v>
      </c>
      <c r="AC26" s="212">
        <f t="shared" si="5"/>
        <v>31</v>
      </c>
      <c r="AD26" s="212">
        <v>0</v>
      </c>
      <c r="AE26" s="212">
        <f t="shared" si="7"/>
        <v>2</v>
      </c>
      <c r="AF26" s="212">
        <v>0</v>
      </c>
      <c r="AG26" s="212">
        <v>0</v>
      </c>
      <c r="AH26" s="212">
        <v>0</v>
      </c>
      <c r="AI26" s="212">
        <v>0</v>
      </c>
      <c r="AJ26" s="212">
        <f t="shared" si="12"/>
        <v>65</v>
      </c>
      <c r="AK26" s="212">
        <v>0</v>
      </c>
      <c r="AL26" s="212">
        <v>0</v>
      </c>
      <c r="AM26" s="212">
        <v>0</v>
      </c>
      <c r="AN26" s="212">
        <v>0</v>
      </c>
      <c r="AO26" s="212">
        <v>0</v>
      </c>
      <c r="AP26" s="212">
        <v>0</v>
      </c>
      <c r="AQ26" s="212">
        <v>0</v>
      </c>
      <c r="AS26" s="220"/>
    </row>
    <row r="27" spans="1:45" x14ac:dyDescent="0.25">
      <c r="A27" s="3" t="s">
        <v>46</v>
      </c>
      <c r="B27" s="3" t="s">
        <v>47</v>
      </c>
      <c r="C27" s="3" t="s">
        <v>48</v>
      </c>
      <c r="D27" s="204"/>
      <c r="E27" s="204">
        <v>100</v>
      </c>
      <c r="F27" s="204"/>
      <c r="G27" s="204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1"/>
      <c r="U27" s="12"/>
      <c r="V27" s="12">
        <v>0.35</v>
      </c>
      <c r="W27" s="24"/>
      <c r="Y27" s="1" t="str">
        <f t="shared" si="2"/>
        <v>HER-PL-17-17</v>
      </c>
      <c r="Z27" s="1" t="str">
        <f t="shared" si="3"/>
        <v>Rona Mound</v>
      </c>
      <c r="AA27" s="1" t="str">
        <f t="shared" si="4"/>
        <v>ALVIN Zone</v>
      </c>
      <c r="AB27" s="212">
        <v>0</v>
      </c>
      <c r="AC27" s="212">
        <f t="shared" si="5"/>
        <v>100</v>
      </c>
      <c r="AD27" s="212">
        <v>0</v>
      </c>
      <c r="AE27" s="212">
        <v>0</v>
      </c>
      <c r="AF27" s="212">
        <v>0</v>
      </c>
      <c r="AG27" s="212">
        <v>0</v>
      </c>
      <c r="AH27" s="212">
        <v>0</v>
      </c>
      <c r="AI27" s="212">
        <v>0</v>
      </c>
      <c r="AJ27" s="212">
        <v>0</v>
      </c>
      <c r="AK27" s="212">
        <v>0</v>
      </c>
      <c r="AL27" s="212">
        <v>0</v>
      </c>
      <c r="AM27" s="212">
        <v>0</v>
      </c>
      <c r="AN27" s="212">
        <v>0</v>
      </c>
      <c r="AO27" s="212">
        <v>0</v>
      </c>
      <c r="AP27" s="212">
        <v>0</v>
      </c>
      <c r="AQ27" s="212">
        <v>0</v>
      </c>
      <c r="AS27" s="220"/>
    </row>
    <row r="28" spans="1:45" x14ac:dyDescent="0.25">
      <c r="A28" s="4" t="s">
        <v>49</v>
      </c>
      <c r="B28" s="3" t="s">
        <v>47</v>
      </c>
      <c r="C28" s="3" t="s">
        <v>48</v>
      </c>
      <c r="D28" s="204"/>
      <c r="E28" s="204">
        <v>92</v>
      </c>
      <c r="F28" s="204"/>
      <c r="G28" s="204"/>
      <c r="H28" s="204">
        <v>8</v>
      </c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1"/>
      <c r="U28" s="12"/>
      <c r="V28" s="12">
        <v>0.24</v>
      </c>
      <c r="W28" s="24"/>
      <c r="Y28" s="1" t="str">
        <f t="shared" si="2"/>
        <v>HER2-PL21-01</v>
      </c>
      <c r="Z28" s="1" t="str">
        <f t="shared" si="3"/>
        <v>Rona Mound</v>
      </c>
      <c r="AA28" s="1" t="str">
        <f t="shared" si="4"/>
        <v>ALVIN Zone</v>
      </c>
      <c r="AB28" s="212">
        <v>0</v>
      </c>
      <c r="AC28" s="212">
        <f t="shared" si="5"/>
        <v>92</v>
      </c>
      <c r="AD28" s="212">
        <v>0</v>
      </c>
      <c r="AE28" s="212">
        <v>0</v>
      </c>
      <c r="AF28" s="212">
        <f t="shared" si="8"/>
        <v>8</v>
      </c>
      <c r="AG28" s="212">
        <v>0</v>
      </c>
      <c r="AH28" s="212">
        <v>0</v>
      </c>
      <c r="AI28" s="212">
        <v>0</v>
      </c>
      <c r="AJ28" s="212">
        <v>0</v>
      </c>
      <c r="AK28" s="212">
        <v>0</v>
      </c>
      <c r="AL28" s="212">
        <v>0</v>
      </c>
      <c r="AM28" s="212">
        <v>0</v>
      </c>
      <c r="AN28" s="212">
        <v>0</v>
      </c>
      <c r="AO28" s="212">
        <v>0</v>
      </c>
      <c r="AP28" s="212">
        <v>0</v>
      </c>
      <c r="AQ28" s="212">
        <v>0</v>
      </c>
      <c r="AS28" s="220"/>
    </row>
    <row r="29" spans="1:45" x14ac:dyDescent="0.25">
      <c r="A29" s="3" t="s">
        <v>51</v>
      </c>
      <c r="B29" s="3" t="s">
        <v>50</v>
      </c>
      <c r="C29" s="3" t="s">
        <v>48</v>
      </c>
      <c r="D29" s="204"/>
      <c r="E29" s="204">
        <v>99</v>
      </c>
      <c r="F29" s="204">
        <v>1</v>
      </c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1"/>
      <c r="U29" s="12"/>
      <c r="V29" s="12">
        <v>0.57999999999999996</v>
      </c>
      <c r="W29" s="24"/>
      <c r="Y29" s="1" t="str">
        <f t="shared" si="2"/>
        <v>HER-PL-11-08</v>
      </c>
      <c r="Z29" s="1" t="str">
        <f t="shared" si="3"/>
        <v>Double Mound</v>
      </c>
      <c r="AA29" s="1" t="str">
        <f t="shared" si="4"/>
        <v>ALVIN Zone</v>
      </c>
      <c r="AB29" s="212">
        <v>0</v>
      </c>
      <c r="AC29" s="212">
        <f t="shared" si="5"/>
        <v>99</v>
      </c>
      <c r="AD29" s="212">
        <f t="shared" si="6"/>
        <v>1</v>
      </c>
      <c r="AE29" s="212">
        <v>0</v>
      </c>
      <c r="AF29" s="212">
        <v>0</v>
      </c>
      <c r="AG29" s="212">
        <v>0</v>
      </c>
      <c r="AH29" s="212">
        <v>0</v>
      </c>
      <c r="AI29" s="212">
        <v>0</v>
      </c>
      <c r="AJ29" s="212">
        <v>0</v>
      </c>
      <c r="AK29" s="212">
        <v>0</v>
      </c>
      <c r="AL29" s="212">
        <v>0</v>
      </c>
      <c r="AM29" s="212">
        <v>0</v>
      </c>
      <c r="AN29" s="212">
        <v>0</v>
      </c>
      <c r="AO29" s="212">
        <v>0</v>
      </c>
      <c r="AP29" s="212">
        <v>0</v>
      </c>
      <c r="AQ29" s="212">
        <v>0</v>
      </c>
      <c r="AS29" s="220"/>
    </row>
    <row r="30" spans="1:45" x14ac:dyDescent="0.25">
      <c r="A30" s="3" t="s">
        <v>52</v>
      </c>
      <c r="B30" s="3" t="s">
        <v>50</v>
      </c>
      <c r="C30" s="3" t="s">
        <v>48</v>
      </c>
      <c r="D30" s="204">
        <v>2</v>
      </c>
      <c r="E30" s="204"/>
      <c r="F30" s="204">
        <v>2</v>
      </c>
      <c r="G30" s="204">
        <v>2</v>
      </c>
      <c r="H30" s="204">
        <v>69</v>
      </c>
      <c r="I30" s="204"/>
      <c r="J30" s="204"/>
      <c r="K30" s="204"/>
      <c r="L30" s="204"/>
      <c r="M30" s="204"/>
      <c r="N30" s="204"/>
      <c r="O30" s="204">
        <v>25</v>
      </c>
      <c r="P30" s="204"/>
      <c r="Q30" s="204"/>
      <c r="R30" s="204"/>
      <c r="S30" s="204"/>
      <c r="T30" s="21"/>
      <c r="U30" s="12"/>
      <c r="V30" s="12">
        <v>5.29</v>
      </c>
      <c r="W30" s="24"/>
      <c r="Y30" s="1" t="str">
        <f t="shared" si="2"/>
        <v>HER-PL-15-03</v>
      </c>
      <c r="Z30" s="1" t="str">
        <f t="shared" si="3"/>
        <v>Double Mound</v>
      </c>
      <c r="AA30" s="1" t="str">
        <f t="shared" si="4"/>
        <v>ALVIN Zone</v>
      </c>
      <c r="AB30" s="212">
        <f t="shared" si="17"/>
        <v>2</v>
      </c>
      <c r="AC30" s="212">
        <v>0</v>
      </c>
      <c r="AD30" s="212">
        <f t="shared" si="6"/>
        <v>2</v>
      </c>
      <c r="AE30" s="212">
        <f t="shared" si="7"/>
        <v>2</v>
      </c>
      <c r="AF30" s="212">
        <f t="shared" si="8"/>
        <v>69</v>
      </c>
      <c r="AG30" s="212">
        <v>0</v>
      </c>
      <c r="AH30" s="212">
        <v>0</v>
      </c>
      <c r="AI30" s="212">
        <v>0</v>
      </c>
      <c r="AJ30" s="212">
        <v>0</v>
      </c>
      <c r="AK30" s="212">
        <v>0</v>
      </c>
      <c r="AL30" s="212">
        <v>0</v>
      </c>
      <c r="AM30" s="212">
        <f t="shared" ref="AM30" si="18">O30*(100-$AQ30)/100</f>
        <v>25</v>
      </c>
      <c r="AN30" s="212">
        <v>0</v>
      </c>
      <c r="AO30" s="212">
        <v>0</v>
      </c>
      <c r="AP30" s="212">
        <v>0</v>
      </c>
      <c r="AQ30" s="212">
        <v>0</v>
      </c>
      <c r="AS30" s="220"/>
    </row>
    <row r="31" spans="1:45" x14ac:dyDescent="0.25">
      <c r="A31" s="3" t="s">
        <v>53</v>
      </c>
      <c r="B31" s="3" t="s">
        <v>50</v>
      </c>
      <c r="C31" s="3" t="s">
        <v>48</v>
      </c>
      <c r="D31" s="204"/>
      <c r="E31" s="204">
        <v>94</v>
      </c>
      <c r="F31" s="204"/>
      <c r="G31" s="204">
        <v>1</v>
      </c>
      <c r="H31" s="204"/>
      <c r="I31" s="204"/>
      <c r="J31" s="204">
        <v>5</v>
      </c>
      <c r="K31" s="204"/>
      <c r="L31" s="204"/>
      <c r="M31" s="204"/>
      <c r="N31" s="204"/>
      <c r="O31" s="204"/>
      <c r="P31" s="204"/>
      <c r="Q31" s="204"/>
      <c r="R31" s="204"/>
      <c r="S31" s="204"/>
      <c r="T31" s="21"/>
      <c r="U31" s="12"/>
      <c r="V31" s="12">
        <v>0.77</v>
      </c>
      <c r="W31" s="24"/>
      <c r="Y31" s="1" t="str">
        <f t="shared" si="2"/>
        <v>HER-PL-15-04</v>
      </c>
      <c r="Z31" s="1" t="str">
        <f t="shared" si="3"/>
        <v>Double Mound</v>
      </c>
      <c r="AA31" s="1" t="str">
        <f t="shared" si="4"/>
        <v>ALVIN Zone</v>
      </c>
      <c r="AB31" s="212">
        <v>0</v>
      </c>
      <c r="AC31" s="212">
        <f t="shared" si="5"/>
        <v>94</v>
      </c>
      <c r="AD31" s="212">
        <v>0</v>
      </c>
      <c r="AE31" s="212">
        <f t="shared" si="7"/>
        <v>1</v>
      </c>
      <c r="AF31" s="212">
        <v>0</v>
      </c>
      <c r="AG31" s="212">
        <v>0</v>
      </c>
      <c r="AH31" s="212">
        <f t="shared" si="10"/>
        <v>5</v>
      </c>
      <c r="AI31" s="212">
        <v>0</v>
      </c>
      <c r="AJ31" s="212">
        <v>0</v>
      </c>
      <c r="AK31" s="212">
        <v>0</v>
      </c>
      <c r="AL31" s="212">
        <v>0</v>
      </c>
      <c r="AM31" s="212">
        <v>0</v>
      </c>
      <c r="AN31" s="212">
        <v>0</v>
      </c>
      <c r="AO31" s="212">
        <v>0</v>
      </c>
      <c r="AP31" s="212">
        <v>0</v>
      </c>
      <c r="AQ31" s="212">
        <v>0</v>
      </c>
      <c r="AS31" s="220"/>
    </row>
    <row r="32" spans="1:45" x14ac:dyDescent="0.25">
      <c r="A32" s="3" t="s">
        <v>54</v>
      </c>
      <c r="B32" s="3" t="s">
        <v>50</v>
      </c>
      <c r="C32" s="3" t="s">
        <v>48</v>
      </c>
      <c r="D32" s="204"/>
      <c r="E32" s="204">
        <v>91</v>
      </c>
      <c r="F32" s="204">
        <v>2</v>
      </c>
      <c r="G32" s="204">
        <v>5</v>
      </c>
      <c r="H32" s="204">
        <v>2</v>
      </c>
      <c r="I32" s="204"/>
      <c r="J32" s="204"/>
      <c r="K32" s="204"/>
      <c r="L32" s="204"/>
      <c r="M32" s="204"/>
      <c r="N32" s="204"/>
      <c r="O32" s="204"/>
      <c r="P32" s="204"/>
      <c r="Q32" s="204"/>
      <c r="R32" s="204"/>
      <c r="S32" s="204"/>
      <c r="T32" s="21"/>
      <c r="U32" s="12"/>
      <c r="V32" s="12">
        <v>0.3</v>
      </c>
      <c r="W32" s="24"/>
      <c r="Y32" s="1" t="str">
        <f t="shared" si="2"/>
        <v>HER-PL-15-05</v>
      </c>
      <c r="Z32" s="1" t="str">
        <f t="shared" si="3"/>
        <v>Double Mound</v>
      </c>
      <c r="AA32" s="1" t="str">
        <f t="shared" si="4"/>
        <v>ALVIN Zone</v>
      </c>
      <c r="AB32" s="212">
        <v>0</v>
      </c>
      <c r="AC32" s="212">
        <f t="shared" si="5"/>
        <v>91</v>
      </c>
      <c r="AD32" s="212">
        <f t="shared" si="6"/>
        <v>2</v>
      </c>
      <c r="AE32" s="212">
        <f t="shared" si="7"/>
        <v>5</v>
      </c>
      <c r="AF32" s="212">
        <f t="shared" si="8"/>
        <v>2</v>
      </c>
      <c r="AG32" s="212">
        <v>0</v>
      </c>
      <c r="AH32" s="212">
        <v>0</v>
      </c>
      <c r="AI32" s="212">
        <v>0</v>
      </c>
      <c r="AJ32" s="212">
        <v>0</v>
      </c>
      <c r="AK32" s="212">
        <v>0</v>
      </c>
      <c r="AL32" s="212">
        <v>0</v>
      </c>
      <c r="AM32" s="212">
        <v>0</v>
      </c>
      <c r="AN32" s="212">
        <v>0</v>
      </c>
      <c r="AO32" s="212">
        <v>0</v>
      </c>
      <c r="AP32" s="212">
        <v>0</v>
      </c>
      <c r="AQ32" s="212">
        <v>0</v>
      </c>
      <c r="AS32" s="220"/>
    </row>
    <row r="33" spans="1:45" x14ac:dyDescent="0.25">
      <c r="A33" s="3" t="s">
        <v>55</v>
      </c>
      <c r="B33" s="3" t="s">
        <v>50</v>
      </c>
      <c r="C33" s="3" t="s">
        <v>48</v>
      </c>
      <c r="D33" s="204"/>
      <c r="E33" s="204">
        <v>99</v>
      </c>
      <c r="F33" s="204">
        <v>1</v>
      </c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1"/>
      <c r="U33" s="12"/>
      <c r="V33" s="12">
        <v>0.66</v>
      </c>
      <c r="W33" s="24"/>
      <c r="Y33" s="1" t="str">
        <f t="shared" si="2"/>
        <v>HER-PL-15-06</v>
      </c>
      <c r="Z33" s="1" t="str">
        <f t="shared" si="3"/>
        <v>Double Mound</v>
      </c>
      <c r="AA33" s="1" t="str">
        <f t="shared" si="4"/>
        <v>ALVIN Zone</v>
      </c>
      <c r="AB33" s="212">
        <v>0</v>
      </c>
      <c r="AC33" s="212">
        <f t="shared" si="5"/>
        <v>99</v>
      </c>
      <c r="AD33" s="212">
        <f t="shared" si="6"/>
        <v>1</v>
      </c>
      <c r="AE33" s="212">
        <v>0</v>
      </c>
      <c r="AF33" s="212">
        <v>0</v>
      </c>
      <c r="AG33" s="212">
        <v>0</v>
      </c>
      <c r="AH33" s="212">
        <v>0</v>
      </c>
      <c r="AI33" s="212">
        <v>0</v>
      </c>
      <c r="AJ33" s="212">
        <v>0</v>
      </c>
      <c r="AK33" s="212">
        <v>0</v>
      </c>
      <c r="AL33" s="212">
        <v>0</v>
      </c>
      <c r="AM33" s="212">
        <v>0</v>
      </c>
      <c r="AN33" s="212">
        <v>0</v>
      </c>
      <c r="AO33" s="212">
        <v>0</v>
      </c>
      <c r="AP33" s="212">
        <v>0</v>
      </c>
      <c r="AQ33" s="212">
        <v>0</v>
      </c>
      <c r="AS33" s="220"/>
    </row>
    <row r="34" spans="1:45" x14ac:dyDescent="0.25">
      <c r="A34" s="3" t="s">
        <v>56</v>
      </c>
      <c r="B34" s="3" t="s">
        <v>50</v>
      </c>
      <c r="C34" s="3" t="s">
        <v>48</v>
      </c>
      <c r="D34" s="204"/>
      <c r="E34" s="204">
        <v>98</v>
      </c>
      <c r="F34" s="204">
        <v>2</v>
      </c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4"/>
      <c r="R34" s="204"/>
      <c r="S34" s="204"/>
      <c r="T34" s="21"/>
      <c r="U34" s="12"/>
      <c r="V34" s="12" t="s">
        <v>103</v>
      </c>
      <c r="W34" s="24"/>
      <c r="Y34" s="1" t="str">
        <f t="shared" si="2"/>
        <v>HER-PL-15-07</v>
      </c>
      <c r="Z34" s="1" t="str">
        <f t="shared" si="3"/>
        <v>Double Mound</v>
      </c>
      <c r="AA34" s="1" t="str">
        <f t="shared" si="4"/>
        <v>ALVIN Zone</v>
      </c>
      <c r="AB34" s="212">
        <v>0</v>
      </c>
      <c r="AC34" s="212">
        <f t="shared" si="5"/>
        <v>98</v>
      </c>
      <c r="AD34" s="212">
        <f t="shared" si="6"/>
        <v>2</v>
      </c>
      <c r="AE34" s="212">
        <v>0</v>
      </c>
      <c r="AF34" s="212">
        <v>0</v>
      </c>
      <c r="AG34" s="212">
        <v>0</v>
      </c>
      <c r="AH34" s="212">
        <v>0</v>
      </c>
      <c r="AI34" s="212">
        <v>0</v>
      </c>
      <c r="AJ34" s="212">
        <v>0</v>
      </c>
      <c r="AK34" s="212">
        <v>0</v>
      </c>
      <c r="AL34" s="212">
        <v>0</v>
      </c>
      <c r="AM34" s="212">
        <v>0</v>
      </c>
      <c r="AN34" s="212">
        <v>0</v>
      </c>
      <c r="AO34" s="212">
        <v>0</v>
      </c>
      <c r="AP34" s="212">
        <v>0</v>
      </c>
      <c r="AQ34" s="212">
        <v>0</v>
      </c>
      <c r="AS34" s="220"/>
    </row>
    <row r="35" spans="1:45" x14ac:dyDescent="0.25">
      <c r="A35" s="3" t="s">
        <v>58</v>
      </c>
      <c r="B35" s="3" t="s">
        <v>50</v>
      </c>
      <c r="C35" s="3" t="s">
        <v>48</v>
      </c>
      <c r="D35" s="204"/>
      <c r="E35" s="204">
        <v>96</v>
      </c>
      <c r="F35" s="204">
        <v>4</v>
      </c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1"/>
      <c r="U35" s="12"/>
      <c r="V35" s="12">
        <v>0.47</v>
      </c>
      <c r="W35" s="24"/>
      <c r="Y35" s="1" t="str">
        <f t="shared" si="2"/>
        <v>HER-PL-15-14</v>
      </c>
      <c r="Z35" s="1" t="str">
        <f t="shared" si="3"/>
        <v>Double Mound</v>
      </c>
      <c r="AA35" s="1" t="str">
        <f t="shared" si="4"/>
        <v>ALVIN Zone</v>
      </c>
      <c r="AB35" s="212">
        <v>0</v>
      </c>
      <c r="AC35" s="212">
        <f t="shared" si="5"/>
        <v>96</v>
      </c>
      <c r="AD35" s="212">
        <f t="shared" si="6"/>
        <v>4</v>
      </c>
      <c r="AE35" s="212">
        <v>0</v>
      </c>
      <c r="AF35" s="212">
        <v>0</v>
      </c>
      <c r="AG35" s="212">
        <v>0</v>
      </c>
      <c r="AH35" s="212">
        <v>0</v>
      </c>
      <c r="AI35" s="212">
        <v>0</v>
      </c>
      <c r="AJ35" s="212">
        <v>0</v>
      </c>
      <c r="AK35" s="212">
        <v>0</v>
      </c>
      <c r="AL35" s="212">
        <v>0</v>
      </c>
      <c r="AM35" s="212">
        <v>0</v>
      </c>
      <c r="AN35" s="212">
        <v>0</v>
      </c>
      <c r="AO35" s="212">
        <v>0</v>
      </c>
      <c r="AP35" s="212">
        <v>0</v>
      </c>
      <c r="AQ35" s="212">
        <v>0</v>
      </c>
      <c r="AS35" s="220"/>
    </row>
    <row r="36" spans="1:45" x14ac:dyDescent="0.25">
      <c r="A36" s="3" t="s">
        <v>59</v>
      </c>
      <c r="B36" s="3" t="s">
        <v>50</v>
      </c>
      <c r="C36" s="3" t="s">
        <v>48</v>
      </c>
      <c r="D36" s="204"/>
      <c r="E36" s="204">
        <v>67.287999999999997</v>
      </c>
      <c r="F36" s="204">
        <v>26.23</v>
      </c>
      <c r="G36" s="225">
        <v>5.0540000000000003</v>
      </c>
      <c r="H36" s="204"/>
      <c r="I36" s="204"/>
      <c r="J36" s="204"/>
      <c r="K36" s="204"/>
      <c r="L36" s="204"/>
      <c r="M36" s="204"/>
      <c r="N36" s="225">
        <v>1.4279999999999999</v>
      </c>
      <c r="O36" s="204"/>
      <c r="P36" s="204"/>
      <c r="Q36" s="204"/>
      <c r="R36" s="204"/>
      <c r="S36" s="204"/>
      <c r="T36" s="21"/>
      <c r="U36" s="12"/>
      <c r="V36" s="12">
        <v>0.95</v>
      </c>
      <c r="W36" s="24"/>
      <c r="Y36" s="1" t="str">
        <f t="shared" si="2"/>
        <v>HER-PL-15-15</v>
      </c>
      <c r="Z36" s="1" t="str">
        <f t="shared" si="3"/>
        <v>Double Mound</v>
      </c>
      <c r="AA36" s="1" t="str">
        <f t="shared" si="4"/>
        <v>ALVIN Zone</v>
      </c>
      <c r="AB36" s="212">
        <v>0</v>
      </c>
      <c r="AC36" s="212">
        <f t="shared" si="5"/>
        <v>67.287999999999997</v>
      </c>
      <c r="AD36" s="212">
        <f t="shared" si="6"/>
        <v>26.23</v>
      </c>
      <c r="AE36" s="212">
        <f t="shared" si="7"/>
        <v>5.0540000000000003</v>
      </c>
      <c r="AF36" s="212">
        <v>0</v>
      </c>
      <c r="AG36" s="212">
        <v>0</v>
      </c>
      <c r="AH36" s="212">
        <v>0</v>
      </c>
      <c r="AI36" s="212">
        <v>0</v>
      </c>
      <c r="AJ36" s="212">
        <v>0</v>
      </c>
      <c r="AK36" s="212">
        <v>0</v>
      </c>
      <c r="AL36" s="212">
        <f t="shared" si="15"/>
        <v>1.4279999999999999</v>
      </c>
      <c r="AM36" s="212">
        <v>0</v>
      </c>
      <c r="AN36" s="212">
        <v>0</v>
      </c>
      <c r="AO36" s="212">
        <v>0</v>
      </c>
      <c r="AP36" s="212">
        <v>0</v>
      </c>
      <c r="AQ36" s="212">
        <v>0</v>
      </c>
      <c r="AS36" s="220"/>
    </row>
    <row r="37" spans="1:45" x14ac:dyDescent="0.25">
      <c r="A37" s="3" t="s">
        <v>60</v>
      </c>
      <c r="B37" s="3" t="s">
        <v>61</v>
      </c>
      <c r="C37" s="3" t="s">
        <v>48</v>
      </c>
      <c r="D37" s="204"/>
      <c r="E37" s="204">
        <v>27</v>
      </c>
      <c r="F37" s="204"/>
      <c r="G37" s="204"/>
      <c r="H37" s="204"/>
      <c r="I37" s="204">
        <v>34</v>
      </c>
      <c r="J37" s="204">
        <v>5</v>
      </c>
      <c r="K37" s="204"/>
      <c r="L37" s="204"/>
      <c r="M37" s="204"/>
      <c r="N37" s="204"/>
      <c r="O37" s="204"/>
      <c r="P37" s="204">
        <v>31</v>
      </c>
      <c r="Q37" s="204">
        <v>3</v>
      </c>
      <c r="R37" s="204"/>
      <c r="S37" s="204"/>
      <c r="T37" s="21"/>
      <c r="U37" s="12"/>
      <c r="V37" s="12">
        <v>4.28</v>
      </c>
      <c r="W37" s="24"/>
      <c r="Y37" s="1" t="str">
        <f t="shared" si="2"/>
        <v>HER-PL-17-01a</v>
      </c>
      <c r="Z37" s="1" t="str">
        <f t="shared" si="3"/>
        <v>Southern Mound</v>
      </c>
      <c r="AA37" s="1" t="str">
        <f t="shared" si="4"/>
        <v>ALVIN Zone</v>
      </c>
      <c r="AB37" s="212">
        <v>0</v>
      </c>
      <c r="AC37" s="212">
        <f t="shared" si="5"/>
        <v>27</v>
      </c>
      <c r="AD37" s="212">
        <v>0</v>
      </c>
      <c r="AE37" s="212">
        <v>0</v>
      </c>
      <c r="AF37" s="212">
        <v>0</v>
      </c>
      <c r="AG37" s="212">
        <f t="shared" ref="AG37:AG65" si="19">I37*(100-$AQ37)/100</f>
        <v>34</v>
      </c>
      <c r="AH37" s="212">
        <f t="shared" si="10"/>
        <v>5</v>
      </c>
      <c r="AI37" s="212">
        <v>0</v>
      </c>
      <c r="AJ37" s="212">
        <v>0</v>
      </c>
      <c r="AK37" s="212">
        <v>0</v>
      </c>
      <c r="AL37" s="212">
        <v>0</v>
      </c>
      <c r="AM37" s="212">
        <v>0</v>
      </c>
      <c r="AN37" s="212">
        <f t="shared" ref="AN37" si="20">P37*(100-$AQ37)/100</f>
        <v>31</v>
      </c>
      <c r="AO37" s="212">
        <f t="shared" ref="AO37" si="21">Q37*(100-$AQ37)/100</f>
        <v>3</v>
      </c>
      <c r="AP37" s="212">
        <v>0</v>
      </c>
      <c r="AQ37" s="212">
        <v>0</v>
      </c>
      <c r="AS37" s="220"/>
    </row>
    <row r="38" spans="1:45" x14ac:dyDescent="0.25">
      <c r="A38" s="3" t="s">
        <v>62</v>
      </c>
      <c r="B38" s="3" t="s">
        <v>61</v>
      </c>
      <c r="C38" s="3" t="s">
        <v>48</v>
      </c>
      <c r="D38" s="204"/>
      <c r="E38" s="204">
        <v>99</v>
      </c>
      <c r="F38" s="204"/>
      <c r="G38" s="204">
        <v>1</v>
      </c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1"/>
      <c r="U38" s="12"/>
      <c r="V38" s="12" t="s">
        <v>103</v>
      </c>
      <c r="W38" s="24"/>
      <c r="Y38" s="1" t="str">
        <f t="shared" si="2"/>
        <v>HER-PL-17-03</v>
      </c>
      <c r="Z38" s="1" t="str">
        <f t="shared" si="3"/>
        <v>Southern Mound</v>
      </c>
      <c r="AA38" s="1" t="str">
        <f t="shared" si="4"/>
        <v>ALVIN Zone</v>
      </c>
      <c r="AB38" s="212">
        <v>0</v>
      </c>
      <c r="AC38" s="212">
        <f t="shared" si="5"/>
        <v>99</v>
      </c>
      <c r="AD38" s="212">
        <v>0</v>
      </c>
      <c r="AE38" s="212">
        <f t="shared" si="7"/>
        <v>1</v>
      </c>
      <c r="AF38" s="212">
        <v>0</v>
      </c>
      <c r="AG38" s="212">
        <v>0</v>
      </c>
      <c r="AH38" s="212">
        <v>0</v>
      </c>
      <c r="AI38" s="212">
        <v>0</v>
      </c>
      <c r="AJ38" s="212">
        <v>0</v>
      </c>
      <c r="AK38" s="212">
        <v>0</v>
      </c>
      <c r="AL38" s="212">
        <v>0</v>
      </c>
      <c r="AM38" s="212">
        <v>0</v>
      </c>
      <c r="AN38" s="212">
        <v>0</v>
      </c>
      <c r="AO38" s="212">
        <v>0</v>
      </c>
      <c r="AP38" s="212">
        <v>0</v>
      </c>
      <c r="AQ38" s="212">
        <v>0</v>
      </c>
      <c r="AS38" s="220"/>
    </row>
    <row r="39" spans="1:45" x14ac:dyDescent="0.25">
      <c r="A39" s="3" t="s">
        <v>63</v>
      </c>
      <c r="B39" s="3" t="s">
        <v>61</v>
      </c>
      <c r="C39" s="3" t="s">
        <v>48</v>
      </c>
      <c r="D39" s="204"/>
      <c r="E39" s="204">
        <v>41</v>
      </c>
      <c r="F39" s="204"/>
      <c r="G39" s="204">
        <v>2</v>
      </c>
      <c r="H39" s="204"/>
      <c r="I39" s="204">
        <v>57</v>
      </c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1"/>
      <c r="U39" s="12"/>
      <c r="V39" s="12">
        <v>1.34</v>
      </c>
      <c r="W39" s="24"/>
      <c r="Y39" s="1" t="str">
        <f t="shared" si="2"/>
        <v>HER-PL-17-04</v>
      </c>
      <c r="Z39" s="1" t="str">
        <f t="shared" si="3"/>
        <v>Southern Mound</v>
      </c>
      <c r="AA39" s="1" t="str">
        <f t="shared" si="4"/>
        <v>ALVIN Zone</v>
      </c>
      <c r="AB39" s="212">
        <v>0</v>
      </c>
      <c r="AC39" s="212">
        <f t="shared" si="5"/>
        <v>41</v>
      </c>
      <c r="AD39" s="212">
        <v>0</v>
      </c>
      <c r="AE39" s="212">
        <f t="shared" si="7"/>
        <v>2</v>
      </c>
      <c r="AF39" s="212">
        <v>0</v>
      </c>
      <c r="AG39" s="212">
        <f t="shared" si="19"/>
        <v>57</v>
      </c>
      <c r="AH39" s="212">
        <v>0</v>
      </c>
      <c r="AI39" s="212">
        <v>0</v>
      </c>
      <c r="AJ39" s="212">
        <v>0</v>
      </c>
      <c r="AK39" s="212">
        <v>0</v>
      </c>
      <c r="AL39" s="212">
        <v>0</v>
      </c>
      <c r="AM39" s="212">
        <v>0</v>
      </c>
      <c r="AN39" s="212">
        <v>0</v>
      </c>
      <c r="AO39" s="212">
        <v>0</v>
      </c>
      <c r="AP39" s="212">
        <v>0</v>
      </c>
      <c r="AQ39" s="212">
        <v>0</v>
      </c>
      <c r="AS39" s="220"/>
    </row>
    <row r="40" spans="1:45" x14ac:dyDescent="0.25">
      <c r="A40" s="3" t="s">
        <v>64</v>
      </c>
      <c r="B40" s="3" t="s">
        <v>61</v>
      </c>
      <c r="C40" s="3" t="s">
        <v>48</v>
      </c>
      <c r="D40" s="204"/>
      <c r="E40" s="204">
        <v>100</v>
      </c>
      <c r="F40" s="204"/>
      <c r="G40" s="204"/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  <c r="T40" s="21"/>
      <c r="U40" s="12"/>
      <c r="V40" s="12">
        <v>1.0900000000000001</v>
      </c>
      <c r="W40" s="24"/>
      <c r="Y40" s="1" t="str">
        <f t="shared" si="2"/>
        <v>HER-PL-17-05A</v>
      </c>
      <c r="Z40" s="1" t="str">
        <f t="shared" si="3"/>
        <v>Southern Mound</v>
      </c>
      <c r="AA40" s="1" t="str">
        <f t="shared" si="4"/>
        <v>ALVIN Zone</v>
      </c>
      <c r="AB40" s="212">
        <v>0</v>
      </c>
      <c r="AC40" s="212">
        <f t="shared" si="5"/>
        <v>100</v>
      </c>
      <c r="AD40" s="212">
        <v>0</v>
      </c>
      <c r="AE40" s="212">
        <v>0</v>
      </c>
      <c r="AF40" s="212">
        <v>0</v>
      </c>
      <c r="AG40" s="212">
        <v>0</v>
      </c>
      <c r="AH40" s="212">
        <v>0</v>
      </c>
      <c r="AI40" s="212">
        <v>0</v>
      </c>
      <c r="AJ40" s="212">
        <v>0</v>
      </c>
      <c r="AK40" s="212">
        <v>0</v>
      </c>
      <c r="AL40" s="212">
        <v>0</v>
      </c>
      <c r="AM40" s="212">
        <v>0</v>
      </c>
      <c r="AN40" s="212">
        <v>0</v>
      </c>
      <c r="AO40" s="212">
        <v>0</v>
      </c>
      <c r="AP40" s="212">
        <v>0</v>
      </c>
      <c r="AQ40" s="212">
        <v>0</v>
      </c>
      <c r="AS40" s="220"/>
    </row>
    <row r="41" spans="1:45" x14ac:dyDescent="0.25">
      <c r="A41" s="3" t="s">
        <v>65</v>
      </c>
      <c r="B41" s="3" t="s">
        <v>61</v>
      </c>
      <c r="C41" s="3" t="s">
        <v>48</v>
      </c>
      <c r="D41" s="204"/>
      <c r="E41" s="204">
        <v>100</v>
      </c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1"/>
      <c r="U41" s="12"/>
      <c r="V41" s="12">
        <v>0.69</v>
      </c>
      <c r="W41" s="24"/>
      <c r="Y41" s="1" t="str">
        <f t="shared" si="2"/>
        <v>HER-PL-17-06</v>
      </c>
      <c r="Z41" s="1" t="str">
        <f t="shared" si="3"/>
        <v>Southern Mound</v>
      </c>
      <c r="AA41" s="1" t="str">
        <f t="shared" si="4"/>
        <v>ALVIN Zone</v>
      </c>
      <c r="AB41" s="212">
        <v>0</v>
      </c>
      <c r="AC41" s="212">
        <f t="shared" si="5"/>
        <v>100</v>
      </c>
      <c r="AD41" s="212">
        <v>0</v>
      </c>
      <c r="AE41" s="212">
        <v>0</v>
      </c>
      <c r="AF41" s="212">
        <v>0</v>
      </c>
      <c r="AG41" s="212">
        <v>0</v>
      </c>
      <c r="AH41" s="212">
        <v>0</v>
      </c>
      <c r="AI41" s="212">
        <v>0</v>
      </c>
      <c r="AJ41" s="212">
        <v>0</v>
      </c>
      <c r="AK41" s="212">
        <v>0</v>
      </c>
      <c r="AL41" s="212">
        <v>0</v>
      </c>
      <c r="AM41" s="212">
        <v>0</v>
      </c>
      <c r="AN41" s="212">
        <v>0</v>
      </c>
      <c r="AO41" s="212">
        <v>0</v>
      </c>
      <c r="AP41" s="212">
        <v>0</v>
      </c>
      <c r="AQ41" s="212">
        <v>0</v>
      </c>
      <c r="AS41" s="220"/>
    </row>
    <row r="42" spans="1:45" x14ac:dyDescent="0.25">
      <c r="A42" s="3" t="s">
        <v>66</v>
      </c>
      <c r="B42" s="3" t="s">
        <v>61</v>
      </c>
      <c r="C42" s="3" t="s">
        <v>48</v>
      </c>
      <c r="D42" s="204"/>
      <c r="E42" s="204">
        <v>90</v>
      </c>
      <c r="F42" s="204">
        <v>8</v>
      </c>
      <c r="G42" s="204"/>
      <c r="H42" s="204">
        <v>2</v>
      </c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1"/>
      <c r="U42" s="12"/>
      <c r="V42" s="12">
        <v>0.44</v>
      </c>
      <c r="W42" s="24"/>
      <c r="Y42" s="1" t="str">
        <f t="shared" si="2"/>
        <v>HER-PL-17-07</v>
      </c>
      <c r="Z42" s="1" t="str">
        <f t="shared" si="3"/>
        <v>Southern Mound</v>
      </c>
      <c r="AA42" s="1" t="str">
        <f t="shared" si="4"/>
        <v>ALVIN Zone</v>
      </c>
      <c r="AB42" s="212">
        <v>0</v>
      </c>
      <c r="AC42" s="212">
        <f t="shared" si="5"/>
        <v>90</v>
      </c>
      <c r="AD42" s="212">
        <f t="shared" si="6"/>
        <v>8</v>
      </c>
      <c r="AE42" s="212">
        <v>0</v>
      </c>
      <c r="AF42" s="212">
        <f t="shared" si="8"/>
        <v>2</v>
      </c>
      <c r="AG42" s="212">
        <v>0</v>
      </c>
      <c r="AH42" s="212">
        <v>0</v>
      </c>
      <c r="AI42" s="212">
        <v>0</v>
      </c>
      <c r="AJ42" s="212">
        <v>0</v>
      </c>
      <c r="AK42" s="212">
        <v>0</v>
      </c>
      <c r="AL42" s="212">
        <v>0</v>
      </c>
      <c r="AM42" s="212">
        <v>0</v>
      </c>
      <c r="AN42" s="212">
        <v>0</v>
      </c>
      <c r="AO42" s="212">
        <v>0</v>
      </c>
      <c r="AP42" s="212">
        <v>0</v>
      </c>
      <c r="AQ42" s="212">
        <v>0</v>
      </c>
      <c r="AS42" s="220"/>
    </row>
    <row r="43" spans="1:45" x14ac:dyDescent="0.25">
      <c r="A43" s="3" t="s">
        <v>67</v>
      </c>
      <c r="B43" s="3" t="s">
        <v>61</v>
      </c>
      <c r="C43" s="3" t="s">
        <v>48</v>
      </c>
      <c r="D43" s="204"/>
      <c r="E43" s="204">
        <v>88</v>
      </c>
      <c r="F43" s="204"/>
      <c r="G43" s="204">
        <v>12</v>
      </c>
      <c r="H43" s="204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1"/>
      <c r="U43" s="12"/>
      <c r="V43" s="12" t="s">
        <v>103</v>
      </c>
      <c r="W43" s="24"/>
      <c r="Y43" s="1" t="str">
        <f t="shared" si="2"/>
        <v>HER-PL-17-09</v>
      </c>
      <c r="Z43" s="1" t="str">
        <f t="shared" si="3"/>
        <v>Southern Mound</v>
      </c>
      <c r="AA43" s="1" t="str">
        <f t="shared" si="4"/>
        <v>ALVIN Zone</v>
      </c>
      <c r="AB43" s="212">
        <v>0</v>
      </c>
      <c r="AC43" s="212">
        <f t="shared" si="5"/>
        <v>88</v>
      </c>
      <c r="AD43" s="212">
        <v>0</v>
      </c>
      <c r="AE43" s="212">
        <f t="shared" si="7"/>
        <v>12</v>
      </c>
      <c r="AF43" s="212">
        <v>0</v>
      </c>
      <c r="AG43" s="212">
        <v>0</v>
      </c>
      <c r="AH43" s="212">
        <v>0</v>
      </c>
      <c r="AI43" s="212">
        <v>0</v>
      </c>
      <c r="AJ43" s="212">
        <v>0</v>
      </c>
      <c r="AK43" s="212">
        <v>0</v>
      </c>
      <c r="AL43" s="212">
        <v>0</v>
      </c>
      <c r="AM43" s="212">
        <v>0</v>
      </c>
      <c r="AN43" s="212">
        <v>0</v>
      </c>
      <c r="AO43" s="212">
        <v>0</v>
      </c>
      <c r="AP43" s="212">
        <v>0</v>
      </c>
      <c r="AQ43" s="212">
        <v>0</v>
      </c>
      <c r="AS43" s="220"/>
    </row>
    <row r="44" spans="1:45" x14ac:dyDescent="0.25">
      <c r="A44" s="3" t="s">
        <v>68</v>
      </c>
      <c r="B44" s="3" t="s">
        <v>61</v>
      </c>
      <c r="C44" s="3" t="s">
        <v>48</v>
      </c>
      <c r="D44" s="204"/>
      <c r="E44" s="204">
        <v>100</v>
      </c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1"/>
      <c r="U44" s="12"/>
      <c r="V44" s="12">
        <v>1.23</v>
      </c>
      <c r="W44" s="24"/>
      <c r="Y44" s="1" t="str">
        <f t="shared" si="2"/>
        <v>HER-PL-17-10</v>
      </c>
      <c r="Z44" s="1" t="str">
        <f t="shared" si="3"/>
        <v>Southern Mound</v>
      </c>
      <c r="AA44" s="1" t="str">
        <f t="shared" si="4"/>
        <v>ALVIN Zone</v>
      </c>
      <c r="AB44" s="212">
        <v>0</v>
      </c>
      <c r="AC44" s="212">
        <f t="shared" si="5"/>
        <v>100</v>
      </c>
      <c r="AD44" s="212">
        <v>0</v>
      </c>
      <c r="AE44" s="212">
        <v>0</v>
      </c>
      <c r="AF44" s="212">
        <v>0</v>
      </c>
      <c r="AG44" s="212">
        <v>0</v>
      </c>
      <c r="AH44" s="212">
        <v>0</v>
      </c>
      <c r="AI44" s="212">
        <v>0</v>
      </c>
      <c r="AJ44" s="212">
        <v>0</v>
      </c>
      <c r="AK44" s="212">
        <v>0</v>
      </c>
      <c r="AL44" s="212">
        <v>0</v>
      </c>
      <c r="AM44" s="212">
        <v>0</v>
      </c>
      <c r="AN44" s="212">
        <v>0</v>
      </c>
      <c r="AO44" s="212">
        <v>0</v>
      </c>
      <c r="AP44" s="212">
        <v>0</v>
      </c>
      <c r="AQ44" s="212">
        <v>0</v>
      </c>
      <c r="AS44" s="220"/>
    </row>
    <row r="45" spans="1:45" x14ac:dyDescent="0.25">
      <c r="A45" s="3" t="s">
        <v>69</v>
      </c>
      <c r="B45" s="3" t="s">
        <v>61</v>
      </c>
      <c r="C45" s="3" t="s">
        <v>48</v>
      </c>
      <c r="D45" s="204"/>
      <c r="E45" s="204">
        <v>100</v>
      </c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1"/>
      <c r="U45" s="12"/>
      <c r="V45" s="12">
        <v>0.47</v>
      </c>
      <c r="W45" s="24"/>
      <c r="Y45" s="1" t="str">
        <f t="shared" si="2"/>
        <v>HER-PL-17-11</v>
      </c>
      <c r="Z45" s="1" t="str">
        <f t="shared" si="3"/>
        <v>Southern Mound</v>
      </c>
      <c r="AA45" s="1" t="str">
        <f t="shared" si="4"/>
        <v>ALVIN Zone</v>
      </c>
      <c r="AB45" s="212">
        <v>0</v>
      </c>
      <c r="AC45" s="212">
        <f t="shared" si="5"/>
        <v>100</v>
      </c>
      <c r="AD45" s="212">
        <v>0</v>
      </c>
      <c r="AE45" s="212">
        <v>0</v>
      </c>
      <c r="AF45" s="212">
        <v>0</v>
      </c>
      <c r="AG45" s="212">
        <v>0</v>
      </c>
      <c r="AH45" s="212">
        <v>0</v>
      </c>
      <c r="AI45" s="212">
        <v>0</v>
      </c>
      <c r="AJ45" s="212">
        <v>0</v>
      </c>
      <c r="AK45" s="212">
        <v>0</v>
      </c>
      <c r="AL45" s="212">
        <v>0</v>
      </c>
      <c r="AM45" s="212">
        <v>0</v>
      </c>
      <c r="AN45" s="212">
        <v>0</v>
      </c>
      <c r="AO45" s="212">
        <v>0</v>
      </c>
      <c r="AP45" s="212">
        <v>0</v>
      </c>
      <c r="AQ45" s="212">
        <v>0</v>
      </c>
      <c r="AS45" s="220"/>
    </row>
    <row r="46" spans="1:45" x14ac:dyDescent="0.25">
      <c r="A46" s="3" t="s">
        <v>70</v>
      </c>
      <c r="B46" s="3" t="s">
        <v>61</v>
      </c>
      <c r="C46" s="3" t="s">
        <v>48</v>
      </c>
      <c r="D46" s="204"/>
      <c r="E46" s="204">
        <v>95</v>
      </c>
      <c r="F46" s="204"/>
      <c r="G46" s="204">
        <v>5</v>
      </c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1"/>
      <c r="U46" s="12"/>
      <c r="V46" s="12">
        <v>1.55</v>
      </c>
      <c r="W46" s="24"/>
      <c r="Y46" s="1" t="str">
        <f t="shared" si="2"/>
        <v>HER-PL-17-13</v>
      </c>
      <c r="Z46" s="1" t="str">
        <f t="shared" si="3"/>
        <v>Southern Mound</v>
      </c>
      <c r="AA46" s="1" t="str">
        <f t="shared" si="4"/>
        <v>ALVIN Zone</v>
      </c>
      <c r="AB46" s="212">
        <v>0</v>
      </c>
      <c r="AC46" s="212">
        <f t="shared" si="5"/>
        <v>95</v>
      </c>
      <c r="AD46" s="212">
        <v>0</v>
      </c>
      <c r="AE46" s="212">
        <f t="shared" si="7"/>
        <v>5</v>
      </c>
      <c r="AF46" s="212">
        <v>0</v>
      </c>
      <c r="AG46" s="212">
        <v>0</v>
      </c>
      <c r="AH46" s="212">
        <v>0</v>
      </c>
      <c r="AI46" s="212">
        <v>0</v>
      </c>
      <c r="AJ46" s="212">
        <v>0</v>
      </c>
      <c r="AK46" s="212">
        <v>0</v>
      </c>
      <c r="AL46" s="212">
        <v>0</v>
      </c>
      <c r="AM46" s="212">
        <v>0</v>
      </c>
      <c r="AN46" s="212">
        <v>0</v>
      </c>
      <c r="AO46" s="212">
        <v>0</v>
      </c>
      <c r="AP46" s="212">
        <v>0</v>
      </c>
      <c r="AQ46" s="212">
        <v>0</v>
      </c>
      <c r="AS46" s="220"/>
    </row>
    <row r="47" spans="1:45" x14ac:dyDescent="0.25">
      <c r="A47" s="3" t="s">
        <v>71</v>
      </c>
      <c r="B47" s="3" t="s">
        <v>61</v>
      </c>
      <c r="C47" s="3" t="s">
        <v>48</v>
      </c>
      <c r="D47" s="204"/>
      <c r="E47" s="204">
        <v>95</v>
      </c>
      <c r="F47" s="204"/>
      <c r="G47" s="204">
        <v>5</v>
      </c>
      <c r="H47" s="204"/>
      <c r="I47" s="204"/>
      <c r="J47" s="204"/>
      <c r="K47" s="204"/>
      <c r="L47" s="204"/>
      <c r="M47" s="204"/>
      <c r="N47" s="204"/>
      <c r="O47" s="204"/>
      <c r="P47" s="204"/>
      <c r="Q47" s="204"/>
      <c r="R47" s="204"/>
      <c r="S47" s="207" t="s">
        <v>100</v>
      </c>
      <c r="T47" s="21"/>
      <c r="U47" s="12">
        <v>8</v>
      </c>
      <c r="V47" s="17">
        <v>32.85</v>
      </c>
      <c r="W47" s="24"/>
      <c r="Y47" s="1" t="str">
        <f t="shared" si="2"/>
        <v>HER-PL-17-14</v>
      </c>
      <c r="Z47" s="1" t="str">
        <f t="shared" si="3"/>
        <v>Southern Mound</v>
      </c>
      <c r="AA47" s="1" t="str">
        <f t="shared" si="4"/>
        <v>ALVIN Zone</v>
      </c>
      <c r="AB47" s="212">
        <v>0</v>
      </c>
      <c r="AC47" s="212">
        <f t="shared" si="5"/>
        <v>87.4</v>
      </c>
      <c r="AD47" s="212">
        <v>0</v>
      </c>
      <c r="AE47" s="212">
        <f t="shared" si="7"/>
        <v>4.5999999999999996</v>
      </c>
      <c r="AF47" s="212">
        <v>0</v>
      </c>
      <c r="AG47" s="212">
        <v>0</v>
      </c>
      <c r="AH47" s="212">
        <v>0</v>
      </c>
      <c r="AI47" s="212">
        <v>0</v>
      </c>
      <c r="AJ47" s="212">
        <v>0</v>
      </c>
      <c r="AK47" s="212">
        <v>0</v>
      </c>
      <c r="AL47" s="212">
        <v>0</v>
      </c>
      <c r="AM47" s="212">
        <v>0</v>
      </c>
      <c r="AN47" s="212">
        <v>0</v>
      </c>
      <c r="AO47" s="212">
        <v>0</v>
      </c>
      <c r="AP47" s="212">
        <v>0</v>
      </c>
      <c r="AQ47" s="212">
        <f t="shared" si="9"/>
        <v>8</v>
      </c>
      <c r="AS47" s="220"/>
    </row>
    <row r="48" spans="1:45" x14ac:dyDescent="0.25">
      <c r="A48" s="5" t="s">
        <v>72</v>
      </c>
      <c r="B48" s="3" t="s">
        <v>73</v>
      </c>
      <c r="C48" s="3" t="s">
        <v>48</v>
      </c>
      <c r="D48" s="204">
        <v>4</v>
      </c>
      <c r="E48" s="204">
        <v>25</v>
      </c>
      <c r="F48" s="204">
        <v>23</v>
      </c>
      <c r="G48" s="204"/>
      <c r="H48" s="204">
        <v>1</v>
      </c>
      <c r="I48" s="204"/>
      <c r="J48" s="204"/>
      <c r="K48" s="204"/>
      <c r="L48" s="204">
        <v>4</v>
      </c>
      <c r="M48" s="204">
        <v>43</v>
      </c>
      <c r="N48" s="204"/>
      <c r="O48" s="204"/>
      <c r="P48" s="204"/>
      <c r="Q48" s="204"/>
      <c r="R48" s="204"/>
      <c r="S48" s="204"/>
      <c r="T48" s="21"/>
      <c r="U48" s="13"/>
      <c r="V48" s="12">
        <v>33.51</v>
      </c>
      <c r="W48" s="24"/>
      <c r="Y48" s="1" t="str">
        <f t="shared" si="2"/>
        <v>BIC-DR-02-01</v>
      </c>
      <c r="Z48" s="1" t="str">
        <f t="shared" si="3"/>
        <v>Shinkai Mound</v>
      </c>
      <c r="AA48" s="1" t="str">
        <f t="shared" si="4"/>
        <v>ALVIN Zone</v>
      </c>
      <c r="AB48" s="212">
        <f t="shared" si="17"/>
        <v>4</v>
      </c>
      <c r="AC48" s="212">
        <f t="shared" si="5"/>
        <v>25</v>
      </c>
      <c r="AD48" s="212">
        <f t="shared" si="6"/>
        <v>23</v>
      </c>
      <c r="AE48" s="212">
        <v>0</v>
      </c>
      <c r="AF48" s="212">
        <f t="shared" si="8"/>
        <v>1</v>
      </c>
      <c r="AG48" s="212">
        <v>0</v>
      </c>
      <c r="AH48" s="212">
        <v>0</v>
      </c>
      <c r="AI48" s="212">
        <v>0</v>
      </c>
      <c r="AJ48" s="212">
        <f t="shared" si="12"/>
        <v>4</v>
      </c>
      <c r="AK48" s="212">
        <f t="shared" ref="AK48:AK49" si="22">M48*(100-$AQ48)/100</f>
        <v>43</v>
      </c>
      <c r="AL48" s="212">
        <v>0</v>
      </c>
      <c r="AM48" s="212">
        <v>0</v>
      </c>
      <c r="AN48" s="212">
        <v>0</v>
      </c>
      <c r="AO48" s="212">
        <v>0</v>
      </c>
      <c r="AP48" s="212">
        <v>0</v>
      </c>
      <c r="AQ48" s="212">
        <v>0</v>
      </c>
      <c r="AR48" s="12"/>
      <c r="AS48" s="220"/>
    </row>
    <row r="49" spans="1:45" x14ac:dyDescent="0.25">
      <c r="A49" s="5" t="s">
        <v>74</v>
      </c>
      <c r="B49" s="3" t="s">
        <v>73</v>
      </c>
      <c r="C49" s="3" t="s">
        <v>48</v>
      </c>
      <c r="D49" s="204"/>
      <c r="E49" s="204">
        <v>20</v>
      </c>
      <c r="F49" s="204">
        <v>13</v>
      </c>
      <c r="G49" s="204"/>
      <c r="H49" s="204"/>
      <c r="I49" s="204"/>
      <c r="J49" s="204"/>
      <c r="K49" s="204"/>
      <c r="L49" s="204">
        <v>25</v>
      </c>
      <c r="M49" s="204">
        <v>42</v>
      </c>
      <c r="N49" s="204"/>
      <c r="O49" s="204"/>
      <c r="P49" s="204"/>
      <c r="Q49" s="204"/>
      <c r="R49" s="204"/>
      <c r="S49" s="204"/>
      <c r="T49" s="21"/>
      <c r="U49" s="13"/>
      <c r="V49" s="12">
        <v>60.96</v>
      </c>
      <c r="W49" s="24"/>
      <c r="Y49" s="1" t="str">
        <f t="shared" si="2"/>
        <v>BIC-DR-02-06</v>
      </c>
      <c r="Z49" s="1" t="str">
        <f t="shared" si="3"/>
        <v>Shinkai Mound</v>
      </c>
      <c r="AA49" s="1" t="str">
        <f t="shared" si="4"/>
        <v>ALVIN Zone</v>
      </c>
      <c r="AB49" s="212">
        <v>0</v>
      </c>
      <c r="AC49" s="212">
        <f t="shared" si="5"/>
        <v>20</v>
      </c>
      <c r="AD49" s="212">
        <f t="shared" si="6"/>
        <v>13</v>
      </c>
      <c r="AE49" s="212">
        <v>0</v>
      </c>
      <c r="AF49" s="212">
        <v>0</v>
      </c>
      <c r="AG49" s="212">
        <v>0</v>
      </c>
      <c r="AH49" s="212">
        <v>0</v>
      </c>
      <c r="AI49" s="212">
        <v>0</v>
      </c>
      <c r="AJ49" s="212">
        <f t="shared" si="12"/>
        <v>25</v>
      </c>
      <c r="AK49" s="212">
        <f t="shared" si="22"/>
        <v>42</v>
      </c>
      <c r="AL49" s="212">
        <v>0</v>
      </c>
      <c r="AM49" s="212">
        <v>0</v>
      </c>
      <c r="AN49" s="212">
        <v>0</v>
      </c>
      <c r="AO49" s="212">
        <v>0</v>
      </c>
      <c r="AP49" s="212">
        <v>0</v>
      </c>
      <c r="AQ49" s="212">
        <v>0</v>
      </c>
      <c r="AR49" s="12"/>
      <c r="AS49" s="220"/>
    </row>
    <row r="50" spans="1:45" x14ac:dyDescent="0.25">
      <c r="A50" s="3" t="s">
        <v>75</v>
      </c>
      <c r="B50" s="3" t="s">
        <v>73</v>
      </c>
      <c r="C50" s="3" t="s">
        <v>48</v>
      </c>
      <c r="D50" s="204"/>
      <c r="E50" s="204">
        <v>97</v>
      </c>
      <c r="F50" s="204"/>
      <c r="G50" s="204">
        <v>3</v>
      </c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21"/>
      <c r="U50" s="12"/>
      <c r="V50" s="12">
        <v>1.72</v>
      </c>
      <c r="W50" s="24"/>
      <c r="Y50" s="1" t="str">
        <f t="shared" si="2"/>
        <v>HER-PL-14-03</v>
      </c>
      <c r="Z50" s="1" t="str">
        <f t="shared" si="3"/>
        <v>Shinkai Mound</v>
      </c>
      <c r="AA50" s="1" t="str">
        <f t="shared" si="4"/>
        <v>ALVIN Zone</v>
      </c>
      <c r="AB50" s="212">
        <v>0</v>
      </c>
      <c r="AC50" s="212">
        <f t="shared" si="5"/>
        <v>97</v>
      </c>
      <c r="AD50" s="212">
        <v>0</v>
      </c>
      <c r="AE50" s="212">
        <f t="shared" si="7"/>
        <v>3</v>
      </c>
      <c r="AF50" s="212">
        <v>0</v>
      </c>
      <c r="AG50" s="212">
        <v>0</v>
      </c>
      <c r="AH50" s="212">
        <v>0</v>
      </c>
      <c r="AI50" s="212">
        <v>0</v>
      </c>
      <c r="AJ50" s="212">
        <v>0</v>
      </c>
      <c r="AK50" s="212">
        <v>0</v>
      </c>
      <c r="AL50" s="212">
        <v>0</v>
      </c>
      <c r="AM50" s="212">
        <v>0</v>
      </c>
      <c r="AN50" s="212">
        <v>0</v>
      </c>
      <c r="AO50" s="212">
        <v>0</v>
      </c>
      <c r="AP50" s="212">
        <v>0</v>
      </c>
      <c r="AQ50" s="212">
        <v>0</v>
      </c>
      <c r="AS50" s="220"/>
    </row>
    <row r="51" spans="1:45" x14ac:dyDescent="0.25">
      <c r="A51" s="3" t="s">
        <v>76</v>
      </c>
      <c r="B51" s="3" t="s">
        <v>73</v>
      </c>
      <c r="C51" s="3" t="s">
        <v>48</v>
      </c>
      <c r="D51" s="204">
        <v>2.9849999999999999</v>
      </c>
      <c r="E51" s="204">
        <v>91.811999999999998</v>
      </c>
      <c r="F51" s="225">
        <v>3.59</v>
      </c>
      <c r="G51" s="204"/>
      <c r="H51" s="225">
        <v>1.613</v>
      </c>
      <c r="I51" s="204"/>
      <c r="J51" s="204"/>
      <c r="K51" s="204"/>
      <c r="L51" s="204"/>
      <c r="M51" s="204"/>
      <c r="N51" s="204"/>
      <c r="O51" s="204"/>
      <c r="P51" s="204"/>
      <c r="Q51" s="204"/>
      <c r="R51" s="204"/>
      <c r="S51" s="207" t="s">
        <v>100</v>
      </c>
      <c r="T51" s="21"/>
      <c r="U51" s="12">
        <v>62</v>
      </c>
      <c r="V51" s="17">
        <v>57.53</v>
      </c>
      <c r="W51" s="24"/>
      <c r="Y51" s="1" t="str">
        <f t="shared" si="2"/>
        <v>HER-PL-14-04</v>
      </c>
      <c r="Z51" s="1" t="str">
        <f t="shared" si="3"/>
        <v>Shinkai Mound</v>
      </c>
      <c r="AA51" s="1" t="str">
        <f t="shared" si="4"/>
        <v>ALVIN Zone</v>
      </c>
      <c r="AB51" s="212">
        <f t="shared" si="17"/>
        <v>1.1342999999999999</v>
      </c>
      <c r="AC51" s="212">
        <f t="shared" si="5"/>
        <v>34.888559999999998</v>
      </c>
      <c r="AD51" s="212">
        <f t="shared" si="6"/>
        <v>1.3641999999999999</v>
      </c>
      <c r="AE51" s="212">
        <v>0</v>
      </c>
      <c r="AF51" s="212">
        <f t="shared" si="8"/>
        <v>0.61293999999999993</v>
      </c>
      <c r="AG51" s="212">
        <v>0</v>
      </c>
      <c r="AH51" s="212">
        <v>0</v>
      </c>
      <c r="AI51" s="212">
        <v>0</v>
      </c>
      <c r="AJ51" s="212">
        <v>0</v>
      </c>
      <c r="AK51" s="212">
        <v>0</v>
      </c>
      <c r="AL51" s="212">
        <v>0</v>
      </c>
      <c r="AM51" s="212">
        <v>0</v>
      </c>
      <c r="AN51" s="212">
        <v>0</v>
      </c>
      <c r="AO51" s="212">
        <v>0</v>
      </c>
      <c r="AP51" s="212">
        <v>0</v>
      </c>
      <c r="AQ51" s="212">
        <f t="shared" si="9"/>
        <v>62</v>
      </c>
      <c r="AS51" s="220"/>
    </row>
    <row r="52" spans="1:45" x14ac:dyDescent="0.25">
      <c r="A52" s="8" t="s">
        <v>77</v>
      </c>
      <c r="B52" s="8" t="s">
        <v>73</v>
      </c>
      <c r="C52" s="8" t="s">
        <v>48</v>
      </c>
      <c r="D52" s="224">
        <v>1.716</v>
      </c>
      <c r="E52" s="205">
        <v>42.692999999999998</v>
      </c>
      <c r="F52" s="205">
        <v>21.675000000000001</v>
      </c>
      <c r="G52" s="205">
        <v>32.713999999999999</v>
      </c>
      <c r="H52" s="224">
        <v>1.202</v>
      </c>
      <c r="I52" s="205"/>
      <c r="J52" s="205"/>
      <c r="K52" s="205"/>
      <c r="L52" s="205"/>
      <c r="M52" s="206"/>
      <c r="N52" s="206"/>
      <c r="O52" s="206"/>
      <c r="P52" s="206"/>
      <c r="Q52" s="206"/>
      <c r="R52" s="206"/>
      <c r="S52" s="207" t="s">
        <v>100</v>
      </c>
      <c r="T52" s="22"/>
      <c r="U52" s="14">
        <v>12</v>
      </c>
      <c r="V52" s="17">
        <v>23.89</v>
      </c>
      <c r="W52" s="24"/>
      <c r="Y52" s="1" t="str">
        <f t="shared" si="2"/>
        <v>HER-PL-14-06</v>
      </c>
      <c r="Z52" s="1" t="str">
        <f t="shared" si="3"/>
        <v>Shinkai Mound</v>
      </c>
      <c r="AA52" s="1" t="str">
        <f t="shared" si="4"/>
        <v>ALVIN Zone</v>
      </c>
      <c r="AB52" s="212">
        <f t="shared" si="17"/>
        <v>1.5100800000000001</v>
      </c>
      <c r="AC52" s="212">
        <f t="shared" si="5"/>
        <v>37.569839999999999</v>
      </c>
      <c r="AD52" s="212">
        <f t="shared" si="6"/>
        <v>19.074000000000002</v>
      </c>
      <c r="AE52" s="212">
        <f t="shared" si="7"/>
        <v>28.788319999999999</v>
      </c>
      <c r="AF52" s="212">
        <f t="shared" si="8"/>
        <v>1.05776</v>
      </c>
      <c r="AG52" s="212">
        <v>0</v>
      </c>
      <c r="AH52" s="212">
        <v>0</v>
      </c>
      <c r="AI52" s="212">
        <v>0</v>
      </c>
      <c r="AJ52" s="212">
        <v>0</v>
      </c>
      <c r="AK52" s="212">
        <v>0</v>
      </c>
      <c r="AL52" s="212">
        <v>0</v>
      </c>
      <c r="AM52" s="212">
        <v>0</v>
      </c>
      <c r="AN52" s="212">
        <v>0</v>
      </c>
      <c r="AO52" s="212">
        <v>0</v>
      </c>
      <c r="AP52" s="212">
        <v>0</v>
      </c>
      <c r="AQ52" s="212">
        <f t="shared" si="9"/>
        <v>12</v>
      </c>
      <c r="AS52" s="220"/>
    </row>
    <row r="53" spans="1:45" x14ac:dyDescent="0.25">
      <c r="A53" s="8" t="s">
        <v>78</v>
      </c>
      <c r="B53" s="8" t="s">
        <v>73</v>
      </c>
      <c r="C53" s="8" t="s">
        <v>48</v>
      </c>
      <c r="D53" s="205"/>
      <c r="E53" s="205">
        <v>80</v>
      </c>
      <c r="F53" s="205">
        <v>18</v>
      </c>
      <c r="G53" s="205"/>
      <c r="H53" s="205">
        <v>1</v>
      </c>
      <c r="I53" s="205"/>
      <c r="J53" s="205"/>
      <c r="K53" s="205"/>
      <c r="L53" s="205">
        <v>1</v>
      </c>
      <c r="M53" s="206"/>
      <c r="N53" s="206"/>
      <c r="O53" s="206"/>
      <c r="P53" s="206"/>
      <c r="Q53" s="206"/>
      <c r="R53" s="206"/>
      <c r="S53" s="207" t="s">
        <v>100</v>
      </c>
      <c r="T53" s="22"/>
      <c r="U53" s="14">
        <v>50</v>
      </c>
      <c r="V53" s="17">
        <v>45.65</v>
      </c>
      <c r="W53" s="24"/>
      <c r="Y53" s="1" t="str">
        <f t="shared" si="2"/>
        <v>HER-PL-14-08</v>
      </c>
      <c r="Z53" s="1" t="str">
        <f t="shared" si="3"/>
        <v>Shinkai Mound</v>
      </c>
      <c r="AA53" s="1" t="str">
        <f t="shared" si="4"/>
        <v>ALVIN Zone</v>
      </c>
      <c r="AB53" s="212">
        <v>0</v>
      </c>
      <c r="AC53" s="212">
        <f t="shared" si="5"/>
        <v>40</v>
      </c>
      <c r="AD53" s="212">
        <f t="shared" si="6"/>
        <v>9</v>
      </c>
      <c r="AE53" s="212">
        <v>0</v>
      </c>
      <c r="AF53" s="212">
        <f t="shared" si="8"/>
        <v>0.5</v>
      </c>
      <c r="AG53" s="212">
        <v>0</v>
      </c>
      <c r="AH53" s="212">
        <v>0</v>
      </c>
      <c r="AI53" s="212">
        <v>0</v>
      </c>
      <c r="AJ53" s="212">
        <f t="shared" si="12"/>
        <v>0.5</v>
      </c>
      <c r="AK53" s="212">
        <v>0</v>
      </c>
      <c r="AL53" s="212">
        <v>0</v>
      </c>
      <c r="AM53" s="212">
        <v>0</v>
      </c>
      <c r="AN53" s="212">
        <v>0</v>
      </c>
      <c r="AO53" s="212">
        <v>0</v>
      </c>
      <c r="AP53" s="212">
        <v>0</v>
      </c>
      <c r="AQ53" s="212">
        <f t="shared" si="9"/>
        <v>50</v>
      </c>
      <c r="AS53" s="220"/>
    </row>
    <row r="54" spans="1:45" x14ac:dyDescent="0.25">
      <c r="A54" s="3" t="s">
        <v>79</v>
      </c>
      <c r="B54" s="3" t="s">
        <v>73</v>
      </c>
      <c r="C54" s="3" t="s">
        <v>48</v>
      </c>
      <c r="D54" s="204"/>
      <c r="E54" s="204">
        <v>32</v>
      </c>
      <c r="F54" s="204">
        <v>67</v>
      </c>
      <c r="G54" s="204"/>
      <c r="H54" s="204">
        <v>1</v>
      </c>
      <c r="I54" s="204"/>
      <c r="J54" s="204"/>
      <c r="K54" s="204"/>
      <c r="L54" s="204"/>
      <c r="M54" s="204"/>
      <c r="N54" s="204"/>
      <c r="O54" s="204"/>
      <c r="P54" s="204"/>
      <c r="Q54" s="204"/>
      <c r="R54" s="204"/>
      <c r="S54" s="204"/>
      <c r="T54" s="21"/>
      <c r="U54" s="12"/>
      <c r="V54" s="12">
        <v>4.5599999999999996</v>
      </c>
      <c r="W54" s="24"/>
      <c r="Y54" s="1" t="str">
        <f t="shared" si="2"/>
        <v>HER-PL-14-09</v>
      </c>
      <c r="Z54" s="1" t="str">
        <f t="shared" si="3"/>
        <v>Shinkai Mound</v>
      </c>
      <c r="AA54" s="1" t="str">
        <f t="shared" si="4"/>
        <v>ALVIN Zone</v>
      </c>
      <c r="AB54" s="212">
        <v>0</v>
      </c>
      <c r="AC54" s="212">
        <f t="shared" si="5"/>
        <v>32</v>
      </c>
      <c r="AD54" s="212">
        <f t="shared" si="6"/>
        <v>67</v>
      </c>
      <c r="AE54" s="212">
        <v>0</v>
      </c>
      <c r="AF54" s="212">
        <f t="shared" si="8"/>
        <v>1</v>
      </c>
      <c r="AG54" s="212">
        <v>0</v>
      </c>
      <c r="AH54" s="212">
        <v>0</v>
      </c>
      <c r="AI54" s="212">
        <v>0</v>
      </c>
      <c r="AJ54" s="212">
        <v>0</v>
      </c>
      <c r="AK54" s="212">
        <v>0</v>
      </c>
      <c r="AL54" s="212">
        <v>0</v>
      </c>
      <c r="AM54" s="212">
        <v>0</v>
      </c>
      <c r="AN54" s="212">
        <v>0</v>
      </c>
      <c r="AO54" s="212">
        <v>0</v>
      </c>
      <c r="AP54" s="212">
        <v>0</v>
      </c>
      <c r="AQ54" s="212">
        <v>0</v>
      </c>
      <c r="AS54" s="220"/>
    </row>
    <row r="55" spans="1:45" x14ac:dyDescent="0.25">
      <c r="A55" s="3" t="s">
        <v>80</v>
      </c>
      <c r="B55" s="3" t="s">
        <v>73</v>
      </c>
      <c r="C55" s="3" t="s">
        <v>48</v>
      </c>
      <c r="D55" s="204">
        <v>5</v>
      </c>
      <c r="E55" s="204">
        <v>65</v>
      </c>
      <c r="F55" s="204">
        <v>28</v>
      </c>
      <c r="G55" s="204"/>
      <c r="H55" s="204">
        <v>2</v>
      </c>
      <c r="I55" s="204"/>
      <c r="J55" s="204"/>
      <c r="K55" s="204"/>
      <c r="L55" s="204"/>
      <c r="M55" s="204"/>
      <c r="N55" s="204"/>
      <c r="O55" s="204"/>
      <c r="P55" s="204"/>
      <c r="Q55" s="204"/>
      <c r="R55" s="204"/>
      <c r="S55" s="207" t="s">
        <v>100</v>
      </c>
      <c r="T55" s="21"/>
      <c r="U55" s="12">
        <v>30</v>
      </c>
      <c r="V55" s="17">
        <v>27.52</v>
      </c>
      <c r="W55" s="24"/>
      <c r="Y55" s="1" t="str">
        <f t="shared" si="2"/>
        <v>HER-PL-14-10-tot</v>
      </c>
      <c r="Z55" s="1" t="str">
        <f t="shared" si="3"/>
        <v>Shinkai Mound</v>
      </c>
      <c r="AA55" s="1" t="str">
        <f t="shared" si="4"/>
        <v>ALVIN Zone</v>
      </c>
      <c r="AB55" s="212">
        <f t="shared" si="17"/>
        <v>3.5</v>
      </c>
      <c r="AC55" s="212">
        <f t="shared" si="5"/>
        <v>45.5</v>
      </c>
      <c r="AD55" s="212">
        <f t="shared" si="6"/>
        <v>19.600000000000001</v>
      </c>
      <c r="AE55" s="212">
        <v>0</v>
      </c>
      <c r="AF55" s="212">
        <f t="shared" si="8"/>
        <v>1.4</v>
      </c>
      <c r="AG55" s="212">
        <v>0</v>
      </c>
      <c r="AH55" s="212">
        <v>0</v>
      </c>
      <c r="AI55" s="212">
        <v>0</v>
      </c>
      <c r="AJ55" s="212">
        <v>0</v>
      </c>
      <c r="AK55" s="212">
        <v>0</v>
      </c>
      <c r="AL55" s="212">
        <v>0</v>
      </c>
      <c r="AM55" s="212">
        <v>0</v>
      </c>
      <c r="AN55" s="212">
        <v>0</v>
      </c>
      <c r="AO55" s="212">
        <v>0</v>
      </c>
      <c r="AP55" s="212">
        <v>0</v>
      </c>
      <c r="AQ55" s="212">
        <f t="shared" si="9"/>
        <v>30</v>
      </c>
      <c r="AS55" s="220"/>
    </row>
    <row r="56" spans="1:45" x14ac:dyDescent="0.25">
      <c r="A56" s="8" t="s">
        <v>81</v>
      </c>
      <c r="B56" s="8" t="s">
        <v>73</v>
      </c>
      <c r="C56" s="8" t="s">
        <v>48</v>
      </c>
      <c r="D56" s="205"/>
      <c r="E56" s="205">
        <v>52.722000000000001</v>
      </c>
      <c r="F56" s="205">
        <v>46.616</v>
      </c>
      <c r="G56" s="205"/>
      <c r="H56" s="224">
        <v>0.66200000000000003</v>
      </c>
      <c r="I56" s="205"/>
      <c r="J56" s="204"/>
      <c r="K56" s="204"/>
      <c r="L56" s="204"/>
      <c r="M56" s="204"/>
      <c r="N56" s="204"/>
      <c r="O56" s="204"/>
      <c r="P56" s="204"/>
      <c r="Q56" s="204"/>
      <c r="R56" s="204"/>
      <c r="S56" s="204"/>
      <c r="T56" s="21"/>
      <c r="U56" s="12"/>
      <c r="V56" s="12">
        <v>4.47</v>
      </c>
      <c r="W56" s="24"/>
      <c r="Y56" s="1" t="str">
        <f t="shared" si="2"/>
        <v>HER-PL-14-11</v>
      </c>
      <c r="Z56" s="1" t="str">
        <f t="shared" si="3"/>
        <v>Shinkai Mound</v>
      </c>
      <c r="AA56" s="1" t="str">
        <f t="shared" si="4"/>
        <v>ALVIN Zone</v>
      </c>
      <c r="AB56" s="212">
        <v>0</v>
      </c>
      <c r="AC56" s="212">
        <f t="shared" si="5"/>
        <v>52.722000000000001</v>
      </c>
      <c r="AD56" s="212">
        <f t="shared" si="6"/>
        <v>46.616000000000007</v>
      </c>
      <c r="AE56" s="212">
        <v>0</v>
      </c>
      <c r="AF56" s="212">
        <f t="shared" si="8"/>
        <v>0.66200000000000003</v>
      </c>
      <c r="AG56" s="212">
        <v>0</v>
      </c>
      <c r="AH56" s="212">
        <v>0</v>
      </c>
      <c r="AI56" s="212">
        <v>0</v>
      </c>
      <c r="AJ56" s="212">
        <v>0</v>
      </c>
      <c r="AK56" s="212">
        <v>0</v>
      </c>
      <c r="AL56" s="212">
        <v>0</v>
      </c>
      <c r="AM56" s="212">
        <v>0</v>
      </c>
      <c r="AN56" s="212">
        <v>0</v>
      </c>
      <c r="AO56" s="212">
        <v>0</v>
      </c>
      <c r="AP56" s="212">
        <v>0</v>
      </c>
      <c r="AQ56" s="212">
        <v>0</v>
      </c>
      <c r="AS56" s="220"/>
    </row>
    <row r="57" spans="1:45" x14ac:dyDescent="0.25">
      <c r="A57" s="8" t="s">
        <v>82</v>
      </c>
      <c r="B57" s="8" t="s">
        <v>73</v>
      </c>
      <c r="C57" s="8" t="s">
        <v>48</v>
      </c>
      <c r="D57" s="205"/>
      <c r="E57" s="205">
        <v>97</v>
      </c>
      <c r="F57" s="205"/>
      <c r="G57" s="205">
        <v>3</v>
      </c>
      <c r="H57" s="205"/>
      <c r="I57" s="205"/>
      <c r="J57" s="206"/>
      <c r="K57" s="206"/>
      <c r="L57" s="206"/>
      <c r="M57" s="206"/>
      <c r="N57" s="206"/>
      <c r="O57" s="206"/>
      <c r="P57" s="206"/>
      <c r="Q57" s="206"/>
      <c r="R57" s="206"/>
      <c r="S57" s="207"/>
      <c r="T57" s="22"/>
      <c r="U57" s="14"/>
      <c r="V57" s="12">
        <v>2.67</v>
      </c>
      <c r="W57" s="24"/>
      <c r="Y57" s="1" t="str">
        <f t="shared" si="2"/>
        <v>HER-PL-14-12</v>
      </c>
      <c r="Z57" s="1" t="str">
        <f t="shared" si="3"/>
        <v>Shinkai Mound</v>
      </c>
      <c r="AA57" s="1" t="str">
        <f t="shared" si="4"/>
        <v>ALVIN Zone</v>
      </c>
      <c r="AB57" s="212">
        <v>0</v>
      </c>
      <c r="AC57" s="212">
        <f t="shared" si="5"/>
        <v>97</v>
      </c>
      <c r="AD57" s="212">
        <v>0</v>
      </c>
      <c r="AE57" s="212">
        <f t="shared" si="7"/>
        <v>3</v>
      </c>
      <c r="AF57" s="212">
        <v>0</v>
      </c>
      <c r="AG57" s="212">
        <v>0</v>
      </c>
      <c r="AH57" s="212">
        <v>0</v>
      </c>
      <c r="AI57" s="212">
        <v>0</v>
      </c>
      <c r="AJ57" s="212">
        <v>0</v>
      </c>
      <c r="AK57" s="212">
        <v>0</v>
      </c>
      <c r="AL57" s="212">
        <v>0</v>
      </c>
      <c r="AM57" s="212">
        <v>0</v>
      </c>
      <c r="AN57" s="212">
        <v>0</v>
      </c>
      <c r="AO57" s="212">
        <v>0</v>
      </c>
      <c r="AP57" s="212">
        <v>0</v>
      </c>
      <c r="AQ57" s="212">
        <v>0</v>
      </c>
      <c r="AS57" s="220"/>
    </row>
    <row r="58" spans="1:45" x14ac:dyDescent="0.25">
      <c r="A58" s="4" t="s">
        <v>83</v>
      </c>
      <c r="B58" s="3" t="s">
        <v>73</v>
      </c>
      <c r="C58" s="3" t="s">
        <v>48</v>
      </c>
      <c r="D58" s="204"/>
      <c r="E58" s="204">
        <v>96</v>
      </c>
      <c r="F58" s="204"/>
      <c r="G58" s="204"/>
      <c r="H58" s="204">
        <v>4</v>
      </c>
      <c r="I58" s="204"/>
      <c r="J58" s="204"/>
      <c r="K58" s="204"/>
      <c r="L58" s="204"/>
      <c r="M58" s="204"/>
      <c r="N58" s="204"/>
      <c r="O58" s="204"/>
      <c r="P58" s="204"/>
      <c r="Q58" s="204"/>
      <c r="R58" s="204"/>
      <c r="S58" s="204"/>
      <c r="T58" s="21"/>
      <c r="U58" s="12"/>
      <c r="V58" s="14">
        <v>0.21</v>
      </c>
      <c r="W58" s="24"/>
      <c r="Y58" s="1" t="str">
        <f t="shared" si="2"/>
        <v>HER2-PL21-PBT01</v>
      </c>
      <c r="Z58" s="1" t="str">
        <f t="shared" si="3"/>
        <v>Shinkai Mound</v>
      </c>
      <c r="AA58" s="1" t="str">
        <f t="shared" si="4"/>
        <v>ALVIN Zone</v>
      </c>
      <c r="AB58" s="212">
        <v>0</v>
      </c>
      <c r="AC58" s="212">
        <f t="shared" si="5"/>
        <v>96</v>
      </c>
      <c r="AD58" s="212">
        <v>0</v>
      </c>
      <c r="AE58" s="212">
        <v>0</v>
      </c>
      <c r="AF58" s="212">
        <f t="shared" si="8"/>
        <v>4</v>
      </c>
      <c r="AG58" s="212">
        <v>0</v>
      </c>
      <c r="AH58" s="212">
        <v>0</v>
      </c>
      <c r="AI58" s="212">
        <v>0</v>
      </c>
      <c r="AJ58" s="212">
        <v>0</v>
      </c>
      <c r="AK58" s="212">
        <v>0</v>
      </c>
      <c r="AL58" s="212">
        <v>0</v>
      </c>
      <c r="AM58" s="212">
        <v>0</v>
      </c>
      <c r="AN58" s="212">
        <v>0</v>
      </c>
      <c r="AO58" s="212">
        <v>0</v>
      </c>
      <c r="AP58" s="212">
        <v>0</v>
      </c>
      <c r="AQ58" s="212">
        <v>0</v>
      </c>
      <c r="AS58" s="220"/>
    </row>
    <row r="59" spans="1:45" x14ac:dyDescent="0.25">
      <c r="A59" s="3" t="s">
        <v>84</v>
      </c>
      <c r="B59" s="3" t="s">
        <v>85</v>
      </c>
      <c r="C59" s="3" t="s">
        <v>48</v>
      </c>
      <c r="D59" s="204"/>
      <c r="E59" s="204">
        <v>15</v>
      </c>
      <c r="F59" s="204">
        <v>36</v>
      </c>
      <c r="G59" s="204"/>
      <c r="H59" s="204">
        <v>22</v>
      </c>
      <c r="I59" s="204">
        <v>9</v>
      </c>
      <c r="J59" s="204">
        <v>18</v>
      </c>
      <c r="K59" s="204"/>
      <c r="L59" s="204"/>
      <c r="M59" s="204"/>
      <c r="N59" s="204"/>
      <c r="O59" s="204"/>
      <c r="P59" s="204"/>
      <c r="Q59" s="204"/>
      <c r="R59" s="204"/>
      <c r="S59" s="204"/>
      <c r="T59" s="21"/>
      <c r="U59" s="12"/>
      <c r="V59" s="14">
        <v>4.4800000000000004</v>
      </c>
      <c r="W59" s="24"/>
      <c r="Y59" s="1" t="str">
        <f t="shared" si="2"/>
        <v>HER-PL-14-02</v>
      </c>
      <c r="Z59" s="1" t="str">
        <f t="shared" si="3"/>
        <v>New Mound 2</v>
      </c>
      <c r="AA59" s="1" t="str">
        <f t="shared" si="4"/>
        <v>ALVIN Zone</v>
      </c>
      <c r="AB59" s="212">
        <v>0</v>
      </c>
      <c r="AC59" s="212">
        <f t="shared" si="5"/>
        <v>15</v>
      </c>
      <c r="AD59" s="212">
        <f t="shared" si="6"/>
        <v>36</v>
      </c>
      <c r="AE59" s="212">
        <v>0</v>
      </c>
      <c r="AF59" s="212">
        <f t="shared" si="8"/>
        <v>22</v>
      </c>
      <c r="AG59" s="212">
        <f t="shared" si="19"/>
        <v>9</v>
      </c>
      <c r="AH59" s="212">
        <f t="shared" si="10"/>
        <v>18</v>
      </c>
      <c r="AI59" s="212">
        <v>0</v>
      </c>
      <c r="AJ59" s="212">
        <v>0</v>
      </c>
      <c r="AK59" s="212">
        <v>0</v>
      </c>
      <c r="AL59" s="212">
        <v>0</v>
      </c>
      <c r="AM59" s="212">
        <v>0</v>
      </c>
      <c r="AN59" s="212">
        <v>0</v>
      </c>
      <c r="AO59" s="212">
        <v>0</v>
      </c>
      <c r="AP59" s="212">
        <v>0</v>
      </c>
      <c r="AQ59" s="212">
        <v>0</v>
      </c>
      <c r="AS59" s="220"/>
    </row>
    <row r="60" spans="1:45" x14ac:dyDescent="0.25">
      <c r="A60" s="3" t="s">
        <v>57</v>
      </c>
      <c r="B60" s="3" t="s">
        <v>85</v>
      </c>
      <c r="C60" s="3" t="s">
        <v>48</v>
      </c>
      <c r="D60" s="204"/>
      <c r="E60" s="204">
        <v>76</v>
      </c>
      <c r="F60" s="204">
        <v>24</v>
      </c>
      <c r="G60" s="204"/>
      <c r="H60" s="204"/>
      <c r="I60" s="204"/>
      <c r="J60" s="204"/>
      <c r="K60" s="204"/>
      <c r="L60" s="204"/>
      <c r="M60" s="204"/>
      <c r="N60" s="204"/>
      <c r="O60" s="204"/>
      <c r="P60" s="204"/>
      <c r="Q60" s="204"/>
      <c r="R60" s="204"/>
      <c r="S60" s="207" t="s">
        <v>100</v>
      </c>
      <c r="T60" s="21"/>
      <c r="U60" s="12">
        <v>11</v>
      </c>
      <c r="V60" s="17">
        <v>37.71</v>
      </c>
      <c r="W60" s="24"/>
      <c r="Y60" s="1" t="str">
        <f t="shared" si="2"/>
        <v>HER-PL-15-13</v>
      </c>
      <c r="Z60" s="1" t="str">
        <f t="shared" si="3"/>
        <v>New Mound 2</v>
      </c>
      <c r="AA60" s="1" t="str">
        <f t="shared" si="4"/>
        <v>ALVIN Zone</v>
      </c>
      <c r="AB60" s="212">
        <v>0</v>
      </c>
      <c r="AC60" s="212">
        <f t="shared" si="5"/>
        <v>67.64</v>
      </c>
      <c r="AD60" s="212">
        <f t="shared" si="6"/>
        <v>21.36</v>
      </c>
      <c r="AE60" s="212">
        <v>0</v>
      </c>
      <c r="AF60" s="212">
        <v>0</v>
      </c>
      <c r="AG60" s="212">
        <v>0</v>
      </c>
      <c r="AH60" s="212">
        <v>0</v>
      </c>
      <c r="AI60" s="212">
        <v>0</v>
      </c>
      <c r="AJ60" s="212">
        <v>0</v>
      </c>
      <c r="AK60" s="212">
        <v>0</v>
      </c>
      <c r="AL60" s="212">
        <v>0</v>
      </c>
      <c r="AM60" s="212">
        <v>0</v>
      </c>
      <c r="AN60" s="212">
        <v>0</v>
      </c>
      <c r="AO60" s="212">
        <v>0</v>
      </c>
      <c r="AP60" s="212">
        <v>0</v>
      </c>
      <c r="AQ60" s="212">
        <f t="shared" si="9"/>
        <v>11</v>
      </c>
      <c r="AS60" s="220"/>
    </row>
    <row r="61" spans="1:45" x14ac:dyDescent="0.25">
      <c r="A61" s="3" t="s">
        <v>86</v>
      </c>
      <c r="B61" s="3" t="s">
        <v>87</v>
      </c>
      <c r="C61" s="3" t="s">
        <v>48</v>
      </c>
      <c r="D61" s="204"/>
      <c r="E61" s="204">
        <v>100</v>
      </c>
      <c r="F61" s="204"/>
      <c r="G61" s="204"/>
      <c r="H61" s="204"/>
      <c r="I61" s="204"/>
      <c r="J61" s="204"/>
      <c r="K61" s="204"/>
      <c r="L61" s="204"/>
      <c r="M61" s="204"/>
      <c r="N61" s="204"/>
      <c r="O61" s="204"/>
      <c r="P61" s="204"/>
      <c r="Q61" s="204"/>
      <c r="R61" s="204"/>
      <c r="S61" s="204"/>
      <c r="T61" s="21"/>
      <c r="U61" s="12"/>
      <c r="V61" s="12">
        <v>0.66</v>
      </c>
      <c r="W61" s="24"/>
      <c r="Y61" s="1" t="str">
        <f t="shared" si="2"/>
        <v>HER-PL-14-01</v>
      </c>
      <c r="Z61" s="1" t="str">
        <f t="shared" si="3"/>
        <v>New Mound 3</v>
      </c>
      <c r="AA61" s="1" t="str">
        <f t="shared" si="4"/>
        <v>ALVIN Zone</v>
      </c>
      <c r="AB61" s="212">
        <v>0</v>
      </c>
      <c r="AC61" s="212">
        <f t="shared" si="5"/>
        <v>100</v>
      </c>
      <c r="AD61" s="212">
        <v>0</v>
      </c>
      <c r="AE61" s="212">
        <v>0</v>
      </c>
      <c r="AF61" s="212">
        <v>0</v>
      </c>
      <c r="AG61" s="212">
        <v>0</v>
      </c>
      <c r="AH61" s="212">
        <v>0</v>
      </c>
      <c r="AI61" s="212">
        <v>0</v>
      </c>
      <c r="AJ61" s="212">
        <v>0</v>
      </c>
      <c r="AK61" s="212">
        <v>0</v>
      </c>
      <c r="AL61" s="212">
        <v>0</v>
      </c>
      <c r="AM61" s="212">
        <v>0</v>
      </c>
      <c r="AN61" s="212">
        <v>0</v>
      </c>
      <c r="AO61" s="212">
        <v>0</v>
      </c>
      <c r="AP61" s="212">
        <v>0</v>
      </c>
      <c r="AQ61" s="212">
        <v>0</v>
      </c>
      <c r="AS61" s="220"/>
    </row>
    <row r="62" spans="1:45" x14ac:dyDescent="0.25">
      <c r="A62" s="8" t="s">
        <v>88</v>
      </c>
      <c r="B62" s="8" t="s">
        <v>87</v>
      </c>
      <c r="C62" s="8" t="s">
        <v>48</v>
      </c>
      <c r="D62" s="205"/>
      <c r="E62" s="205">
        <v>67</v>
      </c>
      <c r="F62" s="205">
        <v>33</v>
      </c>
      <c r="G62" s="204"/>
      <c r="H62" s="204"/>
      <c r="I62" s="204"/>
      <c r="J62" s="204"/>
      <c r="K62" s="204"/>
      <c r="L62" s="204"/>
      <c r="M62" s="204"/>
      <c r="N62" s="204"/>
      <c r="O62" s="204"/>
      <c r="P62" s="204"/>
      <c r="Q62" s="204"/>
      <c r="R62" s="204"/>
      <c r="S62" s="207" t="s">
        <v>100</v>
      </c>
      <c r="T62" s="22"/>
      <c r="U62" s="14">
        <v>41</v>
      </c>
      <c r="V62" s="17">
        <v>40.32</v>
      </c>
      <c r="W62" s="24"/>
      <c r="Y62" s="1" t="str">
        <f t="shared" si="2"/>
        <v>HER-PL-14-05</v>
      </c>
      <c r="Z62" s="1" t="str">
        <f t="shared" si="3"/>
        <v>New Mound 3</v>
      </c>
      <c r="AA62" s="1" t="str">
        <f t="shared" si="4"/>
        <v>ALVIN Zone</v>
      </c>
      <c r="AB62" s="212">
        <v>0</v>
      </c>
      <c r="AC62" s="212">
        <f t="shared" si="5"/>
        <v>39.53</v>
      </c>
      <c r="AD62" s="212">
        <f t="shared" si="6"/>
        <v>19.47</v>
      </c>
      <c r="AE62" s="212">
        <v>0</v>
      </c>
      <c r="AF62" s="212">
        <v>0</v>
      </c>
      <c r="AG62" s="212">
        <v>0</v>
      </c>
      <c r="AH62" s="212">
        <v>0</v>
      </c>
      <c r="AI62" s="212">
        <v>0</v>
      </c>
      <c r="AJ62" s="212">
        <v>0</v>
      </c>
      <c r="AK62" s="212">
        <v>0</v>
      </c>
      <c r="AL62" s="212">
        <v>0</v>
      </c>
      <c r="AM62" s="212">
        <v>0</v>
      </c>
      <c r="AN62" s="212">
        <v>0</v>
      </c>
      <c r="AO62" s="212">
        <v>0</v>
      </c>
      <c r="AP62" s="212">
        <v>0</v>
      </c>
      <c r="AQ62" s="212">
        <f t="shared" si="9"/>
        <v>41</v>
      </c>
      <c r="AS62" s="220"/>
    </row>
    <row r="63" spans="1:45" x14ac:dyDescent="0.25">
      <c r="A63" s="3" t="s">
        <v>89</v>
      </c>
      <c r="B63" s="3" t="s">
        <v>87</v>
      </c>
      <c r="C63" s="3" t="s">
        <v>48</v>
      </c>
      <c r="D63" s="204"/>
      <c r="E63" s="204">
        <v>89</v>
      </c>
      <c r="F63" s="204">
        <v>8</v>
      </c>
      <c r="G63" s="204"/>
      <c r="H63" s="204">
        <v>3</v>
      </c>
      <c r="I63" s="204"/>
      <c r="J63" s="204"/>
      <c r="K63" s="204"/>
      <c r="L63" s="204"/>
      <c r="M63" s="204"/>
      <c r="N63" s="204"/>
      <c r="O63" s="204"/>
      <c r="P63" s="204"/>
      <c r="Q63" s="204"/>
      <c r="R63" s="204"/>
      <c r="S63" s="204"/>
      <c r="T63" s="21"/>
      <c r="U63" s="12"/>
      <c r="V63" s="14">
        <v>1.51</v>
      </c>
      <c r="W63" s="24"/>
      <c r="Y63" s="1" t="str">
        <f t="shared" si="2"/>
        <v>HER-PL-15-09</v>
      </c>
      <c r="Z63" s="1" t="str">
        <f t="shared" si="3"/>
        <v>New Mound 3</v>
      </c>
      <c r="AA63" s="1" t="str">
        <f t="shared" si="4"/>
        <v>ALVIN Zone</v>
      </c>
      <c r="AB63" s="212">
        <v>0</v>
      </c>
      <c r="AC63" s="212">
        <f t="shared" si="5"/>
        <v>89</v>
      </c>
      <c r="AD63" s="212">
        <f t="shared" si="6"/>
        <v>8</v>
      </c>
      <c r="AE63" s="212">
        <v>0</v>
      </c>
      <c r="AF63" s="212">
        <f t="shared" si="8"/>
        <v>3</v>
      </c>
      <c r="AG63" s="212">
        <v>0</v>
      </c>
      <c r="AH63" s="212">
        <v>0</v>
      </c>
      <c r="AI63" s="212">
        <v>0</v>
      </c>
      <c r="AJ63" s="212">
        <v>0</v>
      </c>
      <c r="AK63" s="212">
        <v>0</v>
      </c>
      <c r="AL63" s="212">
        <v>0</v>
      </c>
      <c r="AM63" s="212">
        <v>0</v>
      </c>
      <c r="AN63" s="212">
        <v>0</v>
      </c>
      <c r="AO63" s="212">
        <v>0</v>
      </c>
      <c r="AP63" s="212">
        <v>0</v>
      </c>
      <c r="AQ63" s="212">
        <v>0</v>
      </c>
      <c r="AS63" s="220"/>
    </row>
    <row r="64" spans="1:45" x14ac:dyDescent="0.25">
      <c r="A64" s="3" t="s">
        <v>91</v>
      </c>
      <c r="B64" s="3" t="s">
        <v>90</v>
      </c>
      <c r="C64" s="3" t="s">
        <v>48</v>
      </c>
      <c r="D64" s="204"/>
      <c r="E64" s="204">
        <v>44</v>
      </c>
      <c r="F64" s="204"/>
      <c r="G64" s="204">
        <v>2</v>
      </c>
      <c r="H64" s="204"/>
      <c r="I64" s="204">
        <v>48</v>
      </c>
      <c r="J64" s="204">
        <v>6</v>
      </c>
      <c r="K64" s="204"/>
      <c r="L64" s="204"/>
      <c r="M64" s="204"/>
      <c r="N64" s="204"/>
      <c r="O64" s="204"/>
      <c r="P64" s="204"/>
      <c r="Q64" s="204"/>
      <c r="R64" s="204"/>
      <c r="S64" s="204"/>
      <c r="T64" s="21"/>
      <c r="U64" s="12"/>
      <c r="V64" s="12">
        <v>1.34</v>
      </c>
      <c r="W64" s="24"/>
      <c r="Y64" s="1" t="str">
        <f t="shared" si="2"/>
        <v>HER-PL-11-06b</v>
      </c>
      <c r="Z64" s="1" t="str">
        <f t="shared" si="3"/>
        <v>Mont de Reliques</v>
      </c>
      <c r="AA64" s="1" t="str">
        <f t="shared" si="4"/>
        <v>ALVIN Zone</v>
      </c>
      <c r="AB64" s="212">
        <v>0</v>
      </c>
      <c r="AC64" s="212">
        <f t="shared" si="5"/>
        <v>44</v>
      </c>
      <c r="AD64" s="212">
        <v>0</v>
      </c>
      <c r="AE64" s="212">
        <f t="shared" si="7"/>
        <v>2</v>
      </c>
      <c r="AF64" s="212">
        <v>0</v>
      </c>
      <c r="AG64" s="212">
        <f t="shared" si="19"/>
        <v>48</v>
      </c>
      <c r="AH64" s="212">
        <f t="shared" si="10"/>
        <v>6</v>
      </c>
      <c r="AI64" s="212">
        <v>0</v>
      </c>
      <c r="AJ64" s="212">
        <v>0</v>
      </c>
      <c r="AK64" s="212">
        <v>0</v>
      </c>
      <c r="AL64" s="212">
        <v>0</v>
      </c>
      <c r="AM64" s="212">
        <v>0</v>
      </c>
      <c r="AN64" s="212">
        <v>0</v>
      </c>
      <c r="AO64" s="212">
        <v>0</v>
      </c>
      <c r="AP64" s="212">
        <v>0</v>
      </c>
      <c r="AQ64" s="212">
        <v>0</v>
      </c>
      <c r="AS64" s="220"/>
    </row>
    <row r="65" spans="1:45" x14ac:dyDescent="0.25">
      <c r="A65" s="3" t="s">
        <v>92</v>
      </c>
      <c r="B65" s="3" t="s">
        <v>90</v>
      </c>
      <c r="C65" s="3" t="s">
        <v>48</v>
      </c>
      <c r="D65" s="204"/>
      <c r="E65" s="204">
        <v>40.701999999999998</v>
      </c>
      <c r="F65" s="204">
        <v>28.928000000000001</v>
      </c>
      <c r="G65" s="225">
        <v>0.76400000000000001</v>
      </c>
      <c r="H65" s="204"/>
      <c r="I65" s="204">
        <v>29.571000000000002</v>
      </c>
      <c r="J65" s="204"/>
      <c r="K65" s="204"/>
      <c r="L65" s="225"/>
      <c r="M65" s="204"/>
      <c r="N65" s="204"/>
      <c r="O65" s="204"/>
      <c r="P65" s="204"/>
      <c r="Q65" s="204"/>
      <c r="R65" s="204"/>
      <c r="S65" s="204"/>
      <c r="T65" s="21"/>
      <c r="U65" s="12"/>
      <c r="V65" s="12">
        <v>2.4700000000000002</v>
      </c>
      <c r="W65" s="24"/>
      <c r="Y65" s="1" t="str">
        <f t="shared" si="2"/>
        <v>HER-PL-14-13</v>
      </c>
      <c r="Z65" s="1" t="str">
        <f t="shared" si="3"/>
        <v>Mont de Reliques</v>
      </c>
      <c r="AA65" s="1" t="str">
        <f t="shared" si="4"/>
        <v>ALVIN Zone</v>
      </c>
      <c r="AB65" s="212">
        <v>0</v>
      </c>
      <c r="AC65" s="212">
        <f t="shared" si="5"/>
        <v>40.701999999999998</v>
      </c>
      <c r="AD65" s="212">
        <f t="shared" si="6"/>
        <v>28.928000000000001</v>
      </c>
      <c r="AE65" s="212">
        <f t="shared" si="7"/>
        <v>0.76400000000000001</v>
      </c>
      <c r="AF65" s="212">
        <v>0</v>
      </c>
      <c r="AG65" s="212">
        <f t="shared" si="19"/>
        <v>29.571000000000005</v>
      </c>
      <c r="AH65" s="212">
        <v>0</v>
      </c>
      <c r="AI65" s="212">
        <v>0</v>
      </c>
      <c r="AJ65" s="212">
        <v>0</v>
      </c>
      <c r="AK65" s="212">
        <v>0</v>
      </c>
      <c r="AL65" s="212">
        <v>0</v>
      </c>
      <c r="AM65" s="212">
        <v>0</v>
      </c>
      <c r="AN65" s="212">
        <v>0</v>
      </c>
      <c r="AO65" s="212">
        <v>0</v>
      </c>
      <c r="AP65" s="212">
        <v>0</v>
      </c>
      <c r="AQ65" s="212">
        <v>0</v>
      </c>
      <c r="AS65" s="220"/>
    </row>
    <row r="66" spans="1:45" x14ac:dyDescent="0.25">
      <c r="A66" s="3" t="s">
        <v>93</v>
      </c>
      <c r="B66" s="3" t="s">
        <v>94</v>
      </c>
      <c r="C66" s="3" t="s">
        <v>48</v>
      </c>
      <c r="D66" s="204">
        <v>13</v>
      </c>
      <c r="E66" s="204">
        <v>30</v>
      </c>
      <c r="F66" s="204">
        <v>57</v>
      </c>
      <c r="G66" s="204"/>
      <c r="H66" s="204"/>
      <c r="I66" s="204"/>
      <c r="J66" s="204"/>
      <c r="K66" s="204"/>
      <c r="L66" s="204"/>
      <c r="M66" s="204"/>
      <c r="N66" s="204"/>
      <c r="O66" s="204"/>
      <c r="P66" s="204"/>
      <c r="Q66" s="204"/>
      <c r="R66" s="204"/>
      <c r="S66" s="207" t="s">
        <v>100</v>
      </c>
      <c r="T66" s="21"/>
      <c r="U66" s="12">
        <v>26</v>
      </c>
      <c r="V66" s="17">
        <v>36.1</v>
      </c>
      <c r="W66" s="24"/>
      <c r="Y66" s="1" t="str">
        <f t="shared" si="2"/>
        <v>HER-PL-11-02</v>
      </c>
      <c r="Z66" s="1" t="str">
        <f t="shared" si="3"/>
        <v>Cyana (#29)</v>
      </c>
      <c r="AA66" s="1" t="str">
        <f t="shared" si="4"/>
        <v>ALVIN Zone</v>
      </c>
      <c r="AB66" s="212">
        <f t="shared" si="17"/>
        <v>9.6199999999999992</v>
      </c>
      <c r="AC66" s="212">
        <f t="shared" si="5"/>
        <v>22.2</v>
      </c>
      <c r="AD66" s="212">
        <f t="shared" si="6"/>
        <v>42.18</v>
      </c>
      <c r="AE66" s="212">
        <v>0</v>
      </c>
      <c r="AF66" s="212">
        <v>0</v>
      </c>
      <c r="AG66" s="212">
        <v>0</v>
      </c>
      <c r="AH66" s="212">
        <v>0</v>
      </c>
      <c r="AI66" s="212">
        <v>0</v>
      </c>
      <c r="AJ66" s="212">
        <v>0</v>
      </c>
      <c r="AK66" s="212">
        <v>0</v>
      </c>
      <c r="AL66" s="212">
        <v>0</v>
      </c>
      <c r="AM66" s="212">
        <v>0</v>
      </c>
      <c r="AN66" s="212">
        <v>0</v>
      </c>
      <c r="AO66" s="212">
        <v>0</v>
      </c>
      <c r="AP66" s="212">
        <v>0</v>
      </c>
      <c r="AQ66" s="212">
        <f t="shared" si="9"/>
        <v>26</v>
      </c>
      <c r="AS66" s="220"/>
    </row>
    <row r="67" spans="1:45" x14ac:dyDescent="0.25">
      <c r="A67" s="3" t="s">
        <v>95</v>
      </c>
      <c r="B67" s="3" t="s">
        <v>94</v>
      </c>
      <c r="C67" s="3" t="s">
        <v>48</v>
      </c>
      <c r="D67" s="204"/>
      <c r="E67" s="204">
        <v>92</v>
      </c>
      <c r="F67" s="204">
        <v>8</v>
      </c>
      <c r="G67" s="204"/>
      <c r="H67" s="204"/>
      <c r="I67" s="204"/>
      <c r="J67" s="204"/>
      <c r="K67" s="204"/>
      <c r="L67" s="204"/>
      <c r="M67" s="204"/>
      <c r="N67" s="204"/>
      <c r="O67" s="204"/>
      <c r="P67" s="204"/>
      <c r="Q67" s="204"/>
      <c r="R67" s="204"/>
      <c r="S67" s="207" t="s">
        <v>100</v>
      </c>
      <c r="T67" s="21"/>
      <c r="U67" s="12">
        <v>15</v>
      </c>
      <c r="V67" s="17">
        <v>28.61</v>
      </c>
      <c r="W67" s="24"/>
      <c r="Y67" s="1" t="str">
        <f t="shared" si="2"/>
        <v>HER-PL-11-03</v>
      </c>
      <c r="Z67" s="1" t="str">
        <f t="shared" si="3"/>
        <v>Cyana (#29)</v>
      </c>
      <c r="AA67" s="1" t="str">
        <f t="shared" si="4"/>
        <v>ALVIN Zone</v>
      </c>
      <c r="AB67" s="212">
        <v>0</v>
      </c>
      <c r="AC67" s="212">
        <f t="shared" si="5"/>
        <v>78.2</v>
      </c>
      <c r="AD67" s="212">
        <f t="shared" si="6"/>
        <v>6.8</v>
      </c>
      <c r="AE67" s="212">
        <v>0</v>
      </c>
      <c r="AF67" s="212">
        <v>0</v>
      </c>
      <c r="AG67" s="212">
        <v>0</v>
      </c>
      <c r="AH67" s="212">
        <v>0</v>
      </c>
      <c r="AI67" s="212">
        <v>0</v>
      </c>
      <c r="AJ67" s="212">
        <v>0</v>
      </c>
      <c r="AK67" s="212">
        <v>0</v>
      </c>
      <c r="AL67" s="212">
        <v>0</v>
      </c>
      <c r="AM67" s="212">
        <v>0</v>
      </c>
      <c r="AN67" s="212">
        <v>0</v>
      </c>
      <c r="AO67" s="212">
        <v>0</v>
      </c>
      <c r="AP67" s="212">
        <v>0</v>
      </c>
      <c r="AQ67" s="212">
        <f t="shared" si="9"/>
        <v>15</v>
      </c>
      <c r="AS67" s="220"/>
    </row>
    <row r="68" spans="1:45" x14ac:dyDescent="0.25">
      <c r="A68" s="3" t="s">
        <v>96</v>
      </c>
      <c r="B68" s="3" t="s">
        <v>97</v>
      </c>
      <c r="C68" s="3" t="s">
        <v>98</v>
      </c>
      <c r="D68" s="204"/>
      <c r="E68" s="204">
        <v>86</v>
      </c>
      <c r="F68" s="204"/>
      <c r="G68" s="204">
        <v>14</v>
      </c>
      <c r="H68" s="204"/>
      <c r="I68" s="204"/>
      <c r="J68" s="204"/>
      <c r="K68" s="204"/>
      <c r="L68" s="204"/>
      <c r="M68" s="204"/>
      <c r="N68" s="204"/>
      <c r="O68" s="204"/>
      <c r="P68" s="204"/>
      <c r="Q68" s="204"/>
      <c r="R68" s="204"/>
      <c r="S68" s="204"/>
      <c r="T68" s="21"/>
      <c r="U68" s="12"/>
      <c r="V68" s="12">
        <v>3.59</v>
      </c>
      <c r="W68" s="24"/>
      <c r="Y68" s="1" t="str">
        <f t="shared" si="2"/>
        <v>HER-PL-18-01</v>
      </c>
      <c r="Z68" s="1" t="str">
        <f t="shared" si="3"/>
        <v>Shimmering</v>
      </c>
      <c r="AA68" s="1" t="str">
        <f t="shared" si="4"/>
        <v>Shimmering Zone</v>
      </c>
      <c r="AB68" s="212">
        <v>0</v>
      </c>
      <c r="AC68" s="212">
        <f t="shared" si="5"/>
        <v>86</v>
      </c>
      <c r="AD68" s="212">
        <v>0</v>
      </c>
      <c r="AE68" s="212">
        <f t="shared" si="7"/>
        <v>14</v>
      </c>
      <c r="AF68" s="212">
        <v>0</v>
      </c>
      <c r="AG68" s="212">
        <v>0</v>
      </c>
      <c r="AH68" s="212">
        <v>0</v>
      </c>
      <c r="AI68" s="212">
        <v>0</v>
      </c>
      <c r="AJ68" s="212">
        <v>0</v>
      </c>
      <c r="AK68" s="212">
        <v>0</v>
      </c>
      <c r="AL68" s="212">
        <v>0</v>
      </c>
      <c r="AM68" s="212">
        <v>0</v>
      </c>
      <c r="AN68" s="212">
        <v>0</v>
      </c>
      <c r="AO68" s="212">
        <v>0</v>
      </c>
      <c r="AP68" s="212">
        <v>0</v>
      </c>
      <c r="AQ68" s="212">
        <v>0</v>
      </c>
      <c r="AS68" s="220"/>
    </row>
    <row r="69" spans="1:45" x14ac:dyDescent="0.25">
      <c r="A69" s="6" t="s">
        <v>99</v>
      </c>
      <c r="B69" s="6" t="s">
        <v>97</v>
      </c>
      <c r="C69" s="6" t="s">
        <v>98</v>
      </c>
      <c r="D69" s="208"/>
      <c r="E69" s="208">
        <v>87</v>
      </c>
      <c r="F69" s="208"/>
      <c r="G69" s="208">
        <v>13</v>
      </c>
      <c r="H69" s="208"/>
      <c r="I69" s="208"/>
      <c r="J69" s="208"/>
      <c r="K69" s="208"/>
      <c r="L69" s="208"/>
      <c r="M69" s="208"/>
      <c r="N69" s="208"/>
      <c r="O69" s="208"/>
      <c r="P69" s="208"/>
      <c r="Q69" s="208"/>
      <c r="R69" s="208"/>
      <c r="S69" s="208"/>
      <c r="T69" s="23"/>
      <c r="U69" s="15"/>
      <c r="V69" s="16">
        <v>3.12</v>
      </c>
      <c r="W69" s="24"/>
      <c r="Y69" s="9" t="str">
        <f t="shared" ref="Y69" si="23">A69</f>
        <v>HER-PL-18-02</v>
      </c>
      <c r="Z69" s="9" t="str">
        <f t="shared" ref="Z69" si="24">B69</f>
        <v>Shimmering</v>
      </c>
      <c r="AA69" s="9" t="str">
        <f t="shared" ref="AA69" si="25">C69</f>
        <v>Shimmering Zone</v>
      </c>
      <c r="AB69" s="213">
        <v>0</v>
      </c>
      <c r="AC69" s="213">
        <f t="shared" ref="AC69" si="26">E69*(100-$AQ69)/100</f>
        <v>87</v>
      </c>
      <c r="AD69" s="213">
        <v>0</v>
      </c>
      <c r="AE69" s="213">
        <f t="shared" ref="AE69" si="27">G69*(100-$AQ69)/100</f>
        <v>13</v>
      </c>
      <c r="AF69" s="213">
        <v>0</v>
      </c>
      <c r="AG69" s="213">
        <v>0</v>
      </c>
      <c r="AH69" s="213">
        <v>0</v>
      </c>
      <c r="AI69" s="213">
        <v>0</v>
      </c>
      <c r="AJ69" s="213">
        <v>0</v>
      </c>
      <c r="AK69" s="213">
        <v>0</v>
      </c>
      <c r="AL69" s="213">
        <v>0</v>
      </c>
      <c r="AM69" s="213">
        <v>0</v>
      </c>
      <c r="AN69" s="213">
        <v>0</v>
      </c>
      <c r="AO69" s="213">
        <v>0</v>
      </c>
      <c r="AP69" s="213">
        <v>0</v>
      </c>
      <c r="AQ69" s="213">
        <v>0</v>
      </c>
      <c r="AS69" s="220"/>
    </row>
    <row r="73" spans="1:45" x14ac:dyDescent="0.25">
      <c r="A73" s="10"/>
      <c r="B73" s="20" t="s">
        <v>105</v>
      </c>
      <c r="C73" s="20" t="s">
        <v>107</v>
      </c>
    </row>
    <row r="74" spans="1:45" ht="15.75" thickBot="1" x14ac:dyDescent="0.3">
      <c r="A74" s="7"/>
      <c r="B74" s="2" t="s">
        <v>106</v>
      </c>
      <c r="C74" s="7"/>
    </row>
    <row r="75" spans="1:45" ht="15.75" thickTop="1" x14ac:dyDescent="0.25">
      <c r="A75" t="s">
        <v>20</v>
      </c>
      <c r="B75">
        <v>8</v>
      </c>
      <c r="C75">
        <v>21.08</v>
      </c>
    </row>
    <row r="76" spans="1:45" x14ac:dyDescent="0.25">
      <c r="A76" t="s">
        <v>24</v>
      </c>
      <c r="B76">
        <v>40</v>
      </c>
      <c r="C76">
        <v>60.84</v>
      </c>
    </row>
    <row r="77" spans="1:45" x14ac:dyDescent="0.25">
      <c r="A77" t="s">
        <v>28</v>
      </c>
      <c r="B77">
        <v>2</v>
      </c>
      <c r="C77">
        <v>13.14</v>
      </c>
    </row>
    <row r="78" spans="1:45" x14ac:dyDescent="0.25">
      <c r="A78" t="s">
        <v>35</v>
      </c>
      <c r="B78">
        <v>1</v>
      </c>
      <c r="C78">
        <v>11.05</v>
      </c>
    </row>
    <row r="79" spans="1:45" x14ac:dyDescent="0.25">
      <c r="A79" t="s">
        <v>37</v>
      </c>
      <c r="B79">
        <f t="shared" ref="B79:B84" si="28">L20+M20</f>
        <v>27</v>
      </c>
      <c r="C79">
        <v>31.57</v>
      </c>
    </row>
    <row r="80" spans="1:45" x14ac:dyDescent="0.25">
      <c r="A80" t="s">
        <v>38</v>
      </c>
      <c r="B80" s="1">
        <f t="shared" si="28"/>
        <v>77</v>
      </c>
      <c r="C80">
        <v>55.82</v>
      </c>
    </row>
    <row r="81" spans="1:3" x14ac:dyDescent="0.25">
      <c r="A81" t="s">
        <v>40</v>
      </c>
      <c r="B81" s="1">
        <f t="shared" si="28"/>
        <v>81</v>
      </c>
      <c r="C81">
        <v>49.16</v>
      </c>
    </row>
    <row r="82" spans="1:3" x14ac:dyDescent="0.25">
      <c r="A82" t="s">
        <v>41</v>
      </c>
      <c r="B82" s="1">
        <f t="shared" si="28"/>
        <v>45</v>
      </c>
      <c r="C82">
        <v>26.67</v>
      </c>
    </row>
    <row r="83" spans="1:3" x14ac:dyDescent="0.25">
      <c r="A83" t="s">
        <v>42</v>
      </c>
      <c r="B83" s="1">
        <f t="shared" si="28"/>
        <v>84</v>
      </c>
      <c r="C83">
        <v>60.69</v>
      </c>
    </row>
    <row r="84" spans="1:3" x14ac:dyDescent="0.25">
      <c r="A84" t="s">
        <v>43</v>
      </c>
      <c r="B84" s="1">
        <f t="shared" si="28"/>
        <v>85</v>
      </c>
      <c r="C84">
        <v>70.92</v>
      </c>
    </row>
    <row r="85" spans="1:3" x14ac:dyDescent="0.25">
      <c r="A85" t="s">
        <v>44</v>
      </c>
      <c r="B85">
        <v>65</v>
      </c>
      <c r="C85">
        <v>42.16</v>
      </c>
    </row>
    <row r="86" spans="1:3" x14ac:dyDescent="0.25">
      <c r="A86" t="s">
        <v>71</v>
      </c>
      <c r="B86">
        <v>8</v>
      </c>
      <c r="C86">
        <v>32.85</v>
      </c>
    </row>
    <row r="87" spans="1:3" x14ac:dyDescent="0.25">
      <c r="A87" t="s">
        <v>72</v>
      </c>
      <c r="B87">
        <f>L48+M48</f>
        <v>47</v>
      </c>
      <c r="C87">
        <v>33.51</v>
      </c>
    </row>
    <row r="88" spans="1:3" x14ac:dyDescent="0.25">
      <c r="A88" t="s">
        <v>74</v>
      </c>
      <c r="B88" s="1">
        <f>L49+M49</f>
        <v>67</v>
      </c>
      <c r="C88">
        <v>60.96</v>
      </c>
    </row>
    <row r="89" spans="1:3" x14ac:dyDescent="0.25">
      <c r="A89" t="s">
        <v>76</v>
      </c>
      <c r="B89">
        <v>62</v>
      </c>
      <c r="C89">
        <v>57.53</v>
      </c>
    </row>
    <row r="90" spans="1:3" x14ac:dyDescent="0.25">
      <c r="A90" t="s">
        <v>77</v>
      </c>
      <c r="B90">
        <v>12</v>
      </c>
      <c r="C90">
        <v>23.89</v>
      </c>
    </row>
    <row r="91" spans="1:3" x14ac:dyDescent="0.25">
      <c r="A91" t="s">
        <v>78</v>
      </c>
      <c r="B91">
        <f>U53+L53</f>
        <v>51</v>
      </c>
      <c r="C91">
        <v>45.65</v>
      </c>
    </row>
    <row r="92" spans="1:3" x14ac:dyDescent="0.25">
      <c r="A92" t="s">
        <v>80</v>
      </c>
      <c r="B92">
        <v>30</v>
      </c>
      <c r="C92">
        <v>27.52</v>
      </c>
    </row>
    <row r="93" spans="1:3" x14ac:dyDescent="0.25">
      <c r="A93" t="s">
        <v>57</v>
      </c>
      <c r="B93">
        <v>11</v>
      </c>
      <c r="C93">
        <v>37.71</v>
      </c>
    </row>
    <row r="94" spans="1:3" x14ac:dyDescent="0.25">
      <c r="A94" t="s">
        <v>88</v>
      </c>
      <c r="B94">
        <v>41</v>
      </c>
      <c r="C94">
        <v>40.32</v>
      </c>
    </row>
    <row r="95" spans="1:3" x14ac:dyDescent="0.25">
      <c r="A95" t="s">
        <v>93</v>
      </c>
      <c r="B95">
        <v>26</v>
      </c>
      <c r="C95">
        <v>36.1</v>
      </c>
    </row>
    <row r="96" spans="1:3" x14ac:dyDescent="0.25">
      <c r="A96" s="9" t="s">
        <v>95</v>
      </c>
      <c r="B96" s="9">
        <v>15</v>
      </c>
      <c r="C96" s="9">
        <v>28.61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workbookViewId="0">
      <selection activeCell="F40" sqref="F40"/>
    </sheetView>
  </sheetViews>
  <sheetFormatPr baseColWidth="10" defaultRowHeight="15" x14ac:dyDescent="0.25"/>
  <cols>
    <col min="1" max="1" width="17" customWidth="1"/>
    <col min="2" max="2" width="19.28515625" customWidth="1"/>
    <col min="3" max="3" width="23.85546875" customWidth="1"/>
    <col min="4" max="23" width="4.140625" customWidth="1"/>
    <col min="24" max="24" width="33.42578125" bestFit="1" customWidth="1"/>
  </cols>
  <sheetData>
    <row r="1" spans="1:25" ht="14.45" x14ac:dyDescent="0.3">
      <c r="A1" s="1" t="s">
        <v>125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63" thickBot="1" x14ac:dyDescent="0.3">
      <c r="A2" s="36" t="s">
        <v>126</v>
      </c>
      <c r="B2" s="36" t="s">
        <v>1</v>
      </c>
      <c r="C2" s="36" t="s">
        <v>127</v>
      </c>
      <c r="D2" s="37" t="s">
        <v>9</v>
      </c>
      <c r="E2" s="38" t="s">
        <v>128</v>
      </c>
      <c r="F2" s="39" t="s">
        <v>129</v>
      </c>
      <c r="G2" s="40" t="s">
        <v>130</v>
      </c>
      <c r="H2" s="41" t="s">
        <v>10</v>
      </c>
      <c r="I2" s="42" t="s">
        <v>11</v>
      </c>
      <c r="J2" s="43" t="s">
        <v>15</v>
      </c>
      <c r="K2" s="44" t="s">
        <v>14</v>
      </c>
      <c r="L2" s="45" t="s">
        <v>3</v>
      </c>
      <c r="M2" s="46" t="s">
        <v>4</v>
      </c>
      <c r="N2" s="46" t="s">
        <v>5</v>
      </c>
      <c r="O2" s="47" t="s">
        <v>6</v>
      </c>
      <c r="P2" s="48" t="s">
        <v>102</v>
      </c>
      <c r="Q2" s="49" t="s">
        <v>131</v>
      </c>
      <c r="R2" s="50" t="s">
        <v>132</v>
      </c>
      <c r="S2" s="51" t="s">
        <v>133</v>
      </c>
      <c r="T2" s="52" t="s">
        <v>134</v>
      </c>
      <c r="U2" s="52" t="s">
        <v>135</v>
      </c>
      <c r="V2" s="53" t="s">
        <v>136</v>
      </c>
      <c r="W2" s="43" t="s">
        <v>12</v>
      </c>
      <c r="X2" s="54" t="s">
        <v>137</v>
      </c>
      <c r="Y2" s="1"/>
    </row>
    <row r="3" spans="1:25" thickTop="1" x14ac:dyDescent="0.3">
      <c r="A3" s="55" t="s">
        <v>138</v>
      </c>
      <c r="B3" s="56" t="s">
        <v>139</v>
      </c>
      <c r="C3" s="56" t="s">
        <v>140</v>
      </c>
      <c r="D3" s="57">
        <v>40.178000000000004</v>
      </c>
      <c r="E3" s="58"/>
      <c r="F3" s="59"/>
      <c r="G3" s="58">
        <v>54.373000000000005</v>
      </c>
      <c r="H3" s="59"/>
      <c r="I3" s="58"/>
      <c r="J3" s="59">
        <v>2.161</v>
      </c>
      <c r="K3" s="58"/>
      <c r="L3" s="59"/>
      <c r="M3" s="60"/>
      <c r="N3" s="60"/>
      <c r="O3" s="58"/>
      <c r="P3" s="59"/>
      <c r="Q3" s="60"/>
      <c r="R3" s="58"/>
      <c r="S3" s="59"/>
      <c r="T3" s="60"/>
      <c r="U3" s="61"/>
      <c r="V3" s="58"/>
      <c r="W3" s="59">
        <v>3.2879999999999998</v>
      </c>
      <c r="X3" s="62" t="s">
        <v>141</v>
      </c>
      <c r="Y3" s="1"/>
    </row>
    <row r="4" spans="1:25" ht="14.45" x14ac:dyDescent="0.3">
      <c r="A4" s="63" t="s">
        <v>142</v>
      </c>
      <c r="B4" s="64" t="s">
        <v>139</v>
      </c>
      <c r="C4" s="64" t="s">
        <v>140</v>
      </c>
      <c r="D4" s="65"/>
      <c r="E4" s="66"/>
      <c r="F4" s="67">
        <v>13.003</v>
      </c>
      <c r="G4" s="66">
        <v>27.359000000000002</v>
      </c>
      <c r="H4" s="67"/>
      <c r="I4" s="66"/>
      <c r="J4" s="67"/>
      <c r="K4" s="66"/>
      <c r="L4" s="67"/>
      <c r="M4" s="68"/>
      <c r="N4" s="68"/>
      <c r="O4" s="66"/>
      <c r="P4" s="67"/>
      <c r="Q4" s="68"/>
      <c r="R4" s="66"/>
      <c r="S4" s="67"/>
      <c r="T4" s="68">
        <v>59.638000000000005</v>
      </c>
      <c r="U4" s="69"/>
      <c r="V4" s="66"/>
      <c r="W4" s="67"/>
      <c r="X4" s="70" t="s">
        <v>141</v>
      </c>
      <c r="Y4" s="1"/>
    </row>
    <row r="5" spans="1:25" ht="14.45" x14ac:dyDescent="0.3">
      <c r="A5" s="71" t="s">
        <v>143</v>
      </c>
      <c r="B5" s="72" t="s">
        <v>18</v>
      </c>
      <c r="C5" s="71" t="s">
        <v>19</v>
      </c>
      <c r="D5" s="73"/>
      <c r="E5" s="74">
        <v>12</v>
      </c>
      <c r="F5" s="75"/>
      <c r="G5" s="76"/>
      <c r="H5" s="75">
        <v>85</v>
      </c>
      <c r="I5" s="76"/>
      <c r="J5" s="75"/>
      <c r="K5" s="76"/>
      <c r="L5" s="75">
        <v>3</v>
      </c>
      <c r="M5" s="77"/>
      <c r="N5" s="77"/>
      <c r="O5" s="76"/>
      <c r="P5" s="75"/>
      <c r="Q5" s="77"/>
      <c r="R5" s="76"/>
      <c r="S5" s="78"/>
      <c r="T5" s="77"/>
      <c r="U5" s="77"/>
      <c r="V5" s="79"/>
      <c r="W5" s="80"/>
      <c r="X5" s="81" t="s">
        <v>144</v>
      </c>
      <c r="Y5" s="1" t="s">
        <v>145</v>
      </c>
    </row>
    <row r="6" spans="1:25" ht="14.45" x14ac:dyDescent="0.3">
      <c r="A6" s="82" t="s">
        <v>146</v>
      </c>
      <c r="B6" s="83" t="s">
        <v>18</v>
      </c>
      <c r="C6" s="82" t="s">
        <v>19</v>
      </c>
      <c r="D6" s="84">
        <v>75.129000000000005</v>
      </c>
      <c r="E6" s="85">
        <v>24.870999999999999</v>
      </c>
      <c r="F6" s="86"/>
      <c r="G6" s="87"/>
      <c r="H6" s="86"/>
      <c r="I6" s="87"/>
      <c r="J6" s="86"/>
      <c r="K6" s="87"/>
      <c r="L6" s="86"/>
      <c r="M6" s="88"/>
      <c r="N6" s="88"/>
      <c r="O6" s="87"/>
      <c r="P6" s="86"/>
      <c r="Q6" s="88"/>
      <c r="R6" s="87"/>
      <c r="S6" s="86"/>
      <c r="T6" s="88"/>
      <c r="U6" s="88"/>
      <c r="V6" s="87"/>
      <c r="W6" s="86"/>
      <c r="X6" s="81" t="s">
        <v>147</v>
      </c>
      <c r="Y6" s="1"/>
    </row>
    <row r="7" spans="1:25" ht="14.45" x14ac:dyDescent="0.3">
      <c r="A7" s="89" t="s">
        <v>148</v>
      </c>
      <c r="B7" s="90" t="s">
        <v>18</v>
      </c>
      <c r="C7" s="89" t="s">
        <v>19</v>
      </c>
      <c r="D7" s="229" t="s">
        <v>149</v>
      </c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1"/>
      <c r="X7" s="91" t="s">
        <v>150</v>
      </c>
      <c r="Y7" s="1"/>
    </row>
    <row r="8" spans="1:25" ht="14.45" x14ac:dyDescent="0.3">
      <c r="A8" s="32" t="s">
        <v>151</v>
      </c>
      <c r="B8" s="92" t="s">
        <v>36</v>
      </c>
      <c r="C8" s="32" t="s">
        <v>19</v>
      </c>
      <c r="D8" s="77"/>
      <c r="E8" s="76"/>
      <c r="F8" s="75"/>
      <c r="G8" s="74">
        <v>95.486000000000004</v>
      </c>
      <c r="H8" s="80">
        <v>1.7670000000000001</v>
      </c>
      <c r="I8" s="74"/>
      <c r="J8" s="75"/>
      <c r="K8" s="76"/>
      <c r="L8" s="75"/>
      <c r="M8" s="77"/>
      <c r="N8" s="77"/>
      <c r="O8" s="76"/>
      <c r="P8" s="75"/>
      <c r="Q8" s="77"/>
      <c r="R8" s="76"/>
      <c r="S8" s="75"/>
      <c r="T8" s="77"/>
      <c r="U8" s="77"/>
      <c r="V8" s="76"/>
      <c r="W8" s="80">
        <v>2.746</v>
      </c>
      <c r="X8" s="81" t="s">
        <v>152</v>
      </c>
      <c r="Y8" s="1"/>
    </row>
    <row r="9" spans="1:25" ht="14.45" x14ac:dyDescent="0.3">
      <c r="A9" s="32" t="s">
        <v>153</v>
      </c>
      <c r="B9" s="83" t="s">
        <v>36</v>
      </c>
      <c r="C9" s="82" t="s">
        <v>19</v>
      </c>
      <c r="D9" s="93"/>
      <c r="E9" s="94"/>
      <c r="F9" s="95"/>
      <c r="G9" s="94"/>
      <c r="H9" s="95">
        <v>95</v>
      </c>
      <c r="I9" s="94"/>
      <c r="J9" s="95"/>
      <c r="K9" s="94"/>
      <c r="L9" s="95">
        <v>4</v>
      </c>
      <c r="M9" s="93"/>
      <c r="N9" s="93">
        <v>1</v>
      </c>
      <c r="O9" s="94" t="s">
        <v>39</v>
      </c>
      <c r="P9" s="95"/>
      <c r="Q9" s="93"/>
      <c r="R9" s="94"/>
      <c r="S9" s="95"/>
      <c r="T9" s="93"/>
      <c r="U9" s="93"/>
      <c r="V9" s="94"/>
      <c r="W9" s="95"/>
      <c r="X9" s="81" t="s">
        <v>154</v>
      </c>
      <c r="Y9" s="1" t="s">
        <v>155</v>
      </c>
    </row>
    <row r="10" spans="1:25" ht="14.45" x14ac:dyDescent="0.3">
      <c r="A10" s="32" t="s">
        <v>156</v>
      </c>
      <c r="B10" s="83" t="s">
        <v>36</v>
      </c>
      <c r="C10" s="82" t="s">
        <v>19</v>
      </c>
      <c r="D10" s="93"/>
      <c r="E10" s="94"/>
      <c r="F10" s="95"/>
      <c r="G10" s="94"/>
      <c r="H10" s="95">
        <v>96</v>
      </c>
      <c r="I10" s="94"/>
      <c r="J10" s="95"/>
      <c r="K10" s="94"/>
      <c r="L10" s="95">
        <v>3</v>
      </c>
      <c r="M10" s="93"/>
      <c r="N10" s="93" t="s">
        <v>39</v>
      </c>
      <c r="O10" s="94">
        <v>1</v>
      </c>
      <c r="P10" s="95"/>
      <c r="Q10" s="93"/>
      <c r="R10" s="94"/>
      <c r="S10" s="95"/>
      <c r="T10" s="93"/>
      <c r="U10" s="93"/>
      <c r="V10" s="94"/>
      <c r="W10" s="95"/>
      <c r="X10" s="81" t="s">
        <v>154</v>
      </c>
      <c r="Y10" s="1" t="s">
        <v>155</v>
      </c>
    </row>
    <row r="11" spans="1:25" ht="14.45" x14ac:dyDescent="0.3">
      <c r="A11" s="82" t="s">
        <v>157</v>
      </c>
      <c r="B11" s="96" t="s">
        <v>36</v>
      </c>
      <c r="C11" s="82" t="s">
        <v>19</v>
      </c>
      <c r="D11" s="232" t="s">
        <v>158</v>
      </c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4"/>
      <c r="X11" s="81" t="s">
        <v>152</v>
      </c>
      <c r="Y11" s="1"/>
    </row>
    <row r="12" spans="1:25" ht="14.45" x14ac:dyDescent="0.3">
      <c r="A12" s="82" t="s">
        <v>159</v>
      </c>
      <c r="B12" s="96" t="s">
        <v>36</v>
      </c>
      <c r="C12" s="82" t="s">
        <v>19</v>
      </c>
      <c r="D12" s="93"/>
      <c r="E12" s="94"/>
      <c r="F12" s="95">
        <v>95</v>
      </c>
      <c r="G12" s="94"/>
      <c r="H12" s="95">
        <v>5</v>
      </c>
      <c r="I12" s="94"/>
      <c r="J12" s="95"/>
      <c r="K12" s="94"/>
      <c r="L12" s="95"/>
      <c r="M12" s="93"/>
      <c r="N12" s="93"/>
      <c r="O12" s="94"/>
      <c r="P12" s="95"/>
      <c r="Q12" s="93"/>
      <c r="R12" s="94"/>
      <c r="S12" s="95"/>
      <c r="T12" s="93"/>
      <c r="U12" s="93"/>
      <c r="V12" s="94"/>
      <c r="W12" s="95"/>
      <c r="X12" s="81" t="s">
        <v>152</v>
      </c>
      <c r="Y12" s="1"/>
    </row>
    <row r="13" spans="1:25" ht="14.45" x14ac:dyDescent="0.3">
      <c r="A13" s="82" t="s">
        <v>160</v>
      </c>
      <c r="B13" s="96" t="s">
        <v>36</v>
      </c>
      <c r="C13" s="82" t="s">
        <v>19</v>
      </c>
      <c r="D13" s="93"/>
      <c r="E13" s="94"/>
      <c r="F13" s="95">
        <v>99</v>
      </c>
      <c r="G13" s="94"/>
      <c r="H13" s="95" t="s">
        <v>39</v>
      </c>
      <c r="I13" s="94"/>
      <c r="J13" s="95"/>
      <c r="K13" s="94"/>
      <c r="L13" s="95"/>
      <c r="M13" s="93"/>
      <c r="N13" s="93"/>
      <c r="O13" s="94"/>
      <c r="P13" s="95"/>
      <c r="Q13" s="93"/>
      <c r="R13" s="94"/>
      <c r="S13" s="95"/>
      <c r="T13" s="93"/>
      <c r="U13" s="93"/>
      <c r="V13" s="94"/>
      <c r="W13" s="95"/>
      <c r="X13" s="81" t="s">
        <v>152</v>
      </c>
      <c r="Y13" s="1"/>
    </row>
    <row r="14" spans="1:25" ht="14.45" x14ac:dyDescent="0.3">
      <c r="A14" s="82" t="s">
        <v>161</v>
      </c>
      <c r="B14" s="96" t="s">
        <v>36</v>
      </c>
      <c r="C14" s="82" t="s">
        <v>19</v>
      </c>
      <c r="D14" s="97"/>
      <c r="E14" s="98"/>
      <c r="F14" s="99">
        <v>60</v>
      </c>
      <c r="G14" s="98">
        <v>40</v>
      </c>
      <c r="H14" s="99"/>
      <c r="I14" s="98"/>
      <c r="J14" s="99"/>
      <c r="K14" s="98"/>
      <c r="L14" s="99"/>
      <c r="M14" s="97"/>
      <c r="N14" s="97"/>
      <c r="O14" s="98"/>
      <c r="P14" s="99"/>
      <c r="Q14" s="97"/>
      <c r="R14" s="98"/>
      <c r="S14" s="99"/>
      <c r="T14" s="97"/>
      <c r="U14" s="97"/>
      <c r="V14" s="98"/>
      <c r="W14" s="99"/>
      <c r="X14" s="91" t="s">
        <v>152</v>
      </c>
      <c r="Y14" s="1"/>
    </row>
    <row r="15" spans="1:25" ht="14.45" x14ac:dyDescent="0.3">
      <c r="A15" s="100" t="s">
        <v>162</v>
      </c>
      <c r="B15" s="101" t="s">
        <v>45</v>
      </c>
      <c r="C15" s="100" t="s">
        <v>19</v>
      </c>
      <c r="D15" s="235" t="s">
        <v>163</v>
      </c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7"/>
      <c r="X15" s="102" t="s">
        <v>164</v>
      </c>
      <c r="Y15" s="1"/>
    </row>
    <row r="16" spans="1:25" ht="14.45" x14ac:dyDescent="0.3">
      <c r="A16" s="26" t="s">
        <v>165</v>
      </c>
      <c r="B16" s="103" t="s">
        <v>166</v>
      </c>
      <c r="C16" s="103" t="s">
        <v>167</v>
      </c>
      <c r="D16" s="104"/>
      <c r="E16" s="105"/>
      <c r="F16" s="106"/>
      <c r="G16" s="105">
        <v>78</v>
      </c>
      <c r="H16" s="106"/>
      <c r="I16" s="105"/>
      <c r="J16" s="106">
        <v>19</v>
      </c>
      <c r="K16" s="105"/>
      <c r="L16" s="106"/>
      <c r="M16" s="104"/>
      <c r="N16" s="104"/>
      <c r="O16" s="105"/>
      <c r="P16" s="106"/>
      <c r="Q16" s="104"/>
      <c r="R16" s="105"/>
      <c r="S16" s="106"/>
      <c r="T16" s="104"/>
      <c r="U16" s="104"/>
      <c r="V16" s="105"/>
      <c r="W16" s="106">
        <v>3</v>
      </c>
      <c r="X16" s="62" t="s">
        <v>168</v>
      </c>
      <c r="Y16" s="1"/>
    </row>
    <row r="17" spans="1:25" ht="14.45" x14ac:dyDescent="0.3">
      <c r="A17" s="63" t="s">
        <v>169</v>
      </c>
      <c r="B17" s="107" t="s">
        <v>166</v>
      </c>
      <c r="C17" s="107" t="s">
        <v>167</v>
      </c>
      <c r="D17" s="108"/>
      <c r="E17" s="109"/>
      <c r="F17" s="110"/>
      <c r="G17" s="109">
        <v>99</v>
      </c>
      <c r="H17" s="110"/>
      <c r="I17" s="109"/>
      <c r="J17" s="110"/>
      <c r="K17" s="109"/>
      <c r="L17" s="110"/>
      <c r="M17" s="108"/>
      <c r="N17" s="108"/>
      <c r="O17" s="109"/>
      <c r="P17" s="110"/>
      <c r="Q17" s="108"/>
      <c r="R17" s="109"/>
      <c r="S17" s="110"/>
      <c r="T17" s="108"/>
      <c r="U17" s="108"/>
      <c r="V17" s="109"/>
      <c r="W17" s="110">
        <v>1</v>
      </c>
      <c r="X17" s="70" t="s">
        <v>168</v>
      </c>
      <c r="Y17" s="1"/>
    </row>
    <row r="18" spans="1:25" ht="14.45" x14ac:dyDescent="0.3">
      <c r="A18" s="30" t="s">
        <v>170</v>
      </c>
      <c r="B18" s="111" t="s">
        <v>171</v>
      </c>
      <c r="C18" s="111" t="s">
        <v>167</v>
      </c>
      <c r="D18" s="104">
        <v>100</v>
      </c>
      <c r="E18" s="105"/>
      <c r="F18" s="106"/>
      <c r="G18" s="105"/>
      <c r="H18" s="106"/>
      <c r="I18" s="105"/>
      <c r="J18" s="106"/>
      <c r="K18" s="105"/>
      <c r="L18" s="106"/>
      <c r="M18" s="104"/>
      <c r="N18" s="104"/>
      <c r="O18" s="105"/>
      <c r="P18" s="106"/>
      <c r="Q18" s="104"/>
      <c r="R18" s="105"/>
      <c r="S18" s="106"/>
      <c r="T18" s="104"/>
      <c r="U18" s="104"/>
      <c r="V18" s="105"/>
      <c r="W18" s="106"/>
      <c r="X18" s="62" t="s">
        <v>141</v>
      </c>
      <c r="Y18" s="1"/>
    </row>
    <row r="19" spans="1:25" ht="14.45" x14ac:dyDescent="0.3">
      <c r="A19" s="30" t="s">
        <v>172</v>
      </c>
      <c r="B19" s="112" t="s">
        <v>171</v>
      </c>
      <c r="C19" s="112" t="s">
        <v>167</v>
      </c>
      <c r="D19" s="226" t="s">
        <v>158</v>
      </c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8"/>
      <c r="X19" s="70" t="s">
        <v>147</v>
      </c>
      <c r="Y19" s="1"/>
    </row>
    <row r="20" spans="1:25" ht="14.45" x14ac:dyDescent="0.3">
      <c r="A20" s="113" t="s">
        <v>173</v>
      </c>
      <c r="B20" s="114" t="s">
        <v>174</v>
      </c>
      <c r="C20" s="114" t="s">
        <v>167</v>
      </c>
      <c r="D20" s="115"/>
      <c r="E20" s="116"/>
      <c r="F20" s="117"/>
      <c r="G20" s="116">
        <v>98</v>
      </c>
      <c r="H20" s="117"/>
      <c r="I20" s="116"/>
      <c r="J20" s="117"/>
      <c r="K20" s="116"/>
      <c r="L20" s="117"/>
      <c r="M20" s="115"/>
      <c r="N20" s="115"/>
      <c r="O20" s="116"/>
      <c r="P20" s="117"/>
      <c r="Q20" s="115"/>
      <c r="R20" s="116"/>
      <c r="S20" s="117"/>
      <c r="T20" s="115"/>
      <c r="U20" s="115"/>
      <c r="V20" s="116"/>
      <c r="W20" s="117">
        <v>2</v>
      </c>
      <c r="X20" s="118" t="s">
        <v>168</v>
      </c>
      <c r="Y20" s="1"/>
    </row>
    <row r="21" spans="1:25" ht="14.45" x14ac:dyDescent="0.3">
      <c r="A21" s="30" t="s">
        <v>175</v>
      </c>
      <c r="B21" s="119" t="s">
        <v>176</v>
      </c>
      <c r="C21" s="111" t="s">
        <v>167</v>
      </c>
      <c r="D21" s="120">
        <v>82</v>
      </c>
      <c r="E21" s="121">
        <v>18</v>
      </c>
      <c r="F21" s="106"/>
      <c r="G21" s="105"/>
      <c r="H21" s="106"/>
      <c r="I21" s="105"/>
      <c r="J21" s="106"/>
      <c r="K21" s="105"/>
      <c r="L21" s="106"/>
      <c r="M21" s="104"/>
      <c r="N21" s="104"/>
      <c r="O21" s="105"/>
      <c r="P21" s="106"/>
      <c r="Q21" s="104"/>
      <c r="R21" s="105"/>
      <c r="S21" s="106"/>
      <c r="T21" s="104"/>
      <c r="U21" s="104"/>
      <c r="V21" s="105"/>
      <c r="W21" s="106"/>
      <c r="X21" s="62" t="s">
        <v>177</v>
      </c>
      <c r="Y21" s="1"/>
    </row>
    <row r="22" spans="1:25" ht="14.45" x14ac:dyDescent="0.3">
      <c r="A22" s="122" t="s">
        <v>178</v>
      </c>
      <c r="B22" s="123" t="s">
        <v>176</v>
      </c>
      <c r="C22" s="112" t="s">
        <v>167</v>
      </c>
      <c r="D22" s="124">
        <v>46.894999999999996</v>
      </c>
      <c r="E22" s="125">
        <v>16.923999999999999</v>
      </c>
      <c r="F22" s="126"/>
      <c r="G22" s="125"/>
      <c r="H22" s="126"/>
      <c r="I22" s="125"/>
      <c r="J22" s="127"/>
      <c r="K22" s="128"/>
      <c r="L22" s="126"/>
      <c r="M22" s="124"/>
      <c r="N22" s="124"/>
      <c r="O22" s="125"/>
      <c r="P22" s="126"/>
      <c r="Q22" s="124"/>
      <c r="R22" s="125"/>
      <c r="S22" s="126"/>
      <c r="T22" s="124">
        <v>29.031000000000002</v>
      </c>
      <c r="U22" s="129"/>
      <c r="V22" s="125"/>
      <c r="W22" s="126">
        <v>7.149</v>
      </c>
      <c r="X22" s="62" t="s">
        <v>179</v>
      </c>
      <c r="Y22" s="1"/>
    </row>
    <row r="23" spans="1:25" ht="14.45" x14ac:dyDescent="0.3">
      <c r="A23" s="122" t="s">
        <v>180</v>
      </c>
      <c r="B23" s="123" t="s">
        <v>176</v>
      </c>
      <c r="C23" s="112" t="s">
        <v>167</v>
      </c>
      <c r="D23" s="130">
        <v>99.201999999999998</v>
      </c>
      <c r="E23" s="131"/>
      <c r="F23" s="132"/>
      <c r="G23" s="131"/>
      <c r="H23" s="132"/>
      <c r="I23" s="131"/>
      <c r="J23" s="133"/>
      <c r="K23" s="134"/>
      <c r="L23" s="132"/>
      <c r="M23" s="135"/>
      <c r="N23" s="135"/>
      <c r="O23" s="131"/>
      <c r="P23" s="132"/>
      <c r="Q23" s="135"/>
      <c r="R23" s="131"/>
      <c r="S23" s="132"/>
      <c r="T23" s="135"/>
      <c r="U23" s="136"/>
      <c r="V23" s="131"/>
      <c r="W23" s="137">
        <v>0.79799999999999993</v>
      </c>
      <c r="X23" s="62" t="s">
        <v>147</v>
      </c>
      <c r="Y23" s="1"/>
    </row>
    <row r="24" spans="1:25" ht="14.45" x14ac:dyDescent="0.3">
      <c r="A24" s="122" t="s">
        <v>181</v>
      </c>
      <c r="B24" s="123" t="s">
        <v>176</v>
      </c>
      <c r="C24" s="112" t="s">
        <v>167</v>
      </c>
      <c r="D24" s="124">
        <v>64.924999999999997</v>
      </c>
      <c r="E24" s="125">
        <v>25.66</v>
      </c>
      <c r="F24" s="126"/>
      <c r="G24" s="125"/>
      <c r="H24" s="126">
        <v>8.57</v>
      </c>
      <c r="I24" s="125"/>
      <c r="J24" s="127"/>
      <c r="K24" s="128"/>
      <c r="L24" s="126"/>
      <c r="M24" s="124"/>
      <c r="N24" s="124"/>
      <c r="O24" s="125"/>
      <c r="P24" s="126"/>
      <c r="Q24" s="124"/>
      <c r="R24" s="125"/>
      <c r="S24" s="126"/>
      <c r="T24" s="124"/>
      <c r="U24" s="129"/>
      <c r="V24" s="125"/>
      <c r="W24" s="126">
        <v>0.84399999999999997</v>
      </c>
      <c r="X24" s="62" t="s">
        <v>147</v>
      </c>
      <c r="Y24" s="1"/>
    </row>
    <row r="25" spans="1:25" ht="14.45" x14ac:dyDescent="0.3">
      <c r="A25" s="122" t="s">
        <v>182</v>
      </c>
      <c r="B25" s="123" t="s">
        <v>176</v>
      </c>
      <c r="C25" s="112" t="s">
        <v>167</v>
      </c>
      <c r="D25" s="138">
        <v>61</v>
      </c>
      <c r="E25" s="139">
        <v>37</v>
      </c>
      <c r="F25" s="140"/>
      <c r="G25" s="139"/>
      <c r="H25" s="140"/>
      <c r="I25" s="139"/>
      <c r="J25" s="140"/>
      <c r="K25" s="139"/>
      <c r="L25" s="140"/>
      <c r="M25" s="138"/>
      <c r="N25" s="138"/>
      <c r="O25" s="139"/>
      <c r="P25" s="140"/>
      <c r="Q25" s="138"/>
      <c r="R25" s="139"/>
      <c r="S25" s="140"/>
      <c r="T25" s="138"/>
      <c r="U25" s="138"/>
      <c r="V25" s="139"/>
      <c r="W25" s="140">
        <v>2</v>
      </c>
      <c r="X25" s="62" t="s">
        <v>147</v>
      </c>
      <c r="Y25" s="1"/>
    </row>
    <row r="26" spans="1:25" ht="14.45" x14ac:dyDescent="0.3">
      <c r="A26" s="122" t="s">
        <v>183</v>
      </c>
      <c r="B26" s="112" t="s">
        <v>176</v>
      </c>
      <c r="C26" s="112" t="s">
        <v>167</v>
      </c>
      <c r="D26" s="138">
        <v>90</v>
      </c>
      <c r="E26" s="139">
        <v>10</v>
      </c>
      <c r="F26" s="140"/>
      <c r="G26" s="139"/>
      <c r="H26" s="140"/>
      <c r="I26" s="139"/>
      <c r="J26" s="140"/>
      <c r="K26" s="139"/>
      <c r="L26" s="140"/>
      <c r="M26" s="138"/>
      <c r="N26" s="138"/>
      <c r="O26" s="139"/>
      <c r="P26" s="140"/>
      <c r="Q26" s="138"/>
      <c r="R26" s="139"/>
      <c r="S26" s="140"/>
      <c r="T26" s="138"/>
      <c r="U26" s="138"/>
      <c r="V26" s="139"/>
      <c r="W26" s="140"/>
      <c r="X26" s="62" t="s">
        <v>147</v>
      </c>
      <c r="Y26" s="1"/>
    </row>
    <row r="27" spans="1:25" ht="14.45" x14ac:dyDescent="0.3">
      <c r="A27" s="122" t="s">
        <v>184</v>
      </c>
      <c r="B27" s="112" t="s">
        <v>176</v>
      </c>
      <c r="C27" s="112" t="s">
        <v>167</v>
      </c>
      <c r="D27" s="138">
        <v>90</v>
      </c>
      <c r="E27" s="139">
        <v>10</v>
      </c>
      <c r="F27" s="140"/>
      <c r="G27" s="139"/>
      <c r="H27" s="140"/>
      <c r="I27" s="139"/>
      <c r="J27" s="140"/>
      <c r="K27" s="139"/>
      <c r="L27" s="140"/>
      <c r="M27" s="138"/>
      <c r="N27" s="138"/>
      <c r="O27" s="139"/>
      <c r="P27" s="140"/>
      <c r="Q27" s="138"/>
      <c r="R27" s="139"/>
      <c r="S27" s="140"/>
      <c r="T27" s="138"/>
      <c r="U27" s="138"/>
      <c r="V27" s="139"/>
      <c r="W27" s="140"/>
      <c r="X27" s="62" t="s">
        <v>147</v>
      </c>
      <c r="Y27" s="1"/>
    </row>
    <row r="28" spans="1:25" ht="14.45" x14ac:dyDescent="0.3">
      <c r="A28" s="63" t="s">
        <v>185</v>
      </c>
      <c r="B28" s="107" t="s">
        <v>176</v>
      </c>
      <c r="C28" s="107" t="s">
        <v>167</v>
      </c>
      <c r="D28" s="108">
        <v>69</v>
      </c>
      <c r="E28" s="109">
        <v>31</v>
      </c>
      <c r="F28" s="110"/>
      <c r="G28" s="109"/>
      <c r="H28" s="110"/>
      <c r="I28" s="109"/>
      <c r="J28" s="110"/>
      <c r="K28" s="109"/>
      <c r="L28" s="110"/>
      <c r="M28" s="108"/>
      <c r="N28" s="108"/>
      <c r="O28" s="109"/>
      <c r="P28" s="110"/>
      <c r="Q28" s="108"/>
      <c r="R28" s="109"/>
      <c r="S28" s="110"/>
      <c r="T28" s="108"/>
      <c r="U28" s="108"/>
      <c r="V28" s="109"/>
      <c r="W28" s="110"/>
      <c r="X28" s="70" t="s">
        <v>147</v>
      </c>
      <c r="Y28" s="1"/>
    </row>
    <row r="29" spans="1:25" ht="14.45" x14ac:dyDescent="0.3">
      <c r="A29" s="32" t="s">
        <v>186</v>
      </c>
      <c r="B29" s="141" t="s">
        <v>50</v>
      </c>
      <c r="C29" s="32" t="s">
        <v>48</v>
      </c>
      <c r="D29" s="142">
        <v>72.402000000000001</v>
      </c>
      <c r="E29" s="76"/>
      <c r="F29" s="75"/>
      <c r="G29" s="76"/>
      <c r="H29" s="80">
        <v>1.002</v>
      </c>
      <c r="I29" s="74"/>
      <c r="J29" s="80">
        <v>23.230999999999998</v>
      </c>
      <c r="K29" s="76"/>
      <c r="L29" s="75"/>
      <c r="M29" s="77"/>
      <c r="N29" s="77"/>
      <c r="O29" s="76"/>
      <c r="P29" s="75"/>
      <c r="Q29" s="77"/>
      <c r="R29" s="76"/>
      <c r="S29" s="78"/>
      <c r="T29" s="77"/>
      <c r="U29" s="77"/>
      <c r="V29" s="79"/>
      <c r="W29" s="80">
        <v>3.3649999999999998</v>
      </c>
      <c r="X29" s="81" t="s">
        <v>179</v>
      </c>
      <c r="Y29" s="1"/>
    </row>
    <row r="30" spans="1:25" ht="14.45" x14ac:dyDescent="0.3">
      <c r="A30" s="32" t="s">
        <v>187</v>
      </c>
      <c r="B30" s="141" t="s">
        <v>50</v>
      </c>
      <c r="C30" s="32" t="s">
        <v>48</v>
      </c>
      <c r="D30" s="143">
        <v>80.822000000000003</v>
      </c>
      <c r="E30" s="144"/>
      <c r="F30" s="145"/>
      <c r="G30" s="144"/>
      <c r="H30" s="145"/>
      <c r="I30" s="144"/>
      <c r="J30" s="145"/>
      <c r="K30" s="144"/>
      <c r="L30" s="145"/>
      <c r="M30" s="143"/>
      <c r="N30" s="143"/>
      <c r="O30" s="144"/>
      <c r="P30" s="145"/>
      <c r="Q30" s="143"/>
      <c r="R30" s="144"/>
      <c r="S30" s="145">
        <v>17.138000000000002</v>
      </c>
      <c r="T30" s="143"/>
      <c r="U30" s="146"/>
      <c r="V30" s="144"/>
      <c r="W30" s="145">
        <v>2.04</v>
      </c>
      <c r="X30" s="81" t="s">
        <v>147</v>
      </c>
      <c r="Y30" s="1"/>
    </row>
    <row r="31" spans="1:25" ht="14.45" x14ac:dyDescent="0.3">
      <c r="A31" s="32" t="s">
        <v>188</v>
      </c>
      <c r="B31" s="83" t="s">
        <v>50</v>
      </c>
      <c r="C31" s="82" t="s">
        <v>48</v>
      </c>
      <c r="D31" s="147">
        <v>48.295999999999999</v>
      </c>
      <c r="E31" s="148"/>
      <c r="F31" s="149"/>
      <c r="G31" s="148"/>
      <c r="H31" s="150"/>
      <c r="I31" s="151"/>
      <c r="J31" s="149"/>
      <c r="K31" s="148"/>
      <c r="L31" s="149"/>
      <c r="M31" s="152"/>
      <c r="N31" s="152"/>
      <c r="O31" s="148"/>
      <c r="P31" s="149"/>
      <c r="Q31" s="152"/>
      <c r="R31" s="148"/>
      <c r="S31" s="150"/>
      <c r="T31" s="153"/>
      <c r="U31" s="147">
        <v>46.369</v>
      </c>
      <c r="V31" s="151"/>
      <c r="W31" s="154">
        <v>5.3339999999999996</v>
      </c>
      <c r="X31" s="91" t="s">
        <v>179</v>
      </c>
      <c r="Y31" s="1"/>
    </row>
    <row r="32" spans="1:25" ht="14.45" x14ac:dyDescent="0.3">
      <c r="A32" s="71" t="s">
        <v>189</v>
      </c>
      <c r="B32" s="72" t="s">
        <v>61</v>
      </c>
      <c r="C32" s="71" t="s">
        <v>48</v>
      </c>
      <c r="D32" s="142">
        <v>43.403000000000006</v>
      </c>
      <c r="E32" s="76"/>
      <c r="F32" s="75"/>
      <c r="G32" s="76"/>
      <c r="H32" s="78"/>
      <c r="I32" s="79"/>
      <c r="J32" s="80">
        <v>18.692</v>
      </c>
      <c r="K32" s="74">
        <v>37.905000000000001</v>
      </c>
      <c r="L32" s="75"/>
      <c r="M32" s="77"/>
      <c r="N32" s="77"/>
      <c r="O32" s="76"/>
      <c r="P32" s="75"/>
      <c r="Q32" s="77"/>
      <c r="R32" s="76"/>
      <c r="S32" s="78"/>
      <c r="T32" s="77"/>
      <c r="U32" s="77"/>
      <c r="V32" s="79"/>
      <c r="W32" s="78"/>
      <c r="X32" s="81" t="s">
        <v>179</v>
      </c>
      <c r="Y32" s="1"/>
    </row>
    <row r="33" spans="1:25" ht="14.45" x14ac:dyDescent="0.3">
      <c r="A33" s="82" t="s">
        <v>190</v>
      </c>
      <c r="B33" s="83" t="s">
        <v>61</v>
      </c>
      <c r="C33" s="82" t="s">
        <v>48</v>
      </c>
      <c r="D33" s="155">
        <v>80.515000000000001</v>
      </c>
      <c r="E33" s="87"/>
      <c r="F33" s="86"/>
      <c r="G33" s="87"/>
      <c r="H33" s="156"/>
      <c r="I33" s="157"/>
      <c r="J33" s="158">
        <v>1.6129999999999998</v>
      </c>
      <c r="K33" s="159">
        <v>17.872</v>
      </c>
      <c r="L33" s="86"/>
      <c r="M33" s="88"/>
      <c r="N33" s="88"/>
      <c r="O33" s="87"/>
      <c r="P33" s="86"/>
      <c r="Q33" s="88"/>
      <c r="R33" s="87"/>
      <c r="S33" s="156"/>
      <c r="T33" s="88"/>
      <c r="U33" s="88"/>
      <c r="V33" s="157"/>
      <c r="W33" s="156"/>
      <c r="X33" s="81" t="s">
        <v>179</v>
      </c>
      <c r="Y33" s="1"/>
    </row>
    <row r="34" spans="1:25" ht="14.45" x14ac:dyDescent="0.3">
      <c r="A34" s="82" t="s">
        <v>191</v>
      </c>
      <c r="B34" s="83" t="s">
        <v>61</v>
      </c>
      <c r="C34" s="82" t="s">
        <v>48</v>
      </c>
      <c r="D34" s="160">
        <v>100</v>
      </c>
      <c r="E34" s="87"/>
      <c r="F34" s="86"/>
      <c r="G34" s="87"/>
      <c r="H34" s="86"/>
      <c r="I34" s="87"/>
      <c r="J34" s="86"/>
      <c r="K34" s="87"/>
      <c r="L34" s="86"/>
      <c r="M34" s="88"/>
      <c r="N34" s="88"/>
      <c r="O34" s="87"/>
      <c r="P34" s="86"/>
      <c r="Q34" s="88"/>
      <c r="R34" s="87"/>
      <c r="S34" s="86"/>
      <c r="T34" s="88"/>
      <c r="U34" s="88"/>
      <c r="V34" s="87"/>
      <c r="W34" s="86"/>
      <c r="X34" s="81" t="s">
        <v>179</v>
      </c>
      <c r="Y34" s="1"/>
    </row>
    <row r="35" spans="1:25" ht="14.45" x14ac:dyDescent="0.3">
      <c r="A35" s="89" t="s">
        <v>192</v>
      </c>
      <c r="B35" s="90" t="s">
        <v>61</v>
      </c>
      <c r="C35" s="89" t="s">
        <v>48</v>
      </c>
      <c r="D35" s="147">
        <v>100</v>
      </c>
      <c r="E35" s="148"/>
      <c r="F35" s="149"/>
      <c r="G35" s="148"/>
      <c r="H35" s="149"/>
      <c r="I35" s="148"/>
      <c r="J35" s="149"/>
      <c r="K35" s="148"/>
      <c r="L35" s="149"/>
      <c r="M35" s="152"/>
      <c r="N35" s="152"/>
      <c r="O35" s="148"/>
      <c r="P35" s="149"/>
      <c r="Q35" s="152"/>
      <c r="R35" s="148"/>
      <c r="S35" s="150"/>
      <c r="T35" s="152"/>
      <c r="U35" s="152"/>
      <c r="V35" s="151"/>
      <c r="W35" s="149"/>
      <c r="X35" s="91" t="s">
        <v>179</v>
      </c>
      <c r="Y35" s="1"/>
    </row>
    <row r="36" spans="1:25" ht="14.45" x14ac:dyDescent="0.3">
      <c r="A36" s="32" t="s">
        <v>193</v>
      </c>
      <c r="B36" s="83" t="s">
        <v>73</v>
      </c>
      <c r="C36" s="82" t="s">
        <v>48</v>
      </c>
      <c r="D36" s="161"/>
      <c r="E36" s="162"/>
      <c r="F36" s="163"/>
      <c r="G36" s="162"/>
      <c r="H36" s="163"/>
      <c r="I36" s="162"/>
      <c r="J36" s="163"/>
      <c r="K36" s="162"/>
      <c r="L36" s="163">
        <v>33</v>
      </c>
      <c r="M36" s="161">
        <v>17</v>
      </c>
      <c r="N36" s="161"/>
      <c r="O36" s="162"/>
      <c r="P36" s="163"/>
      <c r="Q36" s="161"/>
      <c r="R36" s="162"/>
      <c r="S36" s="163"/>
      <c r="T36" s="161"/>
      <c r="U36" s="164">
        <v>2</v>
      </c>
      <c r="V36" s="162"/>
      <c r="W36" s="163">
        <v>48</v>
      </c>
      <c r="X36" s="81" t="s">
        <v>154</v>
      </c>
      <c r="Y36" s="1" t="s">
        <v>155</v>
      </c>
    </row>
    <row r="37" spans="1:25" ht="14.45" x14ac:dyDescent="0.3">
      <c r="A37" s="32" t="s">
        <v>194</v>
      </c>
      <c r="B37" s="83" t="s">
        <v>73</v>
      </c>
      <c r="C37" s="82" t="s">
        <v>48</v>
      </c>
      <c r="D37" s="93"/>
      <c r="E37" s="94"/>
      <c r="F37" s="95"/>
      <c r="G37" s="94"/>
      <c r="H37" s="95">
        <v>21</v>
      </c>
      <c r="I37" s="94">
        <v>50</v>
      </c>
      <c r="J37" s="95"/>
      <c r="K37" s="94"/>
      <c r="L37" s="95">
        <v>16</v>
      </c>
      <c r="M37" s="93">
        <v>7</v>
      </c>
      <c r="N37" s="93"/>
      <c r="O37" s="94"/>
      <c r="P37" s="95">
        <v>6</v>
      </c>
      <c r="Q37" s="93"/>
      <c r="R37" s="94"/>
      <c r="S37" s="95"/>
      <c r="T37" s="93"/>
      <c r="U37" s="93"/>
      <c r="V37" s="94"/>
      <c r="W37" s="95"/>
      <c r="X37" s="81" t="s">
        <v>154</v>
      </c>
      <c r="Y37" s="1"/>
    </row>
    <row r="38" spans="1:25" ht="14.45" x14ac:dyDescent="0.3">
      <c r="A38" s="32" t="s">
        <v>195</v>
      </c>
      <c r="B38" s="141" t="s">
        <v>73</v>
      </c>
      <c r="C38" s="32" t="s">
        <v>48</v>
      </c>
      <c r="D38" s="93">
        <v>88</v>
      </c>
      <c r="E38" s="94"/>
      <c r="F38" s="95"/>
      <c r="G38" s="94"/>
      <c r="H38" s="95"/>
      <c r="I38" s="94"/>
      <c r="J38" s="95"/>
      <c r="K38" s="94"/>
      <c r="L38" s="95" t="s">
        <v>39</v>
      </c>
      <c r="M38" s="93"/>
      <c r="N38" s="93"/>
      <c r="O38" s="94"/>
      <c r="P38" s="95"/>
      <c r="Q38" s="93">
        <v>11</v>
      </c>
      <c r="R38" s="94"/>
      <c r="S38" s="95"/>
      <c r="T38" s="93"/>
      <c r="U38" s="93"/>
      <c r="V38" s="94"/>
      <c r="W38" s="95">
        <v>1</v>
      </c>
      <c r="X38" s="81" t="s">
        <v>144</v>
      </c>
      <c r="Y38" s="1"/>
    </row>
    <row r="39" spans="1:25" ht="14.45" x14ac:dyDescent="0.3">
      <c r="A39" s="32" t="s">
        <v>196</v>
      </c>
      <c r="B39" s="83" t="s">
        <v>73</v>
      </c>
      <c r="C39" s="82" t="s">
        <v>48</v>
      </c>
      <c r="D39" s="93">
        <v>100</v>
      </c>
      <c r="E39" s="94"/>
      <c r="F39" s="95"/>
      <c r="G39" s="94"/>
      <c r="H39" s="95"/>
      <c r="I39" s="94"/>
      <c r="J39" s="95"/>
      <c r="K39" s="94"/>
      <c r="L39" s="95"/>
      <c r="M39" s="93"/>
      <c r="N39" s="93"/>
      <c r="O39" s="94"/>
      <c r="P39" s="95"/>
      <c r="Q39" s="93"/>
      <c r="R39" s="94"/>
      <c r="S39" s="95"/>
      <c r="T39" s="93"/>
      <c r="U39" s="93"/>
      <c r="V39" s="94"/>
      <c r="W39" s="95"/>
      <c r="X39" s="81" t="s">
        <v>179</v>
      </c>
      <c r="Y39" s="1"/>
    </row>
    <row r="40" spans="1:25" ht="14.45" x14ac:dyDescent="0.3">
      <c r="A40" s="32" t="s">
        <v>197</v>
      </c>
      <c r="B40" s="83" t="s">
        <v>73</v>
      </c>
      <c r="C40" s="82" t="s">
        <v>48</v>
      </c>
      <c r="D40" s="165">
        <v>100</v>
      </c>
      <c r="E40" s="166"/>
      <c r="F40" s="167"/>
      <c r="G40" s="166"/>
      <c r="H40" s="167"/>
      <c r="I40" s="166"/>
      <c r="J40" s="167"/>
      <c r="K40" s="166"/>
      <c r="L40" s="167"/>
      <c r="M40" s="168"/>
      <c r="N40" s="168"/>
      <c r="O40" s="166"/>
      <c r="P40" s="167"/>
      <c r="Q40" s="168"/>
      <c r="R40" s="166"/>
      <c r="S40" s="167"/>
      <c r="T40" s="168"/>
      <c r="U40" s="169"/>
      <c r="V40" s="166"/>
      <c r="W40" s="170" t="s">
        <v>198</v>
      </c>
      <c r="X40" s="81" t="s">
        <v>179</v>
      </c>
      <c r="Y40" s="1"/>
    </row>
    <row r="41" spans="1:25" ht="14.45" x14ac:dyDescent="0.3">
      <c r="A41" s="100" t="s">
        <v>199</v>
      </c>
      <c r="B41" s="171" t="s">
        <v>200</v>
      </c>
      <c r="C41" s="100" t="s">
        <v>48</v>
      </c>
      <c r="D41" s="172">
        <v>37.155000000000001</v>
      </c>
      <c r="E41" s="173"/>
      <c r="F41" s="174">
        <v>16.672999999999998</v>
      </c>
      <c r="G41" s="173">
        <v>46.172000000000004</v>
      </c>
      <c r="H41" s="174"/>
      <c r="I41" s="173"/>
      <c r="J41" s="175"/>
      <c r="K41" s="176"/>
      <c r="L41" s="174"/>
      <c r="M41" s="172"/>
      <c r="N41" s="172"/>
      <c r="O41" s="173"/>
      <c r="P41" s="174"/>
      <c r="Q41" s="172"/>
      <c r="R41" s="173"/>
      <c r="S41" s="174"/>
      <c r="T41" s="172"/>
      <c r="U41" s="177"/>
      <c r="V41" s="173"/>
      <c r="W41" s="174"/>
      <c r="X41" s="102" t="s">
        <v>179</v>
      </c>
      <c r="Y41" s="1"/>
    </row>
    <row r="42" spans="1:25" ht="14.45" x14ac:dyDescent="0.3">
      <c r="A42" s="32" t="s">
        <v>201</v>
      </c>
      <c r="B42" s="83" t="s">
        <v>94</v>
      </c>
      <c r="C42" s="82" t="s">
        <v>48</v>
      </c>
      <c r="D42" s="172"/>
      <c r="E42" s="173"/>
      <c r="F42" s="174"/>
      <c r="G42" s="173">
        <v>96.088999999999999</v>
      </c>
      <c r="H42" s="174"/>
      <c r="I42" s="173"/>
      <c r="J42" s="174">
        <v>2.1190000000000002</v>
      </c>
      <c r="K42" s="173"/>
      <c r="L42" s="174"/>
      <c r="M42" s="172"/>
      <c r="N42" s="172"/>
      <c r="O42" s="173"/>
      <c r="P42" s="174"/>
      <c r="Q42" s="172"/>
      <c r="R42" s="173"/>
      <c r="S42" s="174"/>
      <c r="T42" s="172"/>
      <c r="U42" s="177"/>
      <c r="V42" s="173"/>
      <c r="W42" s="174">
        <v>1.7919999999999998</v>
      </c>
      <c r="X42" s="102" t="s">
        <v>152</v>
      </c>
      <c r="Y42" s="1"/>
    </row>
    <row r="43" spans="1:25" ht="14.45" x14ac:dyDescent="0.3">
      <c r="A43" s="113" t="s">
        <v>202</v>
      </c>
      <c r="B43" s="114" t="s">
        <v>97</v>
      </c>
      <c r="C43" s="113" t="s">
        <v>98</v>
      </c>
      <c r="D43" s="178">
        <v>20.838000000000001</v>
      </c>
      <c r="E43" s="179">
        <v>79.162000000000006</v>
      </c>
      <c r="F43" s="180"/>
      <c r="G43" s="181"/>
      <c r="H43" s="180"/>
      <c r="I43" s="181"/>
      <c r="J43" s="180"/>
      <c r="K43" s="181"/>
      <c r="L43" s="180"/>
      <c r="M43" s="182"/>
      <c r="N43" s="182"/>
      <c r="O43" s="181"/>
      <c r="P43" s="180"/>
      <c r="Q43" s="182"/>
      <c r="R43" s="181"/>
      <c r="S43" s="180"/>
      <c r="T43" s="182"/>
      <c r="U43" s="182"/>
      <c r="V43" s="181"/>
      <c r="W43" s="180"/>
      <c r="X43" s="118" t="s">
        <v>147</v>
      </c>
      <c r="Y43" s="1"/>
    </row>
    <row r="44" spans="1:25" ht="14.45" x14ac:dyDescent="0.3">
      <c r="A44" s="122" t="s">
        <v>203</v>
      </c>
      <c r="B44" s="183" t="s">
        <v>204</v>
      </c>
      <c r="C44" s="122" t="s">
        <v>98</v>
      </c>
      <c r="D44" s="238" t="s">
        <v>158</v>
      </c>
      <c r="E44" s="239"/>
      <c r="F44" s="239"/>
      <c r="G44" s="239"/>
      <c r="H44" s="239"/>
      <c r="I44" s="239"/>
      <c r="J44" s="239"/>
      <c r="K44" s="239"/>
      <c r="L44" s="239"/>
      <c r="M44" s="239"/>
      <c r="N44" s="239"/>
      <c r="O44" s="239"/>
      <c r="P44" s="239"/>
      <c r="Q44" s="239"/>
      <c r="R44" s="239"/>
      <c r="S44" s="239"/>
      <c r="T44" s="239"/>
      <c r="U44" s="239"/>
      <c r="V44" s="239"/>
      <c r="W44" s="240"/>
      <c r="X44" s="62" t="s">
        <v>141</v>
      </c>
      <c r="Y44" s="1"/>
    </row>
    <row r="45" spans="1:25" ht="14.45" x14ac:dyDescent="0.3">
      <c r="A45" s="122" t="s">
        <v>205</v>
      </c>
      <c r="B45" s="112" t="s">
        <v>204</v>
      </c>
      <c r="C45" s="122" t="s">
        <v>98</v>
      </c>
      <c r="D45" s="130">
        <v>100</v>
      </c>
      <c r="E45" s="134"/>
      <c r="F45" s="133"/>
      <c r="G45" s="134"/>
      <c r="H45" s="133"/>
      <c r="I45" s="134"/>
      <c r="J45" s="133"/>
      <c r="K45" s="134"/>
      <c r="L45" s="133"/>
      <c r="M45" s="136"/>
      <c r="N45" s="136"/>
      <c r="O45" s="134"/>
      <c r="P45" s="133"/>
      <c r="Q45" s="136"/>
      <c r="R45" s="134"/>
      <c r="S45" s="133"/>
      <c r="T45" s="136"/>
      <c r="U45" s="136"/>
      <c r="V45" s="134"/>
      <c r="W45" s="133"/>
      <c r="X45" s="62" t="s">
        <v>147</v>
      </c>
      <c r="Y45" s="1"/>
    </row>
    <row r="46" spans="1:25" ht="14.45" x14ac:dyDescent="0.3">
      <c r="A46" s="122" t="s">
        <v>206</v>
      </c>
      <c r="B46" s="112" t="s">
        <v>204</v>
      </c>
      <c r="C46" s="122" t="s">
        <v>98</v>
      </c>
      <c r="D46" s="136"/>
      <c r="E46" s="184">
        <v>8.2240000000000002</v>
      </c>
      <c r="F46" s="133"/>
      <c r="G46" s="134"/>
      <c r="H46" s="185">
        <v>91.5</v>
      </c>
      <c r="I46" s="184"/>
      <c r="J46" s="133"/>
      <c r="K46" s="134"/>
      <c r="L46" s="133"/>
      <c r="M46" s="136"/>
      <c r="N46" s="136"/>
      <c r="O46" s="134"/>
      <c r="P46" s="133"/>
      <c r="Q46" s="136"/>
      <c r="R46" s="134"/>
      <c r="S46" s="133"/>
      <c r="T46" s="136"/>
      <c r="U46" s="136"/>
      <c r="V46" s="134"/>
      <c r="W46" s="133"/>
      <c r="X46" s="62" t="s">
        <v>179</v>
      </c>
      <c r="Y46" s="1"/>
    </row>
    <row r="47" spans="1:25" ht="14.45" x14ac:dyDescent="0.3">
      <c r="A47" s="122" t="s">
        <v>207</v>
      </c>
      <c r="B47" s="112" t="s">
        <v>204</v>
      </c>
      <c r="C47" s="122" t="s">
        <v>98</v>
      </c>
      <c r="D47" s="138"/>
      <c r="E47" s="139"/>
      <c r="F47" s="140"/>
      <c r="G47" s="139"/>
      <c r="H47" s="140"/>
      <c r="I47" s="139"/>
      <c r="J47" s="140">
        <v>100</v>
      </c>
      <c r="K47" s="139"/>
      <c r="L47" s="140"/>
      <c r="M47" s="138"/>
      <c r="N47" s="138"/>
      <c r="O47" s="139"/>
      <c r="P47" s="140"/>
      <c r="Q47" s="138"/>
      <c r="R47" s="139"/>
      <c r="S47" s="140"/>
      <c r="T47" s="138"/>
      <c r="U47" s="138"/>
      <c r="V47" s="139"/>
      <c r="W47" s="140"/>
      <c r="X47" s="62" t="s">
        <v>179</v>
      </c>
      <c r="Y47" s="1"/>
    </row>
    <row r="48" spans="1:25" ht="14.45" x14ac:dyDescent="0.3">
      <c r="A48" s="63" t="s">
        <v>208</v>
      </c>
      <c r="B48" s="107" t="s">
        <v>204</v>
      </c>
      <c r="C48" s="63" t="s">
        <v>98</v>
      </c>
      <c r="D48" s="226" t="s">
        <v>158</v>
      </c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7"/>
      <c r="V48" s="227"/>
      <c r="W48" s="228"/>
      <c r="X48" s="70" t="s">
        <v>141</v>
      </c>
      <c r="Y48" s="1"/>
    </row>
    <row r="49" spans="1:25" ht="14.45" x14ac:dyDescent="0.3">
      <c r="A49" s="122" t="s">
        <v>209</v>
      </c>
      <c r="B49" s="112" t="s">
        <v>210</v>
      </c>
      <c r="C49" s="122" t="s">
        <v>98</v>
      </c>
      <c r="D49" s="186">
        <v>87.766000000000005</v>
      </c>
      <c r="E49" s="187"/>
      <c r="F49" s="188"/>
      <c r="G49" s="189"/>
      <c r="H49" s="190">
        <v>12.234</v>
      </c>
      <c r="I49" s="187"/>
      <c r="J49" s="188"/>
      <c r="K49" s="189"/>
      <c r="L49" s="188"/>
      <c r="M49" s="191"/>
      <c r="N49" s="191"/>
      <c r="O49" s="189"/>
      <c r="P49" s="188"/>
      <c r="Q49" s="191"/>
      <c r="R49" s="189"/>
      <c r="S49" s="188"/>
      <c r="T49" s="191"/>
      <c r="U49" s="191"/>
      <c r="V49" s="189"/>
      <c r="W49" s="188"/>
      <c r="X49" s="62" t="s">
        <v>147</v>
      </c>
      <c r="Y49" s="1"/>
    </row>
    <row r="50" spans="1:25" ht="14.45" x14ac:dyDescent="0.3">
      <c r="A50" s="122" t="s">
        <v>211</v>
      </c>
      <c r="B50" s="112" t="s">
        <v>210</v>
      </c>
      <c r="C50" s="122" t="s">
        <v>98</v>
      </c>
      <c r="D50" s="192">
        <v>84.582999999999998</v>
      </c>
      <c r="E50" s="184">
        <v>13.944000000000001</v>
      </c>
      <c r="F50" s="133"/>
      <c r="G50" s="134"/>
      <c r="H50" s="133"/>
      <c r="I50" s="134"/>
      <c r="J50" s="133"/>
      <c r="K50" s="134"/>
      <c r="L50" s="133"/>
      <c r="M50" s="136"/>
      <c r="N50" s="136"/>
      <c r="O50" s="134"/>
      <c r="P50" s="133"/>
      <c r="Q50" s="136"/>
      <c r="R50" s="134"/>
      <c r="S50" s="132"/>
      <c r="T50" s="136"/>
      <c r="U50" s="136"/>
      <c r="V50" s="131"/>
      <c r="W50" s="185">
        <v>1.4730000000000001</v>
      </c>
      <c r="X50" s="62" t="s">
        <v>147</v>
      </c>
      <c r="Y50" s="1"/>
    </row>
    <row r="51" spans="1:25" ht="14.45" x14ac:dyDescent="0.3">
      <c r="A51" s="122" t="s">
        <v>212</v>
      </c>
      <c r="B51" s="112" t="s">
        <v>210</v>
      </c>
      <c r="C51" s="122" t="s">
        <v>98</v>
      </c>
      <c r="D51" s="138">
        <v>99</v>
      </c>
      <c r="E51" s="139"/>
      <c r="F51" s="140"/>
      <c r="G51" s="139"/>
      <c r="H51" s="140"/>
      <c r="I51" s="139"/>
      <c r="J51" s="140"/>
      <c r="K51" s="139"/>
      <c r="L51" s="140"/>
      <c r="M51" s="138"/>
      <c r="N51" s="138"/>
      <c r="O51" s="139"/>
      <c r="P51" s="140"/>
      <c r="Q51" s="138"/>
      <c r="R51" s="139"/>
      <c r="S51" s="140"/>
      <c r="T51" s="138"/>
      <c r="U51" s="138"/>
      <c r="V51" s="139"/>
      <c r="W51" s="140">
        <v>1</v>
      </c>
      <c r="X51" s="62" t="s">
        <v>147</v>
      </c>
      <c r="Y51" s="1"/>
    </row>
    <row r="52" spans="1:25" x14ac:dyDescent="0.25">
      <c r="A52" s="63" t="s">
        <v>213</v>
      </c>
      <c r="B52" s="107" t="s">
        <v>210</v>
      </c>
      <c r="C52" s="63" t="s">
        <v>98</v>
      </c>
      <c r="D52" s="108"/>
      <c r="E52" s="109">
        <v>33</v>
      </c>
      <c r="F52" s="110"/>
      <c r="G52" s="109"/>
      <c r="H52" s="110">
        <v>65</v>
      </c>
      <c r="I52" s="109"/>
      <c r="J52" s="110"/>
      <c r="K52" s="109"/>
      <c r="L52" s="110"/>
      <c r="M52" s="108"/>
      <c r="N52" s="108"/>
      <c r="O52" s="109"/>
      <c r="P52" s="110"/>
      <c r="Q52" s="108"/>
      <c r="R52" s="109"/>
      <c r="S52" s="110"/>
      <c r="T52" s="108"/>
      <c r="U52" s="108"/>
      <c r="V52" s="109"/>
      <c r="W52" s="110">
        <v>2</v>
      </c>
      <c r="X52" s="70" t="s">
        <v>144</v>
      </c>
      <c r="Y52" s="1"/>
    </row>
    <row r="53" spans="1:25" x14ac:dyDescent="0.25">
      <c r="A53" s="122" t="s">
        <v>214</v>
      </c>
      <c r="B53" s="112" t="s">
        <v>215</v>
      </c>
      <c r="C53" s="122" t="s">
        <v>98</v>
      </c>
      <c r="D53" s="104">
        <v>100</v>
      </c>
      <c r="E53" s="105"/>
      <c r="F53" s="106"/>
      <c r="G53" s="105"/>
      <c r="H53" s="106"/>
      <c r="I53" s="105"/>
      <c r="J53" s="106"/>
      <c r="K53" s="105"/>
      <c r="L53" s="106"/>
      <c r="M53" s="104"/>
      <c r="N53" s="104"/>
      <c r="O53" s="105"/>
      <c r="P53" s="106"/>
      <c r="Q53" s="104"/>
      <c r="R53" s="105"/>
      <c r="S53" s="106"/>
      <c r="T53" s="104"/>
      <c r="U53" s="104"/>
      <c r="V53" s="105"/>
      <c r="W53" s="106"/>
      <c r="X53" s="62" t="s">
        <v>179</v>
      </c>
      <c r="Y53" s="1"/>
    </row>
    <row r="54" spans="1:25" x14ac:dyDescent="0.25">
      <c r="A54" s="122" t="s">
        <v>216</v>
      </c>
      <c r="B54" s="112" t="s">
        <v>215</v>
      </c>
      <c r="C54" s="122" t="s">
        <v>98</v>
      </c>
      <c r="D54" s="138"/>
      <c r="E54" s="139">
        <v>35</v>
      </c>
      <c r="F54" s="140"/>
      <c r="G54" s="139"/>
      <c r="H54" s="140">
        <v>64</v>
      </c>
      <c r="I54" s="139"/>
      <c r="J54" s="140"/>
      <c r="K54" s="139"/>
      <c r="L54" s="140"/>
      <c r="M54" s="138"/>
      <c r="N54" s="138"/>
      <c r="O54" s="139"/>
      <c r="P54" s="140"/>
      <c r="Q54" s="138"/>
      <c r="R54" s="139"/>
      <c r="S54" s="140"/>
      <c r="T54" s="138"/>
      <c r="U54" s="138"/>
      <c r="V54" s="139"/>
      <c r="W54" s="140">
        <v>1</v>
      </c>
      <c r="X54" s="62" t="s">
        <v>144</v>
      </c>
      <c r="Y54" s="1"/>
    </row>
    <row r="55" spans="1:25" x14ac:dyDescent="0.25">
      <c r="A55" s="122" t="s">
        <v>217</v>
      </c>
      <c r="B55" s="112" t="s">
        <v>215</v>
      </c>
      <c r="C55" s="122" t="s">
        <v>98</v>
      </c>
      <c r="D55" s="138">
        <v>8</v>
      </c>
      <c r="E55" s="139"/>
      <c r="F55" s="140"/>
      <c r="G55" s="139"/>
      <c r="H55" s="140">
        <v>91</v>
      </c>
      <c r="I55" s="139"/>
      <c r="J55" s="140"/>
      <c r="K55" s="139"/>
      <c r="L55" s="140"/>
      <c r="M55" s="138"/>
      <c r="N55" s="138"/>
      <c r="O55" s="139"/>
      <c r="P55" s="140"/>
      <c r="Q55" s="138"/>
      <c r="R55" s="139"/>
      <c r="S55" s="140"/>
      <c r="T55" s="138"/>
      <c r="U55" s="138"/>
      <c r="V55" s="139"/>
      <c r="W55" s="140">
        <v>1</v>
      </c>
      <c r="X55" s="62" t="s">
        <v>144</v>
      </c>
      <c r="Y55" s="1"/>
    </row>
    <row r="56" spans="1:25" x14ac:dyDescent="0.25">
      <c r="A56" s="122" t="s">
        <v>218</v>
      </c>
      <c r="B56" s="112" t="s">
        <v>215</v>
      </c>
      <c r="C56" s="122" t="s">
        <v>98</v>
      </c>
      <c r="D56" s="138">
        <v>18</v>
      </c>
      <c r="E56" s="139"/>
      <c r="F56" s="140"/>
      <c r="G56" s="139"/>
      <c r="H56" s="140">
        <v>80</v>
      </c>
      <c r="I56" s="139"/>
      <c r="J56" s="140"/>
      <c r="K56" s="139"/>
      <c r="L56" s="140"/>
      <c r="M56" s="138"/>
      <c r="N56" s="138"/>
      <c r="O56" s="139"/>
      <c r="P56" s="140"/>
      <c r="Q56" s="138"/>
      <c r="R56" s="139"/>
      <c r="S56" s="140"/>
      <c r="T56" s="138"/>
      <c r="U56" s="138"/>
      <c r="V56" s="139"/>
      <c r="W56" s="140">
        <v>1</v>
      </c>
      <c r="X56" s="62" t="s">
        <v>144</v>
      </c>
      <c r="Y56" s="1"/>
    </row>
    <row r="57" spans="1:25" x14ac:dyDescent="0.25">
      <c r="A57" s="63" t="s">
        <v>219</v>
      </c>
      <c r="B57" s="107" t="s">
        <v>215</v>
      </c>
      <c r="C57" s="63" t="s">
        <v>98</v>
      </c>
      <c r="D57" s="108">
        <v>4</v>
      </c>
      <c r="E57" s="109"/>
      <c r="F57" s="110"/>
      <c r="G57" s="109"/>
      <c r="H57" s="110">
        <v>92</v>
      </c>
      <c r="I57" s="109"/>
      <c r="J57" s="110"/>
      <c r="K57" s="109"/>
      <c r="L57" s="110">
        <v>4</v>
      </c>
      <c r="M57" s="108"/>
      <c r="N57" s="108"/>
      <c r="O57" s="109"/>
      <c r="P57" s="110"/>
      <c r="Q57" s="108"/>
      <c r="R57" s="109"/>
      <c r="S57" s="110"/>
      <c r="T57" s="108"/>
      <c r="U57" s="108"/>
      <c r="V57" s="109"/>
      <c r="W57" s="110"/>
      <c r="X57" s="70" t="s">
        <v>154</v>
      </c>
      <c r="Y57" s="1" t="s">
        <v>155</v>
      </c>
    </row>
  </sheetData>
  <mergeCells count="6">
    <mergeCell ref="D48:W48"/>
    <mergeCell ref="D7:W7"/>
    <mergeCell ref="D11:W11"/>
    <mergeCell ref="D15:W15"/>
    <mergeCell ref="D19:W19"/>
    <mergeCell ref="D44:W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workbookViewId="0">
      <selection activeCell="G32" sqref="G32"/>
    </sheetView>
  </sheetViews>
  <sheetFormatPr baseColWidth="10" defaultRowHeight="15" x14ac:dyDescent="0.25"/>
  <cols>
    <col min="1" max="1" width="15.85546875" bestFit="1" customWidth="1"/>
    <col min="2" max="2" width="8.140625" bestFit="1" customWidth="1"/>
    <col min="3" max="3" width="6.28515625" bestFit="1" customWidth="1"/>
    <col min="4" max="4" width="9.7109375" bestFit="1" customWidth="1"/>
    <col min="5" max="5" width="12.140625" bestFit="1" customWidth="1"/>
    <col min="6" max="6" width="10.140625" bestFit="1" customWidth="1"/>
    <col min="7" max="7" width="9.7109375" bestFit="1" customWidth="1"/>
    <col min="8" max="8" width="10" bestFit="1" customWidth="1"/>
    <col min="9" max="9" width="9" bestFit="1" customWidth="1"/>
    <col min="10" max="10" width="6.85546875" bestFit="1" customWidth="1"/>
    <col min="11" max="11" width="11.28515625" bestFit="1" customWidth="1"/>
    <col min="12" max="12" width="7.85546875" customWidth="1"/>
    <col min="13" max="13" width="9" bestFit="1" customWidth="1"/>
    <col min="14" max="14" width="10.5703125" bestFit="1" customWidth="1"/>
    <col min="15" max="16" width="7" bestFit="1" customWidth="1"/>
    <col min="17" max="17" width="11.28515625" bestFit="1" customWidth="1"/>
    <col min="20" max="20" width="13.28515625" bestFit="1" customWidth="1"/>
  </cols>
  <sheetData>
    <row r="1" spans="1:27" ht="14.45" x14ac:dyDescent="0.3">
      <c r="T1" t="s">
        <v>124</v>
      </c>
    </row>
    <row r="2" spans="1:27" ht="15.75" thickBot="1" x14ac:dyDescent="0.3">
      <c r="A2" s="26" t="s">
        <v>2</v>
      </c>
      <c r="B2" s="26" t="s">
        <v>102</v>
      </c>
      <c r="C2" s="26" t="s">
        <v>3</v>
      </c>
      <c r="D2" s="26" t="s">
        <v>4</v>
      </c>
      <c r="E2" s="26" t="s">
        <v>5</v>
      </c>
      <c r="F2" s="26" t="s">
        <v>6</v>
      </c>
      <c r="G2" s="26" t="s">
        <v>7</v>
      </c>
      <c r="H2" s="26" t="s">
        <v>8</v>
      </c>
      <c r="I2" s="26" t="s">
        <v>9</v>
      </c>
      <c r="J2" s="26" t="s">
        <v>10</v>
      </c>
      <c r="K2" s="26" t="s">
        <v>11</v>
      </c>
      <c r="L2" s="26" t="s">
        <v>12</v>
      </c>
      <c r="M2" s="26" t="s">
        <v>13</v>
      </c>
      <c r="N2" s="26" t="s">
        <v>14</v>
      </c>
      <c r="O2" s="26" t="s">
        <v>15</v>
      </c>
      <c r="P2" s="26" t="s">
        <v>16</v>
      </c>
      <c r="Q2" s="26" t="s">
        <v>101</v>
      </c>
      <c r="T2" s="35" t="s">
        <v>2</v>
      </c>
      <c r="U2" s="35" t="s">
        <v>3</v>
      </c>
      <c r="V2" s="35" t="s">
        <v>4</v>
      </c>
      <c r="W2" s="35" t="s">
        <v>5</v>
      </c>
      <c r="X2" s="35" t="s">
        <v>6</v>
      </c>
      <c r="Y2" s="35" t="s">
        <v>108</v>
      </c>
    </row>
    <row r="3" spans="1:27" ht="15.6" thickTop="1" thickBot="1" x14ac:dyDescent="0.35">
      <c r="A3" s="27" t="s">
        <v>17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7" t="s">
        <v>108</v>
      </c>
      <c r="T3" s="29" t="s">
        <v>119</v>
      </c>
      <c r="U3" s="241">
        <f>C8*100/($C8+$D8+$E8+$F8+$J8+$K8+$Q8)</f>
        <v>31.082333672383886</v>
      </c>
      <c r="V3" s="241">
        <f>D8*100/($C8+$D8+$E8+$F8+$J8+$K8+$Q8)</f>
        <v>14.092923171862751</v>
      </c>
      <c r="W3" s="241">
        <f>E8*100/($C8+$D8+$E8+$F8+$J8+$K8+$Q8)</f>
        <v>23.503136666074674</v>
      </c>
      <c r="X3" s="241">
        <f>F8*100/($C8+$D8+$E8+$F8+$J8+$K8+$Q8)</f>
        <v>7.9109732185943216</v>
      </c>
      <c r="Y3" s="241">
        <f>(Q8+J8+K8)*100/($C8+$D8+$E8+$F8+$J8+$K8+$Q8)</f>
        <v>23.410633271084372</v>
      </c>
    </row>
    <row r="4" spans="1:27" ht="15.75" thickTop="1" x14ac:dyDescent="0.25">
      <c r="A4" s="29" t="s">
        <v>18</v>
      </c>
      <c r="B4" s="242">
        <f>AVERAGE(Sulfides!AB4:AB18)</f>
        <v>0</v>
      </c>
      <c r="C4" s="242">
        <f>AVERAGE(Sulfides!AC4:AC18)</f>
        <v>36.018013333333336</v>
      </c>
      <c r="D4" s="242">
        <f>AVERAGE(Sulfides!AD4:AD18)</f>
        <v>18.491853333333331</v>
      </c>
      <c r="E4" s="242">
        <f>AVERAGE(Sulfides!AE4:AE18)</f>
        <v>30.404839999999997</v>
      </c>
      <c r="F4" s="242">
        <f>AVERAGE(Sulfides!AF4:AF18)</f>
        <v>8.7223600000000001</v>
      </c>
      <c r="G4" s="242">
        <f>AVERAGE(Sulfides!AG4:AG18)</f>
        <v>0</v>
      </c>
      <c r="H4" s="242">
        <f>AVERAGE(Sulfides!AH4:AH18)</f>
        <v>1.1333333333333333</v>
      </c>
      <c r="I4" s="242">
        <f>AVERAGE(Sulfides!AI4:AI18)</f>
        <v>1.2</v>
      </c>
      <c r="J4" s="242">
        <f>AVERAGE(Sulfides!AJ4:AJ18)</f>
        <v>0.46666666666666667</v>
      </c>
      <c r="K4" s="242">
        <f>AVERAGE(Sulfides!AK4:AK18)</f>
        <v>0</v>
      </c>
      <c r="L4" s="242">
        <f>AVERAGE(Sulfides!AL4:AL18)</f>
        <v>9.6266666666666667E-2</v>
      </c>
      <c r="M4" s="242">
        <f>AVERAGE(Sulfides!AM4:AM18)</f>
        <v>0</v>
      </c>
      <c r="N4" s="242">
        <f>AVERAGE(Sulfides!AN4:AN18)</f>
        <v>0</v>
      </c>
      <c r="O4" s="242">
        <f>AVERAGE(Sulfides!AO4:AO18)</f>
        <v>0</v>
      </c>
      <c r="P4" s="242">
        <f>AVERAGE(Sulfides!AP4:AP18)</f>
        <v>6.6666666666666666E-2</v>
      </c>
      <c r="Q4" s="242">
        <f>AVERAGE(Sulfides!AQ4:AQ18)</f>
        <v>3.3333333333333335</v>
      </c>
      <c r="T4" s="29" t="s">
        <v>120</v>
      </c>
      <c r="U4" s="241">
        <f>C26*100/($C26+$D26+$E26+$F26+$J26+$K26+$Q26)</f>
        <v>74.55307635542438</v>
      </c>
      <c r="V4" s="241">
        <f>D26*100/($C26+$D26+$E26+$F26+$J26+$K26+$Q26)</f>
        <v>10.709422166658634</v>
      </c>
      <c r="W4" s="241">
        <f>E26*100/($C26+$D26+$E26+$F26+$J26+$K26+$Q26)</f>
        <v>1.9758890229256956</v>
      </c>
      <c r="X4" s="241">
        <f>F26*100/($C26+$D26+$E26+$F26+$J26+$K26+$Q26)</f>
        <v>3.0537714920104522</v>
      </c>
      <c r="Y4" s="241">
        <f>(Q26+J26+K26)*100/($C26+$D26+$E26+$F26+$J26+$K26+$Q26)</f>
        <v>9.7078409629808302</v>
      </c>
      <c r="AA4" s="11"/>
    </row>
    <row r="5" spans="1:27" x14ac:dyDescent="0.25">
      <c r="A5" s="33" t="s">
        <v>118</v>
      </c>
      <c r="B5" s="243">
        <f>STDEVA(Sulfides!AB4:AB18)</f>
        <v>0</v>
      </c>
      <c r="C5" s="243">
        <f>STDEVA(Sulfides!AC4:AC18)</f>
        <v>26.61595790933022</v>
      </c>
      <c r="D5" s="243">
        <f>STDEVA(Sulfides!AD4:AD18)</f>
        <v>16.52376563731622</v>
      </c>
      <c r="E5" s="243">
        <f>STDEVA(Sulfides!AE4:AE18)</f>
        <v>24.85470935453251</v>
      </c>
      <c r="F5" s="243">
        <f>STDEVA(Sulfides!AF4:AF18)</f>
        <v>18.008278729549442</v>
      </c>
      <c r="G5" s="243">
        <f>STDEVA(Sulfides!AG4:AG18)</f>
        <v>0</v>
      </c>
      <c r="H5" s="243">
        <f>STDEVA(Sulfides!AH4:AH18)</f>
        <v>3.27035748737628</v>
      </c>
      <c r="I5" s="243">
        <f>STDEVA(Sulfides!AI4:AI18)</f>
        <v>4.6475800154489004</v>
      </c>
      <c r="J5" s="243">
        <f>STDEVA(Sulfides!AJ4:AJ18)</f>
        <v>1.8073922282301278</v>
      </c>
      <c r="K5" s="243">
        <f>STDEVA(Sulfides!AK4:AK18)</f>
        <v>0</v>
      </c>
      <c r="L5" s="243">
        <f>STDEVA(Sulfides!AL4:AL18)</f>
        <v>0.37283919679490063</v>
      </c>
      <c r="M5" s="243">
        <f>STDEVA(Sulfides!AM4:AM18)</f>
        <v>0</v>
      </c>
      <c r="N5" s="243">
        <f>STDEVA(Sulfides!AN4:AN18)</f>
        <v>0</v>
      </c>
      <c r="O5" s="243">
        <f>STDEVA(Sulfides!AO4:AO18)</f>
        <v>0</v>
      </c>
      <c r="P5" s="243">
        <f>STDEVA(Sulfides!AP4:AP18)</f>
        <v>0.2581988897471611</v>
      </c>
      <c r="Q5" s="243">
        <f>STDEVA(Sulfides!AQ4:AQ18)</f>
        <v>10.355582805332359</v>
      </c>
      <c r="T5" s="29" t="s">
        <v>18</v>
      </c>
      <c r="U5" s="241">
        <f>C4*100/($C4+$D4+$E4+$F4+$J4+$K4+$Q4)</f>
        <v>36.96541220452724</v>
      </c>
      <c r="V5" s="241">
        <f>D4*100/($C4+$D4+$E4+$F4+$J4+$K4+$Q4)</f>
        <v>18.978253313591818</v>
      </c>
      <c r="W5" s="241">
        <f>E4*100/($C4+$D4+$E4+$F4+$J4+$K4+$Q4)</f>
        <v>31.204592913306094</v>
      </c>
      <c r="X5" s="241">
        <f>F4*100/($C4+$D4+$E4+$F4+$J4+$K4+$Q4)</f>
        <v>8.9517883680132684</v>
      </c>
      <c r="Y5" s="241">
        <f>(Q4+J4+K4)*100/($C4+$D4+$E4+$F4+$J4+$K4+$Q4)</f>
        <v>3.899953200561594</v>
      </c>
      <c r="AA5" s="11"/>
    </row>
    <row r="6" spans="1:27" x14ac:dyDescent="0.25">
      <c r="A6" s="29" t="s">
        <v>112</v>
      </c>
      <c r="B6" s="242">
        <f>AVERAGE(Sulfides!AB19:AB25)</f>
        <v>2.1371428571428575</v>
      </c>
      <c r="C6" s="242">
        <f>AVERAGE(Sulfides!AC19:AC25)</f>
        <v>17.398571428571426</v>
      </c>
      <c r="D6" s="242">
        <f>AVERAGE(Sulfides!AD19:AD25)</f>
        <v>5.265714285714286</v>
      </c>
      <c r="E6" s="242">
        <f>AVERAGE(Sulfides!AE19:AE25)</f>
        <v>9.4271428571428579</v>
      </c>
      <c r="F6" s="242">
        <f>AVERAGE(Sulfides!AF19:AF25)</f>
        <v>6.5085714285714289</v>
      </c>
      <c r="G6" s="242">
        <f>AVERAGE(Sulfides!AG19:AG25)</f>
        <v>0</v>
      </c>
      <c r="H6" s="242">
        <f>AVERAGE(Sulfides!AH19:AH25)</f>
        <v>0</v>
      </c>
      <c r="I6" s="242">
        <f>AVERAGE(Sulfides!AI19:AI25)</f>
        <v>0</v>
      </c>
      <c r="J6" s="242">
        <f>AVERAGE(Sulfides!AJ19:AJ25)</f>
        <v>57</v>
      </c>
      <c r="K6" s="242">
        <f>AVERAGE(Sulfides!AK19:AK25)</f>
        <v>0</v>
      </c>
      <c r="L6" s="242">
        <f>AVERAGE(Sulfides!AL19:AL25)</f>
        <v>0</v>
      </c>
      <c r="M6" s="242">
        <f>AVERAGE(Sulfides!AM19:AM25)</f>
        <v>2.2628571428571429</v>
      </c>
      <c r="N6" s="242">
        <f>AVERAGE(Sulfides!AN19:AN25)</f>
        <v>0</v>
      </c>
      <c r="O6" s="242">
        <f>AVERAGE(Sulfides!AO19:AO25)</f>
        <v>0</v>
      </c>
      <c r="P6" s="242">
        <f>AVERAGE(Sulfides!AP19:AP25)</f>
        <v>0</v>
      </c>
      <c r="Q6" s="242">
        <f>AVERAGE(Sulfides!AQ19:AQ25)</f>
        <v>0.14285714285714285</v>
      </c>
      <c r="T6" s="29" t="s">
        <v>122</v>
      </c>
      <c r="U6" s="241">
        <f>C12*100/($C12+$D12+$E12+$F12+$J12+$K12+$Q12)</f>
        <v>84.047943311261051</v>
      </c>
      <c r="V6" s="241">
        <f>D12*100/($C12+$D12+$E12+$F12+$J12+$K12+$Q12)</f>
        <v>4.9871375422008635</v>
      </c>
      <c r="W6" s="241">
        <f>E12*100/($C12+$D12+$E12+$F12+$J12+$K12+$Q12)</f>
        <v>1.7029059240358375</v>
      </c>
      <c r="X6" s="241">
        <f>F12*100/($C12+$D12+$E12+$F12+$J12+$K12+$Q12)</f>
        <v>9.2620132225022562</v>
      </c>
      <c r="Y6" s="241">
        <f>Q12*100/($C12+$D12+$E12+$F12+$J12+$K12+$Q12)</f>
        <v>0</v>
      </c>
      <c r="AA6" s="11"/>
    </row>
    <row r="7" spans="1:27" x14ac:dyDescent="0.25">
      <c r="A7" s="33" t="s">
        <v>118</v>
      </c>
      <c r="B7" s="243">
        <f>STDEVA(Sulfides!AB19:AB25)</f>
        <v>4.1775180601473343</v>
      </c>
      <c r="C7" s="243">
        <f>STDEVA(Sulfides!AC19:AC25)</f>
        <v>14.072740112917396</v>
      </c>
      <c r="D7" s="243">
        <f>STDEVA(Sulfides!AD19:AD25)</f>
        <v>7.7996300278557174</v>
      </c>
      <c r="E7" s="243">
        <f>STDEVA(Sulfides!AE19:AE25)</f>
        <v>4.5804465367680525</v>
      </c>
      <c r="F7" s="243">
        <f>STDEVA(Sulfides!AF19:AF25)</f>
        <v>16.344943589758302</v>
      </c>
      <c r="G7" s="243">
        <f>STDEVA(Sulfides!AG19:AG25)</f>
        <v>0</v>
      </c>
      <c r="H7" s="243">
        <f>STDEVA(Sulfides!AH19:AH25)</f>
        <v>0</v>
      </c>
      <c r="I7" s="243">
        <f>STDEVA(Sulfides!AI19:AI25)</f>
        <v>0</v>
      </c>
      <c r="J7" s="243">
        <f>STDEVA(Sulfides!AJ19:AJ25)</f>
        <v>33.620430296671294</v>
      </c>
      <c r="K7" s="243">
        <f>STDEVA(Sulfides!AK19:AK25)</f>
        <v>0</v>
      </c>
      <c r="L7" s="243">
        <f>STDEVA(Sulfides!AL19:AL25)</f>
        <v>0</v>
      </c>
      <c r="M7" s="243">
        <f>STDEVA(Sulfides!AM19:AM25)</f>
        <v>5.9869572524661594</v>
      </c>
      <c r="N7" s="243">
        <f>STDEVA(Sulfides!AN19:AN25)</f>
        <v>0</v>
      </c>
      <c r="O7" s="243">
        <f>STDEVA(Sulfides!AO19:AO25)</f>
        <v>0</v>
      </c>
      <c r="P7" s="243">
        <f>STDEVA(Sulfides!AP19:AP25)</f>
        <v>0</v>
      </c>
      <c r="Q7" s="243">
        <f>STDEVA(Sulfides!AQ19:AQ25)</f>
        <v>0.37796447300922725</v>
      </c>
      <c r="T7" s="29" t="s">
        <v>121</v>
      </c>
      <c r="U7" s="241">
        <f>C14*100/($C14+$D14+$E14+$F14+$J14+$K14+$Q14)</f>
        <v>95.608247422680407</v>
      </c>
      <c r="V7" s="241">
        <f>D14*100/($C14+$D14+$E14+$F14+$J14+$K14+$Q14)</f>
        <v>0.82474226804123696</v>
      </c>
      <c r="W7" s="241">
        <f>E14*100/($C14+$D14+$E14+$F14+$J14+$K14+$Q14)</f>
        <v>2.5360824742268036</v>
      </c>
      <c r="X7" s="241">
        <f>F14*100/($C14+$D14+$E14+$F14+$J14+$K14+$Q14)</f>
        <v>0.20618556701030924</v>
      </c>
      <c r="Y7" s="241">
        <f>Q14*100/($C14+$D14+$E14+$F14+$J14+$K14+$Q14)</f>
        <v>0.82474226804123696</v>
      </c>
      <c r="AA7" s="11"/>
    </row>
    <row r="8" spans="1:27" x14ac:dyDescent="0.25">
      <c r="A8" s="30" t="s">
        <v>113</v>
      </c>
      <c r="B8" s="244">
        <f>AVERAGE(Sulfides!AB4:AB26)</f>
        <v>0.73739130434782607</v>
      </c>
      <c r="C8" s="244">
        <f>AVERAGE(Sulfides!AC4:AC26)</f>
        <v>30.133052173913043</v>
      </c>
      <c r="D8" s="244">
        <f>AVERAGE(Sulfides!AD4:AD26)</f>
        <v>13.66251304347826</v>
      </c>
      <c r="E8" s="244">
        <f>AVERAGE(Sulfides!AE4:AE26)</f>
        <v>22.785330434782608</v>
      </c>
      <c r="F8" s="244">
        <f>AVERAGE(Sulfides!AF4:AF26)</f>
        <v>7.6693652173913041</v>
      </c>
      <c r="G8" s="244">
        <f>AVERAGE(Sulfides!AG4:AG26)</f>
        <v>0</v>
      </c>
      <c r="H8" s="244">
        <f>AVERAGE(Sulfides!AH4:AH26)</f>
        <v>0.73913043478260865</v>
      </c>
      <c r="I8" s="244">
        <f>AVERAGE(Sulfides!AI4:AI26)</f>
        <v>0.78260869565217395</v>
      </c>
      <c r="J8" s="244">
        <f>AVERAGE(Sulfides!AJ4:AJ26)</f>
        <v>20.478260869565219</v>
      </c>
      <c r="K8" s="244">
        <f>AVERAGE(Sulfides!AK4:AK26)</f>
        <v>0</v>
      </c>
      <c r="L8" s="244">
        <f>AVERAGE(Sulfides!AL4:AL26)</f>
        <v>6.2782608695652178E-2</v>
      </c>
      <c r="M8" s="244">
        <f>AVERAGE(Sulfides!AM4:AM26)</f>
        <v>0.68869565217391304</v>
      </c>
      <c r="N8" s="244">
        <f>AVERAGE(Sulfides!AN4:AN26)</f>
        <v>0</v>
      </c>
      <c r="O8" s="244">
        <f>AVERAGE(Sulfides!AO4:AO26)</f>
        <v>0</v>
      </c>
      <c r="P8" s="244">
        <f>AVERAGE(Sulfides!AP4:AP26)</f>
        <v>4.3478260869565216E-2</v>
      </c>
      <c r="Q8" s="244">
        <f>AVERAGE(Sulfides!AQ4:AQ26)</f>
        <v>2.2173913043478262</v>
      </c>
      <c r="T8" s="29" t="s">
        <v>123</v>
      </c>
      <c r="U8" s="241">
        <f>C16*100/($C16+$D16+$E16+$F16+$J16+$K16+$Q16)</f>
        <v>53.005222838599472</v>
      </c>
      <c r="V8" s="241">
        <f>D16*100/($C16+$D16+$E16+$F16+$J16+$K16+$Q16)</f>
        <v>18.227570363861588</v>
      </c>
      <c r="W8" s="241">
        <f>E16*100/($C16+$D16+$E16+$F16+$J16+$K16+$Q16)</f>
        <v>3.1920118006089648</v>
      </c>
      <c r="X8" s="241">
        <f>F16*100/($C16+$D16+$E16+$F16+$J16+$K16+$Q16)</f>
        <v>0.93890418255585095</v>
      </c>
      <c r="Y8" s="241">
        <f>(Q16+J16+K16)*100/($C16+$D16+$E16+$F16+$J16+$K16+$Q16)</f>
        <v>24.636290814374103</v>
      </c>
      <c r="AA8" s="11"/>
    </row>
    <row r="9" spans="1:27" x14ac:dyDescent="0.25">
      <c r="A9" s="33" t="s">
        <v>118</v>
      </c>
      <c r="B9" s="243">
        <f>STDEVA(Sulfides!AB4:AB26)</f>
        <v>2.413743259284038</v>
      </c>
      <c r="C9" s="243">
        <f>STDEVA(Sulfides!AC4:AC26)</f>
        <v>24.084503898657054</v>
      </c>
      <c r="D9" s="243">
        <f>STDEVA(Sulfides!AD4:AD26)</f>
        <v>15.400027724275642</v>
      </c>
      <c r="E9" s="243">
        <f>STDEVA(Sulfides!AE4:AE26)</f>
        <v>22.690052988087391</v>
      </c>
      <c r="F9" s="243">
        <f>STDEVA(Sulfides!AF4:AF26)</f>
        <v>16.82530528359019</v>
      </c>
      <c r="G9" s="243">
        <f>STDEVA(Sulfides!AG4:AG26)</f>
        <v>0</v>
      </c>
      <c r="H9" s="243">
        <f>STDEVA(Sulfides!AH4:AH26)</f>
        <v>2.6665843202041994</v>
      </c>
      <c r="I9" s="243">
        <f>STDEVA(Sulfides!AI4:AI26)</f>
        <v>3.7532594530273458</v>
      </c>
      <c r="J9" s="243">
        <f>STDEVA(Sulfides!AJ4:AJ26)</f>
        <v>33.134532337149125</v>
      </c>
      <c r="K9" s="243">
        <f>STDEVA(Sulfides!AK4:AK26)</f>
        <v>0</v>
      </c>
      <c r="L9" s="243">
        <f>STDEVA(Sulfides!AL4:AL26)</f>
        <v>0.30109481389841597</v>
      </c>
      <c r="M9" s="243">
        <f>STDEVA(Sulfides!AM4:AM26)</f>
        <v>3.3028683186640642</v>
      </c>
      <c r="N9" s="243">
        <f>STDEVA(Sulfides!AN4:AN26)</f>
        <v>0</v>
      </c>
      <c r="O9" s="243">
        <f>STDEVA(Sulfides!AO4:AO26)</f>
        <v>0</v>
      </c>
      <c r="P9" s="243">
        <f>STDEVA(Sulfides!AP4:AP26)</f>
        <v>0.20851441405707477</v>
      </c>
      <c r="Q9" s="243">
        <f>STDEVA(Sulfides!AQ4:AQ26)</f>
        <v>8.4097158191048749</v>
      </c>
      <c r="AA9" s="11"/>
    </row>
    <row r="10" spans="1:27" x14ac:dyDescent="0.25">
      <c r="A10" s="31" t="s">
        <v>114</v>
      </c>
      <c r="B10" s="245">
        <f>AVERAGE(Sulfides!AB27:AB28)</f>
        <v>0</v>
      </c>
      <c r="C10" s="245">
        <f>AVERAGE(Sulfides!AC27:AC28)</f>
        <v>96</v>
      </c>
      <c r="D10" s="245">
        <f>AVERAGE(Sulfides!AD27:AD28)</f>
        <v>0</v>
      </c>
      <c r="E10" s="245">
        <f>AVERAGE(Sulfides!AE27:AE28)</f>
        <v>0</v>
      </c>
      <c r="F10" s="245">
        <f>AVERAGE(Sulfides!AF27:AF28)</f>
        <v>4</v>
      </c>
      <c r="G10" s="245">
        <f>AVERAGE(Sulfides!AG27:AG28)</f>
        <v>0</v>
      </c>
      <c r="H10" s="245">
        <f>AVERAGE(Sulfides!AH27:AH28)</f>
        <v>0</v>
      </c>
      <c r="I10" s="245">
        <f>AVERAGE(Sulfides!AI27:AI28)</f>
        <v>0</v>
      </c>
      <c r="J10" s="245">
        <f>AVERAGE(Sulfides!AJ27:AJ28)</f>
        <v>0</v>
      </c>
      <c r="K10" s="245">
        <f>AVERAGE(Sulfides!AK27:AK28)</f>
        <v>0</v>
      </c>
      <c r="L10" s="245">
        <f>AVERAGE(Sulfides!AL27:AL28)</f>
        <v>0</v>
      </c>
      <c r="M10" s="245">
        <f>AVERAGE(Sulfides!AM27:AM28)</f>
        <v>0</v>
      </c>
      <c r="N10" s="245">
        <f>AVERAGE(Sulfides!AN27:AN28)</f>
        <v>0</v>
      </c>
      <c r="O10" s="245">
        <f>AVERAGE(Sulfides!AO27:AO28)</f>
        <v>0</v>
      </c>
      <c r="P10" s="245">
        <f>AVERAGE(Sulfides!AP27:AP28)</f>
        <v>0</v>
      </c>
      <c r="Q10" s="245">
        <f>AVERAGE(Sulfides!AQ27:AQ28)</f>
        <v>0</v>
      </c>
    </row>
    <row r="11" spans="1:27" x14ac:dyDescent="0.25">
      <c r="A11" s="34" t="s">
        <v>118</v>
      </c>
      <c r="B11" s="246">
        <f>STDEVA(Sulfides!AB27:AB28)</f>
        <v>0</v>
      </c>
      <c r="C11" s="246">
        <f>STDEVA(Sulfides!AC27:AC28)</f>
        <v>5.6568542494923806</v>
      </c>
      <c r="D11" s="246">
        <f>STDEVA(Sulfides!AD27:AD28)</f>
        <v>0</v>
      </c>
      <c r="E11" s="246">
        <f>STDEVA(Sulfides!AE27:AE28)</f>
        <v>0</v>
      </c>
      <c r="F11" s="246">
        <f>STDEVA(Sulfides!AF27:AF28)</f>
        <v>5.6568542494923806</v>
      </c>
      <c r="G11" s="246">
        <f>STDEVA(Sulfides!AG27:AG28)</f>
        <v>0</v>
      </c>
      <c r="H11" s="246">
        <f>STDEVA(Sulfides!AH27:AH28)</f>
        <v>0</v>
      </c>
      <c r="I11" s="246">
        <f>STDEVA(Sulfides!AI27:AI28)</f>
        <v>0</v>
      </c>
      <c r="J11" s="246">
        <f>STDEVA(Sulfides!AJ27:AJ28)</f>
        <v>0</v>
      </c>
      <c r="K11" s="246">
        <f>STDEVA(Sulfides!AK27:AK28)</f>
        <v>0</v>
      </c>
      <c r="L11" s="246">
        <f>STDEVA(Sulfides!AL27:AL28)</f>
        <v>0</v>
      </c>
      <c r="M11" s="246">
        <f>STDEVA(Sulfides!AM27:AM28)</f>
        <v>0</v>
      </c>
      <c r="N11" s="246">
        <f>STDEVA(Sulfides!AN27:AN28)</f>
        <v>0</v>
      </c>
      <c r="O11" s="246">
        <f>STDEVA(Sulfides!AO27:AO28)</f>
        <v>0</v>
      </c>
      <c r="P11" s="246">
        <f>STDEVA(Sulfides!AP27:AP28)</f>
        <v>0</v>
      </c>
      <c r="Q11" s="246">
        <f>STDEVA(Sulfides!AQ27:AQ28)</f>
        <v>0</v>
      </c>
    </row>
    <row r="12" spans="1:27" x14ac:dyDescent="0.25">
      <c r="A12" s="31" t="s">
        <v>50</v>
      </c>
      <c r="B12" s="245">
        <f>AVERAGE(Sulfides!AB29:AB36)</f>
        <v>0.25</v>
      </c>
      <c r="C12" s="245">
        <f>AVERAGE(Sulfides!AC29:AC36)</f>
        <v>80.536000000000001</v>
      </c>
      <c r="D12" s="245">
        <f>AVERAGE(Sulfides!AD29:AD36)</f>
        <v>4.7787500000000005</v>
      </c>
      <c r="E12" s="245">
        <f>AVERAGE(Sulfides!AE29:AE36)</f>
        <v>1.63175</v>
      </c>
      <c r="F12" s="245">
        <f>AVERAGE(Sulfides!AF29:AF36)</f>
        <v>8.875</v>
      </c>
      <c r="G12" s="245">
        <f>AVERAGE(Sulfides!AG29:AG36)</f>
        <v>0</v>
      </c>
      <c r="H12" s="245">
        <f>AVERAGE(Sulfides!AH29:AH36)</f>
        <v>0.625</v>
      </c>
      <c r="I12" s="245">
        <f>AVERAGE(Sulfides!AI29:AI36)</f>
        <v>0</v>
      </c>
      <c r="J12" s="245">
        <f>AVERAGE(Sulfides!AJ29:AJ36)</f>
        <v>0</v>
      </c>
      <c r="K12" s="245">
        <f>AVERAGE(Sulfides!AK29:AK36)</f>
        <v>0</v>
      </c>
      <c r="L12" s="245">
        <f>AVERAGE(Sulfides!AL29:AL36)</f>
        <v>0.17849999999999999</v>
      </c>
      <c r="M12" s="245">
        <f>AVERAGE(Sulfides!AM29:AM36)</f>
        <v>3.125</v>
      </c>
      <c r="N12" s="245">
        <f>AVERAGE(Sulfides!AN29:AN36)</f>
        <v>0</v>
      </c>
      <c r="O12" s="245">
        <f>AVERAGE(Sulfides!AO29:AO36)</f>
        <v>0</v>
      </c>
      <c r="P12" s="245">
        <f>AVERAGE(Sulfides!AP29:AP36)</f>
        <v>0</v>
      </c>
      <c r="Q12" s="245">
        <f>AVERAGE(Sulfides!AQ29:AQ36)</f>
        <v>0</v>
      </c>
    </row>
    <row r="13" spans="1:27" x14ac:dyDescent="0.25">
      <c r="A13" s="34" t="s">
        <v>118</v>
      </c>
      <c r="B13" s="246">
        <f>STDEVA(Sulfides!AB29:AB36)</f>
        <v>0.70710678118654757</v>
      </c>
      <c r="C13" s="246">
        <f>STDEVA(Sulfides!AC29:AC36)</f>
        <v>34.180814535141103</v>
      </c>
      <c r="D13" s="246">
        <f>STDEVA(Sulfides!AD29:AD36)</f>
        <v>8.744968247103996</v>
      </c>
      <c r="E13" s="246">
        <f>STDEVA(Sulfides!AE29:AE36)</f>
        <v>2.2117236813980954</v>
      </c>
      <c r="F13" s="246">
        <f>STDEVA(Sulfides!AF29:AF36)</f>
        <v>24.304247130315076</v>
      </c>
      <c r="G13" s="246">
        <f>STDEVA(Sulfides!AG29:AG36)</f>
        <v>0</v>
      </c>
      <c r="H13" s="246">
        <f>STDEVA(Sulfides!AH29:AH36)</f>
        <v>1.7677669529663689</v>
      </c>
      <c r="I13" s="246">
        <f>STDEVA(Sulfides!AI29:AI36)</f>
        <v>0</v>
      </c>
      <c r="J13" s="246">
        <f>STDEVA(Sulfides!AJ29:AJ36)</f>
        <v>0</v>
      </c>
      <c r="K13" s="246">
        <f>STDEVA(Sulfides!AK29:AK36)</f>
        <v>0</v>
      </c>
      <c r="L13" s="246">
        <f>STDEVA(Sulfides!AL29:AL36)</f>
        <v>0.50487424176719486</v>
      </c>
      <c r="M13" s="246">
        <f>STDEVA(Sulfides!AM29:AM36)</f>
        <v>8.8388347648318444</v>
      </c>
      <c r="N13" s="246">
        <f>STDEVA(Sulfides!AN29:AN36)</f>
        <v>0</v>
      </c>
      <c r="O13" s="246">
        <f>STDEVA(Sulfides!AO29:AO36)</f>
        <v>0</v>
      </c>
      <c r="P13" s="246">
        <f>STDEVA(Sulfides!AP29:AP36)</f>
        <v>0</v>
      </c>
      <c r="Q13" s="246">
        <f>STDEVA(Sulfides!AQ29:AQ36)</f>
        <v>0</v>
      </c>
      <c r="Y13" s="11"/>
    </row>
    <row r="14" spans="1:27" x14ac:dyDescent="0.25">
      <c r="A14" s="31" t="s">
        <v>61</v>
      </c>
      <c r="B14" s="245">
        <f>AVERAGE(Sulfides!AB37:AB47)</f>
        <v>0</v>
      </c>
      <c r="C14" s="245">
        <f>AVERAGE(Sulfides!AC37:AC47)</f>
        <v>84.309090909090912</v>
      </c>
      <c r="D14" s="245">
        <f>AVERAGE(Sulfides!AD37:AD47)</f>
        <v>0.72727272727272729</v>
      </c>
      <c r="E14" s="245">
        <f>AVERAGE(Sulfides!AE37:AE47)</f>
        <v>2.2363636363636363</v>
      </c>
      <c r="F14" s="245">
        <f>AVERAGE(Sulfides!AF37:AF47)</f>
        <v>0.18181818181818182</v>
      </c>
      <c r="G14" s="245">
        <f>AVERAGE(Sulfides!AG37:AG47)</f>
        <v>8.2727272727272734</v>
      </c>
      <c r="H14" s="245">
        <f>AVERAGE(Sulfides!AH37:AH47)</f>
        <v>0.45454545454545453</v>
      </c>
      <c r="I14" s="245">
        <f>AVERAGE(Sulfides!AI37:AI47)</f>
        <v>0</v>
      </c>
      <c r="J14" s="245">
        <f>AVERAGE(Sulfides!AJ37:AJ47)</f>
        <v>0</v>
      </c>
      <c r="K14" s="245">
        <f>AVERAGE(Sulfides!AK37:AK47)</f>
        <v>0</v>
      </c>
      <c r="L14" s="245">
        <f>AVERAGE(Sulfides!AL37:AL47)</f>
        <v>0</v>
      </c>
      <c r="M14" s="245">
        <f>AVERAGE(Sulfides!AM37:AM47)</f>
        <v>0</v>
      </c>
      <c r="N14" s="245">
        <f>AVERAGE(Sulfides!AN37:AN47)</f>
        <v>2.8181818181818183</v>
      </c>
      <c r="O14" s="245">
        <f>AVERAGE(Sulfides!AO37:AO47)</f>
        <v>0.27272727272727271</v>
      </c>
      <c r="P14" s="245">
        <f>AVERAGE(Sulfides!AP37:AP47)</f>
        <v>0</v>
      </c>
      <c r="Q14" s="245">
        <f>AVERAGE(Sulfides!AQ37:AQ47)</f>
        <v>0.72727272727272729</v>
      </c>
      <c r="Y14" s="11"/>
    </row>
    <row r="15" spans="1:27" x14ac:dyDescent="0.25">
      <c r="A15" s="34" t="s">
        <v>118</v>
      </c>
      <c r="B15" s="246">
        <f>STDEVA(Sulfides!AB37:AB47)</f>
        <v>0</v>
      </c>
      <c r="C15" s="246">
        <f>STDEVA(Sulfides!AC37:AC47)</f>
        <v>25.554860772285728</v>
      </c>
      <c r="D15" s="246">
        <f>STDEVA(Sulfides!AD37:AD47)</f>
        <v>2.412090756622109</v>
      </c>
      <c r="E15" s="246">
        <f>STDEVA(Sulfides!AE37:AE47)</f>
        <v>3.743600600297186</v>
      </c>
      <c r="F15" s="246">
        <f>STDEVA(Sulfides!AF37:AF47)</f>
        <v>0.60302268915552726</v>
      </c>
      <c r="G15" s="246">
        <f>STDEVA(Sulfides!AG37:AG47)</f>
        <v>19.110682400641316</v>
      </c>
      <c r="H15" s="246">
        <f>STDEVA(Sulfides!AH37:AH47)</f>
        <v>1.507556722888818</v>
      </c>
      <c r="I15" s="246">
        <f>STDEVA(Sulfides!AI37:AI47)</f>
        <v>0</v>
      </c>
      <c r="J15" s="246">
        <f>STDEVA(Sulfides!AJ37:AJ47)</f>
        <v>0</v>
      </c>
      <c r="K15" s="246">
        <f>STDEVA(Sulfides!AK37:AK47)</f>
        <v>0</v>
      </c>
      <c r="L15" s="246">
        <f>STDEVA(Sulfides!AL37:AL47)</f>
        <v>0</v>
      </c>
      <c r="M15" s="246">
        <f>STDEVA(Sulfides!AM37:AM47)</f>
        <v>0</v>
      </c>
      <c r="N15" s="246">
        <f>STDEVA(Sulfides!AN37:AN47)</f>
        <v>9.3468516819106728</v>
      </c>
      <c r="O15" s="246">
        <f>STDEVA(Sulfides!AO37:AO47)</f>
        <v>0.90453403373329089</v>
      </c>
      <c r="P15" s="246">
        <f>STDEVA(Sulfides!AP37:AP47)</f>
        <v>0</v>
      </c>
      <c r="Q15" s="246">
        <f>STDEVA(Sulfides!AQ37:AQ47)</f>
        <v>2.412090756622109</v>
      </c>
      <c r="Y15" s="11"/>
    </row>
    <row r="16" spans="1:27" x14ac:dyDescent="0.25">
      <c r="A16" s="31" t="s">
        <v>115</v>
      </c>
      <c r="B16" s="245">
        <f>AVERAGE(Sulfides!AB48:AB58)</f>
        <v>0.92221636363636361</v>
      </c>
      <c r="C16" s="245">
        <f>AVERAGE(Sulfides!AC48:AC58)</f>
        <v>52.516399999999997</v>
      </c>
      <c r="D16" s="245">
        <f>AVERAGE(Sulfides!AD48:AD58)</f>
        <v>18.059472727272727</v>
      </c>
      <c r="E16" s="245">
        <f>AVERAGE(Sulfides!AE48:AE58)</f>
        <v>3.1625745454545453</v>
      </c>
      <c r="F16" s="245">
        <f>AVERAGE(Sulfides!AF48:AF58)</f>
        <v>0.93024545454545471</v>
      </c>
      <c r="G16" s="245">
        <f>AVERAGE(Sulfides!AG48:AG58)</f>
        <v>0</v>
      </c>
      <c r="H16" s="245">
        <f>AVERAGE(Sulfides!AH48:AH58)</f>
        <v>0</v>
      </c>
      <c r="I16" s="245">
        <f>AVERAGE(Sulfides!AI48:AI58)</f>
        <v>0</v>
      </c>
      <c r="J16" s="245">
        <f>AVERAGE(Sulfides!AJ48:AJ58)</f>
        <v>2.6818181818181817</v>
      </c>
      <c r="K16" s="245">
        <f>AVERAGE(Sulfides!AK48:AK58)</f>
        <v>7.7272727272727275</v>
      </c>
      <c r="L16" s="245">
        <f>AVERAGE(Sulfides!AL48:AL58)</f>
        <v>0</v>
      </c>
      <c r="M16" s="245">
        <f>AVERAGE(Sulfides!AM48:AM58)</f>
        <v>0</v>
      </c>
      <c r="N16" s="245">
        <f>AVERAGE(Sulfides!AN48:AN58)</f>
        <v>0</v>
      </c>
      <c r="O16" s="245">
        <f>AVERAGE(Sulfides!AO48:AO58)</f>
        <v>0</v>
      </c>
      <c r="P16" s="245">
        <f>AVERAGE(Sulfides!AP48:AP58)</f>
        <v>0</v>
      </c>
      <c r="Q16" s="245">
        <f>AVERAGE(Sulfides!AQ48:AQ58)</f>
        <v>14</v>
      </c>
      <c r="U16" s="11"/>
      <c r="V16" s="11"/>
      <c r="W16" s="11"/>
      <c r="X16" s="11"/>
      <c r="Y16" s="11"/>
    </row>
    <row r="17" spans="1:25" x14ac:dyDescent="0.25">
      <c r="A17" s="34" t="s">
        <v>118</v>
      </c>
      <c r="B17" s="246">
        <f>STDEVA(Sulfides!AB48:AB58)</f>
        <v>1.4987216172943707</v>
      </c>
      <c r="C17" s="246">
        <f>STDEVA(Sulfides!AC48:AC58)</f>
        <v>29.704997596261823</v>
      </c>
      <c r="D17" s="246">
        <f>STDEVA(Sulfides!AD48:AD58)</f>
        <v>21.455302064016294</v>
      </c>
      <c r="E17" s="246">
        <f>STDEVA(Sulfides!AE48:AE58)</f>
        <v>8.5833950923353903</v>
      </c>
      <c r="F17" s="246">
        <f>STDEVA(Sulfides!AF48:AF58)</f>
        <v>1.1235601006832134</v>
      </c>
      <c r="G17" s="246">
        <f>STDEVA(Sulfides!AG48:AG58)</f>
        <v>0</v>
      </c>
      <c r="H17" s="246">
        <f>STDEVA(Sulfides!AH48:AH58)</f>
        <v>0</v>
      </c>
      <c r="I17" s="246">
        <f>STDEVA(Sulfides!AI48:AI58)</f>
        <v>0</v>
      </c>
      <c r="J17" s="246">
        <f>STDEVA(Sulfides!AJ48:AJ58)</f>
        <v>7.4975753656523096</v>
      </c>
      <c r="K17" s="246">
        <f>STDEVA(Sulfides!AK48:AK58)</f>
        <v>17.193550587885618</v>
      </c>
      <c r="L17" s="246">
        <f>STDEVA(Sulfides!AL48:AL58)</f>
        <v>0</v>
      </c>
      <c r="M17" s="246">
        <f>STDEVA(Sulfides!AM48:AM58)</f>
        <v>0</v>
      </c>
      <c r="N17" s="246">
        <f>STDEVA(Sulfides!AN48:AN58)</f>
        <v>0</v>
      </c>
      <c r="O17" s="246">
        <f>STDEVA(Sulfides!AO48:AO58)</f>
        <v>0</v>
      </c>
      <c r="P17" s="246">
        <f>STDEVA(Sulfides!AP48:AP58)</f>
        <v>0</v>
      </c>
      <c r="Q17" s="246">
        <f>STDEVA(Sulfides!AQ48:AQ58)</f>
        <v>22.873565528793275</v>
      </c>
      <c r="U17" s="11"/>
      <c r="V17" s="11"/>
      <c r="W17" s="11"/>
      <c r="X17" s="11"/>
      <c r="Y17" s="11"/>
    </row>
    <row r="18" spans="1:25" x14ac:dyDescent="0.25">
      <c r="A18" s="31" t="s">
        <v>85</v>
      </c>
      <c r="B18" s="245">
        <f>AVERAGE(Sulfides!AB59:AB60)</f>
        <v>0</v>
      </c>
      <c r="C18" s="245">
        <f>AVERAGE(Sulfides!AC59:AC60)</f>
        <v>41.32</v>
      </c>
      <c r="D18" s="245">
        <f>AVERAGE(Sulfides!AD59:AD60)</f>
        <v>28.68</v>
      </c>
      <c r="E18" s="245">
        <f>AVERAGE(Sulfides!AE59:AE60)</f>
        <v>0</v>
      </c>
      <c r="F18" s="245">
        <f>AVERAGE(Sulfides!AF59:AF60)</f>
        <v>11</v>
      </c>
      <c r="G18" s="245">
        <f>AVERAGE(Sulfides!AG59:AG60)</f>
        <v>4.5</v>
      </c>
      <c r="H18" s="245">
        <f>AVERAGE(Sulfides!AH59:AH60)</f>
        <v>9</v>
      </c>
      <c r="I18" s="245">
        <f>AVERAGE(Sulfides!AI59:AI60)</f>
        <v>0</v>
      </c>
      <c r="J18" s="245">
        <f>AVERAGE(Sulfides!AJ59:AJ60)</f>
        <v>0</v>
      </c>
      <c r="K18" s="245">
        <f>AVERAGE(Sulfides!AK59:AK60)</f>
        <v>0</v>
      </c>
      <c r="L18" s="245">
        <f>AVERAGE(Sulfides!AL59:AL60)</f>
        <v>0</v>
      </c>
      <c r="M18" s="245">
        <f>AVERAGE(Sulfides!AM59:AM60)</f>
        <v>0</v>
      </c>
      <c r="N18" s="245">
        <f>AVERAGE(Sulfides!AN59:AN60)</f>
        <v>0</v>
      </c>
      <c r="O18" s="245">
        <f>AVERAGE(Sulfides!AO59:AO60)</f>
        <v>0</v>
      </c>
      <c r="P18" s="245">
        <f>AVERAGE(Sulfides!AP59:AP60)</f>
        <v>0</v>
      </c>
      <c r="Q18" s="245">
        <f>AVERAGE(Sulfides!AQ59:AQ60)</f>
        <v>5.5</v>
      </c>
      <c r="U18" s="11"/>
      <c r="V18" s="11"/>
      <c r="W18" s="11"/>
      <c r="X18" s="11"/>
      <c r="Y18" s="11"/>
    </row>
    <row r="19" spans="1:25" x14ac:dyDescent="0.25">
      <c r="A19" s="34" t="s">
        <v>118</v>
      </c>
      <c r="B19" s="246">
        <f>STDEVA(Sulfides!AB59:AB60)</f>
        <v>0</v>
      </c>
      <c r="C19" s="246">
        <f>STDEVA(Sulfides!AC59:AC60)</f>
        <v>37.222100961659862</v>
      </c>
      <c r="D19" s="246">
        <f>STDEVA(Sulfides!AD59:AD60)</f>
        <v>10.352043276571067</v>
      </c>
      <c r="E19" s="246">
        <f>STDEVA(Sulfides!AE59:AE60)</f>
        <v>0</v>
      </c>
      <c r="F19" s="246">
        <f>STDEVA(Sulfides!AF59:AF60)</f>
        <v>15.556349186104045</v>
      </c>
      <c r="G19" s="246">
        <f>STDEVA(Sulfides!AG59:AG60)</f>
        <v>6.3639610306789276</v>
      </c>
      <c r="H19" s="246">
        <f>STDEVA(Sulfides!AH59:AH60)</f>
        <v>12.727922061357855</v>
      </c>
      <c r="I19" s="246">
        <f>STDEVA(Sulfides!AI59:AI60)</f>
        <v>0</v>
      </c>
      <c r="J19" s="246">
        <f>STDEVA(Sulfides!AJ59:AJ60)</f>
        <v>0</v>
      </c>
      <c r="K19" s="246">
        <f>STDEVA(Sulfides!AK59:AK60)</f>
        <v>0</v>
      </c>
      <c r="L19" s="246">
        <f>STDEVA(Sulfides!AL59:AL60)</f>
        <v>0</v>
      </c>
      <c r="M19" s="246">
        <f>STDEVA(Sulfides!AM59:AM60)</f>
        <v>0</v>
      </c>
      <c r="N19" s="246">
        <f>STDEVA(Sulfides!AN59:AN60)</f>
        <v>0</v>
      </c>
      <c r="O19" s="246">
        <f>STDEVA(Sulfides!AO59:AO60)</f>
        <v>0</v>
      </c>
      <c r="P19" s="246">
        <f>STDEVA(Sulfides!AP59:AP60)</f>
        <v>0</v>
      </c>
      <c r="Q19" s="246">
        <f>STDEVA(Sulfides!AQ59:AQ60)</f>
        <v>7.7781745930520225</v>
      </c>
      <c r="Y19" s="11"/>
    </row>
    <row r="20" spans="1:25" x14ac:dyDescent="0.25">
      <c r="A20" s="31" t="s">
        <v>87</v>
      </c>
      <c r="B20" s="245">
        <f>AVERAGE(Sulfides!AB61:AB63)</f>
        <v>0</v>
      </c>
      <c r="C20" s="245">
        <f>AVERAGE(Sulfides!AC61:AC63)</f>
        <v>76.176666666666662</v>
      </c>
      <c r="D20" s="245">
        <f>AVERAGE(Sulfides!AD61:AD63)</f>
        <v>9.1566666666666663</v>
      </c>
      <c r="E20" s="245">
        <f>AVERAGE(Sulfides!AE61:AE63)</f>
        <v>0</v>
      </c>
      <c r="F20" s="245">
        <f>AVERAGE(Sulfides!AF61:AF63)</f>
        <v>1</v>
      </c>
      <c r="G20" s="245">
        <f>AVERAGE(Sulfides!AG61:AG63)</f>
        <v>0</v>
      </c>
      <c r="H20" s="245">
        <f>AVERAGE(Sulfides!AH61:AH63)</f>
        <v>0</v>
      </c>
      <c r="I20" s="245">
        <f>AVERAGE(Sulfides!AI61:AI63)</f>
        <v>0</v>
      </c>
      <c r="J20" s="245">
        <f>AVERAGE(Sulfides!AJ61:AJ63)</f>
        <v>0</v>
      </c>
      <c r="K20" s="245">
        <f>AVERAGE(Sulfides!AK61:AK63)</f>
        <v>0</v>
      </c>
      <c r="L20" s="245">
        <f>AVERAGE(Sulfides!AL61:AL63)</f>
        <v>0</v>
      </c>
      <c r="M20" s="245">
        <f>AVERAGE(Sulfides!AM61:AM63)</f>
        <v>0</v>
      </c>
      <c r="N20" s="245">
        <f>AVERAGE(Sulfides!AN61:AN63)</f>
        <v>0</v>
      </c>
      <c r="O20" s="245">
        <f>AVERAGE(Sulfides!AO61:AO63)</f>
        <v>0</v>
      </c>
      <c r="P20" s="245">
        <f>AVERAGE(Sulfides!AP61:AP63)</f>
        <v>0</v>
      </c>
      <c r="Q20" s="245">
        <f>AVERAGE(Sulfides!AQ61:AQ63)</f>
        <v>13.666666666666666</v>
      </c>
      <c r="U20" s="11"/>
      <c r="V20" s="11"/>
      <c r="W20" s="11"/>
      <c r="X20" s="11"/>
    </row>
    <row r="21" spans="1:25" x14ac:dyDescent="0.25">
      <c r="A21" s="34" t="s">
        <v>118</v>
      </c>
      <c r="B21" s="246">
        <f>STDEVA(Sulfides!AB61:AB63)</f>
        <v>0</v>
      </c>
      <c r="C21" s="246">
        <f>STDEVA(Sulfides!AC61:AC63)</f>
        <v>32.209992755872129</v>
      </c>
      <c r="D21" s="246">
        <f>STDEVA(Sulfides!AD61:AD63)</f>
        <v>9.786400427804562</v>
      </c>
      <c r="E21" s="246">
        <f>STDEVA(Sulfides!AE61:AE63)</f>
        <v>0</v>
      </c>
      <c r="F21" s="246">
        <f>STDEVA(Sulfides!AF61:AF63)</f>
        <v>1.7320508075688772</v>
      </c>
      <c r="G21" s="246">
        <f>STDEVA(Sulfides!AG61:AG63)</f>
        <v>0</v>
      </c>
      <c r="H21" s="246">
        <f>STDEVA(Sulfides!AH61:AH63)</f>
        <v>0</v>
      </c>
      <c r="I21" s="246">
        <f>STDEVA(Sulfides!AI61:AI63)</f>
        <v>0</v>
      </c>
      <c r="J21" s="246">
        <f>STDEVA(Sulfides!AJ61:AJ63)</f>
        <v>0</v>
      </c>
      <c r="K21" s="246">
        <f>STDEVA(Sulfides!AK61:AK63)</f>
        <v>0</v>
      </c>
      <c r="L21" s="246">
        <f>STDEVA(Sulfides!AL61:AL63)</f>
        <v>0</v>
      </c>
      <c r="M21" s="246">
        <f>STDEVA(Sulfides!AM61:AM63)</f>
        <v>0</v>
      </c>
      <c r="N21" s="246">
        <f>STDEVA(Sulfides!AN61:AN63)</f>
        <v>0</v>
      </c>
      <c r="O21" s="246">
        <f>STDEVA(Sulfides!AO61:AO63)</f>
        <v>0</v>
      </c>
      <c r="P21" s="246">
        <f>STDEVA(Sulfides!AP61:AP63)</f>
        <v>0</v>
      </c>
      <c r="Q21" s="246">
        <f>STDEVA(Sulfides!AQ61:AQ63)</f>
        <v>23.671361036774655</v>
      </c>
      <c r="U21" s="11"/>
      <c r="V21" s="11"/>
      <c r="W21" s="11"/>
      <c r="X21" s="11"/>
      <c r="Y21" s="11"/>
    </row>
    <row r="22" spans="1:25" x14ac:dyDescent="0.25">
      <c r="A22" s="31" t="s">
        <v>90</v>
      </c>
      <c r="B22" s="245">
        <f>AVERAGE(Sulfides!AB64:AB65)</f>
        <v>0</v>
      </c>
      <c r="C22" s="245">
        <f>AVERAGE(Sulfides!AC64:AC65)</f>
        <v>42.350999999999999</v>
      </c>
      <c r="D22" s="245">
        <f>AVERAGE(Sulfides!AD64:AD65)</f>
        <v>14.464</v>
      </c>
      <c r="E22" s="245">
        <f>AVERAGE(Sulfides!AE64:AE65)</f>
        <v>1.3820000000000001</v>
      </c>
      <c r="F22" s="245">
        <f>AVERAGE(Sulfides!AF64:AF65)</f>
        <v>0</v>
      </c>
      <c r="G22" s="245">
        <f>AVERAGE(Sulfides!AG64:AG65)</f>
        <v>38.785499999999999</v>
      </c>
      <c r="H22" s="245">
        <f>AVERAGE(Sulfides!AH64:AH65)</f>
        <v>3</v>
      </c>
      <c r="I22" s="245">
        <f>AVERAGE(Sulfides!AI64:AI65)</f>
        <v>0</v>
      </c>
      <c r="J22" s="245">
        <f>AVERAGE(Sulfides!AJ64:AJ65)</f>
        <v>0</v>
      </c>
      <c r="K22" s="245">
        <f>AVERAGE(Sulfides!AK64:AK65)</f>
        <v>0</v>
      </c>
      <c r="L22" s="245">
        <f>AVERAGE(Sulfides!AL64:AL65)</f>
        <v>0</v>
      </c>
      <c r="M22" s="245">
        <f>AVERAGE(Sulfides!AM64:AM65)</f>
        <v>0</v>
      </c>
      <c r="N22" s="245">
        <f>AVERAGE(Sulfides!AN64:AN65)</f>
        <v>0</v>
      </c>
      <c r="O22" s="245">
        <f>AVERAGE(Sulfides!AO64:AO65)</f>
        <v>0</v>
      </c>
      <c r="P22" s="245">
        <f>AVERAGE(Sulfides!AP64:AP65)</f>
        <v>0</v>
      </c>
      <c r="Q22" s="245">
        <f>AVERAGE(Sulfides!AQ64:AQ65)</f>
        <v>0</v>
      </c>
      <c r="U22" s="11"/>
      <c r="V22" s="11"/>
      <c r="W22" s="11"/>
      <c r="X22" s="11"/>
    </row>
    <row r="23" spans="1:25" x14ac:dyDescent="0.25">
      <c r="A23" s="34" t="s">
        <v>118</v>
      </c>
      <c r="B23" s="246">
        <f>STDEVA(Sulfides!AB64:AB65)</f>
        <v>0</v>
      </c>
      <c r="C23" s="246">
        <f>STDEVA(Sulfides!AC64:AC65)</f>
        <v>2.3320381643532349</v>
      </c>
      <c r="D23" s="246">
        <f>STDEVA(Sulfides!AD64:AD65)</f>
        <v>20.455184966164449</v>
      </c>
      <c r="E23" s="246">
        <f>STDEVA(Sulfides!AE64:AE65)</f>
        <v>0.8739839815465722</v>
      </c>
      <c r="F23" s="246">
        <f>STDEVA(Sulfides!AF64:AF65)</f>
        <v>0</v>
      </c>
      <c r="G23" s="246">
        <f>STDEVA(Sulfides!AG64:AG65)</f>
        <v>13.031270870486901</v>
      </c>
      <c r="H23" s="246">
        <f>STDEVA(Sulfides!AH64:AH65)</f>
        <v>4.2426406871192848</v>
      </c>
      <c r="I23" s="246">
        <f>STDEVA(Sulfides!AI64:AI65)</f>
        <v>0</v>
      </c>
      <c r="J23" s="246">
        <f>STDEVA(Sulfides!AJ64:AJ65)</f>
        <v>0</v>
      </c>
      <c r="K23" s="246">
        <f>STDEVA(Sulfides!AK64:AK65)</f>
        <v>0</v>
      </c>
      <c r="L23" s="246">
        <f>STDEVA(Sulfides!AL64:AL65)</f>
        <v>0</v>
      </c>
      <c r="M23" s="246">
        <f>STDEVA(Sulfides!AM64:AM65)</f>
        <v>0</v>
      </c>
      <c r="N23" s="246">
        <f>STDEVA(Sulfides!AN64:AN65)</f>
        <v>0</v>
      </c>
      <c r="O23" s="246">
        <f>STDEVA(Sulfides!AO64:AO65)</f>
        <v>0</v>
      </c>
      <c r="P23" s="246">
        <f>STDEVA(Sulfides!AP64:AP65)</f>
        <v>0</v>
      </c>
      <c r="Q23" s="246">
        <f>STDEVA(Sulfides!AQ64:AQ65)</f>
        <v>0</v>
      </c>
      <c r="Y23" s="11"/>
    </row>
    <row r="24" spans="1:25" x14ac:dyDescent="0.25">
      <c r="A24" s="31" t="s">
        <v>116</v>
      </c>
      <c r="B24" s="245">
        <f>AVERAGE(Sulfides!AB66:AB67)</f>
        <v>4.8099999999999996</v>
      </c>
      <c r="C24" s="245">
        <f>AVERAGE(Sulfides!AC66:AC67)</f>
        <v>50.2</v>
      </c>
      <c r="D24" s="245">
        <f>AVERAGE(Sulfides!AD66:AD67)</f>
        <v>24.49</v>
      </c>
      <c r="E24" s="245">
        <f>AVERAGE(Sulfides!AE66:AE67)</f>
        <v>0</v>
      </c>
      <c r="F24" s="245">
        <f>AVERAGE(Sulfides!AF66:AF67)</f>
        <v>0</v>
      </c>
      <c r="G24" s="245">
        <f>AVERAGE(Sulfides!AG66:AG67)</f>
        <v>0</v>
      </c>
      <c r="H24" s="245">
        <f>AVERAGE(Sulfides!AH66:AH67)</f>
        <v>0</v>
      </c>
      <c r="I24" s="245">
        <f>AVERAGE(Sulfides!AI66:AI67)</f>
        <v>0</v>
      </c>
      <c r="J24" s="245">
        <f>AVERAGE(Sulfides!AJ66:AJ67)</f>
        <v>0</v>
      </c>
      <c r="K24" s="245">
        <f>AVERAGE(Sulfides!AK66:AK67)</f>
        <v>0</v>
      </c>
      <c r="L24" s="245">
        <f>AVERAGE(Sulfides!AL66:AL67)</f>
        <v>0</v>
      </c>
      <c r="M24" s="245">
        <f>AVERAGE(Sulfides!AM66:AM67)</f>
        <v>0</v>
      </c>
      <c r="N24" s="245">
        <f>AVERAGE(Sulfides!AN66:AN67)</f>
        <v>0</v>
      </c>
      <c r="O24" s="245">
        <f>AVERAGE(Sulfides!AO66:AO67)</f>
        <v>0</v>
      </c>
      <c r="P24" s="245">
        <f>AVERAGE(Sulfides!AP66:AP67)</f>
        <v>0</v>
      </c>
      <c r="Q24" s="245">
        <f>AVERAGE(Sulfides!AQ66:AQ67)</f>
        <v>20.5</v>
      </c>
      <c r="U24" s="11"/>
      <c r="V24" s="11"/>
      <c r="W24" s="11"/>
      <c r="X24" s="11"/>
    </row>
    <row r="25" spans="1:25" x14ac:dyDescent="0.25">
      <c r="A25" s="34" t="s">
        <v>118</v>
      </c>
      <c r="B25" s="246">
        <f>STDEVA(Sulfides!AB66:AB67)</f>
        <v>6.8023672350145867</v>
      </c>
      <c r="C25" s="246">
        <f>STDEVA(Sulfides!AC66:AC67)</f>
        <v>39.597979746446661</v>
      </c>
      <c r="D25" s="246">
        <f>STDEVA(Sulfides!AD66:AD67)</f>
        <v>25.01743791838005</v>
      </c>
      <c r="E25" s="246">
        <f>STDEVA(Sulfides!AE66:AE67)</f>
        <v>0</v>
      </c>
      <c r="F25" s="246">
        <f>STDEVA(Sulfides!AF66:AF67)</f>
        <v>0</v>
      </c>
      <c r="G25" s="246">
        <f>STDEVA(Sulfides!AG66:AG67)</f>
        <v>0</v>
      </c>
      <c r="H25" s="246">
        <f>STDEVA(Sulfides!AH66:AH67)</f>
        <v>0</v>
      </c>
      <c r="I25" s="246">
        <f>STDEVA(Sulfides!AI66:AI67)</f>
        <v>0</v>
      </c>
      <c r="J25" s="246">
        <f>STDEVA(Sulfides!AJ66:AJ67)</f>
        <v>0</v>
      </c>
      <c r="K25" s="246">
        <f>STDEVA(Sulfides!AK66:AK67)</f>
        <v>0</v>
      </c>
      <c r="L25" s="246">
        <f>STDEVA(Sulfides!AL66:AL67)</f>
        <v>0</v>
      </c>
      <c r="M25" s="246">
        <f>STDEVA(Sulfides!AM66:AM67)</f>
        <v>0</v>
      </c>
      <c r="N25" s="246">
        <f>STDEVA(Sulfides!AN66:AN67)</f>
        <v>0</v>
      </c>
      <c r="O25" s="246">
        <f>STDEVA(Sulfides!AO66:AO67)</f>
        <v>0</v>
      </c>
      <c r="P25" s="246">
        <f>STDEVA(Sulfides!AP66:AP67)</f>
        <v>0</v>
      </c>
      <c r="Q25" s="246">
        <f>STDEVA(Sulfides!AQ66:AQ67)</f>
        <v>7.7781745930520225</v>
      </c>
      <c r="Y25" s="11"/>
    </row>
    <row r="26" spans="1:25" x14ac:dyDescent="0.25">
      <c r="A26" s="32" t="s">
        <v>117</v>
      </c>
      <c r="B26" s="247">
        <f>AVERAGE(Sulfides!AB27:AB67)</f>
        <v>0.53083853658536584</v>
      </c>
      <c r="C26" s="247">
        <f>AVERAGE(Sulfides!AC27:AC67)</f>
        <v>69.210741463414635</v>
      </c>
      <c r="D26" s="247">
        <f>AVERAGE(Sulfides!AD27:AD67)</f>
        <v>9.9420048780487811</v>
      </c>
      <c r="E26" s="247">
        <f>AVERAGE(Sulfides!AE27:AE67)</f>
        <v>1.8343004878048779</v>
      </c>
      <c r="F26" s="247">
        <f>AVERAGE(Sulfides!AF27:AF67)</f>
        <v>2.8349439024390244</v>
      </c>
      <c r="G26" s="247">
        <f>AVERAGE(Sulfides!AG27:AG67)</f>
        <v>4.3309999999999995</v>
      </c>
      <c r="H26" s="247">
        <f>AVERAGE(Sulfides!AH27:AH67)</f>
        <v>0.82926829268292679</v>
      </c>
      <c r="I26" s="247">
        <f>AVERAGE(Sulfides!AI27:AI67)</f>
        <v>0</v>
      </c>
      <c r="J26" s="247">
        <f>AVERAGE(Sulfides!AJ27:AJ67)</f>
        <v>0.71951219512195119</v>
      </c>
      <c r="K26" s="247">
        <f>AVERAGE(Sulfides!AK27:AK67)</f>
        <v>2.0731707317073171</v>
      </c>
      <c r="L26" s="247">
        <f>AVERAGE(Sulfides!AL27:AL67)</f>
        <v>3.4829268292682923E-2</v>
      </c>
      <c r="M26" s="247">
        <f>AVERAGE(Sulfides!AM27:AM67)</f>
        <v>0.6097560975609756</v>
      </c>
      <c r="N26" s="247">
        <f>AVERAGE(Sulfides!AN27:AN67)</f>
        <v>0.75609756097560976</v>
      </c>
      <c r="O26" s="247">
        <f>AVERAGE(Sulfides!AO27:AO67)</f>
        <v>7.3170731707317069E-2</v>
      </c>
      <c r="P26" s="247">
        <f>AVERAGE(Sulfides!AP27:AP67)</f>
        <v>0</v>
      </c>
      <c r="Q26" s="247">
        <f>AVERAGE(Sulfides!AQ27:AQ67)</f>
        <v>6.2195121951219514</v>
      </c>
      <c r="U26" s="11"/>
      <c r="V26" s="11"/>
      <c r="W26" s="11"/>
      <c r="X26" s="11"/>
      <c r="Y26" s="11"/>
    </row>
    <row r="27" spans="1:25" x14ac:dyDescent="0.25">
      <c r="A27" s="34" t="s">
        <v>118</v>
      </c>
      <c r="B27" s="246">
        <f>STDEVA(Sulfides!AB27:AB67)</f>
        <v>1.7088593159437686</v>
      </c>
      <c r="C27" s="246">
        <f>STDEVA(Sulfides!AC27:AC67)</f>
        <v>31.819933193659725</v>
      </c>
      <c r="D27" s="246">
        <f>STDEVA(Sulfides!AD27:AD67)</f>
        <v>15.634795375091278</v>
      </c>
      <c r="E27" s="246">
        <f>STDEVA(Sulfides!AE27:AE67)</f>
        <v>4.9094373174539818</v>
      </c>
      <c r="F27" s="246">
        <f>STDEVA(Sulfides!AF27:AF67)</f>
        <v>11.201149061069779</v>
      </c>
      <c r="G27" s="246">
        <f>STDEVA(Sulfides!AG27:AG67)</f>
        <v>13.12953163673404</v>
      </c>
      <c r="H27" s="246">
        <f>STDEVA(Sulfides!AH27:AH67)</f>
        <v>3.0895180775032718</v>
      </c>
      <c r="I27" s="246">
        <f>STDEVA(Sulfides!AI27:AI67)</f>
        <v>0</v>
      </c>
      <c r="J27" s="246">
        <f>STDEVA(Sulfides!AJ27:AJ67)</f>
        <v>3.9370813753461538</v>
      </c>
      <c r="K27" s="246">
        <f>STDEVA(Sulfides!AK27:AK67)</f>
        <v>9.2692778680500219</v>
      </c>
      <c r="L27" s="246">
        <f>STDEVA(Sulfides!AL27:AL67)</f>
        <v>0.22301613197692943</v>
      </c>
      <c r="M27" s="246">
        <f>STDEVA(Sulfides!AM27:AM67)</f>
        <v>3.9043440472151518</v>
      </c>
      <c r="N27" s="246">
        <f>STDEVA(Sulfides!AN27:AN67)</f>
        <v>4.841386618546788</v>
      </c>
      <c r="O27" s="246">
        <f>STDEVA(Sulfides!AO27:AO67)</f>
        <v>0.46852128566581824</v>
      </c>
      <c r="P27" s="246">
        <f>STDEVA(Sulfides!AP27:AP67)</f>
        <v>0</v>
      </c>
      <c r="Q27" s="246">
        <f>STDEVA(Sulfides!AQ27:AQ67)</f>
        <v>14.636447989730895</v>
      </c>
      <c r="Y27" s="11"/>
    </row>
    <row r="28" spans="1:25" x14ac:dyDescent="0.25">
      <c r="A28" s="30" t="s">
        <v>97</v>
      </c>
      <c r="B28" s="244">
        <f>AVERAGE(Sulfides!AB68:AB69)</f>
        <v>0</v>
      </c>
      <c r="C28" s="244">
        <f>AVERAGE(Sulfides!AC68:AC69)</f>
        <v>86.5</v>
      </c>
      <c r="D28" s="244">
        <f>AVERAGE(Sulfides!AD68:AD69)</f>
        <v>0</v>
      </c>
      <c r="E28" s="244">
        <f>AVERAGE(Sulfides!AE68:AE69)</f>
        <v>13.5</v>
      </c>
      <c r="F28" s="244">
        <f>AVERAGE(Sulfides!AF68:AF69)</f>
        <v>0</v>
      </c>
      <c r="G28" s="244">
        <f>AVERAGE(Sulfides!AG68:AG69)</f>
        <v>0</v>
      </c>
      <c r="H28" s="244">
        <f>AVERAGE(Sulfides!AH68:AH69)</f>
        <v>0</v>
      </c>
      <c r="I28" s="244">
        <f>AVERAGE(Sulfides!AI68:AI69)</f>
        <v>0</v>
      </c>
      <c r="J28" s="244">
        <f>AVERAGE(Sulfides!AJ68:AJ69)</f>
        <v>0</v>
      </c>
      <c r="K28" s="244">
        <f>AVERAGE(Sulfides!AK68:AK69)</f>
        <v>0</v>
      </c>
      <c r="L28" s="244">
        <f>AVERAGE(Sulfides!AL68:AL69)</f>
        <v>0</v>
      </c>
      <c r="M28" s="244">
        <f>AVERAGE(Sulfides!AM68:AM69)</f>
        <v>0</v>
      </c>
      <c r="N28" s="244">
        <f>AVERAGE(Sulfides!AN68:AN69)</f>
        <v>0</v>
      </c>
      <c r="O28" s="244">
        <f>AVERAGE(Sulfides!AO68:AO69)</f>
        <v>0</v>
      </c>
      <c r="P28" s="244">
        <f>AVERAGE(Sulfides!AP68:AP69)</f>
        <v>0</v>
      </c>
      <c r="Q28" s="244">
        <f>AVERAGE(Sulfides!AQ68:AQ69)</f>
        <v>0</v>
      </c>
      <c r="U28" s="11"/>
      <c r="V28" s="11"/>
      <c r="W28" s="11"/>
      <c r="X28" s="11"/>
      <c r="Y28" s="11"/>
    </row>
    <row r="29" spans="1:25" x14ac:dyDescent="0.25">
      <c r="A29" s="33" t="s">
        <v>118</v>
      </c>
      <c r="B29" s="243">
        <f>STDEVA(Sulfides!AB68:AB69)</f>
        <v>0</v>
      </c>
      <c r="C29" s="243">
        <f>STDEVA(Sulfides!AC68:AC69)</f>
        <v>0.70710678118654757</v>
      </c>
      <c r="D29" s="243">
        <f>STDEVA(Sulfides!AD68:AD69)</f>
        <v>0</v>
      </c>
      <c r="E29" s="243">
        <f>STDEVA(Sulfides!AE68:AE69)</f>
        <v>0.70710678118654757</v>
      </c>
      <c r="F29" s="243">
        <f>STDEVA(Sulfides!AF68:AF69)</f>
        <v>0</v>
      </c>
      <c r="G29" s="243">
        <f>STDEVA(Sulfides!AG68:AG69)</f>
        <v>0</v>
      </c>
      <c r="H29" s="243">
        <f>STDEVA(Sulfides!AH68:AH69)</f>
        <v>0</v>
      </c>
      <c r="I29" s="243">
        <f>STDEVA(Sulfides!AI68:AI69)</f>
        <v>0</v>
      </c>
      <c r="J29" s="243">
        <f>STDEVA(Sulfides!AJ68:AJ69)</f>
        <v>0</v>
      </c>
      <c r="K29" s="243">
        <f>STDEVA(Sulfides!AK68:AK69)</f>
        <v>0</v>
      </c>
      <c r="L29" s="243">
        <f>STDEVA(Sulfides!AL68:AL69)</f>
        <v>0</v>
      </c>
      <c r="M29" s="243">
        <f>STDEVA(Sulfides!AM68:AM69)</f>
        <v>0</v>
      </c>
      <c r="N29" s="243">
        <f>STDEVA(Sulfides!AN68:AN69)</f>
        <v>0</v>
      </c>
      <c r="O29" s="243">
        <f>STDEVA(Sulfides!AO68:AO69)</f>
        <v>0</v>
      </c>
      <c r="P29" s="243">
        <f>STDEVA(Sulfides!AP68:AP69)</f>
        <v>0</v>
      </c>
      <c r="Q29" s="243">
        <f>STDEVA(Sulfides!AQ68:AQ69)</f>
        <v>0</v>
      </c>
      <c r="U29" s="11"/>
      <c r="V29" s="11"/>
      <c r="W29" s="11"/>
      <c r="X29" s="11"/>
      <c r="Y29" s="11"/>
    </row>
    <row r="30" spans="1:25" ht="14.45" x14ac:dyDescent="0.3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U30" s="11"/>
      <c r="V30" s="11"/>
      <c r="W30" s="11"/>
      <c r="X30" s="11"/>
      <c r="Y30" s="11"/>
    </row>
    <row r="31" spans="1:25" ht="14.45" x14ac:dyDescent="0.3">
      <c r="U31" s="11"/>
      <c r="V31" s="11"/>
      <c r="W31" s="11"/>
      <c r="X31" s="11"/>
      <c r="Y31" s="11"/>
    </row>
    <row r="32" spans="1:25" x14ac:dyDescent="0.25">
      <c r="U32" s="11"/>
      <c r="V32" s="11"/>
      <c r="W32" s="11"/>
      <c r="X32" s="11"/>
      <c r="Y32" s="11"/>
    </row>
    <row r="33" spans="21:25" x14ac:dyDescent="0.25">
      <c r="U33" s="11"/>
      <c r="V33" s="11"/>
      <c r="W33" s="11"/>
      <c r="X33" s="11"/>
      <c r="Y33" s="11"/>
    </row>
    <row r="34" spans="21:25" x14ac:dyDescent="0.25">
      <c r="U34" s="11"/>
      <c r="V34" s="11"/>
      <c r="W34" s="11"/>
      <c r="X34" s="11"/>
    </row>
    <row r="35" spans="21:25" x14ac:dyDescent="0.25">
      <c r="U35" s="11"/>
      <c r="V35" s="11"/>
      <c r="W35" s="11"/>
      <c r="X35" s="11"/>
      <c r="Y35" s="11"/>
    </row>
    <row r="36" spans="21:25" x14ac:dyDescent="0.25">
      <c r="U36" s="11"/>
      <c r="V36" s="11"/>
      <c r="W36" s="11"/>
      <c r="X36" s="11"/>
      <c r="Y36" s="11"/>
    </row>
    <row r="37" spans="21:25" x14ac:dyDescent="0.25">
      <c r="Y37" s="11"/>
    </row>
    <row r="38" spans="21:25" x14ac:dyDescent="0.25">
      <c r="U38" s="11"/>
      <c r="V38" s="11"/>
      <c r="W38" s="11"/>
      <c r="X38" s="11"/>
      <c r="Y38" s="11"/>
    </row>
    <row r="39" spans="21:25" x14ac:dyDescent="0.25">
      <c r="U39" s="11"/>
      <c r="V39" s="11"/>
      <c r="W39" s="11"/>
      <c r="X39" s="11"/>
      <c r="Y39" s="11"/>
    </row>
    <row r="40" spans="21:25" x14ac:dyDescent="0.25">
      <c r="U40" s="11"/>
      <c r="V40" s="11"/>
      <c r="W40" s="11"/>
      <c r="X40" s="11"/>
      <c r="Y40" s="11"/>
    </row>
    <row r="41" spans="21:25" x14ac:dyDescent="0.25">
      <c r="U41" s="11"/>
      <c r="V41" s="11"/>
      <c r="W41" s="11"/>
      <c r="X41" s="11"/>
      <c r="Y41" s="11"/>
    </row>
    <row r="42" spans="21:25" x14ac:dyDescent="0.25">
      <c r="U42" s="11"/>
      <c r="V42" s="11"/>
      <c r="W42" s="11"/>
      <c r="X42" s="11"/>
      <c r="Y42" s="11"/>
    </row>
    <row r="43" spans="21:25" x14ac:dyDescent="0.25">
      <c r="Y43" s="11"/>
    </row>
    <row r="44" spans="21:25" x14ac:dyDescent="0.25">
      <c r="Y44" s="11"/>
    </row>
    <row r="45" spans="21:25" x14ac:dyDescent="0.25">
      <c r="Y45" s="11"/>
    </row>
    <row r="46" spans="21:25" x14ac:dyDescent="0.25">
      <c r="Y46" s="11"/>
    </row>
    <row r="47" spans="21:25" x14ac:dyDescent="0.25">
      <c r="Y47" s="11"/>
    </row>
    <row r="48" spans="21:25" x14ac:dyDescent="0.25">
      <c r="Y48" s="1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</vt:lpstr>
      <vt:lpstr>Sulfides</vt:lpstr>
      <vt:lpstr>Oxide-rich_silica-rich</vt:lpstr>
      <vt:lpstr>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Ewan PELLETER</dc:creator>
  <cp:lastModifiedBy>Ewan PELLETER</cp:lastModifiedBy>
  <dcterms:created xsi:type="dcterms:W3CDTF">2023-03-17T15:18:44Z</dcterms:created>
  <dcterms:modified xsi:type="dcterms:W3CDTF">2024-01-03T15:51:36Z</dcterms:modified>
</cp:coreProperties>
</file>