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UV document\documents Anastassia\Iceland\ISIFOR\Basalt-rhyolite paper\Zircon paper\Revision for Frontiers\"/>
    </mc:Choice>
  </mc:AlternateContent>
  <bookViews>
    <workbookView xWindow="0" yWindow="0" windowWidth="19200" windowHeight="6470" firstSheet="5" activeTab="6"/>
  </bookViews>
  <sheets>
    <sheet name="Table S1 EPMA (USA-France)" sheetId="4" r:id="rId1"/>
    <sheet name="Table S2 EPMA (France)" sheetId="6" r:id="rId2"/>
    <sheet name="Table S3 Geochemical modeling" sheetId="5" r:id="rId3"/>
    <sheet name="Table S4 Xray-Fl-Correction" sheetId="1" r:id="rId4"/>
    <sheet name="Table S5 Zrn Saturation model" sheetId="2" r:id="rId5"/>
    <sheet name="Table S6 Ti and TE in Zircon" sheetId="3" r:id="rId6"/>
    <sheet name="Table S7 Th-U dating of zircons" sheetId="8" r:id="rId7"/>
    <sheet name="Table S8 Input parameters" sheetId="10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BB16" i="3" l="1"/>
  <c r="T40" i="3" l="1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39" i="3"/>
  <c r="W42" i="3" s="1"/>
  <c r="Z48" i="3"/>
  <c r="AD48" i="3" s="1"/>
  <c r="AE48" i="3" s="1"/>
  <c r="Z47" i="3"/>
  <c r="AD47" i="3" s="1"/>
  <c r="AE47" i="3" s="1"/>
  <c r="Z46" i="3"/>
  <c r="AD46" i="3" s="1"/>
  <c r="AE46" i="3" s="1"/>
  <c r="Z42" i="3"/>
  <c r="AD42" i="3" s="1"/>
  <c r="AE42" i="3" s="1"/>
  <c r="Z41" i="3"/>
  <c r="AD41" i="3" s="1"/>
  <c r="AE41" i="3" s="1"/>
  <c r="Z40" i="3"/>
  <c r="AA44" i="3"/>
  <c r="AD40" i="3"/>
  <c r="AE40" i="3" s="1"/>
  <c r="AA38" i="3"/>
  <c r="Z64" i="3"/>
  <c r="AD64" i="3" s="1"/>
  <c r="AE64" i="3" s="1"/>
  <c r="Z63" i="3"/>
  <c r="AD63" i="3" s="1"/>
  <c r="AE63" i="3" s="1"/>
  <c r="Z62" i="3"/>
  <c r="AD62" i="3" s="1"/>
  <c r="AE62" i="3" s="1"/>
  <c r="Z70" i="3"/>
  <c r="Z69" i="3"/>
  <c r="AD69" i="3" s="1"/>
  <c r="AE69" i="3" s="1"/>
  <c r="Z68" i="3"/>
  <c r="AD68" i="3" s="1"/>
  <c r="AE68" i="3" s="1"/>
  <c r="BE10" i="3"/>
  <c r="BI10" i="3" s="1"/>
  <c r="BJ10" i="3" s="1"/>
  <c r="BE9" i="3"/>
  <c r="BI9" i="3" s="1"/>
  <c r="BJ9" i="3" s="1"/>
  <c r="BE8" i="3"/>
  <c r="BI8" i="3" s="1"/>
  <c r="BJ8" i="3" s="1"/>
  <c r="BF6" i="3"/>
  <c r="AD70" i="3"/>
  <c r="AE70" i="3" s="1"/>
  <c r="AA66" i="3"/>
  <c r="AA60" i="3"/>
  <c r="BE22" i="3"/>
  <c r="BI22" i="3" s="1"/>
  <c r="BJ22" i="3" s="1"/>
  <c r="BE21" i="3"/>
  <c r="BI21" i="3" s="1"/>
  <c r="BJ21" i="3" s="1"/>
  <c r="BE20" i="3"/>
  <c r="BI20" i="3" s="1"/>
  <c r="BJ20" i="3" s="1"/>
  <c r="BF18" i="3"/>
  <c r="BE16" i="3"/>
  <c r="BI16" i="3" s="1"/>
  <c r="BJ16" i="3" s="1"/>
  <c r="BE15" i="3"/>
  <c r="BI15" i="3" s="1"/>
  <c r="BJ15" i="3" s="1"/>
  <c r="BE14" i="3"/>
  <c r="BI14" i="3" s="1"/>
  <c r="BJ14" i="3" s="1"/>
  <c r="BF12" i="3"/>
  <c r="AW8" i="3" l="1"/>
  <c r="AX8" i="3" s="1"/>
  <c r="AY8" i="3" s="1"/>
  <c r="AW10" i="3"/>
  <c r="AX10" i="3" s="1"/>
  <c r="AY10" i="3" s="1"/>
  <c r="AW11" i="3"/>
  <c r="AX11" i="3" s="1"/>
  <c r="AY11" i="3" s="1"/>
  <c r="AW12" i="3"/>
  <c r="AX12" i="3" s="1"/>
  <c r="AY12" i="3" s="1"/>
  <c r="BB15" i="3" l="1"/>
  <c r="AW3" i="3" l="1"/>
  <c r="AW4" i="3"/>
  <c r="AX4" i="3" s="1"/>
  <c r="AY4" i="3" s="1"/>
  <c r="AW5" i="3"/>
  <c r="AX5" i="3" s="1"/>
  <c r="AY5" i="3" s="1"/>
  <c r="AW6" i="3"/>
  <c r="AW7" i="3"/>
  <c r="AX7" i="3" s="1"/>
  <c r="AY7" i="3" s="1"/>
  <c r="AW9" i="3"/>
  <c r="AX9" i="3" s="1"/>
  <c r="AY9" i="3" s="1"/>
  <c r="AW13" i="3"/>
  <c r="AW14" i="3"/>
  <c r="AX14" i="3" s="1"/>
  <c r="AY14" i="3" s="1"/>
  <c r="AW15" i="3"/>
  <c r="AX15" i="3" s="1"/>
  <c r="AY15" i="3" s="1"/>
  <c r="AW16" i="3"/>
  <c r="AX16" i="3" s="1"/>
  <c r="AY16" i="3" s="1"/>
  <c r="AW17" i="3"/>
  <c r="AX17" i="3" s="1"/>
  <c r="AY17" i="3" s="1"/>
  <c r="AW18" i="3"/>
  <c r="AX18" i="3" s="1"/>
  <c r="AY18" i="3" s="1"/>
  <c r="AW19" i="3"/>
  <c r="AX19" i="3" s="1"/>
  <c r="AY19" i="3" s="1"/>
  <c r="AI177" i="4"/>
  <c r="AI176" i="4"/>
  <c r="K113" i="4"/>
  <c r="K112" i="4"/>
  <c r="K111" i="4"/>
  <c r="K110" i="4"/>
  <c r="K109" i="4"/>
  <c r="K108" i="4"/>
  <c r="K107" i="4"/>
  <c r="K83" i="4"/>
  <c r="K82" i="4"/>
  <c r="K81" i="4"/>
  <c r="K80" i="4"/>
  <c r="K79" i="4"/>
  <c r="K78" i="4"/>
  <c r="K77" i="4"/>
  <c r="K58" i="4"/>
  <c r="K57" i="4"/>
  <c r="K56" i="4"/>
  <c r="K55" i="4"/>
  <c r="K54" i="4"/>
  <c r="K30" i="4"/>
  <c r="K29" i="4"/>
  <c r="K28" i="4"/>
  <c r="K27" i="4"/>
  <c r="K26" i="4"/>
  <c r="K25" i="4"/>
  <c r="K24" i="4"/>
  <c r="AY29" i="3"/>
  <c r="AZ29" i="3" s="1"/>
  <c r="D462" i="1"/>
  <c r="F462" i="1" s="1"/>
  <c r="D461" i="1"/>
  <c r="F461" i="1" s="1"/>
  <c r="D460" i="1"/>
  <c r="F460" i="1"/>
  <c r="D459" i="1"/>
  <c r="F459" i="1"/>
  <c r="D458" i="1"/>
  <c r="F458" i="1" s="1"/>
  <c r="D457" i="1"/>
  <c r="F457" i="1"/>
  <c r="D456" i="1"/>
  <c r="F456" i="1"/>
  <c r="D455" i="1"/>
  <c r="F455" i="1" s="1"/>
  <c r="D454" i="1"/>
  <c r="F454" i="1" s="1"/>
  <c r="D453" i="1"/>
  <c r="F453" i="1"/>
  <c r="D452" i="1"/>
  <c r="F452" i="1" s="1"/>
  <c r="D451" i="1"/>
  <c r="F451" i="1" s="1"/>
  <c r="D450" i="1"/>
  <c r="F450" i="1"/>
  <c r="D449" i="1"/>
  <c r="F449" i="1"/>
  <c r="D448" i="1"/>
  <c r="F448" i="1" s="1"/>
  <c r="D447" i="1"/>
  <c r="F447" i="1"/>
  <c r="D446" i="1"/>
  <c r="F446" i="1"/>
  <c r="D445" i="1"/>
  <c r="F445" i="1" s="1"/>
  <c r="D444" i="1"/>
  <c r="F444" i="1" s="1"/>
  <c r="D443" i="1"/>
  <c r="F443" i="1"/>
  <c r="D442" i="1"/>
  <c r="F442" i="1" s="1"/>
  <c r="D441" i="1"/>
  <c r="F441" i="1" s="1"/>
  <c r="D440" i="1"/>
  <c r="F440" i="1"/>
  <c r="D439" i="1"/>
  <c r="F439" i="1"/>
  <c r="D438" i="1"/>
  <c r="F438" i="1" s="1"/>
  <c r="D437" i="1"/>
  <c r="F437" i="1"/>
  <c r="D436" i="1"/>
  <c r="F436" i="1"/>
  <c r="D435" i="1"/>
  <c r="F435" i="1" s="1"/>
  <c r="D434" i="1"/>
  <c r="F434" i="1" s="1"/>
  <c r="D433" i="1"/>
  <c r="F433" i="1"/>
  <c r="D432" i="1"/>
  <c r="F432" i="1" s="1"/>
  <c r="D431" i="1"/>
  <c r="F431" i="1" s="1"/>
  <c r="D430" i="1"/>
  <c r="F430" i="1"/>
  <c r="D429" i="1"/>
  <c r="F429" i="1"/>
  <c r="D428" i="1"/>
  <c r="F428" i="1" s="1"/>
  <c r="D427" i="1"/>
  <c r="F427" i="1"/>
  <c r="D426" i="1"/>
  <c r="F426" i="1"/>
  <c r="D425" i="1"/>
  <c r="F425" i="1" s="1"/>
  <c r="D424" i="1"/>
  <c r="F424" i="1" s="1"/>
  <c r="D423" i="1"/>
  <c r="F423" i="1"/>
  <c r="D422" i="1"/>
  <c r="F422" i="1" s="1"/>
  <c r="D421" i="1"/>
  <c r="F421" i="1" s="1"/>
  <c r="D420" i="1"/>
  <c r="F420" i="1"/>
  <c r="D419" i="1"/>
  <c r="F419" i="1"/>
  <c r="D418" i="1"/>
  <c r="F418" i="1" s="1"/>
  <c r="D417" i="1"/>
  <c r="F417" i="1"/>
  <c r="D416" i="1"/>
  <c r="F416" i="1"/>
  <c r="D415" i="1"/>
  <c r="F415" i="1" s="1"/>
  <c r="D414" i="1"/>
  <c r="F414" i="1" s="1"/>
  <c r="D413" i="1"/>
  <c r="F413" i="1"/>
  <c r="D412" i="1"/>
  <c r="F412" i="1" s="1"/>
  <c r="D411" i="1"/>
  <c r="F411" i="1" s="1"/>
  <c r="D410" i="1"/>
  <c r="F410" i="1"/>
  <c r="D409" i="1"/>
  <c r="F409" i="1"/>
  <c r="D408" i="1"/>
  <c r="F408" i="1" s="1"/>
  <c r="D407" i="1"/>
  <c r="F407" i="1"/>
  <c r="D406" i="1"/>
  <c r="F406" i="1"/>
  <c r="D405" i="1"/>
  <c r="F405" i="1" s="1"/>
  <c r="D404" i="1"/>
  <c r="F404" i="1" s="1"/>
  <c r="D403" i="1"/>
  <c r="F403" i="1"/>
  <c r="D402" i="1"/>
  <c r="F402" i="1" s="1"/>
  <c r="D401" i="1"/>
  <c r="F401" i="1" s="1"/>
  <c r="D400" i="1"/>
  <c r="F400" i="1"/>
  <c r="D399" i="1"/>
  <c r="F399" i="1"/>
  <c r="D398" i="1"/>
  <c r="F398" i="1" s="1"/>
  <c r="D397" i="1"/>
  <c r="F397" i="1"/>
  <c r="D396" i="1"/>
  <c r="F396" i="1"/>
  <c r="D395" i="1"/>
  <c r="F395" i="1" s="1"/>
  <c r="D394" i="1"/>
  <c r="F394" i="1" s="1"/>
  <c r="D393" i="1"/>
  <c r="F393" i="1"/>
  <c r="D392" i="1"/>
  <c r="F392" i="1" s="1"/>
  <c r="D391" i="1"/>
  <c r="F391" i="1" s="1"/>
  <c r="D390" i="1"/>
  <c r="F390" i="1"/>
  <c r="D389" i="1"/>
  <c r="F389" i="1"/>
  <c r="D388" i="1"/>
  <c r="F388" i="1" s="1"/>
  <c r="D387" i="1"/>
  <c r="F387" i="1"/>
  <c r="D386" i="1"/>
  <c r="F386" i="1"/>
  <c r="D385" i="1"/>
  <c r="F385" i="1" s="1"/>
  <c r="D384" i="1"/>
  <c r="F384" i="1" s="1"/>
  <c r="D383" i="1"/>
  <c r="F383" i="1"/>
  <c r="D382" i="1"/>
  <c r="F382" i="1" s="1"/>
  <c r="D381" i="1"/>
  <c r="F381" i="1" s="1"/>
  <c r="D380" i="1"/>
  <c r="F380" i="1"/>
  <c r="D379" i="1"/>
  <c r="F379" i="1"/>
  <c r="D378" i="1"/>
  <c r="F378" i="1" s="1"/>
  <c r="D377" i="1"/>
  <c r="F377" i="1"/>
  <c r="D376" i="1"/>
  <c r="F376" i="1"/>
  <c r="D375" i="1"/>
  <c r="F375" i="1" s="1"/>
  <c r="D374" i="1"/>
  <c r="F374" i="1" s="1"/>
  <c r="D373" i="1"/>
  <c r="F373" i="1"/>
  <c r="D372" i="1"/>
  <c r="F372" i="1" s="1"/>
  <c r="D371" i="1"/>
  <c r="F371" i="1" s="1"/>
  <c r="D370" i="1"/>
  <c r="F370" i="1"/>
  <c r="D369" i="1"/>
  <c r="F369" i="1"/>
  <c r="D368" i="1"/>
  <c r="F368" i="1" s="1"/>
  <c r="D367" i="1"/>
  <c r="F367" i="1"/>
  <c r="D366" i="1"/>
  <c r="F366" i="1"/>
  <c r="D365" i="1"/>
  <c r="F365" i="1" s="1"/>
  <c r="D364" i="1"/>
  <c r="F364" i="1" s="1"/>
  <c r="D363" i="1"/>
  <c r="F363" i="1"/>
  <c r="D362" i="1"/>
  <c r="F362" i="1" s="1"/>
  <c r="D361" i="1"/>
  <c r="F361" i="1" s="1"/>
  <c r="D360" i="1"/>
  <c r="F360" i="1"/>
  <c r="D359" i="1"/>
  <c r="F359" i="1"/>
  <c r="D358" i="1"/>
  <c r="F358" i="1" s="1"/>
  <c r="D357" i="1"/>
  <c r="F357" i="1"/>
  <c r="D356" i="1"/>
  <c r="F356" i="1"/>
  <c r="D355" i="1"/>
  <c r="F355" i="1" s="1"/>
  <c r="D354" i="1"/>
  <c r="F354" i="1" s="1"/>
  <c r="D353" i="1"/>
  <c r="F353" i="1"/>
  <c r="D352" i="1"/>
  <c r="F352" i="1" s="1"/>
  <c r="D351" i="1"/>
  <c r="F351" i="1" s="1"/>
  <c r="D350" i="1"/>
  <c r="F350" i="1"/>
  <c r="D349" i="1"/>
  <c r="F349" i="1"/>
  <c r="D348" i="1"/>
  <c r="F348" i="1" s="1"/>
  <c r="D347" i="1"/>
  <c r="F347" i="1"/>
  <c r="D346" i="1"/>
  <c r="F346" i="1"/>
  <c r="D345" i="1"/>
  <c r="F345" i="1" s="1"/>
  <c r="D344" i="1"/>
  <c r="F344" i="1" s="1"/>
  <c r="D343" i="1"/>
  <c r="F343" i="1"/>
  <c r="D342" i="1"/>
  <c r="F342" i="1" s="1"/>
  <c r="D341" i="1"/>
  <c r="F341" i="1" s="1"/>
  <c r="D340" i="1"/>
  <c r="F340" i="1"/>
  <c r="D339" i="1"/>
  <c r="F339" i="1"/>
  <c r="D338" i="1"/>
  <c r="F338" i="1" s="1"/>
  <c r="D337" i="1"/>
  <c r="F337" i="1"/>
  <c r="D336" i="1"/>
  <c r="F336" i="1"/>
  <c r="D335" i="1"/>
  <c r="F335" i="1" s="1"/>
  <c r="D334" i="1"/>
  <c r="F334" i="1" s="1"/>
  <c r="D333" i="1"/>
  <c r="F333" i="1"/>
  <c r="D332" i="1"/>
  <c r="F332" i="1" s="1"/>
  <c r="D331" i="1"/>
  <c r="F331" i="1" s="1"/>
  <c r="D330" i="1"/>
  <c r="F330" i="1"/>
  <c r="D329" i="1"/>
  <c r="F329" i="1"/>
  <c r="D328" i="1"/>
  <c r="F328" i="1" s="1"/>
  <c r="D327" i="1"/>
  <c r="F327" i="1"/>
  <c r="D326" i="1"/>
  <c r="F326" i="1"/>
  <c r="D325" i="1"/>
  <c r="F325" i="1" s="1"/>
  <c r="D324" i="1"/>
  <c r="F324" i="1" s="1"/>
  <c r="D323" i="1"/>
  <c r="F323" i="1"/>
  <c r="D322" i="1"/>
  <c r="F322" i="1" s="1"/>
  <c r="D321" i="1"/>
  <c r="F321" i="1" s="1"/>
  <c r="D320" i="1"/>
  <c r="F320" i="1"/>
  <c r="D319" i="1"/>
  <c r="F319" i="1"/>
  <c r="D318" i="1"/>
  <c r="F318" i="1" s="1"/>
  <c r="D317" i="1"/>
  <c r="F317" i="1"/>
  <c r="D316" i="1"/>
  <c r="F316" i="1"/>
  <c r="D315" i="1"/>
  <c r="F315" i="1" s="1"/>
  <c r="D314" i="1"/>
  <c r="F314" i="1" s="1"/>
  <c r="D313" i="1"/>
  <c r="F313" i="1"/>
  <c r="D312" i="1"/>
  <c r="F312" i="1" s="1"/>
  <c r="D311" i="1"/>
  <c r="F311" i="1" s="1"/>
  <c r="D310" i="1"/>
  <c r="F310" i="1"/>
  <c r="D309" i="1"/>
  <c r="F309" i="1"/>
  <c r="D308" i="1"/>
  <c r="F308" i="1" s="1"/>
  <c r="D307" i="1"/>
  <c r="F307" i="1"/>
  <c r="D306" i="1"/>
  <c r="F306" i="1"/>
  <c r="D305" i="1"/>
  <c r="F305" i="1" s="1"/>
  <c r="D304" i="1"/>
  <c r="F304" i="1" s="1"/>
  <c r="D303" i="1"/>
  <c r="F303" i="1"/>
  <c r="D302" i="1"/>
  <c r="F302" i="1" s="1"/>
  <c r="D301" i="1"/>
  <c r="F301" i="1" s="1"/>
  <c r="D300" i="1"/>
  <c r="F300" i="1"/>
  <c r="D299" i="1"/>
  <c r="F299" i="1"/>
  <c r="D298" i="1"/>
  <c r="F298" i="1" s="1"/>
  <c r="D297" i="1"/>
  <c r="F297" i="1"/>
  <c r="D296" i="1"/>
  <c r="F296" i="1"/>
  <c r="D295" i="1"/>
  <c r="F295" i="1" s="1"/>
  <c r="D294" i="1"/>
  <c r="F294" i="1" s="1"/>
  <c r="D293" i="1"/>
  <c r="F293" i="1"/>
  <c r="D292" i="1"/>
  <c r="F292" i="1" s="1"/>
  <c r="D291" i="1"/>
  <c r="F291" i="1" s="1"/>
  <c r="D290" i="1"/>
  <c r="F290" i="1"/>
  <c r="D289" i="1"/>
  <c r="F289" i="1"/>
  <c r="D288" i="1"/>
  <c r="F288" i="1" s="1"/>
  <c r="D287" i="1"/>
  <c r="F287" i="1"/>
  <c r="D286" i="1"/>
  <c r="F286" i="1"/>
  <c r="D285" i="1"/>
  <c r="F285" i="1" s="1"/>
  <c r="D284" i="1"/>
  <c r="F284" i="1" s="1"/>
  <c r="D283" i="1"/>
  <c r="F283" i="1"/>
  <c r="D282" i="1"/>
  <c r="F282" i="1" s="1"/>
  <c r="D281" i="1"/>
  <c r="F281" i="1" s="1"/>
  <c r="D280" i="1"/>
  <c r="F280" i="1"/>
  <c r="D279" i="1"/>
  <c r="F279" i="1"/>
  <c r="D278" i="1"/>
  <c r="F278" i="1" s="1"/>
  <c r="D277" i="1"/>
  <c r="F277" i="1"/>
  <c r="D276" i="1"/>
  <c r="F276" i="1"/>
  <c r="D275" i="1"/>
  <c r="F275" i="1" s="1"/>
  <c r="D274" i="1"/>
  <c r="F274" i="1" s="1"/>
  <c r="D273" i="1"/>
  <c r="F273" i="1"/>
  <c r="D272" i="1"/>
  <c r="F272" i="1" s="1"/>
  <c r="D271" i="1"/>
  <c r="F271" i="1" s="1"/>
  <c r="D270" i="1"/>
  <c r="F270" i="1"/>
  <c r="D269" i="1"/>
  <c r="F269" i="1"/>
  <c r="D268" i="1"/>
  <c r="F268" i="1" s="1"/>
  <c r="D267" i="1"/>
  <c r="F267" i="1"/>
  <c r="D266" i="1"/>
  <c r="F266" i="1"/>
  <c r="D265" i="1"/>
  <c r="F265" i="1" s="1"/>
  <c r="D264" i="1"/>
  <c r="F264" i="1" s="1"/>
  <c r="D263" i="1"/>
  <c r="F263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U6" i="5"/>
  <c r="AF6" i="5" s="1"/>
  <c r="AG6" i="5" s="1"/>
  <c r="AH6" i="5" s="1"/>
  <c r="V6" i="5"/>
  <c r="W6" i="5"/>
  <c r="X6" i="5"/>
  <c r="Y6" i="5"/>
  <c r="Z6" i="5"/>
  <c r="AA6" i="5"/>
  <c r="AB6" i="5"/>
  <c r="AC6" i="5"/>
  <c r="AE6" i="5" s="1"/>
  <c r="AD6" i="5"/>
  <c r="C6" i="5"/>
  <c r="D6" i="5"/>
  <c r="U4" i="5"/>
  <c r="AF4" i="5" s="1"/>
  <c r="AG4" i="5" s="1"/>
  <c r="AH4" i="5" s="1"/>
  <c r="V4" i="5"/>
  <c r="W4" i="5"/>
  <c r="X4" i="5"/>
  <c r="Y4" i="5"/>
  <c r="Z4" i="5"/>
  <c r="AA4" i="5"/>
  <c r="AB4" i="5"/>
  <c r="AC4" i="5"/>
  <c r="AE4" i="5" s="1"/>
  <c r="AD4" i="5"/>
  <c r="C4" i="5"/>
  <c r="D4" i="5"/>
  <c r="N6" i="2"/>
  <c r="O6" i="2"/>
  <c r="P6" i="2" s="1"/>
  <c r="Q6" i="2" s="1"/>
  <c r="N4" i="2"/>
  <c r="O4" i="2" s="1"/>
  <c r="M101" i="2"/>
  <c r="L101" i="2"/>
  <c r="K101" i="2"/>
  <c r="J101" i="2"/>
  <c r="I101" i="2"/>
  <c r="H101" i="2"/>
  <c r="G101" i="2"/>
  <c r="F101" i="2"/>
  <c r="E101" i="2"/>
  <c r="D101" i="2"/>
  <c r="C101" i="2"/>
  <c r="M100" i="2"/>
  <c r="L100" i="2"/>
  <c r="K100" i="2"/>
  <c r="J100" i="2"/>
  <c r="I100" i="2"/>
  <c r="H100" i="2"/>
  <c r="G100" i="2"/>
  <c r="F100" i="2"/>
  <c r="E100" i="2"/>
  <c r="D100" i="2"/>
  <c r="C100" i="2"/>
  <c r="M99" i="2"/>
  <c r="L99" i="2"/>
  <c r="K99" i="2"/>
  <c r="J99" i="2"/>
  <c r="I99" i="2"/>
  <c r="H99" i="2"/>
  <c r="G99" i="2"/>
  <c r="F99" i="2"/>
  <c r="E99" i="2"/>
  <c r="D99" i="2"/>
  <c r="C99" i="2"/>
  <c r="M98" i="2"/>
  <c r="L98" i="2"/>
  <c r="K98" i="2"/>
  <c r="J98" i="2"/>
  <c r="I98" i="2"/>
  <c r="H98" i="2"/>
  <c r="G98" i="2"/>
  <c r="F98" i="2"/>
  <c r="E98" i="2"/>
  <c r="D98" i="2"/>
  <c r="C98" i="2"/>
  <c r="M97" i="2"/>
  <c r="L97" i="2"/>
  <c r="K97" i="2"/>
  <c r="J97" i="2"/>
  <c r="I97" i="2"/>
  <c r="H97" i="2"/>
  <c r="G97" i="2"/>
  <c r="F97" i="2"/>
  <c r="E97" i="2"/>
  <c r="D97" i="2"/>
  <c r="C97" i="2"/>
  <c r="R95" i="2"/>
  <c r="N95" i="2"/>
  <c r="O95" i="2"/>
  <c r="P95" i="2" s="1"/>
  <c r="Q95" i="2" s="1"/>
  <c r="R94" i="2"/>
  <c r="N94" i="2"/>
  <c r="O94" i="2"/>
  <c r="P94" i="2"/>
  <c r="Q94" i="2" s="1"/>
  <c r="R93" i="2"/>
  <c r="N93" i="2"/>
  <c r="O93" i="2"/>
  <c r="P93" i="2" s="1"/>
  <c r="Q93" i="2" s="1"/>
  <c r="R92" i="2"/>
  <c r="N92" i="2"/>
  <c r="O92" i="2"/>
  <c r="P92" i="2" s="1"/>
  <c r="Q92" i="2" s="1"/>
  <c r="R91" i="2"/>
  <c r="N91" i="2"/>
  <c r="O91" i="2"/>
  <c r="P91" i="2" s="1"/>
  <c r="Q91" i="2" s="1"/>
  <c r="R90" i="2"/>
  <c r="N90" i="2"/>
  <c r="O90" i="2"/>
  <c r="P90" i="2"/>
  <c r="Q90" i="2" s="1"/>
  <c r="R89" i="2"/>
  <c r="N89" i="2"/>
  <c r="O89" i="2"/>
  <c r="P89" i="2" s="1"/>
  <c r="Q89" i="2" s="1"/>
  <c r="R88" i="2"/>
  <c r="N88" i="2"/>
  <c r="O88" i="2"/>
  <c r="P88" i="2" s="1"/>
  <c r="Q88" i="2" s="1"/>
  <c r="R87" i="2"/>
  <c r="N87" i="2"/>
  <c r="O87" i="2"/>
  <c r="P87" i="2" s="1"/>
  <c r="Q87" i="2" s="1"/>
  <c r="R86" i="2"/>
  <c r="N86" i="2"/>
  <c r="O86" i="2"/>
  <c r="P86" i="2"/>
  <c r="Q86" i="2" s="1"/>
  <c r="R85" i="2"/>
  <c r="N85" i="2"/>
  <c r="O85" i="2"/>
  <c r="P85" i="2" s="1"/>
  <c r="Q85" i="2" s="1"/>
  <c r="R84" i="2"/>
  <c r="N84" i="2"/>
  <c r="O84" i="2"/>
  <c r="P84" i="2" s="1"/>
  <c r="Q84" i="2" s="1"/>
  <c r="R83" i="2"/>
  <c r="N83" i="2"/>
  <c r="O83" i="2"/>
  <c r="P83" i="2" s="1"/>
  <c r="Q83" i="2" s="1"/>
  <c r="R82" i="2"/>
  <c r="N82" i="2"/>
  <c r="O82" i="2"/>
  <c r="P82" i="2"/>
  <c r="Q82" i="2" s="1"/>
  <c r="R81" i="2"/>
  <c r="N81" i="2"/>
  <c r="O81" i="2"/>
  <c r="P81" i="2" s="1"/>
  <c r="Q81" i="2" s="1"/>
  <c r="R80" i="2"/>
  <c r="N80" i="2"/>
  <c r="O80" i="2"/>
  <c r="P80" i="2" s="1"/>
  <c r="Q80" i="2" s="1"/>
  <c r="R79" i="2"/>
  <c r="N79" i="2"/>
  <c r="O79" i="2"/>
  <c r="P79" i="2" s="1"/>
  <c r="Q79" i="2" s="1"/>
  <c r="R78" i="2"/>
  <c r="N78" i="2"/>
  <c r="O78" i="2"/>
  <c r="P78" i="2"/>
  <c r="Q78" i="2" s="1"/>
  <c r="R77" i="2"/>
  <c r="N77" i="2"/>
  <c r="O77" i="2"/>
  <c r="P77" i="2" s="1"/>
  <c r="Q77" i="2" s="1"/>
  <c r="R76" i="2"/>
  <c r="N76" i="2"/>
  <c r="O76" i="2"/>
  <c r="P76" i="2" s="1"/>
  <c r="Q76" i="2" s="1"/>
  <c r="R75" i="2"/>
  <c r="N75" i="2"/>
  <c r="O75" i="2"/>
  <c r="P75" i="2" s="1"/>
  <c r="Q75" i="2" s="1"/>
  <c r="R74" i="2"/>
  <c r="N74" i="2"/>
  <c r="O74" i="2"/>
  <c r="P74" i="2"/>
  <c r="Q74" i="2" s="1"/>
  <c r="R73" i="2"/>
  <c r="N73" i="2"/>
  <c r="O73" i="2"/>
  <c r="P73" i="2" s="1"/>
  <c r="Q73" i="2" s="1"/>
  <c r="R72" i="2"/>
  <c r="N72" i="2"/>
  <c r="O72" i="2"/>
  <c r="P72" i="2" s="1"/>
  <c r="Q72" i="2" s="1"/>
  <c r="R71" i="2"/>
  <c r="N71" i="2"/>
  <c r="O71" i="2"/>
  <c r="P71" i="2" s="1"/>
  <c r="Q71" i="2" s="1"/>
  <c r="R70" i="2"/>
  <c r="N70" i="2"/>
  <c r="O70" i="2"/>
  <c r="P70" i="2"/>
  <c r="Q70" i="2" s="1"/>
  <c r="R69" i="2"/>
  <c r="N69" i="2"/>
  <c r="O69" i="2"/>
  <c r="P69" i="2" s="1"/>
  <c r="Q69" i="2" s="1"/>
  <c r="R68" i="2"/>
  <c r="N68" i="2"/>
  <c r="O68" i="2" s="1"/>
  <c r="P68" i="2" s="1"/>
  <c r="Q68" i="2" s="1"/>
  <c r="R67" i="2"/>
  <c r="N67" i="2"/>
  <c r="O67" i="2"/>
  <c r="P67" i="2" s="1"/>
  <c r="Q67" i="2" s="1"/>
  <c r="R66" i="2"/>
  <c r="N66" i="2"/>
  <c r="O66" i="2"/>
  <c r="P66" i="2"/>
  <c r="Q66" i="2" s="1"/>
  <c r="R65" i="2"/>
  <c r="N65" i="2"/>
  <c r="O65" i="2"/>
  <c r="P65" i="2" s="1"/>
  <c r="Q65" i="2" s="1"/>
  <c r="R64" i="2"/>
  <c r="N64" i="2"/>
  <c r="O64" i="2" s="1"/>
  <c r="P64" i="2" s="1"/>
  <c r="Q64" i="2" s="1"/>
  <c r="R63" i="2"/>
  <c r="N63" i="2"/>
  <c r="O63" i="2"/>
  <c r="P63" i="2" s="1"/>
  <c r="Q63" i="2" s="1"/>
  <c r="R62" i="2"/>
  <c r="N62" i="2"/>
  <c r="O62" i="2"/>
  <c r="P62" i="2"/>
  <c r="Q62" i="2" s="1"/>
  <c r="R61" i="2"/>
  <c r="N61" i="2"/>
  <c r="O61" i="2"/>
  <c r="P61" i="2" s="1"/>
  <c r="Q61" i="2" s="1"/>
  <c r="R60" i="2"/>
  <c r="N60" i="2"/>
  <c r="O60" i="2" s="1"/>
  <c r="P60" i="2" s="1"/>
  <c r="Q60" i="2" s="1"/>
  <c r="R59" i="2"/>
  <c r="N59" i="2"/>
  <c r="O59" i="2"/>
  <c r="P59" i="2" s="1"/>
  <c r="Q59" i="2" s="1"/>
  <c r="R58" i="2"/>
  <c r="N58" i="2"/>
  <c r="O58" i="2"/>
  <c r="P58" i="2"/>
  <c r="Q58" i="2" s="1"/>
  <c r="R57" i="2"/>
  <c r="N57" i="2"/>
  <c r="O57" i="2"/>
  <c r="P57" i="2" s="1"/>
  <c r="Q57" i="2" s="1"/>
  <c r="R56" i="2"/>
  <c r="N56" i="2"/>
  <c r="N98" i="2" s="1"/>
  <c r="R55" i="2"/>
  <c r="N55" i="2"/>
  <c r="O55" i="2"/>
  <c r="P55" i="2" s="1"/>
  <c r="Q55" i="2" s="1"/>
  <c r="R54" i="2"/>
  <c r="N54" i="2"/>
  <c r="N100" i="2" s="1"/>
  <c r="M52" i="2"/>
  <c r="L52" i="2"/>
  <c r="K52" i="2"/>
  <c r="J52" i="2"/>
  <c r="I52" i="2"/>
  <c r="H52" i="2"/>
  <c r="G52" i="2"/>
  <c r="F52" i="2"/>
  <c r="E52" i="2"/>
  <c r="D52" i="2"/>
  <c r="C52" i="2"/>
  <c r="M51" i="2"/>
  <c r="L51" i="2"/>
  <c r="K51" i="2"/>
  <c r="J51" i="2"/>
  <c r="I51" i="2"/>
  <c r="H51" i="2"/>
  <c r="G51" i="2"/>
  <c r="F51" i="2"/>
  <c r="E51" i="2"/>
  <c r="D51" i="2"/>
  <c r="C51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R47" i="2"/>
  <c r="N51" i="2"/>
  <c r="N47" i="2"/>
  <c r="N48" i="2"/>
  <c r="N49" i="2"/>
  <c r="N50" i="2"/>
  <c r="R49" i="2"/>
  <c r="R48" i="2"/>
  <c r="O54" i="2"/>
  <c r="N52" i="2"/>
  <c r="P54" i="2"/>
  <c r="AX3" i="3" l="1"/>
  <c r="AY3" i="3" s="1"/>
  <c r="AX13" i="3"/>
  <c r="AY13" i="3" s="1"/>
  <c r="AK4" i="5"/>
  <c r="AI4" i="5"/>
  <c r="AJ4" i="5" s="1"/>
  <c r="P4" i="2"/>
  <c r="O52" i="2"/>
  <c r="O48" i="2"/>
  <c r="O50" i="2"/>
  <c r="O47" i="2"/>
  <c r="O49" i="2"/>
  <c r="O51" i="2"/>
  <c r="AK6" i="5"/>
  <c r="AI6" i="5"/>
  <c r="AJ6" i="5" s="1"/>
  <c r="O101" i="2"/>
  <c r="Q54" i="2"/>
  <c r="N101" i="2"/>
  <c r="O56" i="2"/>
  <c r="AX6" i="3"/>
  <c r="AY6" i="3" s="1"/>
  <c r="N97" i="2"/>
  <c r="N99" i="2"/>
  <c r="P50" i="2" l="1"/>
  <c r="P52" i="2"/>
  <c r="Q4" i="2"/>
  <c r="P47" i="2"/>
  <c r="P48" i="2"/>
  <c r="P49" i="2"/>
  <c r="P51" i="2"/>
  <c r="O100" i="2"/>
  <c r="P56" i="2"/>
  <c r="O98" i="2"/>
  <c r="O99" i="2"/>
  <c r="O97" i="2"/>
  <c r="Q56" i="2" l="1"/>
  <c r="P98" i="2"/>
  <c r="P101" i="2"/>
  <c r="P99" i="2"/>
  <c r="P97" i="2"/>
  <c r="P100" i="2"/>
  <c r="Q49" i="2"/>
  <c r="Q51" i="2"/>
  <c r="Q50" i="2"/>
  <c r="Q48" i="2"/>
  <c r="Q52" i="2"/>
  <c r="Q47" i="2"/>
  <c r="Q100" i="2" l="1"/>
  <c r="Q98" i="2"/>
  <c r="Q102" i="2"/>
  <c r="Q97" i="2"/>
  <c r="Q101" i="2"/>
  <c r="Q99" i="2"/>
</calcChain>
</file>

<file path=xl/sharedStrings.xml><?xml version="1.0" encoding="utf-8"?>
<sst xmlns="http://schemas.openxmlformats.org/spreadsheetml/2006/main" count="2346" uniqueCount="868">
  <si>
    <t>SAMPLE</t>
  </si>
  <si>
    <t>NUMBER</t>
  </si>
  <si>
    <t>TAKEOFF</t>
  </si>
  <si>
    <t>KILOVOLT</t>
  </si>
  <si>
    <t>CURRENT</t>
  </si>
  <si>
    <t>BEAMSIZE</t>
  </si>
  <si>
    <t>LINE</t>
  </si>
  <si>
    <t>Ti WT%</t>
  </si>
  <si>
    <t>Zr WT%</t>
  </si>
  <si>
    <t>Si WT%</t>
  </si>
  <si>
    <t>Al WT%</t>
  </si>
  <si>
    <t>Mg WT%</t>
  </si>
  <si>
    <t>Fe WT%</t>
  </si>
  <si>
    <t>Ca WT%</t>
  </si>
  <si>
    <t>Na WT%</t>
  </si>
  <si>
    <t>K WT%</t>
  </si>
  <si>
    <t>O WT%</t>
  </si>
  <si>
    <t>TOTAL</t>
  </si>
  <si>
    <t>TiO2</t>
  </si>
  <si>
    <t>ZrO2</t>
  </si>
  <si>
    <t>SiO2</t>
  </si>
  <si>
    <t>Al2O3</t>
  </si>
  <si>
    <t>MgO</t>
  </si>
  <si>
    <t>FeO</t>
  </si>
  <si>
    <t>CaO</t>
  </si>
  <si>
    <t>Na2O</t>
  </si>
  <si>
    <t>K2O</t>
  </si>
  <si>
    <t>O</t>
  </si>
  <si>
    <t>Ti CDL99</t>
  </si>
  <si>
    <t>Zr CDL99</t>
  </si>
  <si>
    <t>Si CDL99</t>
  </si>
  <si>
    <t>Al CDL99</t>
  </si>
  <si>
    <t>Mg CDL99</t>
  </si>
  <si>
    <t>Fe CDL99</t>
  </si>
  <si>
    <t>Ca CDL99</t>
  </si>
  <si>
    <t>Na CDL99</t>
  </si>
  <si>
    <t>K CDL99</t>
  </si>
  <si>
    <t>TiO2 CDL99</t>
  </si>
  <si>
    <t>ZrO2 CDL99</t>
  </si>
  <si>
    <t>SiO2 CDL99</t>
  </si>
  <si>
    <t>Al2O3 CDL99</t>
  </si>
  <si>
    <t>MgO CDL99</t>
  </si>
  <si>
    <t>FeO CDL99</t>
  </si>
  <si>
    <t>CaO CDL99</t>
  </si>
  <si>
    <t>Na2O CDL99</t>
  </si>
  <si>
    <t>K2O CDL99</t>
  </si>
  <si>
    <t>X-POS</t>
  </si>
  <si>
    <t>Y-POS</t>
  </si>
  <si>
    <t>Z-POS</t>
  </si>
  <si>
    <t>RELDIST</t>
  </si>
  <si>
    <t>BEAMCURR</t>
  </si>
  <si>
    <t>zircon blank</t>
  </si>
  <si>
    <t>zircon-1 core</t>
  </si>
  <si>
    <t>zircon-1 rim</t>
  </si>
  <si>
    <t>zircon-1 to glass</t>
  </si>
  <si>
    <t>zircon-2 core</t>
  </si>
  <si>
    <t>zircon-2 rim</t>
  </si>
  <si>
    <t>zircon-2 to glass</t>
  </si>
  <si>
    <t>zircon-3 core</t>
  </si>
  <si>
    <t>zircon-3 rim</t>
  </si>
  <si>
    <t>zircon-3 to glass</t>
  </si>
  <si>
    <t>zircon-4 to glass</t>
  </si>
  <si>
    <t>TO/keV/Elm/Xray</t>
  </si>
  <si>
    <t>Distance (um)</t>
  </si>
  <si>
    <t>Total Inten. %</t>
  </si>
  <si>
    <t>Fluor. Only %</t>
  </si>
  <si>
    <t>Fluor. A Only %</t>
  </si>
  <si>
    <t>Fluor. B Only %</t>
  </si>
  <si>
    <t>Pri. Int. Only %</t>
  </si>
  <si>
    <t>Calc. Total Conc. %</t>
  </si>
  <si>
    <t>Calc. A Flu Conc. %</t>
  </si>
  <si>
    <t>Calc. B Flu Conc. %</t>
  </si>
  <si>
    <t>Calc. Pri. Conc. %</t>
  </si>
  <si>
    <t>Meas. Total Inten. %</t>
  </si>
  <si>
    <t>Meas. ZAF</t>
  </si>
  <si>
    <t>Meas. Total Conc. %</t>
  </si>
  <si>
    <t>Actual A Conc. %</t>
  </si>
  <si>
    <t>Actual B Conc. %</t>
  </si>
  <si>
    <t>Actual B Std Conc. %</t>
  </si>
  <si>
    <t>ZA u/s (Fanal)</t>
  </si>
  <si>
    <t>Flu u/s (Fanal)</t>
  </si>
  <si>
    <t>ZAF u/s (Fanal)</t>
  </si>
  <si>
    <t>ZA u/s (CalcZAF)</t>
  </si>
  <si>
    <t>Flu u/s (CalcZAF)</t>
  </si>
  <si>
    <t>ZAF u/s (CalcZAF)</t>
  </si>
  <si>
    <t>A Abs (CalcZAF)</t>
  </si>
  <si>
    <t>A Flu (CalcZAF)</t>
  </si>
  <si>
    <t>A Zed (CalcZAF)</t>
  </si>
  <si>
    <t>A ZAF (CalcZAF)</t>
  </si>
  <si>
    <t>B Abs (CalcZAF)</t>
  </si>
  <si>
    <t>B Flu (CalcZAF)</t>
  </si>
  <si>
    <t>B Zed (CalcZAF)</t>
  </si>
  <si>
    <t>B ZAF (CalcZAF)</t>
  </si>
  <si>
    <t>B Std Abs (CalcZAF)</t>
  </si>
  <si>
    <t>B Std Flu (CalcZAF)</t>
  </si>
  <si>
    <t>B Std Zed (CalcZAF)</t>
  </si>
  <si>
    <t>B Std ZAF (CalcZAF)</t>
  </si>
  <si>
    <t>Distance (ug/cm2)</t>
  </si>
  <si>
    <t>40/15/Zr/la</t>
  </si>
  <si>
    <t>Rel Distance</t>
  </si>
  <si>
    <t>Zr, corr</t>
  </si>
  <si>
    <t>sample</t>
  </si>
  <si>
    <t>unit</t>
  </si>
  <si>
    <t>Zr</t>
  </si>
  <si>
    <t>SIO2</t>
  </si>
  <si>
    <t>TIO2</t>
  </si>
  <si>
    <t>AL2O3</t>
  </si>
  <si>
    <t>FE2O3</t>
  </si>
  <si>
    <t>MNO</t>
  </si>
  <si>
    <t>MGO</t>
  </si>
  <si>
    <t>CAO</t>
  </si>
  <si>
    <t>NA2O</t>
  </si>
  <si>
    <t>P2O5</t>
  </si>
  <si>
    <t>total mol</t>
  </si>
  <si>
    <t>M</t>
  </si>
  <si>
    <t>Saturation T, K</t>
  </si>
  <si>
    <t>Saturation T, C</t>
  </si>
  <si>
    <t>Total</t>
  </si>
  <si>
    <t>AVERAGES</t>
  </si>
  <si>
    <t>STDEV</t>
  </si>
  <si>
    <t>MEDIAN</t>
  </si>
  <si>
    <t>MAX</t>
  </si>
  <si>
    <t>MIN</t>
  </si>
  <si>
    <t>MILBTL009</t>
  </si>
  <si>
    <t>Cp</t>
  </si>
  <si>
    <t>MILBTL010</t>
  </si>
  <si>
    <t>MILBTL025</t>
  </si>
  <si>
    <t>MILBTL027</t>
  </si>
  <si>
    <t>MILBTL028</t>
  </si>
  <si>
    <t>MILBTL030</t>
  </si>
  <si>
    <t>MILBTL036</t>
  </si>
  <si>
    <t>MILBTL037</t>
  </si>
  <si>
    <t>MILBTL039</t>
  </si>
  <si>
    <t>MILBTL041</t>
  </si>
  <si>
    <t>MILBTL042A</t>
  </si>
  <si>
    <t>MILBTL042B</t>
  </si>
  <si>
    <t>MILBTL043</t>
  </si>
  <si>
    <t>MILBTL046</t>
  </si>
  <si>
    <t>MILBTL048</t>
  </si>
  <si>
    <t>MILBTL055</t>
  </si>
  <si>
    <t>MILBTL056</t>
  </si>
  <si>
    <t>MILBTL058</t>
  </si>
  <si>
    <t>MILBTL068</t>
  </si>
  <si>
    <t>MILBTL069</t>
  </si>
  <si>
    <t>MILBTL081</t>
  </si>
  <si>
    <t>MILBTL082</t>
  </si>
  <si>
    <t>MILBTL079</t>
  </si>
  <si>
    <t>Z-63</t>
  </si>
  <si>
    <t>Z-35</t>
  </si>
  <si>
    <t>Z-10</t>
  </si>
  <si>
    <t>Z-36</t>
  </si>
  <si>
    <t>Z-11</t>
  </si>
  <si>
    <t>Z-37</t>
  </si>
  <si>
    <t>Z-38</t>
  </si>
  <si>
    <t>Z-12</t>
  </si>
  <si>
    <t>Z-40</t>
  </si>
  <si>
    <t>Z-13</t>
  </si>
  <si>
    <t>Z-14</t>
  </si>
  <si>
    <t>Z-41</t>
  </si>
  <si>
    <t>Z-33</t>
  </si>
  <si>
    <t>Z-9</t>
  </si>
  <si>
    <t>Z-34</t>
  </si>
  <si>
    <t>Z-20</t>
  </si>
  <si>
    <t>MILBTL018</t>
  </si>
  <si>
    <t>MILBTL031A</t>
  </si>
  <si>
    <t>MILBTL031B</t>
  </si>
  <si>
    <t>Ti ppm</t>
  </si>
  <si>
    <t>Det.Lim ppm(A)</t>
  </si>
  <si>
    <t>Comment</t>
  </si>
  <si>
    <t>Al</t>
  </si>
  <si>
    <t>Si</t>
  </si>
  <si>
    <t>Ca</t>
  </si>
  <si>
    <t>Fe</t>
  </si>
  <si>
    <t xml:space="preserve">Y </t>
  </si>
  <si>
    <t>Hf</t>
  </si>
  <si>
    <t xml:space="preserve">P </t>
  </si>
  <si>
    <t xml:space="preserve">O </t>
  </si>
  <si>
    <t xml:space="preserve"> X </t>
  </si>
  <si>
    <t xml:space="preserve"> Y </t>
  </si>
  <si>
    <t xml:space="preserve"> Z </t>
  </si>
  <si>
    <t>Weight%</t>
  </si>
  <si>
    <t>Peak cnt (cps)</t>
  </si>
  <si>
    <t>Bg cnt (cps)</t>
  </si>
  <si>
    <t>Bg1 cnt (cps)</t>
  </si>
  <si>
    <t>Ti</t>
  </si>
  <si>
    <t>Ti SP5/1</t>
  </si>
  <si>
    <t>Ti SP4/1</t>
  </si>
  <si>
    <t>Ti SP3/1</t>
  </si>
  <si>
    <t xml:space="preserve"> Beam X </t>
  </si>
  <si>
    <t xml:space="preserve"> Beam Y </t>
  </si>
  <si>
    <t>Distance (µ)</t>
  </si>
  <si>
    <t>Mean Z</t>
  </si>
  <si>
    <t>Point#</t>
  </si>
  <si>
    <t>Date</t>
  </si>
  <si>
    <t>NI7242-Z1-2</t>
  </si>
  <si>
    <t xml:space="preserve"> </t>
  </si>
  <si>
    <t>vendredi 28 janvier 2022 15:33:49</t>
  </si>
  <si>
    <t>NI7242-Z7-Z8-Z9-5</t>
  </si>
  <si>
    <t>vendredi 28 janvier 2022 17:08:21</t>
  </si>
  <si>
    <t>K</t>
  </si>
  <si>
    <t>StdDev wt%</t>
  </si>
  <si>
    <t>Y2O3</t>
  </si>
  <si>
    <t>HfO2</t>
  </si>
  <si>
    <t xml:space="preserve">1 / 1 . </t>
  </si>
  <si>
    <t>IDDP-1 zircon1-l2</t>
  </si>
  <si>
    <t>vendredi 7 mai 2021 05:27:17</t>
  </si>
  <si>
    <t xml:space="preserve">1 / 2 . </t>
  </si>
  <si>
    <t>vendredi 7 mai 2021 05:29:42</t>
  </si>
  <si>
    <t xml:space="preserve">1 / 3 . </t>
  </si>
  <si>
    <t>vendredi 7 mai 2021 05:31:53</t>
  </si>
  <si>
    <t xml:space="preserve">1 / 4 . </t>
  </si>
  <si>
    <t>vendredi 7 mai 2021 05:34:01</t>
  </si>
  <si>
    <t xml:space="preserve">1 / 5 . </t>
  </si>
  <si>
    <t>vendredi 7 mai 2021 05:36:10</t>
  </si>
  <si>
    <t xml:space="preserve">1 / 6 . </t>
  </si>
  <si>
    <t>vendredi 7 mai 2021 05:38:19</t>
  </si>
  <si>
    <t xml:space="preserve">1 / 7 . </t>
  </si>
  <si>
    <t>vendredi 7 mai 2021 05:40:26</t>
  </si>
  <si>
    <t xml:space="preserve">1 / 8 . </t>
  </si>
  <si>
    <t>vendredi 7 mai 2021 05:42:33</t>
  </si>
  <si>
    <t xml:space="preserve">1 / 9 . </t>
  </si>
  <si>
    <t>vendredi 7 mai 2021 05:44:39</t>
  </si>
  <si>
    <t xml:space="preserve">1 / 10 . </t>
  </si>
  <si>
    <t>vendredi 7 mai 2021 05:46:46</t>
  </si>
  <si>
    <t xml:space="preserve">2 / 1 . </t>
  </si>
  <si>
    <t>IDDP-1 zircon1-l3</t>
  </si>
  <si>
    <t>vendredi 7 mai 2021 05:48:57</t>
  </si>
  <si>
    <t xml:space="preserve">2 / 2 . </t>
  </si>
  <si>
    <t>vendredi 7 mai 2021 05:51:05</t>
  </si>
  <si>
    <t xml:space="preserve">2 / 3 . </t>
  </si>
  <si>
    <t>vendredi 7 mai 2021 05:53:13</t>
  </si>
  <si>
    <t xml:space="preserve">2 / 4 . </t>
  </si>
  <si>
    <t>vendredi 7 mai 2021 05:55:21</t>
  </si>
  <si>
    <t xml:space="preserve">2 / 5 . </t>
  </si>
  <si>
    <t>vendredi 7 mai 2021 05:57:29</t>
  </si>
  <si>
    <t xml:space="preserve">2 / 6 . </t>
  </si>
  <si>
    <t>vendredi 7 mai 2021 05:59:37</t>
  </si>
  <si>
    <t xml:space="preserve">2 / 7 . </t>
  </si>
  <si>
    <t>vendredi 7 mai 2021 06:01:43</t>
  </si>
  <si>
    <t xml:space="preserve">2 / 8 . </t>
  </si>
  <si>
    <t>vendredi 7 mai 2021 06:03:51</t>
  </si>
  <si>
    <t xml:space="preserve">2 / 9 . </t>
  </si>
  <si>
    <t>vendredi 7 mai 2021 06:05:59</t>
  </si>
  <si>
    <t xml:space="preserve">2 / 10 . </t>
  </si>
  <si>
    <t>vendredi 7 mai 2021 06:08:07</t>
  </si>
  <si>
    <t xml:space="preserve">3 / 1 . </t>
  </si>
  <si>
    <t>IDDP-1 zircon1-l4</t>
  </si>
  <si>
    <t>vendredi 7 mai 2021 06:10:17</t>
  </si>
  <si>
    <t xml:space="preserve">3 / 2 . </t>
  </si>
  <si>
    <t>vendredi 7 mai 2021 06:12:24</t>
  </si>
  <si>
    <t xml:space="preserve">3 / 3 . </t>
  </si>
  <si>
    <t>vendredi 7 mai 2021 06:14:31</t>
  </si>
  <si>
    <t xml:space="preserve">3 / 4 . </t>
  </si>
  <si>
    <t>vendredi 7 mai 2021 06:16:37</t>
  </si>
  <si>
    <t xml:space="preserve">3 / 5 . </t>
  </si>
  <si>
    <t>vendredi 7 mai 2021 06:18:47</t>
  </si>
  <si>
    <t xml:space="preserve">3 / 6 . </t>
  </si>
  <si>
    <t>vendredi 7 mai 2021 06:20:55</t>
  </si>
  <si>
    <t xml:space="preserve">3 / 7 . </t>
  </si>
  <si>
    <t>vendredi 7 mai 2021 06:23:03</t>
  </si>
  <si>
    <t xml:space="preserve">3 / 8 . </t>
  </si>
  <si>
    <t>vendredi 7 mai 2021 06:25:11</t>
  </si>
  <si>
    <t xml:space="preserve">3 / 9 . </t>
  </si>
  <si>
    <t>vendredi 7 mai 2021 06:27:18</t>
  </si>
  <si>
    <t xml:space="preserve">3 / 10 . </t>
  </si>
  <si>
    <t>vendredi 7 mai 2021 06:29:25</t>
  </si>
  <si>
    <t xml:space="preserve">4 / 1 . </t>
  </si>
  <si>
    <t>IDDP-1 zircon3-l5</t>
  </si>
  <si>
    <t>vendredi 7 mai 2021 06:31:33</t>
  </si>
  <si>
    <t xml:space="preserve">4 / 2 . </t>
  </si>
  <si>
    <t>vendredi 7 mai 2021 06:33:42</t>
  </si>
  <si>
    <t xml:space="preserve">4 / 3 . </t>
  </si>
  <si>
    <t>vendredi 7 mai 2021 06:35:49</t>
  </si>
  <si>
    <t xml:space="preserve">4 / 4 . </t>
  </si>
  <si>
    <t>vendredi 7 mai 2021 06:37:57</t>
  </si>
  <si>
    <t xml:space="preserve">4 / 5 . </t>
  </si>
  <si>
    <t>vendredi 7 mai 2021 06:40:06</t>
  </si>
  <si>
    <t xml:space="preserve">4 / 6 . </t>
  </si>
  <si>
    <t>vendredi 7 mai 2021 06:42:15</t>
  </si>
  <si>
    <t xml:space="preserve">4 / 7 . </t>
  </si>
  <si>
    <t>vendredi 7 mai 2021 06:44:25</t>
  </si>
  <si>
    <t xml:space="preserve">4 / 8 . </t>
  </si>
  <si>
    <t>vendredi 7 mai 2021 06:46:32</t>
  </si>
  <si>
    <t xml:space="preserve">4 / 9 . </t>
  </si>
  <si>
    <t>vendredi 7 mai 2021 06:48:40</t>
  </si>
  <si>
    <t xml:space="preserve">4 / 10 . </t>
  </si>
  <si>
    <t>vendredi 7 mai 2021 06:50:46</t>
  </si>
  <si>
    <t xml:space="preserve">4 / 11 . </t>
  </si>
  <si>
    <t>vendredi 7 mai 2021 06:52:55</t>
  </si>
  <si>
    <t xml:space="preserve">4 / 12 . </t>
  </si>
  <si>
    <t>vendredi 7 mai 2021 06:55:02</t>
  </si>
  <si>
    <t xml:space="preserve">4 / 13 . </t>
  </si>
  <si>
    <t>vendredi 7 mai 2021 06:57:12</t>
  </si>
  <si>
    <t xml:space="preserve">4 / 14 . </t>
  </si>
  <si>
    <t>vendredi 7 mai 2021 06:59:21</t>
  </si>
  <si>
    <t xml:space="preserve">4 / 15 . </t>
  </si>
  <si>
    <t>vendredi 7 mai 2021 07:01:30</t>
  </si>
  <si>
    <t xml:space="preserve">5 / 1 . </t>
  </si>
  <si>
    <t>IDDP-1 zircon3-l6</t>
  </si>
  <si>
    <t>vendredi 7 mai 2021 07:03:38</t>
  </si>
  <si>
    <t xml:space="preserve">5 / 2 . </t>
  </si>
  <si>
    <t>vendredi 7 mai 2021 07:05:45</t>
  </si>
  <si>
    <t xml:space="preserve">5 / 3 . </t>
  </si>
  <si>
    <t>vendredi 7 mai 2021 07:07:52</t>
  </si>
  <si>
    <t xml:space="preserve">5 / 4 . </t>
  </si>
  <si>
    <t>vendredi 7 mai 2021 07:09:57</t>
  </si>
  <si>
    <t xml:space="preserve">5 / 5 . </t>
  </si>
  <si>
    <t>vendredi 7 mai 2021 07:12:06</t>
  </si>
  <si>
    <t xml:space="preserve">5 / 6 . </t>
  </si>
  <si>
    <t>vendredi 7 mai 2021 07:14:15</t>
  </si>
  <si>
    <t xml:space="preserve">5 / 7 . </t>
  </si>
  <si>
    <t>vendredi 7 mai 2021 07:16:24</t>
  </si>
  <si>
    <t xml:space="preserve">5 / 8 . </t>
  </si>
  <si>
    <t>vendredi 7 mai 2021 07:18:32</t>
  </si>
  <si>
    <t xml:space="preserve">5 / 9 . </t>
  </si>
  <si>
    <t>vendredi 7 mai 2021 07:20:42</t>
  </si>
  <si>
    <t xml:space="preserve">5 / 10 . </t>
  </si>
  <si>
    <t>vendredi 7 mai 2021 07:22:50</t>
  </si>
  <si>
    <t xml:space="preserve">5 / 11 . </t>
  </si>
  <si>
    <t>vendredi 7 mai 2021 07:24:55</t>
  </si>
  <si>
    <t xml:space="preserve">5 / 12 . </t>
  </si>
  <si>
    <t>vendredi 7 mai 2021 07:27:02</t>
  </si>
  <si>
    <t xml:space="preserve">5 / 13 . </t>
  </si>
  <si>
    <t>vendredi 7 mai 2021 07:29:10</t>
  </si>
  <si>
    <t xml:space="preserve">5 / 14 . </t>
  </si>
  <si>
    <t>vendredi 7 mai 2021 07:31:17</t>
  </si>
  <si>
    <t xml:space="preserve">5 / 15 . </t>
  </si>
  <si>
    <t>vendredi 7 mai 2021 07:33:25</t>
  </si>
  <si>
    <t xml:space="preserve">6 / 1 . </t>
  </si>
  <si>
    <t>IDDP-1 zircon4-1</t>
  </si>
  <si>
    <t>vendredi 7 mai 2021 07:35:33</t>
  </si>
  <si>
    <t xml:space="preserve">7 / 1 . </t>
  </si>
  <si>
    <t>IDDP-1 zircon4-2</t>
  </si>
  <si>
    <t>vendredi 7 mai 2021 07:37:43</t>
  </si>
  <si>
    <t xml:space="preserve">8 / 1 . </t>
  </si>
  <si>
    <t>IDDP-1 zircon3-1</t>
  </si>
  <si>
    <t>vendredi 7 mai 2021 07:39:52</t>
  </si>
  <si>
    <t xml:space="preserve">9 / 1 . </t>
  </si>
  <si>
    <t>IDDP-1 zircon3-2</t>
  </si>
  <si>
    <t>vendredi 7 mai 2021 07:42:02</t>
  </si>
  <si>
    <t>T(K)</t>
  </si>
  <si>
    <t>T(°C)</t>
  </si>
  <si>
    <t>min</t>
  </si>
  <si>
    <t>max</t>
  </si>
  <si>
    <t>average</t>
  </si>
  <si>
    <t>IDDP-1</t>
  </si>
  <si>
    <t>LA-ICP-MS</t>
  </si>
  <si>
    <t>SAMPLE IDDP-1</t>
  </si>
  <si>
    <t>91500-1</t>
  </si>
  <si>
    <t>vendredi 28 janvier 2022 11:17:20</t>
  </si>
  <si>
    <t>Plesovice-1</t>
  </si>
  <si>
    <t>vendredi 28 janvier 2022 11:25:20</t>
  </si>
  <si>
    <t xml:space="preserve">55 / 1 . </t>
  </si>
  <si>
    <t>NI7242-Z1-1</t>
  </si>
  <si>
    <t>vendredi 28 janvier 2022 15:30:11</t>
  </si>
  <si>
    <t xml:space="preserve">56 / 1 . </t>
  </si>
  <si>
    <t xml:space="preserve">57 / 1 . </t>
  </si>
  <si>
    <t>NI7242-Z1-3</t>
  </si>
  <si>
    <t>vendredi 28 janvier 2022 15:37:20</t>
  </si>
  <si>
    <t xml:space="preserve">58 / 1 . </t>
  </si>
  <si>
    <t>NI7242-Z1-4</t>
  </si>
  <si>
    <t>vendredi 28 janvier 2022 15:38:45</t>
  </si>
  <si>
    <t xml:space="preserve">59 / 1 . </t>
  </si>
  <si>
    <t>NI7242-Z1-5</t>
  </si>
  <si>
    <t>vendredi 28 janvier 2022 16:05:55</t>
  </si>
  <si>
    <t xml:space="preserve">60 / 1 . </t>
  </si>
  <si>
    <t>NI7242-Z10-1</t>
  </si>
  <si>
    <t>vendredi 28 janvier 2022 16:21:58</t>
  </si>
  <si>
    <t xml:space="preserve">61 / 1 . </t>
  </si>
  <si>
    <t>NI7242-Z10-2</t>
  </si>
  <si>
    <t>vendredi 28 janvier 2022 16:55:30</t>
  </si>
  <si>
    <t xml:space="preserve">62 / 1 . </t>
  </si>
  <si>
    <t>NI7242-Z10-3</t>
  </si>
  <si>
    <t>vendredi 28 janvier 2022 16:56:55</t>
  </si>
  <si>
    <t xml:space="preserve">63 / 1 . </t>
  </si>
  <si>
    <t>NI7242-Z10-4</t>
  </si>
  <si>
    <t>vendredi 28 janvier 2022 16:58:21</t>
  </si>
  <si>
    <t xml:space="preserve">64 / 1 . </t>
  </si>
  <si>
    <t>NI7242-Z10-5</t>
  </si>
  <si>
    <t>vendredi 28 janvier 2022 16:59:46</t>
  </si>
  <si>
    <t xml:space="preserve">65 / 1 . </t>
  </si>
  <si>
    <t>NI7242-Z10-6</t>
  </si>
  <si>
    <t>vendredi 28 janvier 2022 17:01:12</t>
  </si>
  <si>
    <t xml:space="preserve">66 / 1 . </t>
  </si>
  <si>
    <t>NI7242-Z7-Z8-Z9-1</t>
  </si>
  <si>
    <t>vendredi 28 janvier 2022 17:02:39</t>
  </si>
  <si>
    <t xml:space="preserve">67 / 1 . </t>
  </si>
  <si>
    <t>NI7242-Z7-Z8-Z9-2</t>
  </si>
  <si>
    <t>vendredi 28 janvier 2022 17:04:05</t>
  </si>
  <si>
    <t xml:space="preserve">68 / 1 . </t>
  </si>
  <si>
    <t>NI7242-Z7-Z8-Z9-3</t>
  </si>
  <si>
    <t>vendredi 28 janvier 2022 17:05:29</t>
  </si>
  <si>
    <t xml:space="preserve">69 / 1 . </t>
  </si>
  <si>
    <t>NI7242-Z7-Z8-Z9-4</t>
  </si>
  <si>
    <t>vendredi 28 janvier 2022 17:06:56</t>
  </si>
  <si>
    <t xml:space="preserve">70 / 1 . </t>
  </si>
  <si>
    <t xml:space="preserve">71 / 1 . </t>
  </si>
  <si>
    <t>NI7242-Z4-1</t>
  </si>
  <si>
    <t>vendredi 28 janvier 2022 17:09:50</t>
  </si>
  <si>
    <t xml:space="preserve">72 / 1 . </t>
  </si>
  <si>
    <t>NI7242-Z4-2</t>
  </si>
  <si>
    <t>vendredi 28 janvier 2022 17:11:16</t>
  </si>
  <si>
    <t xml:space="preserve">73 / 1 . </t>
  </si>
  <si>
    <t>NI7242-Z4-3</t>
  </si>
  <si>
    <t>vendredi 28 janvier 2022 17:12:41</t>
  </si>
  <si>
    <t xml:space="preserve">74 / 1 . </t>
  </si>
  <si>
    <t>NI7242-Z4-4</t>
  </si>
  <si>
    <t>vendredi 28 janvier 2022 17:14:07</t>
  </si>
  <si>
    <t xml:space="preserve">75 / 1 . </t>
  </si>
  <si>
    <t>NI7242-Z4-5</t>
  </si>
  <si>
    <t>vendredi 28 janvier 2022 17:15:34</t>
  </si>
  <si>
    <t xml:space="preserve">76 / 1 . </t>
  </si>
  <si>
    <t>NI7242-Z4-6</t>
  </si>
  <si>
    <t>vendredi 28 janvier 2022 17:16:59</t>
  </si>
  <si>
    <t xml:space="preserve">77 / 1 . </t>
  </si>
  <si>
    <t>NI7242-Z4-7</t>
  </si>
  <si>
    <t>vendredi 28 janvier 2022 17:18:25</t>
  </si>
  <si>
    <t xml:space="preserve">78 / 1 . </t>
  </si>
  <si>
    <t>NI7242-Z4-8</t>
  </si>
  <si>
    <t>vendredi 28 janvier 2022 17:19:51</t>
  </si>
  <si>
    <t xml:space="preserve">79 / 1 . </t>
  </si>
  <si>
    <t>NI7242-Z4-9</t>
  </si>
  <si>
    <t>vendredi 28 janvier 2022 17:21:17</t>
  </si>
  <si>
    <t xml:space="preserve">80 / 1 . </t>
  </si>
  <si>
    <t>NI7242-Z4-10</t>
  </si>
  <si>
    <t>vendredi 28 janvier 2022 17:22:45</t>
  </si>
  <si>
    <t xml:space="preserve">81 / 1 . </t>
  </si>
  <si>
    <t>NI3702-Z11-1</t>
  </si>
  <si>
    <t>vendredi 28 janvier 2022 17:24:21</t>
  </si>
  <si>
    <t xml:space="preserve">82 / 1 . </t>
  </si>
  <si>
    <t>NI3702-Z11-2</t>
  </si>
  <si>
    <t>vendredi 28 janvier 2022 17:25:46</t>
  </si>
  <si>
    <t xml:space="preserve">83 / 1 . </t>
  </si>
  <si>
    <t>NI3702-Z11-3</t>
  </si>
  <si>
    <t>vendredi 28 janvier 2022 17:27:11</t>
  </si>
  <si>
    <t>Characteristic</t>
  </si>
  <si>
    <t>line:</t>
  </si>
  <si>
    <t>L3</t>
  </si>
  <si>
    <t>E0</t>
  </si>
  <si>
    <t>(eV)</t>
  </si>
  <si>
    <t>=</t>
  </si>
  <si>
    <t>E(eV)</t>
  </si>
  <si>
    <t>d(mum)</t>
  </si>
  <si>
    <t xml:space="preserve">K-rat (%) </t>
  </si>
  <si>
    <t>K-rat (ppm)</t>
  </si>
  <si>
    <t>zircon-37 to glass</t>
  </si>
  <si>
    <t>Rhy1</t>
  </si>
  <si>
    <t>Data</t>
  </si>
  <si>
    <t>T K</t>
  </si>
  <si>
    <t>T°C</t>
  </si>
  <si>
    <t>P GPa</t>
  </si>
  <si>
    <t>H2O content (wt%)</t>
  </si>
  <si>
    <t>Glass</t>
  </si>
  <si>
    <t>Fe2O3</t>
  </si>
  <si>
    <t>MnO</t>
  </si>
  <si>
    <t>FM</t>
  </si>
  <si>
    <t>G factor</t>
  </si>
  <si>
    <t>Fe3+</t>
  </si>
  <si>
    <t>Fe2+</t>
  </si>
  <si>
    <t>Mn</t>
  </si>
  <si>
    <t>Mg</t>
  </si>
  <si>
    <t>Na</t>
  </si>
  <si>
    <t xml:space="preserve">NBO/ T=(Na+K+2(Ca+Mg+Mn+Fe2+)-Al-Fe3+)/(Si+Al+Ti+Fe3+). </t>
  </si>
  <si>
    <t>Total mol</t>
  </si>
  <si>
    <t>lnDZr (Zhang &amp; Xu, 2016)</t>
  </si>
  <si>
    <t>DZr m2/s</t>
  </si>
  <si>
    <t>DZr cm2/s</t>
  </si>
  <si>
    <t>logDZr</t>
  </si>
  <si>
    <t>residence  time (yr)</t>
  </si>
  <si>
    <t>IDDP rhyolite</t>
  </si>
  <si>
    <t>Zircon saturation model</t>
  </si>
  <si>
    <t xml:space="preserve">X-Ray fluorescence correction based on parameters of the run (15 KV), rhyolitic glass, zircon. </t>
  </si>
  <si>
    <t xml:space="preserve">X-Ray fluorescence correction on Ti-in-zircon for zircon-Ti-magnetite pair at (15 KV). </t>
  </si>
  <si>
    <t>ZAF=1.1060</t>
  </si>
  <si>
    <t>Con(ppm)</t>
  </si>
  <si>
    <t xml:space="preserve">X-Ray fluorescence correction on Ti-in-zircon for zircon-ilmenite pair at (15 KV). </t>
  </si>
  <si>
    <t>model 1000 ppm</t>
  </si>
  <si>
    <t>Source file</t>
  </si>
  <si>
    <t>DateTime</t>
  </si>
  <si>
    <t>Time</t>
  </si>
  <si>
    <t>Duration(s)</t>
  </si>
  <si>
    <t>Comments</t>
  </si>
  <si>
    <t>Si29_CPS</t>
  </si>
  <si>
    <t>Si29_CPS_Int2SE</t>
  </si>
  <si>
    <t>Si29_CPS_LOD</t>
  </si>
  <si>
    <t>Al_ppm_m27</t>
  </si>
  <si>
    <t>Al_ppm_m27_Int2SE</t>
  </si>
  <si>
    <t>Al_ppm_m27_LOD</t>
  </si>
  <si>
    <t>P_ppm_m31</t>
  </si>
  <si>
    <t>P_ppm_m31_Int2SE</t>
  </si>
  <si>
    <t>P_ppm_m31_LOD</t>
  </si>
  <si>
    <t>Ca_ppm_m43</t>
  </si>
  <si>
    <t>Ca_ppm_m43_Int2SE</t>
  </si>
  <si>
    <t>Ca_ppm_m43_LOD</t>
  </si>
  <si>
    <t>Ti_ppm_m49</t>
  </si>
  <si>
    <t>Ti_ppm_m49_Int2SE</t>
  </si>
  <si>
    <t>Ti_ppm_m49_LOD</t>
  </si>
  <si>
    <t>Fe_ppm_m57</t>
  </si>
  <si>
    <t>Fe_ppm_m57_Int2SE</t>
  </si>
  <si>
    <t>Fe_ppm_m57_LOD</t>
  </si>
  <si>
    <t>Y_ppm_m89</t>
  </si>
  <si>
    <t>Y_ppm_m89_Int2SE</t>
  </si>
  <si>
    <t>Y_ppm_m89_LOD</t>
  </si>
  <si>
    <t>Zr_ppm_m91</t>
  </si>
  <si>
    <t>Zr_ppm_m91_Int2SE</t>
  </si>
  <si>
    <t>Zr_ppm_m91_LOD</t>
  </si>
  <si>
    <t>Nb_ppm_m93</t>
  </si>
  <si>
    <t>Nb_ppm_m93_Int2SE</t>
  </si>
  <si>
    <t>Nb_ppm_m93_LOD</t>
  </si>
  <si>
    <t>La_ppm_m139</t>
  </si>
  <si>
    <t>La_ppm_m139_Int2SE</t>
  </si>
  <si>
    <t>La_ppm_m139_LOD</t>
  </si>
  <si>
    <t>Ce_ppm_m140</t>
  </si>
  <si>
    <t>Ce_ppm_m140_Int2SE</t>
  </si>
  <si>
    <t>Ce_ppm_m140_LOD</t>
  </si>
  <si>
    <t>Pr_ppm_m141</t>
  </si>
  <si>
    <t>Pr_ppm_m141_Int2SE</t>
  </si>
  <si>
    <t>Pr_ppm_m141_LOD</t>
  </si>
  <si>
    <t>Nd_ppm_m146</t>
  </si>
  <si>
    <t>Nd_ppm_m146_Int2SE</t>
  </si>
  <si>
    <t>Nd_ppm_m146_LOD</t>
  </si>
  <si>
    <t>Sm_ppm_m147</t>
  </si>
  <si>
    <t>Sm_ppm_m147_Int2SE</t>
  </si>
  <si>
    <t>Sm_ppm_m147_LOD</t>
  </si>
  <si>
    <t>Eu_ppm_m153</t>
  </si>
  <si>
    <t>Eu_ppm_m153_Int2SE</t>
  </si>
  <si>
    <t>Eu_ppm_m153_LOD</t>
  </si>
  <si>
    <t>Gd_ppm_m156</t>
  </si>
  <si>
    <t>Gd_ppm_m156_Int2SE</t>
  </si>
  <si>
    <t>Gd_ppm_m156_LOD</t>
  </si>
  <si>
    <t>Tb_ppm_m159</t>
  </si>
  <si>
    <t>Tb_ppm_m159_Int2SE</t>
  </si>
  <si>
    <t>Tb_ppm_m159_LOD</t>
  </si>
  <si>
    <t>Dy_ppm_m163</t>
  </si>
  <si>
    <t>Dy_ppm_m163_Int2SE</t>
  </si>
  <si>
    <t>Dy_ppm_m163_LOD</t>
  </si>
  <si>
    <t>Ho_ppm_m165</t>
  </si>
  <si>
    <t>Ho_ppm_m165_Int2SE</t>
  </si>
  <si>
    <t>Ho_ppm_m165_LOD</t>
  </si>
  <si>
    <t>Er_ppm_m166</t>
  </si>
  <si>
    <t>Er_ppm_m166_Int2SE</t>
  </si>
  <si>
    <t>Er_ppm_m166_LOD</t>
  </si>
  <si>
    <t>Tm_ppm_m169</t>
  </si>
  <si>
    <t>Tm_ppm_m169_Int2SE</t>
  </si>
  <si>
    <t>Tm_ppm_m169_LOD</t>
  </si>
  <si>
    <t>Yb_ppm_m173</t>
  </si>
  <si>
    <t>Yb_ppm_m173_Int2SE</t>
  </si>
  <si>
    <t>Yb_ppm_m173_LOD</t>
  </si>
  <si>
    <t>Lu_ppm_m175</t>
  </si>
  <si>
    <t>Lu_ppm_m175_Int2SE</t>
  </si>
  <si>
    <t>Lu_ppm_m175_LOD</t>
  </si>
  <si>
    <t>Hf_ppm_m178</t>
  </si>
  <si>
    <t>Hf_ppm_m178_Int2SE</t>
  </si>
  <si>
    <t>Hf_ppm_m178_LOD</t>
  </si>
  <si>
    <t>Ta_ppm_m181</t>
  </si>
  <si>
    <t>Ta_ppm_m181_Int2SE</t>
  </si>
  <si>
    <t>Ta_ppm_m181_LOD</t>
  </si>
  <si>
    <t>Pb_ppm_m208</t>
  </si>
  <si>
    <t>Pb_ppm_m208_Int2SE</t>
  </si>
  <si>
    <t>Pb_ppm_m208_LOD</t>
  </si>
  <si>
    <t>Th_ppm_m232</t>
  </si>
  <si>
    <t>Th_ppm_m232_Int2SE</t>
  </si>
  <si>
    <t>Th_ppm_m232_LOD</t>
  </si>
  <si>
    <t>U_ppm_m238</t>
  </si>
  <si>
    <t>U_ppm_m238_Int2SE</t>
  </si>
  <si>
    <t>U_ppm_m238_LOD</t>
  </si>
  <si>
    <t>ExtraMetaData</t>
  </si>
  <si>
    <t>IDDP_1_1</t>
  </si>
  <si>
    <t>006_IDDP1_Zr3.FIN2</t>
  </si>
  <si>
    <t>29/11/2022 (3) 10:22:03.82</t>
  </si>
  <si>
    <t>29/11/2022 (3)</t>
  </si>
  <si>
    <t>FILENAME: 006_IDDP1_Zr3.FIN2</t>
  </si>
  <si>
    <t>IDDP_1_2</t>
  </si>
  <si>
    <t>007_IDDP1_Zr3.FIN2</t>
  </si>
  <si>
    <t>29/11/2022 (3) 10:25:31.00</t>
  </si>
  <si>
    <t>FILENAME: 007_IDDP1_Zr3.FIN2</t>
  </si>
  <si>
    <t>IDDP_1_3</t>
  </si>
  <si>
    <t>008_IDDP1_Zr1.FIN2</t>
  </si>
  <si>
    <t>29/11/2022 (3) 10:27:11.86</t>
  </si>
  <si>
    <t>FILENAME: 008_IDDP1_Zr1.FIN2</t>
  </si>
  <si>
    <t>IDDP_1_4</t>
  </si>
  <si>
    <t>009_IDDP1_Zr1.FIN2</t>
  </si>
  <si>
    <t>29/11/2022 (3) 10:30:24.00</t>
  </si>
  <si>
    <t>FILENAME: 009_IDDP1_Zr1.FIN2</t>
  </si>
  <si>
    <t>Viti_3</t>
  </si>
  <si>
    <t>008_Viti_Zr11.FIN2</t>
  </si>
  <si>
    <t>29/11/2022 (3) 11:41:04.00</t>
  </si>
  <si>
    <t>FILENAME: 008_Viti_Zr11.FIN2</t>
  </si>
  <si>
    <t>Viti_4</t>
  </si>
  <si>
    <t>009_Viti_Zr11.FIN2</t>
  </si>
  <si>
    <t>29/11/2022 (3) 11:41:56.00</t>
  </si>
  <si>
    <t>FILENAME: 009_Viti_Zr11.FIN2</t>
  </si>
  <si>
    <t>Viti_5</t>
  </si>
  <si>
    <t>011_Viti_Zr1.FIN2</t>
  </si>
  <si>
    <t>29/11/2022 (3) 11:45:52.99</t>
  </si>
  <si>
    <t>FILENAME: 011_Viti_Zr1.FIN2</t>
  </si>
  <si>
    <t>Viti_6</t>
  </si>
  <si>
    <t>012_Viti_Zr1.FIN2</t>
  </si>
  <si>
    <t>29/11/2022 (3) 11:47:22.85</t>
  </si>
  <si>
    <t>FILENAME: 012_Viti_Zr1.FIN2</t>
  </si>
  <si>
    <t>Geochemical modeling of the residence timescale based on Zr profiles</t>
  </si>
  <si>
    <t>zircon-15 to glass</t>
  </si>
  <si>
    <t>zircon-23 to glass</t>
  </si>
  <si>
    <t>zircon-23 to glass-2</t>
  </si>
  <si>
    <t>zircon-32 to glass</t>
  </si>
  <si>
    <t>zircon-38 to glass</t>
  </si>
  <si>
    <t>Ti wt% measured</t>
  </si>
  <si>
    <t>SAMPLES: Composition Summary</t>
  </si>
  <si>
    <t>File</t>
  </si>
  <si>
    <t>Info</t>
  </si>
  <si>
    <t>Li7</t>
  </si>
  <si>
    <t>B11</t>
  </si>
  <si>
    <t>Na23</t>
  </si>
  <si>
    <t>Mg25</t>
  </si>
  <si>
    <t>Al27</t>
  </si>
  <si>
    <t>Si29</t>
  </si>
  <si>
    <t>P31</t>
  </si>
  <si>
    <t>K39</t>
  </si>
  <si>
    <t>Ca43</t>
  </si>
  <si>
    <t>Ti49</t>
  </si>
  <si>
    <t>Mn55</t>
  </si>
  <si>
    <t>Fe57</t>
  </si>
  <si>
    <t>As75</t>
  </si>
  <si>
    <t>Rb85</t>
  </si>
  <si>
    <t>Sr88</t>
  </si>
  <si>
    <t>Y89</t>
  </si>
  <si>
    <t>Zr90</t>
  </si>
  <si>
    <t>Nb93</t>
  </si>
  <si>
    <t>Sb121</t>
  </si>
  <si>
    <t>Cs133</t>
  </si>
  <si>
    <t>Ba138</t>
  </si>
  <si>
    <t>La139</t>
  </si>
  <si>
    <t>Ce140</t>
  </si>
  <si>
    <t>Pr141</t>
  </si>
  <si>
    <t>Nd146</t>
  </si>
  <si>
    <t>Sm147</t>
  </si>
  <si>
    <t>Eu151</t>
  </si>
  <si>
    <t>Gd157</t>
  </si>
  <si>
    <t>Tb159</t>
  </si>
  <si>
    <t>Dy163</t>
  </si>
  <si>
    <t>Ho165</t>
  </si>
  <si>
    <t>Er166</t>
  </si>
  <si>
    <t>Tm169</t>
  </si>
  <si>
    <t>Yb173</t>
  </si>
  <si>
    <t>Lu175</t>
  </si>
  <si>
    <t>Hf180</t>
  </si>
  <si>
    <t>Ta181</t>
  </si>
  <si>
    <t>Pb208</t>
  </si>
  <si>
    <t>Th232</t>
  </si>
  <si>
    <t>U238</t>
  </si>
  <si>
    <t>µg/g</t>
  </si>
  <si>
    <t>003_ATHO-G.FIN2</t>
  </si>
  <si>
    <t>ATHO</t>
  </si>
  <si>
    <t>004_ATHO-G.FIN2</t>
  </si>
  <si>
    <t>005_NIST610.FIN2</t>
  </si>
  <si>
    <t>NIST610</t>
  </si>
  <si>
    <t>006_NIST610.FIN2</t>
  </si>
  <si>
    <t>007_IDDP-1_001.FIN2</t>
  </si>
  <si>
    <t>IDDP</t>
  </si>
  <si>
    <t>&lt;1.7271</t>
  </si>
  <si>
    <t>&lt;0.29498</t>
  </si>
  <si>
    <t>008_IDDP-1_002.FIN2</t>
  </si>
  <si>
    <t>&lt;2.5768</t>
  </si>
  <si>
    <t>009_IDDP-1_003.FIN2</t>
  </si>
  <si>
    <t>010_IDDP-1_004.FIN2</t>
  </si>
  <si>
    <t>011_IDDP-1_005.FIN2</t>
  </si>
  <si>
    <t>&lt;0.1656</t>
  </si>
  <si>
    <t>012_IDDP-1_006.FIN2</t>
  </si>
  <si>
    <t>013_IDDP-1_007.FIN2</t>
  </si>
  <si>
    <t>014_IDDP-1_008.FIN2</t>
  </si>
  <si>
    <t>015_IDDP-1_009.FIN2</t>
  </si>
  <si>
    <t>016_IDDP-1_010.FIN2</t>
  </si>
  <si>
    <t>017_IDDP-1_011.FIN2</t>
  </si>
  <si>
    <t>018_IDDP-1_012.FIN2</t>
  </si>
  <si>
    <t>019_IDDP-1_013.FIN2</t>
  </si>
  <si>
    <t>020_IDDP-1_014.FIN2</t>
  </si>
  <si>
    <t>&lt;1.2184</t>
  </si>
  <si>
    <t>021_IDDP-1_015.FIN2</t>
  </si>
  <si>
    <t>024_ATHO-G.FIN2</t>
  </si>
  <si>
    <t>025_ATHO-G.FIN2</t>
  </si>
  <si>
    <t>026_NIST610.FIN2</t>
  </si>
  <si>
    <t>027_NIST610.FIN2</t>
  </si>
  <si>
    <t>028_IDDP-1_016.FIN2</t>
  </si>
  <si>
    <t>029_IDDP-1_017.FIN2</t>
  </si>
  <si>
    <t>030_IDDP-1_018.FIN2</t>
  </si>
  <si>
    <t>031_IDDP-1_019.FIN2</t>
  </si>
  <si>
    <t>032_IDDP-1_020.FIN2</t>
  </si>
  <si>
    <t>&lt;15.25</t>
  </si>
  <si>
    <t>&lt;10.8705</t>
  </si>
  <si>
    <t>&lt;1.6643</t>
  </si>
  <si>
    <t>&lt;0.6856</t>
  </si>
  <si>
    <t>033_IDDP-1_021.FIN2</t>
  </si>
  <si>
    <t>034_IDDP-1_022.FIN2</t>
  </si>
  <si>
    <t>035_IDDP-1_023.FIN2</t>
  </si>
  <si>
    <t>&lt;1.091</t>
  </si>
  <si>
    <t>036_IDDP-1_024.FIN2</t>
  </si>
  <si>
    <t>037_IDDP-1_025.FIN2</t>
  </si>
  <si>
    <t>&lt;0.14401</t>
  </si>
  <si>
    <t>038_IDDP-1_026.FIN2</t>
  </si>
  <si>
    <t>039_IDDP-1_027.FIN2</t>
  </si>
  <si>
    <t>040_IDDP-1_028.FIN2</t>
  </si>
  <si>
    <t>041_IDDP-1_029.FIN2</t>
  </si>
  <si>
    <t>042_IDDP-1_030.FIN2</t>
  </si>
  <si>
    <t>SAMPLES: Error Summary (1 sigma)</t>
  </si>
  <si>
    <t>SAMPLES: Limits of Detection Summary</t>
  </si>
  <si>
    <t>IDDP-1 zircon compositions by EPMA (France)</t>
  </si>
  <si>
    <t>Viti granophyre zircons and reference zircons by EPMA (France)</t>
  </si>
  <si>
    <r>
      <t>10</t>
    </r>
    <r>
      <rPr>
        <b/>
        <vertAlign val="super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/T</t>
    </r>
  </si>
  <si>
    <t>RSD%</t>
  </si>
  <si>
    <t>EPMA (Zrn cores)</t>
  </si>
  <si>
    <t>LA-ICP-MS (Zrn rims)</t>
  </si>
  <si>
    <t>IDDP-1 zircon compositions by EPMA (USA-France)</t>
  </si>
  <si>
    <t>Sample</t>
  </si>
  <si>
    <t>±1 s.e.</t>
  </si>
  <si>
    <t>U ppm</t>
  </si>
  <si>
    <t>Model age</t>
  </si>
  <si>
    <t>(ka)</t>
  </si>
  <si>
    <t>Isochron age (ka)</t>
  </si>
  <si>
    <t>0.04</t>
  </si>
  <si>
    <t>2.02</t>
  </si>
  <si>
    <t>5.31</t>
  </si>
  <si>
    <t>0.19</t>
  </si>
  <si>
    <t>1.05</t>
  </si>
  <si>
    <t>0.06</t>
  </si>
  <si>
    <t>0.1</t>
  </si>
  <si>
    <t>2.3</t>
  </si>
  <si>
    <t>0.24</t>
  </si>
  <si>
    <t>1.07</t>
  </si>
  <si>
    <t>0.5</t>
  </si>
  <si>
    <t>2.4</t>
  </si>
  <si>
    <t>4.73</t>
  </si>
  <si>
    <t>0.17</t>
  </si>
  <si>
    <t>0.94</t>
  </si>
  <si>
    <t>0.11</t>
  </si>
  <si>
    <t>-3.1</t>
  </si>
  <si>
    <t>3.8</t>
  </si>
  <si>
    <t>3.6</t>
  </si>
  <si>
    <t>4.10</t>
  </si>
  <si>
    <t>0.22</t>
  </si>
  <si>
    <t>1.25</t>
  </si>
  <si>
    <t>0.25</t>
  </si>
  <si>
    <t>6.9</t>
  </si>
  <si>
    <t>10.0</t>
  </si>
  <si>
    <t>9.1</t>
  </si>
  <si>
    <t>Viti Granophyre</t>
  </si>
  <si>
    <t>1.93</t>
  </si>
  <si>
    <t>2.34</t>
  </si>
  <si>
    <t>VITI-Z-10.1</t>
  </si>
  <si>
    <t>6.09</t>
  </si>
  <si>
    <t>0.43</t>
  </si>
  <si>
    <t>1.42</t>
  </si>
  <si>
    <t>8.3</t>
  </si>
  <si>
    <t>VITI-Z7-8-9</t>
  </si>
  <si>
    <t>9.78</t>
  </si>
  <si>
    <t>0.35</t>
  </si>
  <si>
    <t>7.69</t>
  </si>
  <si>
    <t>1.21</t>
  </si>
  <si>
    <t>151.0</t>
  </si>
  <si>
    <t>89.1</t>
  </si>
  <si>
    <t>48.4</t>
  </si>
  <si>
    <t>VITI-Z4.1</t>
  </si>
  <si>
    <t>9.82</t>
  </si>
  <si>
    <t>0.37</t>
  </si>
  <si>
    <t>2.01</t>
  </si>
  <si>
    <t>0.16</t>
  </si>
  <si>
    <t>12.6</t>
  </si>
  <si>
    <t>2.6</t>
  </si>
  <si>
    <t>2.5</t>
  </si>
  <si>
    <t>VITI-Z4.2</t>
  </si>
  <si>
    <t>5.36</t>
  </si>
  <si>
    <t>0.20</t>
  </si>
  <si>
    <t>1.12</t>
  </si>
  <si>
    <t>0.05</t>
  </si>
  <si>
    <t>1.9</t>
  </si>
  <si>
    <t>VITI-1.2</t>
  </si>
  <si>
    <t>3.66</t>
  </si>
  <si>
    <t>0.15</t>
  </si>
  <si>
    <t>1.11</t>
  </si>
  <si>
    <t>0.09</t>
  </si>
  <si>
    <t>2.8</t>
  </si>
  <si>
    <t>5.1</t>
  </si>
  <si>
    <t>4.9</t>
  </si>
  <si>
    <t>Table S7. U-Th activity ratios and crystallization ages for zircons from IDDP-1 rhyolite and Viti granophyre.</t>
  </si>
  <si>
    <t>(238U)/(232Th)</t>
  </si>
  <si>
    <t>(230Th)/(232Th)</t>
  </si>
  <si>
    <t>Model crystallization ages for individual analyses are derived using respective whole rock host U/Th and an assumed (230Th)/(232Th) based on a mean (230Th)/(238U) of 1.12 ± 0.05 reported by Sigmarsson et al. (1991) for Krafla and other Icelandic rhyolites. Viti granophyre: (238U)/(232Th)= 0.91 ± 0.06, (230Th/232Th)=1.04 ± 0.08; IDDP-1: (238U)/(232Th)= 0.92 ± 0.05, (230Th/232Th)=1.05 ± 0.07. Isochron ages calculated using italicized data and the model whole rock isotope compositions. Decay constants used: 230Th=0.0091705 kyr-1, 232Th= 0.0000495 Myr-1, 238U=0.000155125 Myr-1.</t>
  </si>
  <si>
    <t>± 1 sigma</t>
  </si>
  <si>
    <t>(+)1 sigma</t>
  </si>
  <si>
    <t>(-)1 sigma</t>
  </si>
  <si>
    <t>ZRN-3.1</t>
  </si>
  <si>
    <t>ZRN-4.1</t>
  </si>
  <si>
    <t>ZRN-1.1</t>
  </si>
  <si>
    <t>ZRN-2.1</t>
  </si>
  <si>
    <t>11-Zrn-33-Ti</t>
  </si>
  <si>
    <t>vendredi 24 mars 2023 16:14:51</t>
  </si>
  <si>
    <t>11-Zrn-32-Ti</t>
  </si>
  <si>
    <t>vendredi 24 mars 2023 16:27:13</t>
  </si>
  <si>
    <t>13-Zrn-78-Ti-1</t>
  </si>
  <si>
    <t>vendredi 24 mars 2023 18:17:22</t>
  </si>
  <si>
    <t>13-Zrn-78-Ti-2</t>
  </si>
  <si>
    <t>vendredi 24 mars 2023 18:29:45</t>
  </si>
  <si>
    <t>13-Zrn-78-Ti-3</t>
  </si>
  <si>
    <t>vendredi 24 mars 2023 18:42:07</t>
  </si>
  <si>
    <t>13-Zrn-78-Ti-4</t>
  </si>
  <si>
    <t>vendredi 24 mars 2023 18:54:37</t>
  </si>
  <si>
    <t>13-Zrn-78-Ti-5</t>
  </si>
  <si>
    <t>vendredi 24 mars 2023 19:06:59</t>
  </si>
  <si>
    <t>13-Zrn-80-Ti-1</t>
  </si>
  <si>
    <t>vendredi 24 mars 2023 19:19:21</t>
  </si>
  <si>
    <t>13-Zrn-80-Ti-2</t>
  </si>
  <si>
    <t>vendredi 24 mars 2023 19:31:52</t>
  </si>
  <si>
    <t>13-Zrn-82-Ti</t>
  </si>
  <si>
    <t>vendredi 24 mars 2023 19:44:16</t>
  </si>
  <si>
    <t>13-Zrn-83-Ti-1</t>
  </si>
  <si>
    <t>13-Zrn-83-Ti</t>
  </si>
  <si>
    <t>vendredi 24 mars 2023 19:56:40</t>
  </si>
  <si>
    <t>13-Zrn-83-Ti-2</t>
  </si>
  <si>
    <t>vendredi 24 mars 2023 20:09:11</t>
  </si>
  <si>
    <t>13-Zrn-85-Ti-1</t>
  </si>
  <si>
    <t>vendredi 24 mars 2023 20:21:37</t>
  </si>
  <si>
    <t>13-Zrn-85-Ti-2</t>
  </si>
  <si>
    <t>vendredi 24 mars 2023 20:34:00</t>
  </si>
  <si>
    <t>13-Zrn-56-Ti-1</t>
  </si>
  <si>
    <t>vendredi 24 mars 2023 20:46:32</t>
  </si>
  <si>
    <t>13-Zrn-56-Ti-2</t>
  </si>
  <si>
    <t>vendredi 24 mars 2023 20:58:55</t>
  </si>
  <si>
    <t>13-Zrn-73-Ti-2</t>
  </si>
  <si>
    <t>vendredi 24 mars 2023 21:48:37</t>
  </si>
  <si>
    <t>IDDP-1 Ti-in-zircons (EPMA)</t>
  </si>
  <si>
    <t>IDDP-1 and Viti zircons (IOLITE-based LA-ICP-MS data)</t>
  </si>
  <si>
    <t>IDDP-1 (EPMA)</t>
  </si>
  <si>
    <t>LA-ICP-MS analyses of the IDDP-1 glasses with errors and detection limits (SILLS)</t>
  </si>
  <si>
    <t>Parameter</t>
  </si>
  <si>
    <t xml:space="preserve">Density </t>
  </si>
  <si>
    <t xml:space="preserve">Heat capacity </t>
  </si>
  <si>
    <t xml:space="preserve">Thermal conductivity </t>
  </si>
  <si>
    <t xml:space="preserve">Thermal expansion </t>
  </si>
  <si>
    <t xml:space="preserve">Initial temperatures </t>
  </si>
  <si>
    <t xml:space="preserve">Layer thickness </t>
  </si>
  <si>
    <t xml:space="preserve">Latent heat </t>
  </si>
  <si>
    <t>Notation, units</t>
  </si>
  <si>
    <t>Basalt (felsite)</t>
  </si>
  <si>
    <t>2800 (2300)</t>
  </si>
  <si>
    <t>1200 (1200)</t>
  </si>
  <si>
    <t>1 (1)</t>
  </si>
  <si>
    <t>1100 (400)</t>
  </si>
  <si>
    <t>150 (0)</t>
  </si>
  <si>
    <r>
      <t>ρ</t>
    </r>
    <r>
      <rPr>
        <sz val="10"/>
        <color theme="1"/>
        <rFont val="Times New Roman"/>
        <family val="1"/>
      </rPr>
      <t>, kg/m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</t>
    </r>
  </si>
  <si>
    <r>
      <t>C</t>
    </r>
    <r>
      <rPr>
        <sz val="10"/>
        <color theme="1"/>
        <rFont val="Times New Roman"/>
        <family val="1"/>
      </rPr>
      <t>, J/kg/K</t>
    </r>
  </si>
  <si>
    <r>
      <t>k</t>
    </r>
    <r>
      <rPr>
        <sz val="10"/>
        <color theme="1"/>
        <rFont val="Times New Roman"/>
        <family val="1"/>
      </rPr>
      <t xml:space="preserve">, W/m/K </t>
    </r>
  </si>
  <si>
    <r>
      <t>β</t>
    </r>
    <r>
      <rPr>
        <sz val="10"/>
        <color theme="1"/>
        <rFont val="Times New Roman"/>
        <family val="1"/>
      </rPr>
      <t>, 1/K</t>
    </r>
  </si>
  <si>
    <r>
      <t>5x10</t>
    </r>
    <r>
      <rPr>
        <vertAlign val="superscript"/>
        <sz val="10"/>
        <color theme="1"/>
        <rFont val="Times New Roman"/>
        <family val="1"/>
      </rPr>
      <t xml:space="preserve">-5 </t>
    </r>
    <r>
      <rPr>
        <sz val="10"/>
        <color theme="1"/>
        <rFont val="Times New Roman"/>
        <family val="1"/>
      </rPr>
      <t>(5x10</t>
    </r>
    <r>
      <rPr>
        <vertAlign val="superscript"/>
        <sz val="10"/>
        <color theme="1"/>
        <rFont val="Times New Roman"/>
        <family val="1"/>
      </rPr>
      <t>-5</t>
    </r>
    <r>
      <rPr>
        <sz val="10"/>
        <color theme="1"/>
        <rFont val="Times New Roman"/>
        <family val="1"/>
      </rPr>
      <t>)</t>
    </r>
  </si>
  <si>
    <r>
      <t>T</t>
    </r>
    <r>
      <rPr>
        <i/>
        <vertAlign val="sub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, </t>
    </r>
    <r>
      <rPr>
        <vertAlign val="superscript"/>
        <sz val="10"/>
        <color theme="1"/>
        <rFont val="Times New Roman"/>
        <family val="1"/>
      </rPr>
      <t>o</t>
    </r>
    <r>
      <rPr>
        <sz val="10"/>
        <color theme="1"/>
        <rFont val="Times New Roman"/>
        <family val="1"/>
      </rPr>
      <t>C</t>
    </r>
  </si>
  <si>
    <r>
      <t>h</t>
    </r>
    <r>
      <rPr>
        <sz val="10"/>
        <color theme="1"/>
        <rFont val="Times New Roman"/>
        <family val="1"/>
      </rPr>
      <t>, m</t>
    </r>
  </si>
  <si>
    <r>
      <t>L</t>
    </r>
    <r>
      <rPr>
        <i/>
        <vertAlign val="sub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, J/kg</t>
    </r>
  </si>
  <si>
    <r>
      <t>3.5x10</t>
    </r>
    <r>
      <rPr>
        <vertAlign val="superscript"/>
        <sz val="10"/>
        <color theme="1"/>
        <rFont val="Times New Roman"/>
        <family val="1"/>
      </rPr>
      <t xml:space="preserve">5 </t>
    </r>
    <r>
      <rPr>
        <sz val="10"/>
        <color theme="1"/>
        <rFont val="Times New Roman"/>
        <family val="1"/>
      </rPr>
      <t>(3.5x10</t>
    </r>
    <r>
      <rPr>
        <vertAlign val="super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)</t>
    </r>
  </si>
  <si>
    <t>T (K)</t>
  </si>
  <si>
    <t>a</t>
  </si>
  <si>
    <t>b</t>
  </si>
  <si>
    <t>a(TiO2)</t>
  </si>
  <si>
    <t>10^4/T</t>
  </si>
  <si>
    <t>log Ti (ppm)</t>
  </si>
  <si>
    <t>IDDP-1:</t>
  </si>
  <si>
    <t>core</t>
  </si>
  <si>
    <t>rim</t>
  </si>
  <si>
    <t>EPMA</t>
  </si>
  <si>
    <t>Viti granophyres:</t>
  </si>
  <si>
    <t>Viti granophyre zircons by EPMA (France)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</si>
</sst>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0.0"/>
    <numFmt numFmtId="167" formatCode="0.00\ "/>
    <numFmt numFmtId="168" formatCode="0\ \ "/>
    <numFmt numFmtId="169" formatCode="#,##0_ ;\-#,##0\ "/>
    <numFmt numFmtId="170" formatCode="_-&quot;£&quot;* #,##0.00_-;\-&quot;£&quot;* #,##0.00_-;_-&quot;£&quot;* &quot;-&quot;??_-;_-@_-"/>
    <numFmt numFmtId="171" formatCode="#,##0.000_ ;\-#,##0.000\ "/>
    <numFmt numFmtId="172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Calibri"/>
      <family val="2"/>
      <charset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9C0006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5" borderId="0" applyNumberFormat="0" applyBorder="0" applyAlignment="0" applyProtection="0"/>
  </cellStyleXfs>
  <cellXfs count="92">
    <xf numFmtId="0" fontId="0" fillId="0" borderId="0" xfId="0"/>
    <xf numFmtId="43" fontId="4" fillId="0" borderId="0" xfId="1" applyFont="1"/>
    <xf numFmtId="43" fontId="5" fillId="0" borderId="0" xfId="1" applyFont="1"/>
    <xf numFmtId="43" fontId="4" fillId="0" borderId="0" xfId="1" applyNumberFormat="1" applyFont="1"/>
    <xf numFmtId="0" fontId="4" fillId="0" borderId="0" xfId="0" applyFont="1"/>
    <xf numFmtId="2" fontId="4" fillId="0" borderId="0" xfId="0" applyNumberFormat="1" applyFont="1"/>
    <xf numFmtId="0" fontId="6" fillId="0" borderId="0" xfId="2" applyFont="1"/>
    <xf numFmtId="0" fontId="4" fillId="0" borderId="0" xfId="2" applyFont="1" applyBorder="1"/>
    <xf numFmtId="0" fontId="7" fillId="0" borderId="0" xfId="0" applyFont="1"/>
    <xf numFmtId="0" fontId="4" fillId="0" borderId="0" xfId="0" applyFont="1" applyBorder="1"/>
    <xf numFmtId="165" fontId="4" fillId="0" borderId="0" xfId="0" applyNumberFormat="1" applyFont="1"/>
    <xf numFmtId="164" fontId="4" fillId="0" borderId="0" xfId="0" applyNumberFormat="1" applyFont="1"/>
    <xf numFmtId="11" fontId="4" fillId="0" borderId="0" xfId="0" applyNumberFormat="1" applyFont="1"/>
    <xf numFmtId="169" fontId="4" fillId="0" borderId="0" xfId="1" applyNumberFormat="1" applyFont="1"/>
    <xf numFmtId="43" fontId="7" fillId="0" borderId="0" xfId="1" applyFont="1"/>
    <xf numFmtId="171" fontId="7" fillId="0" borderId="0" xfId="1" applyNumberFormat="1" applyFont="1"/>
    <xf numFmtId="171" fontId="4" fillId="0" borderId="0" xfId="1" applyNumberFormat="1" applyFont="1"/>
    <xf numFmtId="43" fontId="9" fillId="0" borderId="0" xfId="1" applyFont="1"/>
    <xf numFmtId="43" fontId="10" fillId="0" borderId="0" xfId="1" applyFont="1"/>
    <xf numFmtId="0" fontId="10" fillId="0" borderId="0" xfId="0" applyFont="1"/>
    <xf numFmtId="166" fontId="10" fillId="0" borderId="0" xfId="0" applyNumberFormat="1" applyFont="1"/>
    <xf numFmtId="43" fontId="4" fillId="0" borderId="0" xfId="1" applyFont="1" applyFill="1"/>
    <xf numFmtId="166" fontId="4" fillId="0" borderId="0" xfId="0" applyNumberFormat="1" applyFont="1"/>
    <xf numFmtId="1" fontId="4" fillId="0" borderId="0" xfId="1" applyNumberFormat="1" applyFont="1"/>
    <xf numFmtId="47" fontId="4" fillId="0" borderId="0" xfId="0" applyNumberFormat="1" applyFont="1"/>
    <xf numFmtId="0" fontId="11" fillId="5" borderId="0" xfId="3" applyFont="1"/>
    <xf numFmtId="1" fontId="4" fillId="0" borderId="0" xfId="1" applyNumberFormat="1" applyFont="1" applyFill="1"/>
    <xf numFmtId="43" fontId="7" fillId="2" borderId="0" xfId="1" applyFont="1" applyFill="1"/>
    <xf numFmtId="0" fontId="12" fillId="0" borderId="0" xfId="0" applyFont="1"/>
    <xf numFmtId="0" fontId="12" fillId="0" borderId="0" xfId="0" applyFont="1" applyBorder="1"/>
    <xf numFmtId="0" fontId="10" fillId="0" borderId="0" xfId="2" applyFont="1" applyBorder="1"/>
    <xf numFmtId="0" fontId="4" fillId="2" borderId="0" xfId="0" applyFont="1" applyFill="1"/>
    <xf numFmtId="172" fontId="4" fillId="0" borderId="0" xfId="1" applyNumberFormat="1" applyFont="1"/>
    <xf numFmtId="172" fontId="4" fillId="0" borderId="0" xfId="0" applyNumberFormat="1" applyFont="1"/>
    <xf numFmtId="0" fontId="7" fillId="2" borderId="0" xfId="0" applyFont="1" applyFill="1"/>
    <xf numFmtId="2" fontId="4" fillId="2" borderId="0" xfId="0" applyNumberFormat="1" applyFont="1" applyFill="1"/>
    <xf numFmtId="172" fontId="7" fillId="0" borderId="0" xfId="1" applyNumberFormat="1" applyFont="1"/>
    <xf numFmtId="43" fontId="13" fillId="0" borderId="0" xfId="1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1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165" fontId="10" fillId="2" borderId="0" xfId="0" applyNumberFormat="1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right"/>
    </xf>
    <xf numFmtId="166" fontId="10" fillId="0" borderId="0" xfId="0" applyNumberFormat="1" applyFont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2" fontId="10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15" fontId="10" fillId="0" borderId="0" xfId="0" applyNumberFormat="1" applyFont="1"/>
    <xf numFmtId="165" fontId="10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2" fontId="10" fillId="3" borderId="0" xfId="0" applyNumberFormat="1" applyFont="1" applyFill="1" applyAlignment="1">
      <alignment horizontal="right"/>
    </xf>
    <xf numFmtId="165" fontId="10" fillId="3" borderId="0" xfId="0" applyNumberFormat="1" applyFont="1" applyFill="1" applyAlignment="1">
      <alignment horizontal="right"/>
    </xf>
    <xf numFmtId="167" fontId="10" fillId="3" borderId="0" xfId="0" applyNumberFormat="1" applyFont="1" applyFill="1" applyAlignment="1">
      <alignment horizontal="right"/>
    </xf>
    <xf numFmtId="1" fontId="10" fillId="3" borderId="0" xfId="0" applyNumberFormat="1" applyFont="1" applyFill="1" applyAlignment="1">
      <alignment horizontal="right"/>
    </xf>
    <xf numFmtId="1" fontId="10" fillId="4" borderId="0" xfId="0" applyNumberFormat="1" applyFont="1" applyFill="1" applyAlignment="1">
      <alignment horizontal="right"/>
    </xf>
    <xf numFmtId="2" fontId="10" fillId="4" borderId="0" xfId="0" applyNumberFormat="1" applyFont="1" applyFill="1" applyAlignment="1">
      <alignment horizontal="right"/>
    </xf>
    <xf numFmtId="165" fontId="10" fillId="4" borderId="0" xfId="0" applyNumberFormat="1" applyFont="1" applyFill="1" applyAlignment="1">
      <alignment horizontal="right"/>
    </xf>
    <xf numFmtId="167" fontId="10" fillId="4" borderId="0" xfId="0" applyNumberFormat="1" applyFont="1" applyFill="1" applyAlignment="1">
      <alignment horizontal="right"/>
    </xf>
    <xf numFmtId="168" fontId="10" fillId="4" borderId="0" xfId="0" applyNumberFormat="1" applyFont="1" applyFill="1" applyAlignment="1">
      <alignment horizontal="righ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9" fillId="0" borderId="0" xfId="0" applyFont="1" applyFill="1"/>
    <xf numFmtId="0" fontId="9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7" fillId="0" borderId="0" xfId="0" applyFont="1" applyFill="1"/>
    <xf numFmtId="170" fontId="7" fillId="0" borderId="0" xfId="1" applyNumberFormat="1" applyFont="1"/>
    <xf numFmtId="170" fontId="7" fillId="0" borderId="0" xfId="0" applyNumberFormat="1" applyFont="1"/>
    <xf numFmtId="2" fontId="9" fillId="0" borderId="0" xfId="0" applyNumberFormat="1" applyFont="1"/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/>
    <xf numFmtId="0" fontId="12" fillId="0" borderId="0" xfId="0" applyFont="1" applyBorder="1" applyAlignment="1">
      <alignment vertical="center" wrapText="1"/>
    </xf>
    <xf numFmtId="0" fontId="15" fillId="0" borderId="0" xfId="0" applyFont="1" applyBorder="1"/>
    <xf numFmtId="16" fontId="4" fillId="0" borderId="0" xfId="0" applyNumberFormat="1" applyFont="1" applyBorder="1" applyAlignment="1">
      <alignment vertical="center" wrapText="1"/>
    </xf>
    <xf numFmtId="0" fontId="5" fillId="0" borderId="0" xfId="0" applyFont="1"/>
    <xf numFmtId="43" fontId="4" fillId="0" borderId="0" xfId="1" applyFont="1" applyFill="1" applyBorder="1"/>
    <xf numFmtId="1" fontId="7" fillId="0" borderId="0" xfId="1" applyNumberFormat="1" applyFont="1" applyFill="1" applyBorder="1"/>
    <xf numFmtId="2" fontId="7" fillId="2" borderId="0" xfId="0" applyNumberFormat="1" applyFont="1" applyFill="1"/>
    <xf numFmtId="0" fontId="4" fillId="0" borderId="0" xfId="0" applyFont="1" applyAlignment="1">
      <alignment horizontal="center"/>
    </xf>
  </cellXfs>
  <cellStyles count="4">
    <cellStyle name="Insatisfaisant" xfId="3" builtinId="27"/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0555555555553"/>
          <c:y val="0.13868183143773696"/>
          <c:w val="0.82113888888888886"/>
          <c:h val="0.73430531781353414"/>
        </c:manualLayout>
      </c:layout>
      <c:scatterChart>
        <c:scatterStyle val="lineMarker"/>
        <c:varyColors val="0"/>
        <c:ser>
          <c:idx val="0"/>
          <c:order val="0"/>
          <c:tx>
            <c:v>Zrn 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'[1]Table S1 EPMA (USA)'!$BA$21:$BA$38</c:f>
              <c:numCache>
                <c:formatCode>General</c:formatCode>
                <c:ptCount val="18"/>
                <c:pt idx="0">
                  <c:v>3.16228</c:v>
                </c:pt>
                <c:pt idx="1">
                  <c:v>6.32456</c:v>
                </c:pt>
                <c:pt idx="2">
                  <c:v>9.4868299999999994</c:v>
                </c:pt>
                <c:pt idx="3">
                  <c:v>11.722899999999999</c:v>
                </c:pt>
                <c:pt idx="4">
                  <c:v>14.885199999999999</c:v>
                </c:pt>
                <c:pt idx="5">
                  <c:v>17.885200000000001</c:v>
                </c:pt>
                <c:pt idx="6">
                  <c:v>21.047499999999999</c:v>
                </c:pt>
                <c:pt idx="7">
                  <c:v>24.209700000000002</c:v>
                </c:pt>
                <c:pt idx="8">
                  <c:v>27.372</c:v>
                </c:pt>
                <c:pt idx="9">
                  <c:v>30.534300000000002</c:v>
                </c:pt>
                <c:pt idx="10">
                  <c:v>32.770400000000002</c:v>
                </c:pt>
                <c:pt idx="11">
                  <c:v>35.932600000000001</c:v>
                </c:pt>
                <c:pt idx="12">
                  <c:v>39.094900000000003</c:v>
                </c:pt>
                <c:pt idx="13">
                  <c:v>42.257199999999997</c:v>
                </c:pt>
                <c:pt idx="14">
                  <c:v>45.419499999999999</c:v>
                </c:pt>
                <c:pt idx="15">
                  <c:v>48.419499999999999</c:v>
                </c:pt>
                <c:pt idx="16">
                  <c:v>51.581699999999998</c:v>
                </c:pt>
                <c:pt idx="17">
                  <c:v>53.817799999999998</c:v>
                </c:pt>
              </c:numCache>
            </c:numRef>
          </c:xVal>
          <c:yVal>
            <c:numRef>
              <c:f>'[1]Table S1 EPMA (USA)'!$K$22:$K$39</c:f>
              <c:numCache>
                <c:formatCode>General</c:formatCode>
                <c:ptCount val="18"/>
                <c:pt idx="1">
                  <c:v>5.0504E-2</c:v>
                </c:pt>
                <c:pt idx="2">
                  <c:v>4.5851000000000003E-2</c:v>
                </c:pt>
                <c:pt idx="3">
                  <c:v>5.1942000000000002E-2</c:v>
                </c:pt>
                <c:pt idx="4">
                  <c:v>4.5687999999999999E-2</c:v>
                </c:pt>
                <c:pt idx="5">
                  <c:v>5.4662999999999996E-2</c:v>
                </c:pt>
                <c:pt idx="6">
                  <c:v>3.2669999999999999E-3</c:v>
                </c:pt>
                <c:pt idx="7">
                  <c:v>2.7369999999999998E-3</c:v>
                </c:pt>
                <c:pt idx="8">
                  <c:v>-5.3300000000000005E-4</c:v>
                </c:pt>
                <c:pt idx="9">
                  <c:v>-9.0799999999999995E-3</c:v>
                </c:pt>
                <c:pt idx="10">
                  <c:v>1.854E-3</c:v>
                </c:pt>
                <c:pt idx="11">
                  <c:v>-2.3000000000000001E-4</c:v>
                </c:pt>
                <c:pt idx="12">
                  <c:v>-7.2999999999999996E-4</c:v>
                </c:pt>
                <c:pt idx="13">
                  <c:v>-5.1200000000000004E-3</c:v>
                </c:pt>
                <c:pt idx="14">
                  <c:v>6.143E-3</c:v>
                </c:pt>
                <c:pt idx="15">
                  <c:v>2.6480000000000002E-3</c:v>
                </c:pt>
                <c:pt idx="16">
                  <c:v>-6.6E-4</c:v>
                </c:pt>
                <c:pt idx="17">
                  <c:v>3.362E-3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2-48D2-9ECD-A660AB3D3D92}"/>
            </c:ext>
          </c:extLst>
        </c:ser>
        <c:ser>
          <c:idx val="1"/>
          <c:order val="1"/>
          <c:tx>
            <c:v>Zrn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'[1]Table S1 EPMA (USA)'!$BA$53:$BA$66</c:f>
              <c:numCache>
                <c:formatCode>General</c:formatCode>
                <c:ptCount val="14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42</c:v>
                </c:pt>
                <c:pt idx="10">
                  <c:v>45</c:v>
                </c:pt>
                <c:pt idx="11">
                  <c:v>48</c:v>
                </c:pt>
                <c:pt idx="12">
                  <c:v>51</c:v>
                </c:pt>
                <c:pt idx="13">
                  <c:v>54</c:v>
                </c:pt>
              </c:numCache>
            </c:numRef>
          </c:xVal>
          <c:yVal>
            <c:numRef>
              <c:f>'[1]Table S1 EPMA (USA)'!$K$53:$K$66</c:f>
              <c:numCache>
                <c:formatCode>General</c:formatCode>
                <c:ptCount val="14"/>
                <c:pt idx="0">
                  <c:v>4.0452000000000002E-2</c:v>
                </c:pt>
                <c:pt idx="1">
                  <c:v>5.4785E-2</c:v>
                </c:pt>
                <c:pt idx="2">
                  <c:v>5.1838000000000002E-2</c:v>
                </c:pt>
                <c:pt idx="3">
                  <c:v>4.5941000000000003E-2</c:v>
                </c:pt>
                <c:pt idx="4">
                  <c:v>5.5100999999999997E-2</c:v>
                </c:pt>
                <c:pt idx="5">
                  <c:v>5.7084999999999997E-2</c:v>
                </c:pt>
                <c:pt idx="6">
                  <c:v>4.6800000000000001E-2</c:v>
                </c:pt>
                <c:pt idx="7">
                  <c:v>5.3366999999999998E-2</c:v>
                </c:pt>
                <c:pt idx="8">
                  <c:v>5.1323000000000001E-2</c:v>
                </c:pt>
                <c:pt idx="9">
                  <c:v>4.3097999999999997E-2</c:v>
                </c:pt>
                <c:pt idx="10">
                  <c:v>4.4685999999999997E-2</c:v>
                </c:pt>
                <c:pt idx="11">
                  <c:v>4.6725999999999997E-2</c:v>
                </c:pt>
                <c:pt idx="12">
                  <c:v>4.6586000000000002E-2</c:v>
                </c:pt>
                <c:pt idx="13">
                  <c:v>4.3392E-2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A2-48D2-9ECD-A660AB3D3D92}"/>
            </c:ext>
          </c:extLst>
        </c:ser>
        <c:ser>
          <c:idx val="2"/>
          <c:order val="2"/>
          <c:tx>
            <c:v>Zrn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'[1]Table S1 EPMA (USA)'!$BA$76:$BA$104</c:f>
              <c:numCache>
                <c:formatCode>General</c:formatCode>
                <c:ptCount val="29"/>
                <c:pt idx="0">
                  <c:v>3.16228</c:v>
                </c:pt>
                <c:pt idx="1">
                  <c:v>5.99071</c:v>
                </c:pt>
                <c:pt idx="2">
                  <c:v>9.1529799999999994</c:v>
                </c:pt>
                <c:pt idx="3">
                  <c:v>12.7585</c:v>
                </c:pt>
                <c:pt idx="4">
                  <c:v>14.9946</c:v>
                </c:pt>
                <c:pt idx="5">
                  <c:v>18.600200000000001</c:v>
                </c:pt>
                <c:pt idx="6">
                  <c:v>20.836200000000002</c:v>
                </c:pt>
                <c:pt idx="7">
                  <c:v>23.9985</c:v>
                </c:pt>
                <c:pt idx="8">
                  <c:v>27.604099999999999</c:v>
                </c:pt>
                <c:pt idx="9">
                  <c:v>29.8401</c:v>
                </c:pt>
                <c:pt idx="10">
                  <c:v>33.445700000000002</c:v>
                </c:pt>
                <c:pt idx="11">
                  <c:v>36.607999999999997</c:v>
                </c:pt>
                <c:pt idx="12">
                  <c:v>39.436399999999999</c:v>
                </c:pt>
                <c:pt idx="13">
                  <c:v>42.598700000000001</c:v>
                </c:pt>
                <c:pt idx="14">
                  <c:v>46.2042</c:v>
                </c:pt>
                <c:pt idx="15">
                  <c:v>48.440300000000001</c:v>
                </c:pt>
                <c:pt idx="16">
                  <c:v>51.602600000000002</c:v>
                </c:pt>
                <c:pt idx="17">
                  <c:v>54.430999999999997</c:v>
                </c:pt>
                <c:pt idx="18">
                  <c:v>57.593299999999999</c:v>
                </c:pt>
                <c:pt idx="19">
                  <c:v>61.198799999999999</c:v>
                </c:pt>
                <c:pt idx="20">
                  <c:v>63.434899999999999</c:v>
                </c:pt>
                <c:pt idx="21">
                  <c:v>67.040400000000005</c:v>
                </c:pt>
                <c:pt idx="22">
                  <c:v>70.202699999999993</c:v>
                </c:pt>
                <c:pt idx="23">
                  <c:v>72.438800000000001</c:v>
                </c:pt>
                <c:pt idx="24">
                  <c:v>76.044300000000007</c:v>
                </c:pt>
                <c:pt idx="25">
                  <c:v>79.206599999999995</c:v>
                </c:pt>
                <c:pt idx="26">
                  <c:v>82.034999999999997</c:v>
                </c:pt>
                <c:pt idx="27">
                  <c:v>85.197299999999998</c:v>
                </c:pt>
                <c:pt idx="28">
                  <c:v>88.025700000000001</c:v>
                </c:pt>
              </c:numCache>
            </c:numRef>
          </c:xVal>
          <c:yVal>
            <c:numRef>
              <c:f>'[1]Table S1 EPMA (USA)'!$K$76:$K$104</c:f>
              <c:numCache>
                <c:formatCode>General</c:formatCode>
                <c:ptCount val="29"/>
                <c:pt idx="0">
                  <c:v>3.8290000000000005E-2</c:v>
                </c:pt>
                <c:pt idx="1">
                  <c:v>4.8688999999999996E-2</c:v>
                </c:pt>
                <c:pt idx="2">
                  <c:v>4.7312000000000007E-2</c:v>
                </c:pt>
                <c:pt idx="3">
                  <c:v>4.8994000000000003E-2</c:v>
                </c:pt>
                <c:pt idx="4">
                  <c:v>4.8994999999999997E-2</c:v>
                </c:pt>
                <c:pt idx="5">
                  <c:v>4.5216000000000006E-2</c:v>
                </c:pt>
                <c:pt idx="6">
                  <c:v>3.7485000000000004E-2</c:v>
                </c:pt>
                <c:pt idx="7">
                  <c:v>4.8626000000000003E-2</c:v>
                </c:pt>
                <c:pt idx="8">
                  <c:v>3.8608999999999997E-2</c:v>
                </c:pt>
                <c:pt idx="9">
                  <c:v>4.6406000000000003E-2</c:v>
                </c:pt>
                <c:pt idx="10">
                  <c:v>4.2164E-2</c:v>
                </c:pt>
                <c:pt idx="11">
                  <c:v>2.33E-3</c:v>
                </c:pt>
                <c:pt idx="12">
                  <c:v>-4.1999999999999997E-3</c:v>
                </c:pt>
                <c:pt idx="13">
                  <c:v>-7.1000000000000002E-4</c:v>
                </c:pt>
                <c:pt idx="14">
                  <c:v>5.0489999999999997E-3</c:v>
                </c:pt>
                <c:pt idx="15">
                  <c:v>-2.5899999999999999E-3</c:v>
                </c:pt>
                <c:pt idx="16">
                  <c:v>1.4005E-2</c:v>
                </c:pt>
                <c:pt idx="17">
                  <c:v>4.1711999999999999E-2</c:v>
                </c:pt>
                <c:pt idx="18">
                  <c:v>4.0731999999999997E-2</c:v>
                </c:pt>
                <c:pt idx="19">
                  <c:v>1.8190999999999999E-2</c:v>
                </c:pt>
                <c:pt idx="20">
                  <c:v>-3.2200000000000002E-3</c:v>
                </c:pt>
                <c:pt idx="21">
                  <c:v>-2.7999999999999998E-4</c:v>
                </c:pt>
                <c:pt idx="22">
                  <c:v>-1.4300000000000001E-3</c:v>
                </c:pt>
                <c:pt idx="23">
                  <c:v>-1.97E-3</c:v>
                </c:pt>
                <c:pt idx="24">
                  <c:v>2.323E-3</c:v>
                </c:pt>
                <c:pt idx="25">
                  <c:v>-6.4999999999999997E-4</c:v>
                </c:pt>
                <c:pt idx="26">
                  <c:v>-5.1000000000000004E-4</c:v>
                </c:pt>
                <c:pt idx="27">
                  <c:v>2.3668000000000002E-2</c:v>
                </c:pt>
                <c:pt idx="28">
                  <c:v>4.2285999999999997E-2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A2-48D2-9ECD-A660AB3D3D92}"/>
            </c:ext>
          </c:extLst>
        </c:ser>
        <c:ser>
          <c:idx val="3"/>
          <c:order val="3"/>
          <c:tx>
            <c:v>Zrn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'[1]Table S1 EPMA (USA)'!$BA$106:$BA$125</c:f>
              <c:numCache>
                <c:formatCode>General</c:formatCode>
                <c:ptCount val="20"/>
                <c:pt idx="0">
                  <c:v>3.16228</c:v>
                </c:pt>
                <c:pt idx="1">
                  <c:v>6.32456</c:v>
                </c:pt>
                <c:pt idx="2">
                  <c:v>9.1529799999999994</c:v>
                </c:pt>
                <c:pt idx="3">
                  <c:v>12.315300000000001</c:v>
                </c:pt>
                <c:pt idx="4">
                  <c:v>15.477499999999999</c:v>
                </c:pt>
                <c:pt idx="5">
                  <c:v>18.639800000000001</c:v>
                </c:pt>
                <c:pt idx="6">
                  <c:v>20.875900000000001</c:v>
                </c:pt>
                <c:pt idx="7">
                  <c:v>24.0382</c:v>
                </c:pt>
                <c:pt idx="8">
                  <c:v>27.643699999999999</c:v>
                </c:pt>
                <c:pt idx="9">
                  <c:v>30.806000000000001</c:v>
                </c:pt>
                <c:pt idx="10">
                  <c:v>33.042099999999998</c:v>
                </c:pt>
                <c:pt idx="11">
                  <c:v>36.204300000000003</c:v>
                </c:pt>
                <c:pt idx="12">
                  <c:v>39.366599999999998</c:v>
                </c:pt>
                <c:pt idx="13">
                  <c:v>42.972200000000001</c:v>
                </c:pt>
                <c:pt idx="14">
                  <c:v>45.208199999999998</c:v>
                </c:pt>
                <c:pt idx="15">
                  <c:v>48.3705</c:v>
                </c:pt>
                <c:pt idx="16">
                  <c:v>51.532800000000002</c:v>
                </c:pt>
                <c:pt idx="17">
                  <c:v>54.695099999999996</c:v>
                </c:pt>
                <c:pt idx="18">
                  <c:v>56.931100000000001</c:v>
                </c:pt>
                <c:pt idx="19">
                  <c:v>60.536700000000003</c:v>
                </c:pt>
              </c:numCache>
            </c:numRef>
          </c:xVal>
          <c:yVal>
            <c:numRef>
              <c:f>'[1]Table S1 EPMA (USA)'!$K$106:$K$125</c:f>
              <c:numCache>
                <c:formatCode>General</c:formatCode>
                <c:ptCount val="20"/>
                <c:pt idx="0">
                  <c:v>0.16226499999999999</c:v>
                </c:pt>
                <c:pt idx="1">
                  <c:v>4.1890999999999998E-2</c:v>
                </c:pt>
                <c:pt idx="2">
                  <c:v>3.6641999999999994E-2</c:v>
                </c:pt>
                <c:pt idx="3">
                  <c:v>4.2161000000000004E-2</c:v>
                </c:pt>
                <c:pt idx="4">
                  <c:v>4.6058999999999996E-2</c:v>
                </c:pt>
                <c:pt idx="5">
                  <c:v>4.4832000000000004E-2</c:v>
                </c:pt>
                <c:pt idx="6">
                  <c:v>4.4463000000000003E-2</c:v>
                </c:pt>
                <c:pt idx="7">
                  <c:v>4.8626000000000003E-2</c:v>
                </c:pt>
                <c:pt idx="8">
                  <c:v>3.8608999999999997E-2</c:v>
                </c:pt>
                <c:pt idx="9">
                  <c:v>4.6406000000000003E-2</c:v>
                </c:pt>
                <c:pt idx="10">
                  <c:v>4.2164E-2</c:v>
                </c:pt>
                <c:pt idx="11">
                  <c:v>2.33E-3</c:v>
                </c:pt>
                <c:pt idx="12">
                  <c:v>-4.1999999999999997E-3</c:v>
                </c:pt>
                <c:pt idx="13">
                  <c:v>-7.1000000000000002E-4</c:v>
                </c:pt>
                <c:pt idx="14">
                  <c:v>5.0489999999999997E-3</c:v>
                </c:pt>
                <c:pt idx="15">
                  <c:v>-2.5899999999999999E-3</c:v>
                </c:pt>
                <c:pt idx="16">
                  <c:v>1.4005E-2</c:v>
                </c:pt>
                <c:pt idx="17">
                  <c:v>4.1711999999999999E-2</c:v>
                </c:pt>
                <c:pt idx="18">
                  <c:v>4.0731999999999997E-2</c:v>
                </c:pt>
                <c:pt idx="19">
                  <c:v>1.8190999999999999E-2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A2-48D2-9ECD-A660AB3D3D92}"/>
            </c:ext>
          </c:extLst>
        </c:ser>
        <c:ser>
          <c:idx val="4"/>
          <c:order val="4"/>
          <c:tx>
            <c:v>Zrn 37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94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'[1]Table S1 EPMA (USA)'!$BA$174:$BA$190</c:f>
              <c:numCache>
                <c:formatCode>General</c:formatCode>
                <c:ptCount val="17"/>
                <c:pt idx="0">
                  <c:v>5.0199999999999996</c:v>
                </c:pt>
                <c:pt idx="1">
                  <c:v>10.050000000000001</c:v>
                </c:pt>
                <c:pt idx="2">
                  <c:v>15.07</c:v>
                </c:pt>
                <c:pt idx="3">
                  <c:v>20.09</c:v>
                </c:pt>
                <c:pt idx="4">
                  <c:v>25.11</c:v>
                </c:pt>
                <c:pt idx="5">
                  <c:v>30.14</c:v>
                </c:pt>
                <c:pt idx="6">
                  <c:v>35.159999999999997</c:v>
                </c:pt>
                <c:pt idx="7">
                  <c:v>40.18</c:v>
                </c:pt>
                <c:pt idx="8">
                  <c:v>45.2</c:v>
                </c:pt>
                <c:pt idx="9">
                  <c:v>50.23</c:v>
                </c:pt>
                <c:pt idx="10">
                  <c:v>55.25</c:v>
                </c:pt>
                <c:pt idx="11">
                  <c:v>60.27</c:v>
                </c:pt>
                <c:pt idx="12">
                  <c:v>65.290000000000006</c:v>
                </c:pt>
                <c:pt idx="13">
                  <c:v>70.319999999999993</c:v>
                </c:pt>
                <c:pt idx="14">
                  <c:v>75.34</c:v>
                </c:pt>
                <c:pt idx="15">
                  <c:v>80.36</c:v>
                </c:pt>
                <c:pt idx="16">
                  <c:v>85.38</c:v>
                </c:pt>
              </c:numCache>
            </c:numRef>
          </c:xVal>
          <c:yVal>
            <c:numRef>
              <c:f>'[1]Table S1 EPMA (USA)'!$K$174:$K$190</c:f>
              <c:numCache>
                <c:formatCode>General</c:formatCode>
                <c:ptCount val="17"/>
                <c:pt idx="0">
                  <c:v>4.4999999999999998E-2</c:v>
                </c:pt>
                <c:pt idx="1">
                  <c:v>3.6999999999999998E-2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3.3000000000000002E-2</c:v>
                </c:pt>
                <c:pt idx="5">
                  <c:v>3.2000000000000001E-2</c:v>
                </c:pt>
                <c:pt idx="6">
                  <c:v>4.5999999999999999E-2</c:v>
                </c:pt>
                <c:pt idx="7">
                  <c:v>3.5999999999999997E-2</c:v>
                </c:pt>
                <c:pt idx="8">
                  <c:v>3.2000000000000001E-2</c:v>
                </c:pt>
                <c:pt idx="9">
                  <c:v>3.3000000000000002E-2</c:v>
                </c:pt>
                <c:pt idx="10">
                  <c:v>0.03</c:v>
                </c:pt>
                <c:pt idx="11">
                  <c:v>4.2000000000000003E-2</c:v>
                </c:pt>
                <c:pt idx="12">
                  <c:v>0.03</c:v>
                </c:pt>
                <c:pt idx="13">
                  <c:v>3.5999999999999997E-2</c:v>
                </c:pt>
                <c:pt idx="14">
                  <c:v>3.5999999999999997E-2</c:v>
                </c:pt>
                <c:pt idx="15">
                  <c:v>3.2000000000000001E-2</c:v>
                </c:pt>
                <c:pt idx="16">
                  <c:v>2.9000000000000001E-2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A2-48D2-9ECD-A660AB3D3D92}"/>
            </c:ext>
          </c:extLst>
        </c:ser>
        <c:ser>
          <c:idx val="5"/>
          <c:order val="5"/>
          <c:tx>
            <c:v>Zrn 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'[1]Table S1 EPMA (USA)'!$H$126:$H$132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</c:numCache>
            </c:numRef>
          </c:xVal>
          <c:yVal>
            <c:numRef>
              <c:f>'[1]Table S1 EPMA (USA)'!$K$126:$K$132</c:f>
              <c:numCache>
                <c:formatCode>General</c:formatCode>
                <c:ptCount val="7"/>
                <c:pt idx="0">
                  <c:v>8.1059999999999993E-2</c:v>
                </c:pt>
                <c:pt idx="1">
                  <c:v>5.1979999999999998E-2</c:v>
                </c:pt>
                <c:pt idx="2">
                  <c:v>5.6099999999999997E-2</c:v>
                </c:pt>
                <c:pt idx="3">
                  <c:v>4.1799999999999997E-2</c:v>
                </c:pt>
                <c:pt idx="4">
                  <c:v>4.5069999999999999E-2</c:v>
                </c:pt>
                <c:pt idx="5">
                  <c:v>5.1479999999999998E-2</c:v>
                </c:pt>
                <c:pt idx="6">
                  <c:v>3.322E-2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A2-48D2-9ECD-A660AB3D3D92}"/>
            </c:ext>
          </c:extLst>
        </c:ser>
        <c:ser>
          <c:idx val="6"/>
          <c:order val="6"/>
          <c:tx>
            <c:v>Zrn 23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'[1]Table S1 EPMA (USA)'!$H$133:$H$141</c:f>
              <c:numCache>
                <c:formatCode>General</c:formatCode>
                <c:ptCount val="9"/>
                <c:pt idx="0">
                  <c:v>4.57</c:v>
                </c:pt>
                <c:pt idx="1">
                  <c:v>9.14</c:v>
                </c:pt>
                <c:pt idx="2">
                  <c:v>13.72</c:v>
                </c:pt>
                <c:pt idx="3">
                  <c:v>18.29</c:v>
                </c:pt>
                <c:pt idx="4">
                  <c:v>22.86</c:v>
                </c:pt>
                <c:pt idx="5">
                  <c:v>27.43</c:v>
                </c:pt>
                <c:pt idx="6">
                  <c:v>32</c:v>
                </c:pt>
                <c:pt idx="7">
                  <c:v>36.57</c:v>
                </c:pt>
                <c:pt idx="8">
                  <c:v>41.15</c:v>
                </c:pt>
              </c:numCache>
            </c:numRef>
          </c:xVal>
          <c:yVal>
            <c:numRef>
              <c:f>'[1]Table S1 EPMA (USA)'!$K$133:$K$141</c:f>
              <c:numCache>
                <c:formatCode>General</c:formatCode>
                <c:ptCount val="9"/>
                <c:pt idx="0">
                  <c:v>0.10238</c:v>
                </c:pt>
                <c:pt idx="1">
                  <c:v>4.9700000000000001E-2</c:v>
                </c:pt>
                <c:pt idx="2">
                  <c:v>4.2410000000000003E-2</c:v>
                </c:pt>
                <c:pt idx="3">
                  <c:v>4.1509999999999998E-2</c:v>
                </c:pt>
                <c:pt idx="4">
                  <c:v>4.1640000000000003E-2</c:v>
                </c:pt>
                <c:pt idx="5">
                  <c:v>4.6390000000000001E-2</c:v>
                </c:pt>
                <c:pt idx="6">
                  <c:v>4.3950000000000003E-2</c:v>
                </c:pt>
                <c:pt idx="7">
                  <c:v>5.0259999999999999E-2</c:v>
                </c:pt>
                <c:pt idx="8">
                  <c:v>4.7940000000000003E-2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A2-48D2-9ECD-A660AB3D3D92}"/>
            </c:ext>
          </c:extLst>
        </c:ser>
        <c:ser>
          <c:idx val="7"/>
          <c:order val="7"/>
          <c:tx>
            <c:v>Zrn 23-2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'[1]Table S1 EPMA (USA)'!$H$142:$H$152</c:f>
              <c:numCache>
                <c:formatCode>General</c:formatCode>
                <c:ptCount val="11"/>
                <c:pt idx="0">
                  <c:v>0</c:v>
                </c:pt>
                <c:pt idx="1">
                  <c:v>5.04</c:v>
                </c:pt>
                <c:pt idx="2">
                  <c:v>10.09</c:v>
                </c:pt>
                <c:pt idx="3">
                  <c:v>15.13</c:v>
                </c:pt>
                <c:pt idx="4">
                  <c:v>20.18</c:v>
                </c:pt>
                <c:pt idx="5">
                  <c:v>25.22</c:v>
                </c:pt>
                <c:pt idx="6">
                  <c:v>30.27</c:v>
                </c:pt>
                <c:pt idx="7">
                  <c:v>35.31</c:v>
                </c:pt>
                <c:pt idx="8">
                  <c:v>40.36</c:v>
                </c:pt>
                <c:pt idx="9">
                  <c:v>45.4</c:v>
                </c:pt>
                <c:pt idx="10">
                  <c:v>50.45</c:v>
                </c:pt>
              </c:numCache>
            </c:numRef>
          </c:xVal>
          <c:yVal>
            <c:numRef>
              <c:f>'[1]Table S1 EPMA (USA)'!$K$142:$K$152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2.708E-2</c:v>
                </c:pt>
                <c:pt idx="6">
                  <c:v>3.7289999999999997E-2</c:v>
                </c:pt>
                <c:pt idx="7">
                  <c:v>4.2529999999999998E-2</c:v>
                </c:pt>
                <c:pt idx="8">
                  <c:v>3.5929999999999997E-2</c:v>
                </c:pt>
                <c:pt idx="9">
                  <c:v>3.6600000000000001E-2</c:v>
                </c:pt>
                <c:pt idx="10">
                  <c:v>3.3649999999999999E-2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A2-48D2-9ECD-A660AB3D3D92}"/>
            </c:ext>
          </c:extLst>
        </c:ser>
        <c:ser>
          <c:idx val="8"/>
          <c:order val="8"/>
          <c:tx>
            <c:v>Zrn 32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'[1]Table S1 EPMA (USA)'!$H$153:$H$173</c:f>
              <c:numCache>
                <c:formatCode>General</c:formatCode>
                <c:ptCount val="21"/>
                <c:pt idx="0">
                  <c:v>0</c:v>
                </c:pt>
                <c:pt idx="1">
                  <c:v>4.9800000000000004</c:v>
                </c:pt>
                <c:pt idx="2">
                  <c:v>9.9499999999999993</c:v>
                </c:pt>
                <c:pt idx="3">
                  <c:v>14.93</c:v>
                </c:pt>
                <c:pt idx="4">
                  <c:v>19.91</c:v>
                </c:pt>
                <c:pt idx="5">
                  <c:v>24.88</c:v>
                </c:pt>
                <c:pt idx="6">
                  <c:v>29.86</c:v>
                </c:pt>
                <c:pt idx="7">
                  <c:v>34.83</c:v>
                </c:pt>
                <c:pt idx="8">
                  <c:v>39.81</c:v>
                </c:pt>
                <c:pt idx="9">
                  <c:v>44.79</c:v>
                </c:pt>
                <c:pt idx="10">
                  <c:v>49.76</c:v>
                </c:pt>
                <c:pt idx="11">
                  <c:v>54.74</c:v>
                </c:pt>
                <c:pt idx="12">
                  <c:v>59.72</c:v>
                </c:pt>
                <c:pt idx="13">
                  <c:v>64.69</c:v>
                </c:pt>
                <c:pt idx="14">
                  <c:v>69.67</c:v>
                </c:pt>
                <c:pt idx="15">
                  <c:v>74.650000000000006</c:v>
                </c:pt>
                <c:pt idx="16">
                  <c:v>79.62</c:v>
                </c:pt>
                <c:pt idx="17">
                  <c:v>84.6</c:v>
                </c:pt>
                <c:pt idx="18">
                  <c:v>89.57</c:v>
                </c:pt>
                <c:pt idx="19">
                  <c:v>94.55</c:v>
                </c:pt>
                <c:pt idx="20">
                  <c:v>99.53</c:v>
                </c:pt>
              </c:numCache>
            </c:numRef>
          </c:xVal>
          <c:yVal>
            <c:numRef>
              <c:f>'[1]Table S1 EPMA (USA)'!$K$153:$K$173</c:f>
              <c:numCache>
                <c:formatCode>General</c:formatCode>
                <c:ptCount val="21"/>
                <c:pt idx="0">
                  <c:v>5.7450000000000001E-2</c:v>
                </c:pt>
                <c:pt idx="1">
                  <c:v>4.2320000000000003E-2</c:v>
                </c:pt>
                <c:pt idx="2">
                  <c:v>5.0450000000000002E-2</c:v>
                </c:pt>
                <c:pt idx="3">
                  <c:v>4.5179999999999998E-2</c:v>
                </c:pt>
                <c:pt idx="4">
                  <c:v>4.4089999999999997E-2</c:v>
                </c:pt>
                <c:pt idx="5">
                  <c:v>3.6560000000000002E-2</c:v>
                </c:pt>
                <c:pt idx="6">
                  <c:v>4.3180000000000003E-2</c:v>
                </c:pt>
                <c:pt idx="7">
                  <c:v>4.1820000000000003E-2</c:v>
                </c:pt>
                <c:pt idx="8">
                  <c:v>4.3520000000000003E-2</c:v>
                </c:pt>
                <c:pt idx="9">
                  <c:v>4.4990000000000002E-2</c:v>
                </c:pt>
                <c:pt idx="10">
                  <c:v>3.3439999999999998E-2</c:v>
                </c:pt>
                <c:pt idx="11">
                  <c:v>3.6479999999999999E-2</c:v>
                </c:pt>
                <c:pt idx="12">
                  <c:v>4.2509999999999999E-2</c:v>
                </c:pt>
                <c:pt idx="13">
                  <c:v>3.814E-2</c:v>
                </c:pt>
                <c:pt idx="14">
                  <c:v>3.2259999999999997E-2</c:v>
                </c:pt>
                <c:pt idx="15">
                  <c:v>3.4079999999999999E-2</c:v>
                </c:pt>
                <c:pt idx="16">
                  <c:v>3.3390000000000003E-2</c:v>
                </c:pt>
                <c:pt idx="17">
                  <c:v>4.3099999999999999E-2</c:v>
                </c:pt>
                <c:pt idx="18">
                  <c:v>3.8510000000000003E-2</c:v>
                </c:pt>
                <c:pt idx="19">
                  <c:v>4.0419999999999998E-2</c:v>
                </c:pt>
                <c:pt idx="20">
                  <c:v>3.8530000000000002E-2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A2-48D2-9ECD-A660AB3D3D92}"/>
            </c:ext>
          </c:extLst>
        </c:ser>
        <c:ser>
          <c:idx val="10"/>
          <c:order val="9"/>
          <c:tx>
            <c:v>Zrn 38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'[1]Table S1 EPMA (USA)'!$H$191:$H$210</c:f>
              <c:numCache>
                <c:formatCode>General</c:formatCode>
                <c:ptCount val="20"/>
                <c:pt idx="0">
                  <c:v>0</c:v>
                </c:pt>
                <c:pt idx="1">
                  <c:v>5.13</c:v>
                </c:pt>
                <c:pt idx="2">
                  <c:v>10.27</c:v>
                </c:pt>
                <c:pt idx="3">
                  <c:v>15.4</c:v>
                </c:pt>
                <c:pt idx="4">
                  <c:v>20.53</c:v>
                </c:pt>
                <c:pt idx="5">
                  <c:v>25.67</c:v>
                </c:pt>
                <c:pt idx="6">
                  <c:v>30.8</c:v>
                </c:pt>
                <c:pt idx="7">
                  <c:v>35.94</c:v>
                </c:pt>
                <c:pt idx="8">
                  <c:v>41.07</c:v>
                </c:pt>
                <c:pt idx="9">
                  <c:v>46.2</c:v>
                </c:pt>
                <c:pt idx="10">
                  <c:v>51.34</c:v>
                </c:pt>
                <c:pt idx="11">
                  <c:v>56.47</c:v>
                </c:pt>
                <c:pt idx="12">
                  <c:v>61.6</c:v>
                </c:pt>
                <c:pt idx="13">
                  <c:v>66.739999999999995</c:v>
                </c:pt>
                <c:pt idx="14">
                  <c:v>71.87</c:v>
                </c:pt>
                <c:pt idx="15">
                  <c:v>77</c:v>
                </c:pt>
                <c:pt idx="16">
                  <c:v>82.14</c:v>
                </c:pt>
                <c:pt idx="17">
                  <c:v>87.27</c:v>
                </c:pt>
                <c:pt idx="18">
                  <c:v>92.4</c:v>
                </c:pt>
                <c:pt idx="19">
                  <c:v>97.54</c:v>
                </c:pt>
              </c:numCache>
            </c:numRef>
          </c:xVal>
          <c:yVal>
            <c:numRef>
              <c:f>'[1]Table S1 EPMA (USA)'!$K$192:$K$210</c:f>
              <c:numCache>
                <c:formatCode>General</c:formatCode>
                <c:ptCount val="19"/>
                <c:pt idx="0">
                  <c:v>3.2620000000000003E-2</c:v>
                </c:pt>
                <c:pt idx="1">
                  <c:v>4.0009999999999997E-2</c:v>
                </c:pt>
                <c:pt idx="2">
                  <c:v>4.258E-2</c:v>
                </c:pt>
                <c:pt idx="3">
                  <c:v>4.095E-2</c:v>
                </c:pt>
                <c:pt idx="4">
                  <c:v>4.1300000000000003E-2</c:v>
                </c:pt>
                <c:pt idx="5">
                  <c:v>3.7510000000000002E-2</c:v>
                </c:pt>
                <c:pt idx="6">
                  <c:v>3.7850000000000002E-2</c:v>
                </c:pt>
                <c:pt idx="7">
                  <c:v>3.594E-2</c:v>
                </c:pt>
                <c:pt idx="8">
                  <c:v>4.1000000000000002E-2</c:v>
                </c:pt>
                <c:pt idx="9">
                  <c:v>4.6850000000000003E-2</c:v>
                </c:pt>
                <c:pt idx="10">
                  <c:v>4.5589999999999999E-2</c:v>
                </c:pt>
                <c:pt idx="11">
                  <c:v>4.2119999999999998E-2</c:v>
                </c:pt>
                <c:pt idx="12">
                  <c:v>4.1050000000000003E-2</c:v>
                </c:pt>
                <c:pt idx="13">
                  <c:v>3.807E-2</c:v>
                </c:pt>
                <c:pt idx="14">
                  <c:v>3.9379999999999998E-2</c:v>
                </c:pt>
                <c:pt idx="15">
                  <c:v>3.5299999999999998E-2</c:v>
                </c:pt>
                <c:pt idx="16">
                  <c:v>3.9510000000000003E-2</c:v>
                </c:pt>
                <c:pt idx="17">
                  <c:v>3.8420000000000003E-2</c:v>
                </c:pt>
                <c:pt idx="18">
                  <c:v>3.5729999999999998E-2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A2-48D2-9ECD-A660AB3D3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542831"/>
        <c:axId val="494395392"/>
        <c:extLst/>
      </c:scatterChart>
      <c:valAx>
        <c:axId val="1895542831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Distance, um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r-FR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494395392"/>
        <c:crossesAt val="-1.0000000000000002E-2"/>
        <c:crossBetween val="midCat"/>
      </c:valAx>
      <c:valAx>
        <c:axId val="494395392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Zr, wt%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895542831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1649239631076864E-2"/>
          <c:y val="1.1226888187116674E-3"/>
          <c:w val="0.90742950780407505"/>
          <c:h val="0.125511647771439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613893</xdr:colOff>
      <xdr:row>225</xdr:row>
      <xdr:rowOff>77320</xdr:rowOff>
    </xdr:from>
    <xdr:to>
      <xdr:col>31</xdr:col>
      <xdr:colOff>116914</xdr:colOff>
      <xdr:row>251</xdr:row>
      <xdr:rowOff>109443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A8088EF8-5C1C-4E17-842F-12ECAA83C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UV%20document/documents%20Anastassia/Iceland/ISIFOR/Basalt-rhyolite%20paper/Zircon%20paper/Preparation%20for%20Geology/Supplementary%20Material_to%20submit_Geology_final_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S1 EPMA (USA)"/>
      <sheetName val="Table S2 EPMA (France)"/>
      <sheetName val="Table S3 Geochemical modeling"/>
      <sheetName val="Table S4 Xray-Fl-Correction"/>
      <sheetName val="Table S5 Zrc Saturation model"/>
      <sheetName val="Table S6 Ti in Zircon"/>
    </sheetNames>
    <sheetDataSet>
      <sheetData sheetId="0">
        <row r="21">
          <cell r="BA21">
            <v>3.16228</v>
          </cell>
        </row>
        <row r="22">
          <cell r="BA22">
            <v>6.32456</v>
          </cell>
        </row>
        <row r="23">
          <cell r="K23">
            <v>5.0504E-2</v>
          </cell>
          <cell r="BA23">
            <v>9.4868299999999994</v>
          </cell>
        </row>
        <row r="24">
          <cell r="K24">
            <v>4.5851000000000003E-2</v>
          </cell>
          <cell r="BA24">
            <v>11.722899999999999</v>
          </cell>
        </row>
        <row r="25">
          <cell r="K25">
            <v>5.1942000000000002E-2</v>
          </cell>
          <cell r="BA25">
            <v>14.885199999999999</v>
          </cell>
        </row>
        <row r="26">
          <cell r="K26">
            <v>4.5687999999999999E-2</v>
          </cell>
          <cell r="BA26">
            <v>17.885200000000001</v>
          </cell>
        </row>
        <row r="27">
          <cell r="K27">
            <v>5.4662999999999996E-2</v>
          </cell>
          <cell r="BA27">
            <v>21.047499999999999</v>
          </cell>
        </row>
        <row r="28">
          <cell r="K28">
            <v>3.2669999999999999E-3</v>
          </cell>
          <cell r="BA28">
            <v>24.209700000000002</v>
          </cell>
        </row>
        <row r="29">
          <cell r="K29">
            <v>2.7369999999999998E-3</v>
          </cell>
          <cell r="BA29">
            <v>27.372</v>
          </cell>
        </row>
        <row r="30">
          <cell r="K30">
            <v>-5.3300000000000005E-4</v>
          </cell>
          <cell r="BA30">
            <v>30.534300000000002</v>
          </cell>
        </row>
        <row r="31">
          <cell r="K31">
            <v>-9.0799999999999995E-3</v>
          </cell>
          <cell r="BA31">
            <v>32.770400000000002</v>
          </cell>
        </row>
        <row r="32">
          <cell r="K32">
            <v>1.854E-3</v>
          </cell>
          <cell r="BA32">
            <v>35.932600000000001</v>
          </cell>
        </row>
        <row r="33">
          <cell r="K33">
            <v>-2.3000000000000001E-4</v>
          </cell>
          <cell r="BA33">
            <v>39.094900000000003</v>
          </cell>
        </row>
        <row r="34">
          <cell r="K34">
            <v>-7.2999999999999996E-4</v>
          </cell>
          <cell r="BA34">
            <v>42.257199999999997</v>
          </cell>
        </row>
        <row r="35">
          <cell r="K35">
            <v>-5.1200000000000004E-3</v>
          </cell>
          <cell r="BA35">
            <v>45.419499999999999</v>
          </cell>
        </row>
        <row r="36">
          <cell r="K36">
            <v>6.143E-3</v>
          </cell>
          <cell r="BA36">
            <v>48.419499999999999</v>
          </cell>
        </row>
        <row r="37">
          <cell r="K37">
            <v>2.6480000000000002E-3</v>
          </cell>
          <cell r="BA37">
            <v>51.581699999999998</v>
          </cell>
        </row>
        <row r="38">
          <cell r="K38">
            <v>-6.6E-4</v>
          </cell>
          <cell r="BA38">
            <v>53.817799999999998</v>
          </cell>
        </row>
        <row r="39">
          <cell r="K39">
            <v>3.362E-3</v>
          </cell>
        </row>
        <row r="53">
          <cell r="K53">
            <v>4.0452000000000002E-2</v>
          </cell>
          <cell r="BA53">
            <v>15</v>
          </cell>
        </row>
        <row r="54">
          <cell r="K54">
            <v>5.4785E-2</v>
          </cell>
          <cell r="BA54">
            <v>18</v>
          </cell>
        </row>
        <row r="55">
          <cell r="K55">
            <v>5.1838000000000002E-2</v>
          </cell>
          <cell r="BA55">
            <v>21</v>
          </cell>
        </row>
        <row r="56">
          <cell r="K56">
            <v>4.5941000000000003E-2</v>
          </cell>
          <cell r="BA56">
            <v>24</v>
          </cell>
        </row>
        <row r="57">
          <cell r="K57">
            <v>5.5100999999999997E-2</v>
          </cell>
          <cell r="BA57">
            <v>27</v>
          </cell>
        </row>
        <row r="58">
          <cell r="K58">
            <v>5.7084999999999997E-2</v>
          </cell>
          <cell r="BA58">
            <v>30</v>
          </cell>
        </row>
        <row r="59">
          <cell r="K59">
            <v>4.6800000000000001E-2</v>
          </cell>
          <cell r="BA59">
            <v>33</v>
          </cell>
        </row>
        <row r="60">
          <cell r="K60">
            <v>5.3366999999999998E-2</v>
          </cell>
          <cell r="BA60">
            <v>36</v>
          </cell>
        </row>
        <row r="61">
          <cell r="K61">
            <v>5.1323000000000001E-2</v>
          </cell>
          <cell r="BA61">
            <v>39</v>
          </cell>
        </row>
        <row r="62">
          <cell r="K62">
            <v>4.3097999999999997E-2</v>
          </cell>
          <cell r="BA62">
            <v>42</v>
          </cell>
        </row>
        <row r="63">
          <cell r="K63">
            <v>4.4685999999999997E-2</v>
          </cell>
          <cell r="BA63">
            <v>45</v>
          </cell>
        </row>
        <row r="64">
          <cell r="K64">
            <v>4.6725999999999997E-2</v>
          </cell>
          <cell r="BA64">
            <v>48</v>
          </cell>
        </row>
        <row r="65">
          <cell r="K65">
            <v>4.6586000000000002E-2</v>
          </cell>
          <cell r="BA65">
            <v>51</v>
          </cell>
        </row>
        <row r="66">
          <cell r="K66">
            <v>4.3392E-2</v>
          </cell>
          <cell r="BA66">
            <v>54</v>
          </cell>
        </row>
        <row r="76">
          <cell r="K76">
            <v>3.8290000000000005E-2</v>
          </cell>
          <cell r="BA76">
            <v>3.16228</v>
          </cell>
        </row>
        <row r="77">
          <cell r="K77">
            <v>4.8688999999999996E-2</v>
          </cell>
          <cell r="BA77">
            <v>5.99071</v>
          </cell>
        </row>
        <row r="78">
          <cell r="K78">
            <v>4.7312000000000007E-2</v>
          </cell>
          <cell r="BA78">
            <v>9.1529799999999994</v>
          </cell>
        </row>
        <row r="79">
          <cell r="K79">
            <v>4.8994000000000003E-2</v>
          </cell>
          <cell r="BA79">
            <v>12.7585</v>
          </cell>
        </row>
        <row r="80">
          <cell r="K80">
            <v>4.8994999999999997E-2</v>
          </cell>
          <cell r="BA80">
            <v>14.9946</v>
          </cell>
        </row>
        <row r="81">
          <cell r="K81">
            <v>4.5216000000000006E-2</v>
          </cell>
          <cell r="BA81">
            <v>18.600200000000001</v>
          </cell>
        </row>
        <row r="82">
          <cell r="K82">
            <v>3.7485000000000004E-2</v>
          </cell>
          <cell r="BA82">
            <v>20.836200000000002</v>
          </cell>
        </row>
        <row r="83">
          <cell r="K83">
            <v>4.8626000000000003E-2</v>
          </cell>
          <cell r="BA83">
            <v>23.9985</v>
          </cell>
        </row>
        <row r="84">
          <cell r="K84">
            <v>3.8608999999999997E-2</v>
          </cell>
          <cell r="BA84">
            <v>27.604099999999999</v>
          </cell>
        </row>
        <row r="85">
          <cell r="K85">
            <v>4.6406000000000003E-2</v>
          </cell>
          <cell r="BA85">
            <v>29.8401</v>
          </cell>
        </row>
        <row r="86">
          <cell r="K86">
            <v>4.2164E-2</v>
          </cell>
          <cell r="BA86">
            <v>33.445700000000002</v>
          </cell>
        </row>
        <row r="87">
          <cell r="K87">
            <v>2.33E-3</v>
          </cell>
          <cell r="BA87">
            <v>36.607999999999997</v>
          </cell>
        </row>
        <row r="88">
          <cell r="K88">
            <v>-4.1999999999999997E-3</v>
          </cell>
          <cell r="BA88">
            <v>39.436399999999999</v>
          </cell>
        </row>
        <row r="89">
          <cell r="K89">
            <v>-7.1000000000000002E-4</v>
          </cell>
          <cell r="BA89">
            <v>42.598700000000001</v>
          </cell>
        </row>
        <row r="90">
          <cell r="K90">
            <v>5.0489999999999997E-3</v>
          </cell>
          <cell r="BA90">
            <v>46.2042</v>
          </cell>
        </row>
        <row r="91">
          <cell r="K91">
            <v>-2.5899999999999999E-3</v>
          </cell>
          <cell r="BA91">
            <v>48.440300000000001</v>
          </cell>
        </row>
        <row r="92">
          <cell r="K92">
            <v>1.4005E-2</v>
          </cell>
          <cell r="BA92">
            <v>51.602600000000002</v>
          </cell>
        </row>
        <row r="93">
          <cell r="K93">
            <v>4.1711999999999999E-2</v>
          </cell>
          <cell r="BA93">
            <v>54.430999999999997</v>
          </cell>
        </row>
        <row r="94">
          <cell r="K94">
            <v>4.0731999999999997E-2</v>
          </cell>
          <cell r="BA94">
            <v>57.593299999999999</v>
          </cell>
        </row>
        <row r="95">
          <cell r="K95">
            <v>1.8190999999999999E-2</v>
          </cell>
          <cell r="BA95">
            <v>61.198799999999999</v>
          </cell>
        </row>
        <row r="96">
          <cell r="K96">
            <v>-3.2200000000000002E-3</v>
          </cell>
          <cell r="BA96">
            <v>63.434899999999999</v>
          </cell>
        </row>
        <row r="97">
          <cell r="K97">
            <v>-2.7999999999999998E-4</v>
          </cell>
          <cell r="BA97">
            <v>67.040400000000005</v>
          </cell>
        </row>
        <row r="98">
          <cell r="K98">
            <v>-1.4300000000000001E-3</v>
          </cell>
          <cell r="BA98">
            <v>70.202699999999993</v>
          </cell>
        </row>
        <row r="99">
          <cell r="K99">
            <v>-1.97E-3</v>
          </cell>
          <cell r="BA99">
            <v>72.438800000000001</v>
          </cell>
        </row>
        <row r="100">
          <cell r="K100">
            <v>2.323E-3</v>
          </cell>
          <cell r="BA100">
            <v>76.044300000000007</v>
          </cell>
        </row>
        <row r="101">
          <cell r="K101">
            <v>-6.4999999999999997E-4</v>
          </cell>
          <cell r="BA101">
            <v>79.206599999999995</v>
          </cell>
        </row>
        <row r="102">
          <cell r="K102">
            <v>-5.1000000000000004E-4</v>
          </cell>
          <cell r="BA102">
            <v>82.034999999999997</v>
          </cell>
        </row>
        <row r="103">
          <cell r="K103">
            <v>2.3668000000000002E-2</v>
          </cell>
          <cell r="BA103">
            <v>85.197299999999998</v>
          </cell>
        </row>
        <row r="104">
          <cell r="K104">
            <v>4.2285999999999997E-2</v>
          </cell>
          <cell r="BA104">
            <v>88.025700000000001</v>
          </cell>
        </row>
        <row r="106">
          <cell r="K106">
            <v>0.16226499999999999</v>
          </cell>
          <cell r="BA106">
            <v>3.16228</v>
          </cell>
        </row>
        <row r="107">
          <cell r="K107">
            <v>4.1890999999999998E-2</v>
          </cell>
          <cell r="BA107">
            <v>6.32456</v>
          </cell>
        </row>
        <row r="108">
          <cell r="K108">
            <v>3.6641999999999994E-2</v>
          </cell>
          <cell r="BA108">
            <v>9.1529799999999994</v>
          </cell>
        </row>
        <row r="109">
          <cell r="K109">
            <v>4.2161000000000004E-2</v>
          </cell>
          <cell r="BA109">
            <v>12.315300000000001</v>
          </cell>
        </row>
        <row r="110">
          <cell r="K110">
            <v>4.6058999999999996E-2</v>
          </cell>
          <cell r="BA110">
            <v>15.477499999999999</v>
          </cell>
        </row>
        <row r="111">
          <cell r="K111">
            <v>4.4832000000000004E-2</v>
          </cell>
          <cell r="BA111">
            <v>18.639800000000001</v>
          </cell>
        </row>
        <row r="112">
          <cell r="K112">
            <v>4.4463000000000003E-2</v>
          </cell>
          <cell r="BA112">
            <v>20.875900000000001</v>
          </cell>
        </row>
        <row r="113">
          <cell r="K113">
            <v>4.8626000000000003E-2</v>
          </cell>
          <cell r="BA113">
            <v>24.0382</v>
          </cell>
        </row>
        <row r="114">
          <cell r="K114">
            <v>3.8608999999999997E-2</v>
          </cell>
          <cell r="BA114">
            <v>27.643699999999999</v>
          </cell>
        </row>
        <row r="115">
          <cell r="K115">
            <v>4.6406000000000003E-2</v>
          </cell>
          <cell r="BA115">
            <v>30.806000000000001</v>
          </cell>
        </row>
        <row r="116">
          <cell r="K116">
            <v>4.2164E-2</v>
          </cell>
          <cell r="BA116">
            <v>33.042099999999998</v>
          </cell>
        </row>
        <row r="117">
          <cell r="K117">
            <v>2.33E-3</v>
          </cell>
          <cell r="BA117">
            <v>36.204300000000003</v>
          </cell>
        </row>
        <row r="118">
          <cell r="K118">
            <v>-4.1999999999999997E-3</v>
          </cell>
          <cell r="BA118">
            <v>39.366599999999998</v>
          </cell>
        </row>
        <row r="119">
          <cell r="K119">
            <v>-7.1000000000000002E-4</v>
          </cell>
          <cell r="BA119">
            <v>42.972200000000001</v>
          </cell>
        </row>
        <row r="120">
          <cell r="K120">
            <v>5.0489999999999997E-3</v>
          </cell>
          <cell r="BA120">
            <v>45.208199999999998</v>
          </cell>
        </row>
        <row r="121">
          <cell r="K121">
            <v>-2.5899999999999999E-3</v>
          </cell>
          <cell r="BA121">
            <v>48.3705</v>
          </cell>
        </row>
        <row r="122">
          <cell r="K122">
            <v>1.4005E-2</v>
          </cell>
          <cell r="BA122">
            <v>51.532800000000002</v>
          </cell>
        </row>
        <row r="123">
          <cell r="K123">
            <v>4.1711999999999999E-2</v>
          </cell>
          <cell r="BA123">
            <v>54.695099999999996</v>
          </cell>
        </row>
        <row r="124">
          <cell r="K124">
            <v>4.0731999999999997E-2</v>
          </cell>
          <cell r="BA124">
            <v>56.931100000000001</v>
          </cell>
        </row>
        <row r="125">
          <cell r="K125">
            <v>1.8190999999999999E-2</v>
          </cell>
          <cell r="BA125">
            <v>60.536700000000003</v>
          </cell>
        </row>
        <row r="126">
          <cell r="H126">
            <v>5</v>
          </cell>
          <cell r="K126">
            <v>8.1059999999999993E-2</v>
          </cell>
        </row>
        <row r="127">
          <cell r="H127">
            <v>10</v>
          </cell>
          <cell r="K127">
            <v>5.1979999999999998E-2</v>
          </cell>
        </row>
        <row r="128">
          <cell r="H128">
            <v>15</v>
          </cell>
          <cell r="K128">
            <v>5.6099999999999997E-2</v>
          </cell>
        </row>
        <row r="129">
          <cell r="H129">
            <v>20</v>
          </cell>
          <cell r="K129">
            <v>4.1799999999999997E-2</v>
          </cell>
        </row>
        <row r="130">
          <cell r="H130">
            <v>25</v>
          </cell>
          <cell r="K130">
            <v>4.5069999999999999E-2</v>
          </cell>
        </row>
        <row r="131">
          <cell r="H131">
            <v>30</v>
          </cell>
          <cell r="K131">
            <v>5.1479999999999998E-2</v>
          </cell>
        </row>
        <row r="132">
          <cell r="H132">
            <v>35</v>
          </cell>
          <cell r="K132">
            <v>3.322E-2</v>
          </cell>
        </row>
        <row r="133">
          <cell r="H133">
            <v>4.57</v>
          </cell>
          <cell r="K133">
            <v>0.10238</v>
          </cell>
        </row>
        <row r="134">
          <cell r="H134">
            <v>9.14</v>
          </cell>
          <cell r="K134">
            <v>4.9700000000000001E-2</v>
          </cell>
        </row>
        <row r="135">
          <cell r="H135">
            <v>13.72</v>
          </cell>
          <cell r="K135">
            <v>4.2410000000000003E-2</v>
          </cell>
        </row>
        <row r="136">
          <cell r="H136">
            <v>18.29</v>
          </cell>
          <cell r="K136">
            <v>4.1509999999999998E-2</v>
          </cell>
        </row>
        <row r="137">
          <cell r="H137">
            <v>22.86</v>
          </cell>
          <cell r="K137">
            <v>4.1640000000000003E-2</v>
          </cell>
        </row>
        <row r="138">
          <cell r="H138">
            <v>27.43</v>
          </cell>
          <cell r="K138">
            <v>4.6390000000000001E-2</v>
          </cell>
        </row>
        <row r="139">
          <cell r="H139">
            <v>32</v>
          </cell>
          <cell r="K139">
            <v>4.3950000000000003E-2</v>
          </cell>
        </row>
        <row r="140">
          <cell r="H140">
            <v>36.57</v>
          </cell>
          <cell r="K140">
            <v>5.0259999999999999E-2</v>
          </cell>
        </row>
        <row r="141">
          <cell r="H141">
            <v>41.15</v>
          </cell>
          <cell r="K141">
            <v>4.7940000000000003E-2</v>
          </cell>
        </row>
        <row r="142">
          <cell r="H142">
            <v>0</v>
          </cell>
          <cell r="K142">
            <v>0</v>
          </cell>
        </row>
        <row r="143">
          <cell r="H143">
            <v>5.04</v>
          </cell>
          <cell r="K143">
            <v>0</v>
          </cell>
        </row>
        <row r="144">
          <cell r="H144">
            <v>10.09</v>
          </cell>
          <cell r="K144">
            <v>0</v>
          </cell>
        </row>
        <row r="145">
          <cell r="H145">
            <v>15.13</v>
          </cell>
          <cell r="K145">
            <v>0</v>
          </cell>
        </row>
        <row r="146">
          <cell r="H146">
            <v>20.18</v>
          </cell>
          <cell r="K146">
            <v>0</v>
          </cell>
        </row>
        <row r="147">
          <cell r="H147">
            <v>25.22</v>
          </cell>
          <cell r="K147">
            <v>2.708E-2</v>
          </cell>
        </row>
        <row r="148">
          <cell r="H148">
            <v>30.27</v>
          </cell>
          <cell r="K148">
            <v>3.7289999999999997E-2</v>
          </cell>
        </row>
        <row r="149">
          <cell r="H149">
            <v>35.31</v>
          </cell>
          <cell r="K149">
            <v>4.2529999999999998E-2</v>
          </cell>
        </row>
        <row r="150">
          <cell r="H150">
            <v>40.36</v>
          </cell>
          <cell r="K150">
            <v>3.5929999999999997E-2</v>
          </cell>
        </row>
        <row r="151">
          <cell r="H151">
            <v>45.4</v>
          </cell>
          <cell r="K151">
            <v>3.6600000000000001E-2</v>
          </cell>
        </row>
        <row r="152">
          <cell r="H152">
            <v>50.45</v>
          </cell>
          <cell r="K152">
            <v>3.3649999999999999E-2</v>
          </cell>
        </row>
        <row r="153">
          <cell r="H153">
            <v>0</v>
          </cell>
          <cell r="K153">
            <v>5.7450000000000001E-2</v>
          </cell>
        </row>
        <row r="154">
          <cell r="H154">
            <v>4.9800000000000004</v>
          </cell>
          <cell r="K154">
            <v>4.2320000000000003E-2</v>
          </cell>
        </row>
        <row r="155">
          <cell r="H155">
            <v>9.9499999999999993</v>
          </cell>
          <cell r="K155">
            <v>5.0450000000000002E-2</v>
          </cell>
        </row>
        <row r="156">
          <cell r="H156">
            <v>14.93</v>
          </cell>
          <cell r="K156">
            <v>4.5179999999999998E-2</v>
          </cell>
        </row>
        <row r="157">
          <cell r="H157">
            <v>19.91</v>
          </cell>
          <cell r="K157">
            <v>4.4089999999999997E-2</v>
          </cell>
        </row>
        <row r="158">
          <cell r="H158">
            <v>24.88</v>
          </cell>
          <cell r="K158">
            <v>3.6560000000000002E-2</v>
          </cell>
        </row>
        <row r="159">
          <cell r="H159">
            <v>29.86</v>
          </cell>
          <cell r="K159">
            <v>4.3180000000000003E-2</v>
          </cell>
        </row>
        <row r="160">
          <cell r="H160">
            <v>34.83</v>
          </cell>
          <cell r="K160">
            <v>4.1820000000000003E-2</v>
          </cell>
        </row>
        <row r="161">
          <cell r="H161">
            <v>39.81</v>
          </cell>
          <cell r="K161">
            <v>4.3520000000000003E-2</v>
          </cell>
        </row>
        <row r="162">
          <cell r="H162">
            <v>44.79</v>
          </cell>
          <cell r="K162">
            <v>4.4990000000000002E-2</v>
          </cell>
        </row>
        <row r="163">
          <cell r="H163">
            <v>49.76</v>
          </cell>
          <cell r="K163">
            <v>3.3439999999999998E-2</v>
          </cell>
        </row>
        <row r="164">
          <cell r="H164">
            <v>54.74</v>
          </cell>
          <cell r="K164">
            <v>3.6479999999999999E-2</v>
          </cell>
        </row>
        <row r="165">
          <cell r="H165">
            <v>59.72</v>
          </cell>
          <cell r="K165">
            <v>4.2509999999999999E-2</v>
          </cell>
        </row>
        <row r="166">
          <cell r="H166">
            <v>64.69</v>
          </cell>
          <cell r="K166">
            <v>3.814E-2</v>
          </cell>
        </row>
        <row r="167">
          <cell r="H167">
            <v>69.67</v>
          </cell>
          <cell r="K167">
            <v>3.2259999999999997E-2</v>
          </cell>
        </row>
        <row r="168">
          <cell r="H168">
            <v>74.650000000000006</v>
          </cell>
          <cell r="K168">
            <v>3.4079999999999999E-2</v>
          </cell>
        </row>
        <row r="169">
          <cell r="H169">
            <v>79.62</v>
          </cell>
          <cell r="K169">
            <v>3.3390000000000003E-2</v>
          </cell>
        </row>
        <row r="170">
          <cell r="H170">
            <v>84.6</v>
          </cell>
          <cell r="K170">
            <v>4.3099999999999999E-2</v>
          </cell>
        </row>
        <row r="171">
          <cell r="H171">
            <v>89.57</v>
          </cell>
          <cell r="K171">
            <v>3.8510000000000003E-2</v>
          </cell>
        </row>
        <row r="172">
          <cell r="H172">
            <v>94.55</v>
          </cell>
          <cell r="K172">
            <v>4.0419999999999998E-2</v>
          </cell>
        </row>
        <row r="173">
          <cell r="H173">
            <v>99.53</v>
          </cell>
          <cell r="K173">
            <v>3.8530000000000002E-2</v>
          </cell>
        </row>
        <row r="174">
          <cell r="K174">
            <v>4.4999999999999998E-2</v>
          </cell>
          <cell r="BA174">
            <v>5.0199999999999996</v>
          </cell>
        </row>
        <row r="175">
          <cell r="K175">
            <v>3.6999999999999998E-2</v>
          </cell>
          <cell r="BA175">
            <v>10.050000000000001</v>
          </cell>
        </row>
        <row r="176">
          <cell r="K176">
            <v>3.7999999999999999E-2</v>
          </cell>
          <cell r="BA176">
            <v>15.07</v>
          </cell>
        </row>
        <row r="177">
          <cell r="K177">
            <v>3.7999999999999999E-2</v>
          </cell>
          <cell r="BA177">
            <v>20.09</v>
          </cell>
        </row>
        <row r="178">
          <cell r="K178">
            <v>3.3000000000000002E-2</v>
          </cell>
          <cell r="BA178">
            <v>25.11</v>
          </cell>
        </row>
        <row r="179">
          <cell r="K179">
            <v>3.2000000000000001E-2</v>
          </cell>
          <cell r="BA179">
            <v>30.14</v>
          </cell>
        </row>
        <row r="180">
          <cell r="K180">
            <v>4.5999999999999999E-2</v>
          </cell>
          <cell r="BA180">
            <v>35.159999999999997</v>
          </cell>
        </row>
        <row r="181">
          <cell r="K181">
            <v>3.5999999999999997E-2</v>
          </cell>
          <cell r="BA181">
            <v>40.18</v>
          </cell>
        </row>
        <row r="182">
          <cell r="K182">
            <v>3.2000000000000001E-2</v>
          </cell>
          <cell r="BA182">
            <v>45.2</v>
          </cell>
        </row>
        <row r="183">
          <cell r="K183">
            <v>3.3000000000000002E-2</v>
          </cell>
          <cell r="BA183">
            <v>50.23</v>
          </cell>
        </row>
        <row r="184">
          <cell r="K184">
            <v>0.03</v>
          </cell>
          <cell r="BA184">
            <v>55.25</v>
          </cell>
        </row>
        <row r="185">
          <cell r="K185">
            <v>4.2000000000000003E-2</v>
          </cell>
          <cell r="BA185">
            <v>60.27</v>
          </cell>
        </row>
        <row r="186">
          <cell r="K186">
            <v>0.03</v>
          </cell>
          <cell r="BA186">
            <v>65.290000000000006</v>
          </cell>
        </row>
        <row r="187">
          <cell r="K187">
            <v>3.5999999999999997E-2</v>
          </cell>
          <cell r="BA187">
            <v>70.319999999999993</v>
          </cell>
        </row>
        <row r="188">
          <cell r="K188">
            <v>3.5999999999999997E-2</v>
          </cell>
          <cell r="BA188">
            <v>75.34</v>
          </cell>
        </row>
        <row r="189">
          <cell r="K189">
            <v>3.2000000000000001E-2</v>
          </cell>
          <cell r="BA189">
            <v>80.36</v>
          </cell>
        </row>
        <row r="190">
          <cell r="K190">
            <v>2.9000000000000001E-2</v>
          </cell>
          <cell r="BA190">
            <v>85.38</v>
          </cell>
        </row>
        <row r="191">
          <cell r="H191">
            <v>0</v>
          </cell>
        </row>
        <row r="192">
          <cell r="H192">
            <v>5.13</v>
          </cell>
          <cell r="K192">
            <v>3.2620000000000003E-2</v>
          </cell>
        </row>
        <row r="193">
          <cell r="H193">
            <v>10.27</v>
          </cell>
          <cell r="K193">
            <v>4.0009999999999997E-2</v>
          </cell>
        </row>
        <row r="194">
          <cell r="H194">
            <v>15.4</v>
          </cell>
          <cell r="K194">
            <v>4.258E-2</v>
          </cell>
        </row>
        <row r="195">
          <cell r="H195">
            <v>20.53</v>
          </cell>
          <cell r="K195">
            <v>4.095E-2</v>
          </cell>
        </row>
        <row r="196">
          <cell r="H196">
            <v>25.67</v>
          </cell>
          <cell r="K196">
            <v>4.1300000000000003E-2</v>
          </cell>
        </row>
        <row r="197">
          <cell r="H197">
            <v>30.8</v>
          </cell>
          <cell r="K197">
            <v>3.7510000000000002E-2</v>
          </cell>
        </row>
        <row r="198">
          <cell r="H198">
            <v>35.94</v>
          </cell>
          <cell r="K198">
            <v>3.7850000000000002E-2</v>
          </cell>
        </row>
        <row r="199">
          <cell r="H199">
            <v>41.07</v>
          </cell>
          <cell r="K199">
            <v>3.594E-2</v>
          </cell>
        </row>
        <row r="200">
          <cell r="H200">
            <v>46.2</v>
          </cell>
          <cell r="K200">
            <v>4.1000000000000002E-2</v>
          </cell>
        </row>
        <row r="201">
          <cell r="H201">
            <v>51.34</v>
          </cell>
          <cell r="K201">
            <v>4.6850000000000003E-2</v>
          </cell>
        </row>
        <row r="202">
          <cell r="H202">
            <v>56.47</v>
          </cell>
          <cell r="K202">
            <v>4.5589999999999999E-2</v>
          </cell>
        </row>
        <row r="203">
          <cell r="H203">
            <v>61.6</v>
          </cell>
          <cell r="K203">
            <v>4.2119999999999998E-2</v>
          </cell>
        </row>
        <row r="204">
          <cell r="H204">
            <v>66.739999999999995</v>
          </cell>
          <cell r="K204">
            <v>4.1050000000000003E-2</v>
          </cell>
        </row>
        <row r="205">
          <cell r="H205">
            <v>71.87</v>
          </cell>
          <cell r="K205">
            <v>3.807E-2</v>
          </cell>
        </row>
        <row r="206">
          <cell r="H206">
            <v>77</v>
          </cell>
          <cell r="K206">
            <v>3.9379999999999998E-2</v>
          </cell>
        </row>
        <row r="207">
          <cell r="H207">
            <v>82.14</v>
          </cell>
          <cell r="K207">
            <v>3.5299999999999998E-2</v>
          </cell>
        </row>
        <row r="208">
          <cell r="H208">
            <v>87.27</v>
          </cell>
          <cell r="K208">
            <v>3.9510000000000003E-2</v>
          </cell>
        </row>
        <row r="209">
          <cell r="H209">
            <v>92.4</v>
          </cell>
          <cell r="K209">
            <v>3.8420000000000003E-2</v>
          </cell>
        </row>
        <row r="210">
          <cell r="H210">
            <v>97.54</v>
          </cell>
          <cell r="K210">
            <v>3.5729999999999998E-2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2"/>
  <sheetViews>
    <sheetView zoomScaleNormal="100" workbookViewId="0">
      <pane ySplit="3" topLeftCell="A25" activePane="bottomLeft" state="frozen"/>
      <selection pane="bottomLeft" activeCell="AH247" sqref="AH247"/>
    </sheetView>
  </sheetViews>
  <sheetFormatPr baseColWidth="10" defaultColWidth="8.81640625" defaultRowHeight="13" x14ac:dyDescent="0.3"/>
  <cols>
    <col min="1" max="1" width="20.1796875" style="78" customWidth="1"/>
    <col min="2" max="2" width="11.54296875" style="1" bestFit="1" customWidth="1"/>
    <col min="3" max="3" width="12" style="1" bestFit="1" customWidth="1"/>
    <col min="4" max="4" width="13.1796875" style="1" bestFit="1" customWidth="1"/>
    <col min="5" max="5" width="12.453125" style="1" bestFit="1" customWidth="1"/>
    <col min="6" max="6" width="13" style="1" bestFit="1" customWidth="1"/>
    <col min="7" max="7" width="8.81640625" style="1" bestFit="1" customWidth="1"/>
    <col min="8" max="8" width="8.81640625" style="18" bestFit="1" customWidth="1"/>
    <col min="9" max="10" width="8.81640625" style="1" bestFit="1" customWidth="1"/>
    <col min="11" max="11" width="9.81640625" style="17" bestFit="1" customWidth="1"/>
    <col min="12" max="38" width="8.81640625" style="1" bestFit="1" customWidth="1"/>
    <col min="39" max="39" width="11.81640625" style="1" bestFit="1" customWidth="1"/>
    <col min="40" max="40" width="10.81640625" style="1" bestFit="1" customWidth="1"/>
    <col min="41" max="41" width="10" style="1" bestFit="1" customWidth="1"/>
    <col min="42" max="42" width="8.81640625" style="1" bestFit="1" customWidth="1"/>
    <col min="43" max="43" width="13.453125" style="1" bestFit="1" customWidth="1"/>
    <col min="44" max="49" width="8.81640625" style="1" bestFit="1" customWidth="1"/>
    <col min="50" max="50" width="9" style="1" bestFit="1" customWidth="1"/>
    <col min="51" max="51" width="10" style="1" bestFit="1" customWidth="1"/>
    <col min="52" max="52" width="8.81640625" style="1" bestFit="1" customWidth="1"/>
    <col min="53" max="53" width="11.1796875" style="1" bestFit="1" customWidth="1"/>
    <col min="54" max="54" width="14.453125" style="1" bestFit="1" customWidth="1"/>
    <col min="55" max="16384" width="8.81640625" style="1"/>
  </cols>
  <sheetData>
    <row r="1" spans="1:54" x14ac:dyDescent="0.3">
      <c r="A1" s="8" t="s">
        <v>711</v>
      </c>
    </row>
    <row r="2" spans="1:54" x14ac:dyDescent="0.3">
      <c r="A2" s="78" t="s">
        <v>347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8" t="s">
        <v>99</v>
      </c>
      <c r="I2" s="1" t="s">
        <v>7</v>
      </c>
      <c r="J2" s="1" t="s">
        <v>8</v>
      </c>
      <c r="K2" s="17" t="s">
        <v>100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17</v>
      </c>
      <c r="AF2" s="1" t="s">
        <v>28</v>
      </c>
      <c r="AG2" s="1" t="s">
        <v>29</v>
      </c>
      <c r="AH2" s="1" t="s">
        <v>30</v>
      </c>
      <c r="AI2" s="1" t="s">
        <v>31</v>
      </c>
      <c r="AJ2" s="1" t="s">
        <v>32</v>
      </c>
      <c r="AK2" s="1" t="s">
        <v>33</v>
      </c>
      <c r="AL2" s="1" t="s">
        <v>34</v>
      </c>
      <c r="AM2" s="1" t="s">
        <v>35</v>
      </c>
      <c r="AN2" s="1" t="s">
        <v>36</v>
      </c>
      <c r="AO2" s="1" t="s">
        <v>37</v>
      </c>
      <c r="AP2" s="1" t="s">
        <v>38</v>
      </c>
      <c r="AQ2" s="1" t="s">
        <v>39</v>
      </c>
      <c r="AR2" s="1" t="s">
        <v>40</v>
      </c>
      <c r="AS2" s="1" t="s">
        <v>41</v>
      </c>
      <c r="AT2" s="1" t="s">
        <v>42</v>
      </c>
      <c r="AU2" s="1" t="s">
        <v>43</v>
      </c>
      <c r="AV2" s="1" t="s">
        <v>44</v>
      </c>
      <c r="AW2" s="1" t="s">
        <v>45</v>
      </c>
      <c r="AX2" s="1" t="s">
        <v>46</v>
      </c>
      <c r="AY2" s="1" t="s">
        <v>47</v>
      </c>
      <c r="AZ2" s="1" t="s">
        <v>48</v>
      </c>
      <c r="BA2" s="1" t="s">
        <v>49</v>
      </c>
      <c r="BB2" s="1" t="s">
        <v>50</v>
      </c>
    </row>
    <row r="3" spans="1:54" x14ac:dyDescent="0.3">
      <c r="A3" s="78" t="s">
        <v>51</v>
      </c>
      <c r="B3" s="1">
        <v>3</v>
      </c>
      <c r="C3" s="1">
        <v>40</v>
      </c>
      <c r="D3" s="1">
        <v>15</v>
      </c>
      <c r="E3" s="1">
        <v>50</v>
      </c>
      <c r="F3" s="1">
        <v>3</v>
      </c>
      <c r="G3" s="1">
        <v>139</v>
      </c>
      <c r="H3" s="18">
        <v>0</v>
      </c>
      <c r="I3" s="1">
        <v>-1.9000000000000001E-4</v>
      </c>
      <c r="J3" s="1">
        <v>49.920499999999997</v>
      </c>
      <c r="L3" s="1">
        <v>16.030899999999999</v>
      </c>
      <c r="M3" s="1">
        <v>4.96E-3</v>
      </c>
      <c r="N3" s="1">
        <v>2.8140000000000001E-3</v>
      </c>
      <c r="O3" s="1">
        <v>5.2389999999999997E-3</v>
      </c>
      <c r="P3" s="1">
        <v>3.2070000000000001E-2</v>
      </c>
      <c r="Q3" s="1">
        <v>-3.8649999999999997E-2</v>
      </c>
      <c r="R3" s="1">
        <v>1.6298E-2</v>
      </c>
      <c r="S3" s="1">
        <v>35.787399999999998</v>
      </c>
      <c r="T3" s="1">
        <v>101.761</v>
      </c>
      <c r="U3" s="1">
        <v>-3.2000000000000003E-4</v>
      </c>
      <c r="V3" s="1">
        <v>67.432699999999997</v>
      </c>
      <c r="W3" s="1">
        <v>34.2958</v>
      </c>
      <c r="X3" s="1">
        <v>9.3710000000000009E-3</v>
      </c>
      <c r="Y3" s="1">
        <v>4.6670000000000001E-3</v>
      </c>
      <c r="Z3" s="1">
        <v>6.7400000000000003E-3</v>
      </c>
      <c r="AA3" s="1">
        <v>4.4873000000000003E-2</v>
      </c>
      <c r="AB3" s="1">
        <v>-5.21E-2</v>
      </c>
      <c r="AC3" s="1">
        <v>1.9632E-2</v>
      </c>
      <c r="AD3" s="1">
        <v>7.9999999999999996E-6</v>
      </c>
      <c r="AE3" s="1">
        <v>101.761</v>
      </c>
      <c r="AF3" s="1">
        <v>6.1879999999999999E-3</v>
      </c>
      <c r="AG3" s="1">
        <v>9.6299999999999997E-3</v>
      </c>
      <c r="AH3" s="1">
        <v>8.9779999999999999E-3</v>
      </c>
      <c r="AI3" s="1">
        <v>7.4970000000000002E-3</v>
      </c>
      <c r="AJ3" s="1">
        <v>1.0071999999999999E-2</v>
      </c>
      <c r="AK3" s="1">
        <v>3.1843999999999997E-2</v>
      </c>
      <c r="AL3" s="1">
        <v>2.8448999999999999E-2</v>
      </c>
      <c r="AM3" s="1">
        <v>0</v>
      </c>
      <c r="AN3" s="1">
        <v>0</v>
      </c>
      <c r="AO3" s="1">
        <v>1.0322E-2</v>
      </c>
      <c r="AP3" s="1">
        <v>1.3008E-2</v>
      </c>
      <c r="AQ3" s="1">
        <v>1.9206000000000001E-2</v>
      </c>
      <c r="AR3" s="1">
        <v>1.4166E-2</v>
      </c>
      <c r="AS3" s="1">
        <v>1.6702000000000002E-2</v>
      </c>
      <c r="AT3" s="1">
        <v>4.0967000000000003E-2</v>
      </c>
      <c r="AU3" s="1">
        <v>3.9806000000000001E-2</v>
      </c>
      <c r="AV3" s="1">
        <v>0</v>
      </c>
      <c r="AW3" s="1">
        <v>0</v>
      </c>
      <c r="AX3" s="1">
        <v>-7693</v>
      </c>
      <c r="AY3" s="1">
        <v>-3340</v>
      </c>
      <c r="AZ3" s="1">
        <v>-62</v>
      </c>
      <c r="BA3" s="1">
        <v>0</v>
      </c>
      <c r="BB3" s="1">
        <v>50.2639</v>
      </c>
    </row>
    <row r="4" spans="1:54" x14ac:dyDescent="0.3">
      <c r="A4" s="78" t="s">
        <v>51</v>
      </c>
      <c r="B4" s="1">
        <v>3</v>
      </c>
      <c r="C4" s="1">
        <v>40</v>
      </c>
      <c r="D4" s="1">
        <v>15</v>
      </c>
      <c r="E4" s="1">
        <v>50</v>
      </c>
      <c r="F4" s="1">
        <v>3</v>
      </c>
      <c r="G4" s="1">
        <v>140</v>
      </c>
      <c r="H4" s="18">
        <v>13</v>
      </c>
      <c r="I4" s="1">
        <v>-8.7000000000000001E-4</v>
      </c>
      <c r="J4" s="1">
        <v>49.924300000000002</v>
      </c>
      <c r="L4" s="1">
        <v>15.9895</v>
      </c>
      <c r="M4" s="1">
        <v>2.493E-3</v>
      </c>
      <c r="N4" s="1">
        <v>6.8729999999999998E-3</v>
      </c>
      <c r="O4" s="1">
        <v>-1.0460000000000001E-2</v>
      </c>
      <c r="P4" s="1">
        <v>-1.4330000000000001E-2</v>
      </c>
      <c r="Q4" s="1">
        <v>-6.3140000000000002E-2</v>
      </c>
      <c r="R4" s="1">
        <v>0</v>
      </c>
      <c r="S4" s="1">
        <v>35.706600000000002</v>
      </c>
      <c r="T4" s="1">
        <v>101.541</v>
      </c>
      <c r="U4" s="1">
        <v>-1.4499999999999999E-3</v>
      </c>
      <c r="V4" s="1">
        <v>67.437700000000007</v>
      </c>
      <c r="W4" s="1">
        <v>34.2072</v>
      </c>
      <c r="X4" s="1">
        <v>4.7099999999999998E-3</v>
      </c>
      <c r="Y4" s="1">
        <v>1.1398E-2</v>
      </c>
      <c r="Z4" s="1">
        <v>-1.345E-2</v>
      </c>
      <c r="AA4" s="1">
        <v>-2.0049999999999998E-2</v>
      </c>
      <c r="AB4" s="1">
        <v>-8.5110000000000005E-2</v>
      </c>
      <c r="AC4" s="1">
        <v>0</v>
      </c>
      <c r="AD4" s="1">
        <v>3.9999999999999998E-6</v>
      </c>
      <c r="AE4" s="1">
        <v>101.541</v>
      </c>
      <c r="AF4" s="1">
        <v>6.3029999999999996E-3</v>
      </c>
      <c r="AG4" s="1">
        <v>9.6690000000000005E-3</v>
      </c>
      <c r="AH4" s="1">
        <v>9.051E-3</v>
      </c>
      <c r="AI4" s="1">
        <v>7.7299999999999999E-3</v>
      </c>
      <c r="AJ4" s="1">
        <v>9.9850000000000008E-3</v>
      </c>
      <c r="AK4" s="1">
        <v>3.3246999999999999E-2</v>
      </c>
      <c r="AL4" s="1">
        <v>3.6252E-2</v>
      </c>
      <c r="AM4" s="1">
        <v>0</v>
      </c>
      <c r="AN4" s="1">
        <v>0</v>
      </c>
      <c r="AO4" s="1">
        <v>1.0513E-2</v>
      </c>
      <c r="AP4" s="1">
        <v>1.306E-2</v>
      </c>
      <c r="AQ4" s="1">
        <v>1.9363999999999999E-2</v>
      </c>
      <c r="AR4" s="1">
        <v>1.4605E-2</v>
      </c>
      <c r="AS4" s="1">
        <v>1.6559000000000001E-2</v>
      </c>
      <c r="AT4" s="1">
        <v>4.2772999999999999E-2</v>
      </c>
      <c r="AU4" s="1">
        <v>5.0723999999999998E-2</v>
      </c>
      <c r="AV4" s="1">
        <v>0</v>
      </c>
      <c r="AW4" s="1">
        <v>0</v>
      </c>
      <c r="AX4" s="1">
        <v>-7680</v>
      </c>
      <c r="AY4" s="1">
        <v>-3340</v>
      </c>
      <c r="AZ4" s="1">
        <v>-62</v>
      </c>
      <c r="BA4" s="1">
        <v>13</v>
      </c>
      <c r="BB4" s="1">
        <v>50.248699999999999</v>
      </c>
    </row>
    <row r="5" spans="1:54" x14ac:dyDescent="0.3">
      <c r="A5" s="78" t="s">
        <v>51</v>
      </c>
      <c r="B5" s="1">
        <v>3</v>
      </c>
      <c r="C5" s="1">
        <v>40</v>
      </c>
      <c r="D5" s="1">
        <v>15</v>
      </c>
      <c r="E5" s="1">
        <v>50</v>
      </c>
      <c r="F5" s="1">
        <v>3</v>
      </c>
      <c r="G5" s="1">
        <v>141</v>
      </c>
      <c r="H5" s="18">
        <v>21</v>
      </c>
      <c r="I5" s="1">
        <v>2.2959999999999999E-3</v>
      </c>
      <c r="J5" s="1">
        <v>49.9895</v>
      </c>
      <c r="L5" s="1">
        <v>16.0655</v>
      </c>
      <c r="M5" s="1">
        <v>3.532E-3</v>
      </c>
      <c r="N5" s="1">
        <v>7.6309999999999998E-3</v>
      </c>
      <c r="O5" s="1">
        <v>3.7652999999999999E-2</v>
      </c>
      <c r="P5" s="1">
        <v>5.6020000000000002E-3</v>
      </c>
      <c r="Q5" s="1">
        <v>-4.156E-2</v>
      </c>
      <c r="R5" s="1">
        <v>1.9414000000000001E-2</v>
      </c>
      <c r="S5" s="1">
        <v>35.853000000000002</v>
      </c>
      <c r="T5" s="1">
        <v>101.943</v>
      </c>
      <c r="U5" s="1">
        <v>3.8300000000000001E-3</v>
      </c>
      <c r="V5" s="1">
        <v>67.525800000000004</v>
      </c>
      <c r="W5" s="1">
        <v>34.369900000000001</v>
      </c>
      <c r="X5" s="1">
        <v>6.6740000000000002E-3</v>
      </c>
      <c r="Y5" s="1">
        <v>1.2655E-2</v>
      </c>
      <c r="Z5" s="1">
        <v>4.8439999999999997E-2</v>
      </c>
      <c r="AA5" s="1">
        <v>7.8390000000000005E-3</v>
      </c>
      <c r="AB5" s="1">
        <v>-5.602E-2</v>
      </c>
      <c r="AC5" s="1">
        <v>2.3386000000000001E-2</v>
      </c>
      <c r="AD5" s="1">
        <v>0</v>
      </c>
      <c r="AE5" s="1">
        <v>101.943</v>
      </c>
      <c r="AF5" s="1">
        <v>6.2500000000000003E-3</v>
      </c>
      <c r="AG5" s="1">
        <v>9.6209999999999993E-3</v>
      </c>
      <c r="AH5" s="1">
        <v>9.0010000000000003E-3</v>
      </c>
      <c r="AI5" s="1">
        <v>7.5900000000000004E-3</v>
      </c>
      <c r="AJ5" s="1">
        <v>1.0031999999999999E-2</v>
      </c>
      <c r="AK5" s="1">
        <v>2.9211000000000001E-2</v>
      </c>
      <c r="AL5" s="1">
        <v>3.2258000000000002E-2</v>
      </c>
      <c r="AM5" s="1">
        <v>0</v>
      </c>
      <c r="AN5" s="1">
        <v>0</v>
      </c>
      <c r="AO5" s="1">
        <v>1.0425E-2</v>
      </c>
      <c r="AP5" s="1">
        <v>1.2996000000000001E-2</v>
      </c>
      <c r="AQ5" s="1">
        <v>1.9255999999999999E-2</v>
      </c>
      <c r="AR5" s="1">
        <v>1.4341E-2</v>
      </c>
      <c r="AS5" s="1">
        <v>1.6636000000000001E-2</v>
      </c>
      <c r="AT5" s="1">
        <v>3.7580000000000002E-2</v>
      </c>
      <c r="AU5" s="1">
        <v>4.5136000000000003E-2</v>
      </c>
      <c r="AV5" s="1">
        <v>0</v>
      </c>
      <c r="AW5" s="1">
        <v>0</v>
      </c>
      <c r="AX5" s="1">
        <v>-7672</v>
      </c>
      <c r="AY5" s="1">
        <v>-3340</v>
      </c>
      <c r="AZ5" s="1">
        <v>-62</v>
      </c>
      <c r="BA5" s="1">
        <v>21</v>
      </c>
      <c r="BB5" s="1">
        <v>50.248699999999999</v>
      </c>
    </row>
    <row r="6" spans="1:54" x14ac:dyDescent="0.3">
      <c r="A6" s="78" t="s">
        <v>51</v>
      </c>
      <c r="B6" s="1">
        <v>3</v>
      </c>
      <c r="C6" s="1">
        <v>40</v>
      </c>
      <c r="D6" s="1">
        <v>15</v>
      </c>
      <c r="E6" s="1">
        <v>50</v>
      </c>
      <c r="F6" s="1">
        <v>3</v>
      </c>
      <c r="G6" s="1">
        <v>142</v>
      </c>
      <c r="H6" s="18">
        <v>29</v>
      </c>
      <c r="I6" s="1">
        <v>3.3110000000000001E-3</v>
      </c>
      <c r="J6" s="1">
        <v>49.9953</v>
      </c>
      <c r="L6" s="1">
        <v>16.067</v>
      </c>
      <c r="M6" s="1">
        <v>3.7859999999999999E-3</v>
      </c>
      <c r="N6" s="1">
        <v>1.0125E-2</v>
      </c>
      <c r="O6" s="1">
        <v>-8.2900000000000005E-3</v>
      </c>
      <c r="P6" s="1">
        <v>9.2180000000000005E-3</v>
      </c>
      <c r="Q6" s="1">
        <v>-3.7850000000000002E-2</v>
      </c>
      <c r="R6" s="1">
        <v>7.7970000000000001E-3</v>
      </c>
      <c r="S6" s="1">
        <v>35.846400000000003</v>
      </c>
      <c r="T6" s="1">
        <v>101.89700000000001</v>
      </c>
      <c r="U6" s="1">
        <v>5.5230000000000001E-3</v>
      </c>
      <c r="V6" s="1">
        <v>67.533699999999996</v>
      </c>
      <c r="W6" s="1">
        <v>34.372999999999998</v>
      </c>
      <c r="X6" s="1">
        <v>7.1529999999999996E-3</v>
      </c>
      <c r="Y6" s="1">
        <v>1.6789999999999999E-2</v>
      </c>
      <c r="Z6" s="1">
        <v>-1.0670000000000001E-2</v>
      </c>
      <c r="AA6" s="1">
        <v>1.2898E-2</v>
      </c>
      <c r="AB6" s="1">
        <v>-5.1020000000000003E-2</v>
      </c>
      <c r="AC6" s="1">
        <v>9.3919999999999993E-3</v>
      </c>
      <c r="AD6" s="1">
        <v>3.9999999999999998E-6</v>
      </c>
      <c r="AE6" s="1">
        <v>101.89700000000001</v>
      </c>
      <c r="AF6" s="1">
        <v>6.1960000000000001E-3</v>
      </c>
      <c r="AG6" s="1">
        <v>9.7909999999999994E-3</v>
      </c>
      <c r="AH6" s="1">
        <v>9.0399999999999994E-3</v>
      </c>
      <c r="AI6" s="1">
        <v>7.541E-3</v>
      </c>
      <c r="AJ6" s="1">
        <v>9.7120000000000001E-3</v>
      </c>
      <c r="AK6" s="1">
        <v>3.2369000000000002E-2</v>
      </c>
      <c r="AL6" s="1">
        <v>3.5693000000000003E-2</v>
      </c>
      <c r="AM6" s="1">
        <v>0</v>
      </c>
      <c r="AN6" s="1">
        <v>0</v>
      </c>
      <c r="AO6" s="1">
        <v>1.0336E-2</v>
      </c>
      <c r="AP6" s="1">
        <v>1.3225000000000001E-2</v>
      </c>
      <c r="AQ6" s="1">
        <v>1.934E-2</v>
      </c>
      <c r="AR6" s="1">
        <v>1.4249E-2</v>
      </c>
      <c r="AS6" s="1">
        <v>1.6105000000000001E-2</v>
      </c>
      <c r="AT6" s="1">
        <v>4.1641999999999998E-2</v>
      </c>
      <c r="AU6" s="1">
        <v>4.9940999999999999E-2</v>
      </c>
      <c r="AV6" s="1">
        <v>0</v>
      </c>
      <c r="AW6" s="1">
        <v>0</v>
      </c>
      <c r="AX6" s="1">
        <v>-7664</v>
      </c>
      <c r="AY6" s="1">
        <v>-3340</v>
      </c>
      <c r="AZ6" s="1">
        <v>-62</v>
      </c>
      <c r="BA6" s="1">
        <v>29</v>
      </c>
      <c r="BB6" s="1">
        <v>50.233400000000003</v>
      </c>
    </row>
    <row r="7" spans="1:54" x14ac:dyDescent="0.3">
      <c r="A7" s="78" t="s">
        <v>51</v>
      </c>
      <c r="B7" s="1">
        <v>3</v>
      </c>
      <c r="C7" s="1">
        <v>40</v>
      </c>
      <c r="D7" s="1">
        <v>15</v>
      </c>
      <c r="E7" s="1">
        <v>50</v>
      </c>
      <c r="F7" s="1">
        <v>3</v>
      </c>
      <c r="G7" s="1">
        <v>143</v>
      </c>
      <c r="H7" s="18">
        <v>41</v>
      </c>
      <c r="I7" s="1">
        <v>-4.5399999999999998E-3</v>
      </c>
      <c r="J7" s="1">
        <v>50.078099999999999</v>
      </c>
      <c r="L7" s="1">
        <v>16.001799999999999</v>
      </c>
      <c r="M7" s="1">
        <v>-5.6100000000000004E-3</v>
      </c>
      <c r="N7" s="1">
        <v>6.5500000000000003E-3</v>
      </c>
      <c r="O7" s="1">
        <v>-1.9810000000000001E-2</v>
      </c>
      <c r="P7" s="1">
        <v>3.5124000000000002E-2</v>
      </c>
      <c r="Q7" s="1">
        <v>-3.9789999999999999E-2</v>
      </c>
      <c r="R7" s="1">
        <v>0</v>
      </c>
      <c r="S7" s="1">
        <v>35.789900000000003</v>
      </c>
      <c r="T7" s="1">
        <v>101.842</v>
      </c>
      <c r="U7" s="1">
        <v>-7.5799999999999999E-3</v>
      </c>
      <c r="V7" s="1">
        <v>67.645499999999998</v>
      </c>
      <c r="W7" s="1">
        <v>34.233499999999999</v>
      </c>
      <c r="X7" s="1">
        <v>-1.06E-2</v>
      </c>
      <c r="Y7" s="1">
        <v>1.0862E-2</v>
      </c>
      <c r="Z7" s="1">
        <v>-2.5479999999999999E-2</v>
      </c>
      <c r="AA7" s="1">
        <v>4.9145000000000001E-2</v>
      </c>
      <c r="AB7" s="1">
        <v>-5.364E-2</v>
      </c>
      <c r="AC7" s="1">
        <v>0</v>
      </c>
      <c r="AD7" s="1">
        <v>3.9999999999999998E-6</v>
      </c>
      <c r="AE7" s="1">
        <v>101.842</v>
      </c>
      <c r="AF7" s="1">
        <v>6.306E-3</v>
      </c>
      <c r="AG7" s="1">
        <v>9.6869999999999994E-3</v>
      </c>
      <c r="AH7" s="1">
        <v>9.0119999999999992E-3</v>
      </c>
      <c r="AI7" s="1">
        <v>7.8650000000000005E-3</v>
      </c>
      <c r="AJ7" s="1">
        <v>9.9900000000000006E-3</v>
      </c>
      <c r="AK7" s="1">
        <v>3.1618E-2</v>
      </c>
      <c r="AL7" s="1">
        <v>2.7722E-2</v>
      </c>
      <c r="AM7" s="1">
        <v>0</v>
      </c>
      <c r="AN7" s="1">
        <v>0</v>
      </c>
      <c r="AO7" s="1">
        <v>1.0519000000000001E-2</v>
      </c>
      <c r="AP7" s="1">
        <v>1.3086E-2</v>
      </c>
      <c r="AQ7" s="1">
        <v>1.9281E-2</v>
      </c>
      <c r="AR7" s="1">
        <v>1.486E-2</v>
      </c>
      <c r="AS7" s="1">
        <v>1.6566999999999998E-2</v>
      </c>
      <c r="AT7" s="1">
        <v>4.0676999999999998E-2</v>
      </c>
      <c r="AU7" s="1">
        <v>3.8788000000000003E-2</v>
      </c>
      <c r="AV7" s="1">
        <v>0</v>
      </c>
      <c r="AW7" s="1">
        <v>0</v>
      </c>
      <c r="AX7" s="1">
        <v>-7652</v>
      </c>
      <c r="AY7" s="1">
        <v>-3340</v>
      </c>
      <c r="AZ7" s="1">
        <v>-62</v>
      </c>
      <c r="BA7" s="1">
        <v>41</v>
      </c>
      <c r="BB7" s="1">
        <v>50.172400000000003</v>
      </c>
    </row>
    <row r="8" spans="1:54" x14ac:dyDescent="0.3">
      <c r="A8" s="78" t="s">
        <v>52</v>
      </c>
      <c r="B8" s="1">
        <v>4</v>
      </c>
      <c r="C8" s="1">
        <v>40</v>
      </c>
      <c r="D8" s="1">
        <v>15</v>
      </c>
      <c r="E8" s="1">
        <v>50</v>
      </c>
      <c r="F8" s="1">
        <v>3</v>
      </c>
      <c r="G8" s="1">
        <v>144</v>
      </c>
      <c r="H8" s="18">
        <v>0</v>
      </c>
      <c r="I8" s="1">
        <v>1.8506000000000002E-2</v>
      </c>
      <c r="J8" s="1">
        <v>48.410699999999999</v>
      </c>
      <c r="L8" s="1">
        <v>15.5932</v>
      </c>
      <c r="M8" s="1">
        <v>5.0889999999999998E-3</v>
      </c>
      <c r="N8" s="1">
        <v>1.6348000000000001E-2</v>
      </c>
      <c r="O8" s="1">
        <v>0.396451</v>
      </c>
      <c r="P8" s="1">
        <v>-3.0589999999999999E-2</v>
      </c>
      <c r="Q8" s="1">
        <v>-5.3060000000000003E-2</v>
      </c>
      <c r="R8" s="1">
        <v>2.1006E-2</v>
      </c>
      <c r="S8" s="1">
        <v>34.863599999999998</v>
      </c>
      <c r="T8" s="1">
        <v>99.241299999999995</v>
      </c>
      <c r="U8" s="1">
        <v>3.0868E-2</v>
      </c>
      <c r="V8" s="1">
        <v>65.393199999999993</v>
      </c>
      <c r="W8" s="1">
        <v>33.359400000000001</v>
      </c>
      <c r="X8" s="1">
        <v>9.6150000000000003E-3</v>
      </c>
      <c r="Y8" s="1">
        <v>2.7109999999999999E-2</v>
      </c>
      <c r="Z8" s="1">
        <v>0.51003299999999996</v>
      </c>
      <c r="AA8" s="1">
        <v>-4.2799999999999998E-2</v>
      </c>
      <c r="AB8" s="1">
        <v>-7.1529999999999996E-2</v>
      </c>
      <c r="AC8" s="1">
        <v>2.5304E-2</v>
      </c>
      <c r="AD8" s="1">
        <v>0</v>
      </c>
      <c r="AE8" s="1">
        <v>99.241299999999995</v>
      </c>
      <c r="AF8" s="1">
        <v>6.2189999999999997E-3</v>
      </c>
      <c r="AG8" s="1">
        <v>9.6509999999999999E-3</v>
      </c>
      <c r="AH8" s="1">
        <v>9.2270000000000008E-3</v>
      </c>
      <c r="AI8" s="1">
        <v>7.7359999999999998E-3</v>
      </c>
      <c r="AJ8" s="1">
        <v>9.8230000000000001E-3</v>
      </c>
      <c r="AK8" s="1">
        <v>3.1385999999999997E-2</v>
      </c>
      <c r="AL8" s="1">
        <v>4.2618999999999997E-2</v>
      </c>
      <c r="AM8" s="1">
        <v>0</v>
      </c>
      <c r="AN8" s="1">
        <v>0</v>
      </c>
      <c r="AO8" s="1">
        <v>1.0373E-2</v>
      </c>
      <c r="AP8" s="1">
        <v>1.3037E-2</v>
      </c>
      <c r="AQ8" s="1">
        <v>1.9739E-2</v>
      </c>
      <c r="AR8" s="1">
        <v>1.4616000000000001E-2</v>
      </c>
      <c r="AS8" s="1">
        <v>1.6289000000000001E-2</v>
      </c>
      <c r="AT8" s="1">
        <v>4.0377999999999997E-2</v>
      </c>
      <c r="AU8" s="1">
        <v>5.9632999999999999E-2</v>
      </c>
      <c r="AV8" s="1">
        <v>0</v>
      </c>
      <c r="AW8" s="1">
        <v>0</v>
      </c>
      <c r="AX8" s="1">
        <v>-8809</v>
      </c>
      <c r="AY8" s="1">
        <v>29048</v>
      </c>
      <c r="AZ8" s="1">
        <v>-20</v>
      </c>
      <c r="BA8" s="1">
        <v>0</v>
      </c>
      <c r="BB8" s="1">
        <v>50.248699999999999</v>
      </c>
    </row>
    <row r="9" spans="1:54" x14ac:dyDescent="0.3">
      <c r="A9" s="78" t="s">
        <v>52</v>
      </c>
      <c r="B9" s="1">
        <v>4</v>
      </c>
      <c r="C9" s="1">
        <v>40</v>
      </c>
      <c r="D9" s="1">
        <v>15</v>
      </c>
      <c r="E9" s="1">
        <v>50</v>
      </c>
      <c r="F9" s="1">
        <v>3</v>
      </c>
      <c r="G9" s="1">
        <v>145</v>
      </c>
      <c r="H9" s="18">
        <v>4</v>
      </c>
      <c r="I9" s="1">
        <v>2.6838000000000001E-2</v>
      </c>
      <c r="J9" s="1">
        <v>47.963000000000001</v>
      </c>
      <c r="L9" s="1">
        <v>15.5741</v>
      </c>
      <c r="M9" s="1">
        <v>2.8909999999999999E-3</v>
      </c>
      <c r="N9" s="1">
        <v>1.1228999999999999E-2</v>
      </c>
      <c r="O9" s="1">
        <v>0.37674600000000003</v>
      </c>
      <c r="P9" s="1">
        <v>-5.1200000000000004E-3</v>
      </c>
      <c r="Q9" s="1">
        <v>-8.0000000000000002E-3</v>
      </c>
      <c r="R9" s="1">
        <v>0</v>
      </c>
      <c r="S9" s="1">
        <v>34.700800000000001</v>
      </c>
      <c r="T9" s="1">
        <v>98.642499999999998</v>
      </c>
      <c r="U9" s="1">
        <v>4.4768000000000002E-2</v>
      </c>
      <c r="V9" s="1">
        <v>64.788399999999996</v>
      </c>
      <c r="W9" s="1">
        <v>33.3185</v>
      </c>
      <c r="X9" s="1">
        <v>5.463E-3</v>
      </c>
      <c r="Y9" s="1">
        <v>1.8620000000000001E-2</v>
      </c>
      <c r="Z9" s="1">
        <v>0.48468299999999997</v>
      </c>
      <c r="AA9" s="1">
        <v>-7.1599999999999997E-3</v>
      </c>
      <c r="AB9" s="1">
        <v>-1.078E-2</v>
      </c>
      <c r="AC9" s="1">
        <v>0</v>
      </c>
      <c r="AD9" s="1">
        <v>3.9999999999999998E-6</v>
      </c>
      <c r="AE9" s="1">
        <v>98.642499999999998</v>
      </c>
      <c r="AF9" s="1">
        <v>6.1580000000000003E-3</v>
      </c>
      <c r="AG9" s="1">
        <v>9.7490000000000007E-3</v>
      </c>
      <c r="AH9" s="1">
        <v>9.2379999999999997E-3</v>
      </c>
      <c r="AI9" s="1">
        <v>7.7000000000000002E-3</v>
      </c>
      <c r="AJ9" s="1">
        <v>1.0096000000000001E-2</v>
      </c>
      <c r="AK9" s="1">
        <v>3.1594999999999998E-2</v>
      </c>
      <c r="AL9" s="1">
        <v>3.9871999999999998E-2</v>
      </c>
      <c r="AM9" s="1">
        <v>0</v>
      </c>
      <c r="AN9" s="1">
        <v>0</v>
      </c>
      <c r="AO9" s="1">
        <v>1.0272E-2</v>
      </c>
      <c r="AP9" s="1">
        <v>1.3167999999999999E-2</v>
      </c>
      <c r="AQ9" s="1">
        <v>1.9764E-2</v>
      </c>
      <c r="AR9" s="1">
        <v>1.4548999999999999E-2</v>
      </c>
      <c r="AS9" s="1">
        <v>1.6743000000000001E-2</v>
      </c>
      <c r="AT9" s="1">
        <v>4.0647000000000003E-2</v>
      </c>
      <c r="AU9" s="1">
        <v>5.5788999999999998E-2</v>
      </c>
      <c r="AV9" s="1">
        <v>0</v>
      </c>
      <c r="AW9" s="1">
        <v>0</v>
      </c>
      <c r="AX9" s="1">
        <v>-8805</v>
      </c>
      <c r="AY9" s="1">
        <v>29048</v>
      </c>
      <c r="AZ9" s="1">
        <v>-20</v>
      </c>
      <c r="BA9" s="1">
        <v>4</v>
      </c>
      <c r="BB9" s="1">
        <v>50.248699999999999</v>
      </c>
    </row>
    <row r="10" spans="1:54" x14ac:dyDescent="0.3">
      <c r="A10" s="78" t="s">
        <v>52</v>
      </c>
      <c r="B10" s="1">
        <v>4</v>
      </c>
      <c r="C10" s="1">
        <v>40</v>
      </c>
      <c r="D10" s="1">
        <v>15</v>
      </c>
      <c r="E10" s="1">
        <v>50</v>
      </c>
      <c r="F10" s="1">
        <v>3</v>
      </c>
      <c r="G10" s="1">
        <v>146</v>
      </c>
      <c r="H10" s="18">
        <v>12.2462</v>
      </c>
      <c r="I10" s="1">
        <v>2.1940999999999999E-2</v>
      </c>
      <c r="J10" s="1">
        <v>47.732199999999999</v>
      </c>
      <c r="L10" s="1">
        <v>15.5861</v>
      </c>
      <c r="M10" s="1">
        <v>1.2678E-2</v>
      </c>
      <c r="N10" s="1">
        <v>-2.2599999999999999E-3</v>
      </c>
      <c r="O10" s="1">
        <v>0.45903100000000002</v>
      </c>
      <c r="P10" s="1">
        <v>3.7430999999999999E-2</v>
      </c>
      <c r="Q10" s="1">
        <v>-3.048E-2</v>
      </c>
      <c r="R10" s="1">
        <v>3.4060000000000002E-3</v>
      </c>
      <c r="S10" s="1">
        <v>34.663600000000002</v>
      </c>
      <c r="T10" s="1">
        <v>98.483699999999999</v>
      </c>
      <c r="U10" s="1">
        <v>3.6599E-2</v>
      </c>
      <c r="V10" s="1">
        <v>64.476699999999994</v>
      </c>
      <c r="W10" s="1">
        <v>33.344299999999997</v>
      </c>
      <c r="X10" s="1">
        <v>2.3956000000000002E-2</v>
      </c>
      <c r="Y10" s="1">
        <v>-3.7399999999999998E-3</v>
      </c>
      <c r="Z10" s="1">
        <v>0.59054200000000001</v>
      </c>
      <c r="AA10" s="1">
        <v>5.2373999999999997E-2</v>
      </c>
      <c r="AB10" s="1">
        <v>-4.1079999999999998E-2</v>
      </c>
      <c r="AC10" s="1">
        <v>4.1019999999999997E-3</v>
      </c>
      <c r="AD10" s="1">
        <v>-1.0000000000000001E-5</v>
      </c>
      <c r="AE10" s="1">
        <v>98.483699999999999</v>
      </c>
      <c r="AF10" s="1">
        <v>6.1040000000000001E-3</v>
      </c>
      <c r="AG10" s="1">
        <v>9.6930000000000002E-3</v>
      </c>
      <c r="AH10" s="1">
        <v>9.3039999999999998E-3</v>
      </c>
      <c r="AI10" s="1">
        <v>8.0770000000000008E-3</v>
      </c>
      <c r="AJ10" s="1">
        <v>1.0305999999999999E-2</v>
      </c>
      <c r="AK10" s="1">
        <v>3.3021000000000002E-2</v>
      </c>
      <c r="AL10" s="1">
        <v>3.0072000000000002E-2</v>
      </c>
      <c r="AM10" s="1">
        <v>0</v>
      </c>
      <c r="AN10" s="1">
        <v>0</v>
      </c>
      <c r="AO10" s="1">
        <v>1.0181000000000001E-2</v>
      </c>
      <c r="AP10" s="1">
        <v>1.3093E-2</v>
      </c>
      <c r="AQ10" s="1">
        <v>1.9904999999999999E-2</v>
      </c>
      <c r="AR10" s="1">
        <v>1.5262E-2</v>
      </c>
      <c r="AS10" s="1">
        <v>1.7090999999999999E-2</v>
      </c>
      <c r="AT10" s="1">
        <v>4.2481999999999999E-2</v>
      </c>
      <c r="AU10" s="1">
        <v>4.2076000000000002E-2</v>
      </c>
      <c r="AV10" s="1">
        <v>0</v>
      </c>
      <c r="AW10" s="1">
        <v>0</v>
      </c>
      <c r="AX10" s="1">
        <v>-8797</v>
      </c>
      <c r="AY10" s="1">
        <v>29046</v>
      </c>
      <c r="AZ10" s="1">
        <v>-20</v>
      </c>
      <c r="BA10" s="1">
        <v>12.2462</v>
      </c>
      <c r="BB10" s="1">
        <v>50.172400000000003</v>
      </c>
    </row>
    <row r="11" spans="1:54" x14ac:dyDescent="0.3">
      <c r="A11" s="78" t="s">
        <v>52</v>
      </c>
      <c r="B11" s="1">
        <v>4</v>
      </c>
      <c r="C11" s="1">
        <v>40</v>
      </c>
      <c r="D11" s="1">
        <v>15</v>
      </c>
      <c r="E11" s="1">
        <v>50</v>
      </c>
      <c r="F11" s="1">
        <v>3</v>
      </c>
      <c r="G11" s="1">
        <v>147</v>
      </c>
      <c r="H11" s="18">
        <v>14.2462</v>
      </c>
      <c r="I11" s="1">
        <v>2.1408E-2</v>
      </c>
      <c r="J11" s="1">
        <v>47.8855</v>
      </c>
      <c r="L11" s="1">
        <v>15.5585</v>
      </c>
      <c r="M11" s="1">
        <v>3.388E-3</v>
      </c>
      <c r="N11" s="1">
        <v>1.0178E-2</v>
      </c>
      <c r="O11" s="1">
        <v>0.39725899999999997</v>
      </c>
      <c r="P11" s="1">
        <v>1.6542000000000001E-2</v>
      </c>
      <c r="Q11" s="1">
        <v>-4.5100000000000001E-3</v>
      </c>
      <c r="R11" s="1">
        <v>2.3961E-2</v>
      </c>
      <c r="S11" s="1">
        <v>34.672699999999999</v>
      </c>
      <c r="T11" s="1">
        <v>98.584800000000001</v>
      </c>
      <c r="U11" s="1">
        <v>3.5708999999999998E-2</v>
      </c>
      <c r="V11" s="1">
        <v>64.683700000000002</v>
      </c>
      <c r="W11" s="1">
        <v>33.2851</v>
      </c>
      <c r="X11" s="1">
        <v>6.4019999999999997E-3</v>
      </c>
      <c r="Y11" s="1">
        <v>1.6878000000000001E-2</v>
      </c>
      <c r="Z11" s="1">
        <v>0.511073</v>
      </c>
      <c r="AA11" s="1">
        <v>2.3146E-2</v>
      </c>
      <c r="AB11" s="1">
        <v>-6.0800000000000003E-3</v>
      </c>
      <c r="AC11" s="1">
        <v>2.8864000000000001E-2</v>
      </c>
      <c r="AD11" s="1">
        <v>0</v>
      </c>
      <c r="AE11" s="1">
        <v>98.584800000000001</v>
      </c>
      <c r="AF11" s="1">
        <v>6.1320000000000003E-3</v>
      </c>
      <c r="AG11" s="1">
        <v>9.5739999999999992E-3</v>
      </c>
      <c r="AH11" s="1">
        <v>9.2300000000000004E-3</v>
      </c>
      <c r="AI11" s="1">
        <v>7.9810000000000002E-3</v>
      </c>
      <c r="AJ11" s="1">
        <v>9.8890000000000002E-3</v>
      </c>
      <c r="AK11" s="1">
        <v>3.1213999999999999E-2</v>
      </c>
      <c r="AL11" s="1">
        <v>3.4966999999999998E-2</v>
      </c>
      <c r="AM11" s="1">
        <v>0</v>
      </c>
      <c r="AN11" s="1">
        <v>0</v>
      </c>
      <c r="AO11" s="1">
        <v>1.0229E-2</v>
      </c>
      <c r="AP11" s="1">
        <v>1.2932000000000001E-2</v>
      </c>
      <c r="AQ11" s="1">
        <v>1.9744999999999999E-2</v>
      </c>
      <c r="AR11" s="1">
        <v>1.5081000000000001E-2</v>
      </c>
      <c r="AS11" s="1">
        <v>1.6399E-2</v>
      </c>
      <c r="AT11" s="1">
        <v>4.0155999999999997E-2</v>
      </c>
      <c r="AU11" s="1">
        <v>4.8925999999999997E-2</v>
      </c>
      <c r="AV11" s="1">
        <v>0</v>
      </c>
      <c r="AW11" s="1">
        <v>0</v>
      </c>
      <c r="AX11" s="1">
        <v>-8797</v>
      </c>
      <c r="AY11" s="1">
        <v>29044</v>
      </c>
      <c r="AZ11" s="1">
        <v>-20</v>
      </c>
      <c r="BA11" s="1">
        <v>14.2462</v>
      </c>
      <c r="BB11" s="1">
        <v>50.248699999999999</v>
      </c>
    </row>
    <row r="12" spans="1:54" x14ac:dyDescent="0.3">
      <c r="A12" s="78" t="s">
        <v>52</v>
      </c>
      <c r="B12" s="1">
        <v>4</v>
      </c>
      <c r="C12" s="1">
        <v>40</v>
      </c>
      <c r="D12" s="1">
        <v>15</v>
      </c>
      <c r="E12" s="1">
        <v>50</v>
      </c>
      <c r="F12" s="1">
        <v>3</v>
      </c>
      <c r="G12" s="1">
        <v>148</v>
      </c>
      <c r="H12" s="18">
        <v>19.246200000000002</v>
      </c>
      <c r="I12" s="1">
        <v>2.0048E-2</v>
      </c>
      <c r="J12" s="1">
        <v>47.487699999999997</v>
      </c>
      <c r="L12" s="1">
        <v>15.5528</v>
      </c>
      <c r="M12" s="1">
        <v>9.8700000000000003E-4</v>
      </c>
      <c r="N12" s="1">
        <v>1.1877E-2</v>
      </c>
      <c r="O12" s="1">
        <v>0.40885700000000003</v>
      </c>
      <c r="P12" s="1">
        <v>1.7592E-2</v>
      </c>
      <c r="Q12" s="1">
        <v>-1.1849999999999999E-2</v>
      </c>
      <c r="R12" s="1">
        <v>0</v>
      </c>
      <c r="S12" s="1">
        <v>34.521000000000001</v>
      </c>
      <c r="T12" s="1">
        <v>98.009</v>
      </c>
      <c r="U12" s="1">
        <v>3.3442E-2</v>
      </c>
      <c r="V12" s="1">
        <v>64.1464</v>
      </c>
      <c r="W12" s="1">
        <v>33.273000000000003</v>
      </c>
      <c r="X12" s="1">
        <v>1.866E-3</v>
      </c>
      <c r="Y12" s="1">
        <v>1.9695000000000001E-2</v>
      </c>
      <c r="Z12" s="1">
        <v>0.52599300000000004</v>
      </c>
      <c r="AA12" s="1">
        <v>2.4614E-2</v>
      </c>
      <c r="AB12" s="1">
        <v>-1.5980000000000001E-2</v>
      </c>
      <c r="AC12" s="1">
        <v>0</v>
      </c>
      <c r="AD12" s="1">
        <v>-1.0000000000000001E-5</v>
      </c>
      <c r="AE12" s="1">
        <v>98.009</v>
      </c>
      <c r="AF12" s="1">
        <v>6.2100000000000002E-3</v>
      </c>
      <c r="AG12" s="1">
        <v>9.606E-3</v>
      </c>
      <c r="AH12" s="1">
        <v>9.5379999999999996E-3</v>
      </c>
      <c r="AI12" s="1">
        <v>7.8969999999999995E-3</v>
      </c>
      <c r="AJ12" s="1">
        <v>9.9419999999999994E-3</v>
      </c>
      <c r="AK12" s="1">
        <v>3.2384000000000003E-2</v>
      </c>
      <c r="AL12" s="1">
        <v>3.0785E-2</v>
      </c>
      <c r="AM12" s="1">
        <v>0</v>
      </c>
      <c r="AN12" s="1">
        <v>0</v>
      </c>
      <c r="AO12" s="1">
        <v>1.0357999999999999E-2</v>
      </c>
      <c r="AP12" s="1">
        <v>1.2975E-2</v>
      </c>
      <c r="AQ12" s="1">
        <v>2.0406000000000001E-2</v>
      </c>
      <c r="AR12" s="1">
        <v>1.4922E-2</v>
      </c>
      <c r="AS12" s="1">
        <v>1.6487999999999999E-2</v>
      </c>
      <c r="AT12" s="1">
        <v>4.1661999999999998E-2</v>
      </c>
      <c r="AU12" s="1">
        <v>4.3074000000000001E-2</v>
      </c>
      <c r="AV12" s="1">
        <v>0</v>
      </c>
      <c r="AW12" s="1">
        <v>0</v>
      </c>
      <c r="AX12" s="1">
        <v>-8802</v>
      </c>
      <c r="AY12" s="1">
        <v>29044</v>
      </c>
      <c r="AZ12" s="1">
        <v>-20</v>
      </c>
      <c r="BA12" s="1">
        <v>19.246200000000002</v>
      </c>
      <c r="BB12" s="1">
        <v>50.248699999999999</v>
      </c>
    </row>
    <row r="13" spans="1:54" x14ac:dyDescent="0.3">
      <c r="A13" s="78" t="s">
        <v>52</v>
      </c>
      <c r="B13" s="1">
        <v>4</v>
      </c>
      <c r="C13" s="1">
        <v>40</v>
      </c>
      <c r="D13" s="1">
        <v>15</v>
      </c>
      <c r="E13" s="1">
        <v>50</v>
      </c>
      <c r="F13" s="1">
        <v>3</v>
      </c>
      <c r="G13" s="1">
        <v>149</v>
      </c>
      <c r="H13" s="18">
        <v>24.246200000000002</v>
      </c>
      <c r="I13" s="1">
        <v>1.9265999999999998E-2</v>
      </c>
      <c r="J13" s="1">
        <v>48.346899999999998</v>
      </c>
      <c r="L13" s="1">
        <v>15.6433</v>
      </c>
      <c r="M13" s="1">
        <v>7.8079999999999998E-3</v>
      </c>
      <c r="N13" s="1">
        <v>4.6049999999999997E-3</v>
      </c>
      <c r="O13" s="1">
        <v>0.376834</v>
      </c>
      <c r="P13" s="1">
        <v>1.7385000000000001E-2</v>
      </c>
      <c r="Q13" s="1">
        <v>6.3940000000000004E-3</v>
      </c>
      <c r="R13" s="1">
        <v>1.0174000000000001E-2</v>
      </c>
      <c r="S13" s="1">
        <v>34.9255</v>
      </c>
      <c r="T13" s="1">
        <v>99.358099999999993</v>
      </c>
      <c r="U13" s="1">
        <v>3.2135999999999998E-2</v>
      </c>
      <c r="V13" s="1">
        <v>65.307000000000002</v>
      </c>
      <c r="W13" s="1">
        <v>33.4666</v>
      </c>
      <c r="X13" s="1">
        <v>1.4753E-2</v>
      </c>
      <c r="Y13" s="1">
        <v>7.6360000000000004E-3</v>
      </c>
      <c r="Z13" s="1">
        <v>0.484796</v>
      </c>
      <c r="AA13" s="1">
        <v>2.4326E-2</v>
      </c>
      <c r="AB13" s="1">
        <v>8.6180000000000007E-3</v>
      </c>
      <c r="AC13" s="1">
        <v>1.2255E-2</v>
      </c>
      <c r="AD13" s="1">
        <v>0</v>
      </c>
      <c r="AE13" s="1">
        <v>99.358099999999993</v>
      </c>
      <c r="AF13" s="1">
        <v>6.1840000000000003E-3</v>
      </c>
      <c r="AG13" s="1">
        <v>9.6620000000000004E-3</v>
      </c>
      <c r="AH13" s="1">
        <v>9.3769999999999999E-3</v>
      </c>
      <c r="AI13" s="1">
        <v>7.8530000000000006E-3</v>
      </c>
      <c r="AJ13" s="1">
        <v>1.0215999999999999E-2</v>
      </c>
      <c r="AK13" s="1">
        <v>3.1262999999999999E-2</v>
      </c>
      <c r="AL13" s="1">
        <v>3.6226000000000001E-2</v>
      </c>
      <c r="AM13" s="1">
        <v>0</v>
      </c>
      <c r="AN13" s="1">
        <v>0</v>
      </c>
      <c r="AO13" s="1">
        <v>1.0315E-2</v>
      </c>
      <c r="AP13" s="1">
        <v>1.3051E-2</v>
      </c>
      <c r="AQ13" s="1">
        <v>2.0060999999999999E-2</v>
      </c>
      <c r="AR13" s="1">
        <v>1.4838E-2</v>
      </c>
      <c r="AS13" s="1">
        <v>1.6941000000000001E-2</v>
      </c>
      <c r="AT13" s="1">
        <v>4.0219999999999999E-2</v>
      </c>
      <c r="AU13" s="1">
        <v>5.0687999999999997E-2</v>
      </c>
      <c r="AV13" s="1">
        <v>0</v>
      </c>
      <c r="AW13" s="1">
        <v>0</v>
      </c>
      <c r="AX13" s="1">
        <v>-8807</v>
      </c>
      <c r="AY13" s="1">
        <v>29044</v>
      </c>
      <c r="AZ13" s="1">
        <v>-20</v>
      </c>
      <c r="BA13" s="1">
        <v>24.246200000000002</v>
      </c>
      <c r="BB13" s="1">
        <v>50.248699999999999</v>
      </c>
    </row>
    <row r="14" spans="1:54" x14ac:dyDescent="0.3">
      <c r="A14" s="78" t="s">
        <v>53</v>
      </c>
      <c r="B14" s="1">
        <v>5</v>
      </c>
      <c r="C14" s="1">
        <v>40</v>
      </c>
      <c r="D14" s="1">
        <v>15</v>
      </c>
      <c r="E14" s="1">
        <v>50</v>
      </c>
      <c r="F14" s="1">
        <v>3</v>
      </c>
      <c r="G14" s="1">
        <v>150</v>
      </c>
      <c r="H14" s="18">
        <v>0</v>
      </c>
      <c r="I14" s="1">
        <v>2.3428999999999998E-2</v>
      </c>
      <c r="J14" s="1">
        <v>48.302900000000001</v>
      </c>
      <c r="L14" s="1">
        <v>15.568199999999999</v>
      </c>
      <c r="M14" s="1">
        <v>4.901E-3</v>
      </c>
      <c r="N14" s="1">
        <v>1.1188E-2</v>
      </c>
      <c r="O14" s="1">
        <v>0.43478499999999998</v>
      </c>
      <c r="P14" s="1">
        <v>7.2024000000000005E-2</v>
      </c>
      <c r="Q14" s="1">
        <v>-5.8799999999999998E-2</v>
      </c>
      <c r="R14" s="1">
        <v>1.6721E-2</v>
      </c>
      <c r="S14" s="1">
        <v>34.8461</v>
      </c>
      <c r="T14" s="1">
        <v>99.221500000000006</v>
      </c>
      <c r="U14" s="1">
        <v>3.9080999999999998E-2</v>
      </c>
      <c r="V14" s="1">
        <v>65.247600000000006</v>
      </c>
      <c r="W14" s="1">
        <v>33.306100000000001</v>
      </c>
      <c r="X14" s="1">
        <v>9.2599999999999991E-3</v>
      </c>
      <c r="Y14" s="1">
        <v>1.8554000000000001E-2</v>
      </c>
      <c r="Z14" s="1">
        <v>0.55935000000000001</v>
      </c>
      <c r="AA14" s="1">
        <v>0.10077700000000001</v>
      </c>
      <c r="AB14" s="1">
        <v>-7.9259999999999997E-2</v>
      </c>
      <c r="AC14" s="1">
        <v>2.0142E-2</v>
      </c>
      <c r="AD14" s="1">
        <v>-1.0000000000000001E-5</v>
      </c>
      <c r="AE14" s="1">
        <v>99.221500000000006</v>
      </c>
      <c r="AF14" s="1">
        <v>6.2040000000000003E-3</v>
      </c>
      <c r="AG14" s="1">
        <v>9.7409999999999997E-3</v>
      </c>
      <c r="AH14" s="1">
        <v>9.195E-3</v>
      </c>
      <c r="AI14" s="1">
        <v>7.6480000000000003E-3</v>
      </c>
      <c r="AJ14" s="1">
        <v>9.6200000000000001E-3</v>
      </c>
      <c r="AK14" s="1">
        <v>3.1047000000000002E-2</v>
      </c>
      <c r="AL14" s="1">
        <v>2.1090999999999999E-2</v>
      </c>
      <c r="AM14" s="1">
        <v>0</v>
      </c>
      <c r="AN14" s="1">
        <v>0</v>
      </c>
      <c r="AO14" s="1">
        <v>1.0349000000000001E-2</v>
      </c>
      <c r="AP14" s="1">
        <v>1.3159000000000001E-2</v>
      </c>
      <c r="AQ14" s="1">
        <v>1.9671999999999999E-2</v>
      </c>
      <c r="AR14" s="1">
        <v>1.4449999999999999E-2</v>
      </c>
      <c r="AS14" s="1">
        <v>1.5952999999999998E-2</v>
      </c>
      <c r="AT14" s="1">
        <v>3.9941999999999998E-2</v>
      </c>
      <c r="AU14" s="1">
        <v>2.9510999999999999E-2</v>
      </c>
      <c r="AV14" s="1">
        <v>0</v>
      </c>
      <c r="AW14" s="1">
        <v>0</v>
      </c>
      <c r="AX14" s="1">
        <v>-8828</v>
      </c>
      <c r="AY14" s="1">
        <v>29049</v>
      </c>
      <c r="AZ14" s="1">
        <v>-20</v>
      </c>
      <c r="BA14" s="1">
        <v>0</v>
      </c>
      <c r="BB14" s="1">
        <v>50.1419</v>
      </c>
    </row>
    <row r="15" spans="1:54" x14ac:dyDescent="0.3">
      <c r="A15" s="78" t="s">
        <v>53</v>
      </c>
      <c r="B15" s="1">
        <v>5</v>
      </c>
      <c r="C15" s="1">
        <v>40</v>
      </c>
      <c r="D15" s="1">
        <v>15</v>
      </c>
      <c r="E15" s="1">
        <v>50</v>
      </c>
      <c r="F15" s="1">
        <v>3</v>
      </c>
      <c r="G15" s="1">
        <v>151</v>
      </c>
      <c r="H15" s="18">
        <v>12.369300000000001</v>
      </c>
      <c r="I15" s="1">
        <v>2.1877000000000001E-2</v>
      </c>
      <c r="J15" s="1">
        <v>47.472799999999999</v>
      </c>
      <c r="L15" s="1">
        <v>15.428000000000001</v>
      </c>
      <c r="M15" s="1">
        <v>8.711E-3</v>
      </c>
      <c r="N15" s="1">
        <v>6.5519999999999997E-3</v>
      </c>
      <c r="O15" s="1">
        <v>0.39339400000000002</v>
      </c>
      <c r="P15" s="1">
        <v>-1.9380000000000001E-2</v>
      </c>
      <c r="Q15" s="1">
        <v>-1.2710000000000001E-2</v>
      </c>
      <c r="R15" s="1">
        <v>1.2311000000000001E-2</v>
      </c>
      <c r="S15" s="1">
        <v>34.361199999999997</v>
      </c>
      <c r="T15" s="1">
        <v>97.672700000000006</v>
      </c>
      <c r="U15" s="1">
        <v>3.6491999999999997E-2</v>
      </c>
      <c r="V15" s="1">
        <v>64.126199999999997</v>
      </c>
      <c r="W15" s="1">
        <v>33.006</v>
      </c>
      <c r="X15" s="1">
        <v>1.6459000000000001E-2</v>
      </c>
      <c r="Y15" s="1">
        <v>1.0865E-2</v>
      </c>
      <c r="Z15" s="1">
        <v>0.50609999999999999</v>
      </c>
      <c r="AA15" s="1">
        <v>-2.7109999999999999E-2</v>
      </c>
      <c r="AB15" s="1">
        <v>-1.7139999999999999E-2</v>
      </c>
      <c r="AC15" s="1">
        <v>1.4829999999999999E-2</v>
      </c>
      <c r="AD15" s="1">
        <v>3.9999999999999998E-6</v>
      </c>
      <c r="AE15" s="1">
        <v>97.672700000000006</v>
      </c>
      <c r="AF15" s="1">
        <v>6.4440000000000001E-3</v>
      </c>
      <c r="AG15" s="1">
        <v>1.0099E-2</v>
      </c>
      <c r="AH15" s="1">
        <v>9.5099999999999994E-3</v>
      </c>
      <c r="AI15" s="1">
        <v>8.0110000000000008E-3</v>
      </c>
      <c r="AJ15" s="1">
        <v>1.0407E-2</v>
      </c>
      <c r="AK15" s="1">
        <v>3.3314999999999997E-2</v>
      </c>
      <c r="AL15" s="1">
        <v>4.3906000000000001E-2</v>
      </c>
      <c r="AM15" s="1">
        <v>0</v>
      </c>
      <c r="AN15" s="1">
        <v>0</v>
      </c>
      <c r="AO15" s="1">
        <v>1.0749E-2</v>
      </c>
      <c r="AP15" s="1">
        <v>1.3641E-2</v>
      </c>
      <c r="AQ15" s="1">
        <v>2.0346E-2</v>
      </c>
      <c r="AR15" s="1">
        <v>1.5136999999999999E-2</v>
      </c>
      <c r="AS15" s="1">
        <v>1.7259E-2</v>
      </c>
      <c r="AT15" s="1">
        <v>4.2860000000000002E-2</v>
      </c>
      <c r="AU15" s="1">
        <v>6.1433000000000001E-2</v>
      </c>
      <c r="AV15" s="1">
        <v>0</v>
      </c>
      <c r="AW15" s="1">
        <v>0</v>
      </c>
      <c r="AX15" s="1">
        <v>-8825</v>
      </c>
      <c r="AY15" s="1">
        <v>29037</v>
      </c>
      <c r="AZ15" s="1">
        <v>-20</v>
      </c>
      <c r="BA15" s="1">
        <v>12.369300000000001</v>
      </c>
      <c r="BB15" s="1">
        <v>46.586500000000001</v>
      </c>
    </row>
    <row r="16" spans="1:54" x14ac:dyDescent="0.3">
      <c r="A16" s="78" t="s">
        <v>53</v>
      </c>
      <c r="B16" s="1">
        <v>5</v>
      </c>
      <c r="C16" s="1">
        <v>40</v>
      </c>
      <c r="D16" s="1">
        <v>15</v>
      </c>
      <c r="E16" s="1">
        <v>50</v>
      </c>
      <c r="F16" s="1">
        <v>3</v>
      </c>
      <c r="G16" s="1">
        <v>152</v>
      </c>
      <c r="H16" s="18">
        <v>25.407699999999998</v>
      </c>
      <c r="I16" s="1">
        <v>2.4719999999999999E-2</v>
      </c>
      <c r="J16" s="1">
        <v>48.12</v>
      </c>
      <c r="L16" s="1">
        <v>15.6251</v>
      </c>
      <c r="M16" s="1">
        <v>4.4180000000000001E-3</v>
      </c>
      <c r="N16" s="1">
        <v>3.385E-3</v>
      </c>
      <c r="O16" s="1">
        <v>0.48530000000000001</v>
      </c>
      <c r="P16" s="1">
        <v>-3.0259999999999999E-2</v>
      </c>
      <c r="Q16" s="1">
        <v>-9.2499999999999995E-3</v>
      </c>
      <c r="R16" s="1">
        <v>3.0172999999999998E-2</v>
      </c>
      <c r="S16" s="1">
        <v>34.835599999999999</v>
      </c>
      <c r="T16" s="1">
        <v>99.089200000000005</v>
      </c>
      <c r="U16" s="1">
        <v>4.1234E-2</v>
      </c>
      <c r="V16" s="1">
        <v>65.000500000000002</v>
      </c>
      <c r="W16" s="1">
        <v>33.427599999999998</v>
      </c>
      <c r="X16" s="1">
        <v>8.3470000000000003E-3</v>
      </c>
      <c r="Y16" s="1">
        <v>5.6140000000000001E-3</v>
      </c>
      <c r="Z16" s="1">
        <v>0.62433700000000003</v>
      </c>
      <c r="AA16" s="1">
        <v>-4.2340000000000003E-2</v>
      </c>
      <c r="AB16" s="1">
        <v>-1.247E-2</v>
      </c>
      <c r="AC16" s="1">
        <v>3.6346000000000003E-2</v>
      </c>
      <c r="AD16" s="1">
        <v>7.9999999999999996E-6</v>
      </c>
      <c r="AE16" s="1">
        <v>99.089200000000005</v>
      </c>
      <c r="AF16" s="1">
        <v>6.195E-3</v>
      </c>
      <c r="AG16" s="1">
        <v>9.4629999999999992E-3</v>
      </c>
      <c r="AH16" s="1">
        <v>9.1240000000000002E-3</v>
      </c>
      <c r="AI16" s="1">
        <v>7.7790000000000003E-3</v>
      </c>
      <c r="AJ16" s="1">
        <v>1.0063000000000001E-2</v>
      </c>
      <c r="AK16" s="1">
        <v>2.9998E-2</v>
      </c>
      <c r="AL16" s="1">
        <v>3.8278E-2</v>
      </c>
      <c r="AM16" s="1">
        <v>0</v>
      </c>
      <c r="AN16" s="1">
        <v>0</v>
      </c>
      <c r="AO16" s="1">
        <v>1.0333999999999999E-2</v>
      </c>
      <c r="AP16" s="1">
        <v>1.2782999999999999E-2</v>
      </c>
      <c r="AQ16" s="1">
        <v>1.9519999999999999E-2</v>
      </c>
      <c r="AR16" s="1">
        <v>1.4697999999999999E-2</v>
      </c>
      <c r="AS16" s="1">
        <v>1.6687E-2</v>
      </c>
      <c r="AT16" s="1">
        <v>3.8593000000000002E-2</v>
      </c>
      <c r="AU16" s="1">
        <v>5.3558000000000001E-2</v>
      </c>
      <c r="AV16" s="1">
        <v>0</v>
      </c>
      <c r="AW16" s="1">
        <v>0</v>
      </c>
      <c r="AX16" s="1">
        <v>-8814</v>
      </c>
      <c r="AY16" s="1">
        <v>29030</v>
      </c>
      <c r="AZ16" s="1">
        <v>-20</v>
      </c>
      <c r="BA16" s="1">
        <v>25.407699999999998</v>
      </c>
      <c r="BB16" s="1">
        <v>51.499899999999997</v>
      </c>
    </row>
    <row r="17" spans="1:54" x14ac:dyDescent="0.3">
      <c r="A17" s="78" t="s">
        <v>53</v>
      </c>
      <c r="B17" s="1">
        <v>5</v>
      </c>
      <c r="C17" s="1">
        <v>40</v>
      </c>
      <c r="D17" s="1">
        <v>15</v>
      </c>
      <c r="E17" s="1">
        <v>50</v>
      </c>
      <c r="F17" s="1">
        <v>3</v>
      </c>
      <c r="G17" s="1">
        <v>153</v>
      </c>
      <c r="H17" s="18">
        <v>60.635599999999997</v>
      </c>
      <c r="I17" s="1">
        <v>2.3163E-2</v>
      </c>
      <c r="J17" s="1">
        <v>47.67</v>
      </c>
      <c r="L17" s="1">
        <v>15.5107</v>
      </c>
      <c r="M17" s="1">
        <v>1.0970000000000001E-3</v>
      </c>
      <c r="N17" s="1">
        <v>9.1160000000000008E-3</v>
      </c>
      <c r="O17" s="1">
        <v>0.56977599999999995</v>
      </c>
      <c r="P17" s="1">
        <v>1.6315E-2</v>
      </c>
      <c r="Q17" s="1">
        <v>-0.03</v>
      </c>
      <c r="R17" s="1">
        <v>2.4699999999999999E-4</v>
      </c>
      <c r="S17" s="1">
        <v>34.576700000000002</v>
      </c>
      <c r="T17" s="1">
        <v>98.347200000000001</v>
      </c>
      <c r="U17" s="1">
        <v>3.8636999999999998E-2</v>
      </c>
      <c r="V17" s="1">
        <v>64.392700000000005</v>
      </c>
      <c r="W17" s="1">
        <v>33.183</v>
      </c>
      <c r="X17" s="1">
        <v>2.0720000000000001E-3</v>
      </c>
      <c r="Y17" s="1">
        <v>1.5117E-2</v>
      </c>
      <c r="Z17" s="1">
        <v>0.73301499999999997</v>
      </c>
      <c r="AA17" s="1">
        <v>2.2827E-2</v>
      </c>
      <c r="AB17" s="1">
        <v>-4.045E-2</v>
      </c>
      <c r="AC17" s="1">
        <v>2.9799999999999998E-4</v>
      </c>
      <c r="AD17" s="1">
        <v>7.9999999999999996E-6</v>
      </c>
      <c r="AE17" s="1">
        <v>98.347200000000001</v>
      </c>
      <c r="AF17" s="1">
        <v>6.5329999999999997E-3</v>
      </c>
      <c r="AG17" s="1">
        <v>1.0099E-2</v>
      </c>
      <c r="AH17" s="1">
        <v>9.5969999999999996E-3</v>
      </c>
      <c r="AI17" s="1">
        <v>8.1650000000000004E-3</v>
      </c>
      <c r="AJ17" s="1">
        <v>1.0215999999999999E-2</v>
      </c>
      <c r="AK17" s="1">
        <v>3.2864999999999998E-2</v>
      </c>
      <c r="AL17" s="1">
        <v>3.4678E-2</v>
      </c>
      <c r="AM17" s="1">
        <v>0</v>
      </c>
      <c r="AN17" s="1">
        <v>0</v>
      </c>
      <c r="AO17" s="1">
        <v>1.0897E-2</v>
      </c>
      <c r="AP17" s="1">
        <v>1.3641E-2</v>
      </c>
      <c r="AQ17" s="1">
        <v>2.0531000000000001E-2</v>
      </c>
      <c r="AR17" s="1">
        <v>1.5427E-2</v>
      </c>
      <c r="AS17" s="1">
        <v>1.6941999999999999E-2</v>
      </c>
      <c r="AT17" s="1">
        <v>4.2280999999999999E-2</v>
      </c>
      <c r="AU17" s="1">
        <v>4.8521000000000002E-2</v>
      </c>
      <c r="AV17" s="1">
        <v>0</v>
      </c>
      <c r="AW17" s="1">
        <v>0</v>
      </c>
      <c r="AX17" s="1">
        <v>-8818</v>
      </c>
      <c r="AY17" s="1">
        <v>29065</v>
      </c>
      <c r="AZ17" s="1">
        <v>-20</v>
      </c>
      <c r="BA17" s="1">
        <v>60.635599999999997</v>
      </c>
      <c r="BB17" s="1">
        <v>46.693300000000001</v>
      </c>
    </row>
    <row r="18" spans="1:54" x14ac:dyDescent="0.3">
      <c r="A18" s="78" t="s">
        <v>53</v>
      </c>
      <c r="B18" s="1">
        <v>5</v>
      </c>
      <c r="C18" s="1">
        <v>40</v>
      </c>
      <c r="D18" s="1">
        <v>15</v>
      </c>
      <c r="E18" s="1">
        <v>50</v>
      </c>
      <c r="F18" s="1">
        <v>3</v>
      </c>
      <c r="G18" s="1">
        <v>154</v>
      </c>
      <c r="H18" s="18">
        <v>85.374200000000002</v>
      </c>
      <c r="I18" s="1">
        <v>2.7321999999999999E-2</v>
      </c>
      <c r="J18" s="1">
        <v>48.253300000000003</v>
      </c>
      <c r="L18" s="1">
        <v>15.6637</v>
      </c>
      <c r="M18" s="1">
        <v>2.9489999999999998E-3</v>
      </c>
      <c r="N18" s="1">
        <v>1.3782000000000001E-2</v>
      </c>
      <c r="O18" s="1">
        <v>0.67073499999999997</v>
      </c>
      <c r="P18" s="1">
        <v>1.5138E-2</v>
      </c>
      <c r="Q18" s="1">
        <v>-9.1400000000000006E-3</v>
      </c>
      <c r="R18" s="1">
        <v>2.14E-4</v>
      </c>
      <c r="S18" s="1">
        <v>34.998899999999999</v>
      </c>
      <c r="T18" s="1">
        <v>99.636899999999997</v>
      </c>
      <c r="U18" s="1">
        <v>4.5574000000000003E-2</v>
      </c>
      <c r="V18" s="1">
        <v>65.180599999999998</v>
      </c>
      <c r="W18" s="1">
        <v>33.510300000000001</v>
      </c>
      <c r="X18" s="1">
        <v>5.5719999999999997E-3</v>
      </c>
      <c r="Y18" s="1">
        <v>2.2853999999999999E-2</v>
      </c>
      <c r="Z18" s="1">
        <v>0.86289899999999997</v>
      </c>
      <c r="AA18" s="1">
        <v>2.1180999999999998E-2</v>
      </c>
      <c r="AB18" s="1">
        <v>-1.2319999999999999E-2</v>
      </c>
      <c r="AC18" s="1">
        <v>2.5799999999999998E-4</v>
      </c>
      <c r="AD18" s="1">
        <v>3.9999999999999998E-6</v>
      </c>
      <c r="AE18" s="1">
        <v>99.636899999999997</v>
      </c>
      <c r="AF18" s="1">
        <v>6.3039999999999997E-3</v>
      </c>
      <c r="AG18" s="1">
        <v>9.7199999999999995E-3</v>
      </c>
      <c r="AH18" s="1">
        <v>9.3640000000000008E-3</v>
      </c>
      <c r="AI18" s="1">
        <v>7.8720000000000005E-3</v>
      </c>
      <c r="AJ18" s="1">
        <v>9.8829999999999994E-3</v>
      </c>
      <c r="AK18" s="1">
        <v>3.2599000000000003E-2</v>
      </c>
      <c r="AL18" s="1">
        <v>3.7303000000000003E-2</v>
      </c>
      <c r="AM18" s="1">
        <v>0</v>
      </c>
      <c r="AN18" s="1">
        <v>0</v>
      </c>
      <c r="AO18" s="1">
        <v>1.0515E-2</v>
      </c>
      <c r="AP18" s="1">
        <v>1.3129E-2</v>
      </c>
      <c r="AQ18" s="1">
        <v>2.0032000000000001E-2</v>
      </c>
      <c r="AR18" s="1">
        <v>1.4874E-2</v>
      </c>
      <c r="AS18" s="1">
        <v>1.6389000000000001E-2</v>
      </c>
      <c r="AT18" s="1">
        <v>4.1938000000000003E-2</v>
      </c>
      <c r="AU18" s="1">
        <v>5.2194999999999998E-2</v>
      </c>
      <c r="AV18" s="1">
        <v>0</v>
      </c>
      <c r="AW18" s="1">
        <v>0</v>
      </c>
      <c r="AX18" s="1">
        <v>-8794</v>
      </c>
      <c r="AY18" s="1">
        <v>29071</v>
      </c>
      <c r="AZ18" s="1">
        <v>-20</v>
      </c>
      <c r="BA18" s="1">
        <v>85.374200000000002</v>
      </c>
      <c r="BB18" s="1">
        <v>49.622999999999998</v>
      </c>
    </row>
    <row r="19" spans="1:54" x14ac:dyDescent="0.3">
      <c r="A19" s="78" t="s">
        <v>53</v>
      </c>
      <c r="B19" s="1">
        <v>5</v>
      </c>
      <c r="C19" s="1">
        <v>40</v>
      </c>
      <c r="D19" s="1">
        <v>15</v>
      </c>
      <c r="E19" s="1">
        <v>50</v>
      </c>
      <c r="F19" s="1">
        <v>3</v>
      </c>
      <c r="G19" s="1">
        <v>155</v>
      </c>
      <c r="H19" s="18">
        <v>111.794</v>
      </c>
      <c r="I19" s="1">
        <v>2.3265000000000001E-2</v>
      </c>
      <c r="J19" s="1">
        <v>48.454900000000002</v>
      </c>
      <c r="L19" s="1">
        <v>15.6883</v>
      </c>
      <c r="M19" s="1">
        <v>8.0280000000000004E-3</v>
      </c>
      <c r="N19" s="1">
        <v>1.0363000000000001E-2</v>
      </c>
      <c r="O19" s="1">
        <v>0.69278799999999996</v>
      </c>
      <c r="P19" s="1">
        <v>1.6691000000000001E-2</v>
      </c>
      <c r="Q19" s="1">
        <v>-7.8850000000000003E-2</v>
      </c>
      <c r="R19" s="1">
        <v>2.2696999999999998E-2</v>
      </c>
      <c r="S19" s="1">
        <v>35.084400000000002</v>
      </c>
      <c r="T19" s="1">
        <v>99.922600000000003</v>
      </c>
      <c r="U19" s="1">
        <v>3.8807000000000001E-2</v>
      </c>
      <c r="V19" s="1">
        <v>65.4529</v>
      </c>
      <c r="W19" s="1">
        <v>33.562899999999999</v>
      </c>
      <c r="X19" s="1">
        <v>1.5167999999999999E-2</v>
      </c>
      <c r="Y19" s="1">
        <v>1.7184999999999999E-2</v>
      </c>
      <c r="Z19" s="1">
        <v>0.89127000000000001</v>
      </c>
      <c r="AA19" s="1">
        <v>2.3354E-2</v>
      </c>
      <c r="AB19" s="1">
        <v>-0.10629</v>
      </c>
      <c r="AC19" s="1">
        <v>2.7341000000000001E-2</v>
      </c>
      <c r="AD19" s="1">
        <v>0</v>
      </c>
      <c r="AE19" s="1">
        <v>99.922600000000003</v>
      </c>
      <c r="AF19" s="1">
        <v>6.1590000000000004E-3</v>
      </c>
      <c r="AG19" s="1">
        <v>9.639E-3</v>
      </c>
      <c r="AH19" s="1">
        <v>9.2809999999999993E-3</v>
      </c>
      <c r="AI19" s="1">
        <v>7.9190000000000007E-3</v>
      </c>
      <c r="AJ19" s="1">
        <v>9.7689999999999999E-3</v>
      </c>
      <c r="AK19" s="1">
        <v>3.1151000000000002E-2</v>
      </c>
      <c r="AL19" s="1">
        <v>3.9719999999999998E-2</v>
      </c>
      <c r="AM19" s="1">
        <v>0</v>
      </c>
      <c r="AN19" s="1">
        <v>0</v>
      </c>
      <c r="AO19" s="1">
        <v>1.0272999999999999E-2</v>
      </c>
      <c r="AP19" s="1">
        <v>1.302E-2</v>
      </c>
      <c r="AQ19" s="1">
        <v>1.9855999999999999E-2</v>
      </c>
      <c r="AR19" s="1">
        <v>1.4963000000000001E-2</v>
      </c>
      <c r="AS19" s="1">
        <v>1.6199999999999999E-2</v>
      </c>
      <c r="AT19" s="1">
        <v>4.0075E-2</v>
      </c>
      <c r="AU19" s="1">
        <v>5.5576E-2</v>
      </c>
      <c r="AV19" s="1">
        <v>0</v>
      </c>
      <c r="AW19" s="1">
        <v>0</v>
      </c>
      <c r="AX19" s="1">
        <v>-8781</v>
      </c>
      <c r="AY19" s="1">
        <v>29048</v>
      </c>
      <c r="AZ19" s="1">
        <v>-20</v>
      </c>
      <c r="BA19" s="1">
        <v>111.794</v>
      </c>
      <c r="BB19" s="1">
        <v>49.622999999999998</v>
      </c>
    </row>
    <row r="20" spans="1:54" x14ac:dyDescent="0.3">
      <c r="A20" s="78" t="s">
        <v>53</v>
      </c>
      <c r="B20" s="1">
        <v>5</v>
      </c>
      <c r="C20" s="1">
        <v>40</v>
      </c>
      <c r="D20" s="1">
        <v>15</v>
      </c>
      <c r="E20" s="1">
        <v>50</v>
      </c>
      <c r="F20" s="1">
        <v>3</v>
      </c>
      <c r="G20" s="1">
        <v>156</v>
      </c>
      <c r="H20" s="18">
        <v>125.21</v>
      </c>
      <c r="I20" s="1">
        <v>2.3247E-2</v>
      </c>
      <c r="J20" s="1">
        <v>47.430100000000003</v>
      </c>
      <c r="L20" s="1">
        <v>16.3765</v>
      </c>
      <c r="M20" s="1">
        <v>0.162301</v>
      </c>
      <c r="N20" s="1">
        <v>1.2078999999999999E-2</v>
      </c>
      <c r="O20" s="1">
        <v>0.62661999999999995</v>
      </c>
      <c r="P20" s="1">
        <v>3.3935E-2</v>
      </c>
      <c r="Q20" s="1">
        <v>3.6480000000000002E-3</v>
      </c>
      <c r="R20" s="1">
        <v>0.16705400000000001</v>
      </c>
      <c r="S20" s="1">
        <v>35.6935</v>
      </c>
      <c r="T20" s="1">
        <v>100.529</v>
      </c>
      <c r="U20" s="1">
        <v>3.8778E-2</v>
      </c>
      <c r="V20" s="1">
        <v>64.0685</v>
      </c>
      <c r="W20" s="1">
        <v>35.0351</v>
      </c>
      <c r="X20" s="1">
        <v>0.30666399999999999</v>
      </c>
      <c r="Y20" s="1">
        <v>2.0029999999999999E-2</v>
      </c>
      <c r="Z20" s="1">
        <v>0.806145</v>
      </c>
      <c r="AA20" s="1">
        <v>4.7482000000000003E-2</v>
      </c>
      <c r="AB20" s="1">
        <v>4.9170000000000004E-3</v>
      </c>
      <c r="AC20" s="1">
        <v>0.20123199999999999</v>
      </c>
      <c r="AD20" s="1">
        <v>0</v>
      </c>
      <c r="AE20" s="1">
        <v>100.529</v>
      </c>
      <c r="AF20" s="1">
        <v>6.2009999999999999E-3</v>
      </c>
      <c r="AG20" s="1">
        <v>9.6930000000000002E-3</v>
      </c>
      <c r="AH20" s="1">
        <v>9.3200000000000002E-3</v>
      </c>
      <c r="AI20" s="1">
        <v>7.8370000000000002E-3</v>
      </c>
      <c r="AJ20" s="1">
        <v>1.0178E-2</v>
      </c>
      <c r="AK20" s="1">
        <v>3.1437E-2</v>
      </c>
      <c r="AL20" s="1">
        <v>3.6645999999999998E-2</v>
      </c>
      <c r="AM20" s="1">
        <v>0</v>
      </c>
      <c r="AN20" s="1">
        <v>0</v>
      </c>
      <c r="AO20" s="1">
        <v>1.0344000000000001E-2</v>
      </c>
      <c r="AP20" s="1">
        <v>1.3093E-2</v>
      </c>
      <c r="AQ20" s="1">
        <v>1.9938999999999998E-2</v>
      </c>
      <c r="AR20" s="1">
        <v>1.4808E-2</v>
      </c>
      <c r="AS20" s="1">
        <v>1.6878000000000001E-2</v>
      </c>
      <c r="AT20" s="1">
        <v>4.0444000000000001E-2</v>
      </c>
      <c r="AU20" s="1">
        <v>5.1275000000000001E-2</v>
      </c>
      <c r="AV20" s="1">
        <v>0</v>
      </c>
      <c r="AW20" s="1">
        <v>0</v>
      </c>
      <c r="AX20" s="1">
        <v>-8775</v>
      </c>
      <c r="AY20" s="1">
        <v>29036</v>
      </c>
      <c r="AZ20" s="1">
        <v>-20</v>
      </c>
      <c r="BA20" s="1">
        <v>125.21</v>
      </c>
      <c r="BB20" s="1">
        <v>49.638300000000001</v>
      </c>
    </row>
    <row r="21" spans="1:54" x14ac:dyDescent="0.3">
      <c r="A21" s="78" t="s">
        <v>54</v>
      </c>
      <c r="B21" s="1">
        <v>6</v>
      </c>
      <c r="C21" s="1">
        <v>40</v>
      </c>
      <c r="D21" s="1">
        <v>15</v>
      </c>
      <c r="E21" s="1">
        <v>50</v>
      </c>
      <c r="F21" s="1">
        <v>3</v>
      </c>
      <c r="G21" s="1">
        <v>157</v>
      </c>
      <c r="H21" s="18">
        <v>0</v>
      </c>
      <c r="I21" s="1">
        <v>1.4586999999999999E-2</v>
      </c>
      <c r="J21" s="1">
        <v>48.517699999999998</v>
      </c>
      <c r="L21" s="1">
        <v>15.7247</v>
      </c>
      <c r="M21" s="1">
        <v>4.6470000000000001E-3</v>
      </c>
      <c r="N21" s="1">
        <v>5.5389999999999997E-3</v>
      </c>
      <c r="O21" s="1">
        <v>0.38386700000000001</v>
      </c>
      <c r="P21" s="1">
        <v>-1.1599999999999999E-2</v>
      </c>
      <c r="Q21" s="1">
        <v>1.2929E-2</v>
      </c>
      <c r="R21" s="1">
        <v>2.1502E-2</v>
      </c>
      <c r="S21" s="1">
        <v>35.067799999999998</v>
      </c>
      <c r="T21" s="1">
        <v>99.741600000000005</v>
      </c>
      <c r="U21" s="1">
        <v>2.4331999999999999E-2</v>
      </c>
      <c r="V21" s="1">
        <v>65.537700000000001</v>
      </c>
      <c r="W21" s="1">
        <v>33.640700000000002</v>
      </c>
      <c r="X21" s="1">
        <v>8.7810000000000006E-3</v>
      </c>
      <c r="Y21" s="1">
        <v>9.1850000000000005E-3</v>
      </c>
      <c r="Z21" s="1">
        <v>0.49384299999999998</v>
      </c>
      <c r="AA21" s="1">
        <v>-1.6230000000000001E-2</v>
      </c>
      <c r="AB21" s="1">
        <v>1.7429E-2</v>
      </c>
      <c r="AC21" s="1">
        <v>2.5902000000000001E-2</v>
      </c>
      <c r="AD21" s="1">
        <v>0</v>
      </c>
      <c r="AE21" s="1">
        <v>99.741600000000005</v>
      </c>
      <c r="AF21" s="1">
        <v>6.3340000000000002E-3</v>
      </c>
      <c r="AG21" s="1">
        <v>9.8519999999999996E-3</v>
      </c>
      <c r="AH21" s="1">
        <v>9.0299999999999998E-3</v>
      </c>
      <c r="AI21" s="1">
        <v>7.8609999999999999E-3</v>
      </c>
      <c r="AJ21" s="1">
        <v>1.0085E-2</v>
      </c>
      <c r="AK21" s="1">
        <v>3.1470999999999999E-2</v>
      </c>
      <c r="AL21" s="1">
        <v>4.1480999999999997E-2</v>
      </c>
      <c r="AM21" s="1">
        <v>0</v>
      </c>
      <c r="AN21" s="1">
        <v>0</v>
      </c>
      <c r="AO21" s="1">
        <v>1.0566000000000001E-2</v>
      </c>
      <c r="AP21" s="1">
        <v>1.3308E-2</v>
      </c>
      <c r="AQ21" s="1">
        <v>1.9317999999999998E-2</v>
      </c>
      <c r="AR21" s="1">
        <v>1.4853E-2</v>
      </c>
      <c r="AS21" s="1">
        <v>1.6723999999999999E-2</v>
      </c>
      <c r="AT21" s="1">
        <v>4.0487000000000002E-2</v>
      </c>
      <c r="AU21" s="1">
        <v>5.8041000000000002E-2</v>
      </c>
      <c r="AV21" s="1">
        <v>0</v>
      </c>
      <c r="AW21" s="1">
        <v>0</v>
      </c>
      <c r="AX21" s="1">
        <v>-8826</v>
      </c>
      <c r="AY21" s="1">
        <v>29041</v>
      </c>
      <c r="AZ21" s="1">
        <v>-20</v>
      </c>
      <c r="BA21" s="1">
        <v>0</v>
      </c>
      <c r="BB21" s="1">
        <v>49.638300000000001</v>
      </c>
    </row>
    <row r="22" spans="1:54" x14ac:dyDescent="0.3">
      <c r="A22" s="78" t="s">
        <v>54</v>
      </c>
      <c r="B22" s="1">
        <v>6</v>
      </c>
      <c r="C22" s="1">
        <v>40</v>
      </c>
      <c r="D22" s="1">
        <v>15</v>
      </c>
      <c r="E22" s="1">
        <v>50</v>
      </c>
      <c r="F22" s="1">
        <v>3</v>
      </c>
      <c r="G22" s="1">
        <v>158</v>
      </c>
      <c r="H22" s="18">
        <v>3.16228</v>
      </c>
      <c r="I22" s="1">
        <v>2.3276000000000002E-2</v>
      </c>
      <c r="J22" s="1">
        <v>47.395400000000002</v>
      </c>
      <c r="L22" s="1">
        <v>15.561999999999999</v>
      </c>
      <c r="M22" s="1">
        <v>2.3771E-2</v>
      </c>
      <c r="N22" s="1">
        <v>1.1610000000000001E-2</v>
      </c>
      <c r="O22" s="1">
        <v>0.43221999999999999</v>
      </c>
      <c r="P22" s="1">
        <v>6.9388000000000005E-2</v>
      </c>
      <c r="Q22" s="1">
        <v>-3.1009999999999999E-2</v>
      </c>
      <c r="R22" s="1">
        <v>2.3607E-2</v>
      </c>
      <c r="S22" s="1">
        <v>34.546900000000001</v>
      </c>
      <c r="T22" s="1">
        <v>98.057100000000005</v>
      </c>
      <c r="U22" s="1">
        <v>3.8825999999999999E-2</v>
      </c>
      <c r="V22" s="1">
        <v>64.021699999999996</v>
      </c>
      <c r="W22" s="1">
        <v>33.2926</v>
      </c>
      <c r="X22" s="1">
        <v>4.4915999999999998E-2</v>
      </c>
      <c r="Y22" s="1">
        <v>1.9252999999999999E-2</v>
      </c>
      <c r="Z22" s="1">
        <v>0.55605000000000004</v>
      </c>
      <c r="AA22" s="1">
        <v>9.7087999999999994E-2</v>
      </c>
      <c r="AB22" s="1">
        <v>-4.1799999999999997E-2</v>
      </c>
      <c r="AC22" s="1">
        <v>2.8437E-2</v>
      </c>
      <c r="AD22" s="1">
        <v>7.9999999999999996E-6</v>
      </c>
      <c r="AE22" s="1">
        <v>98.057100000000005</v>
      </c>
      <c r="AF22" s="1">
        <v>6.2350000000000001E-3</v>
      </c>
      <c r="AG22" s="1">
        <v>9.7809999999999998E-3</v>
      </c>
      <c r="AH22" s="1">
        <v>9.5919999999999998E-3</v>
      </c>
      <c r="AI22" s="1">
        <v>7.9190000000000007E-3</v>
      </c>
      <c r="AJ22" s="1">
        <v>9.9590000000000008E-3</v>
      </c>
      <c r="AK22" s="1">
        <v>3.0980000000000001E-2</v>
      </c>
      <c r="AL22" s="1">
        <v>2.4447E-2</v>
      </c>
      <c r="AM22" s="1">
        <v>0</v>
      </c>
      <c r="AN22" s="1">
        <v>0</v>
      </c>
      <c r="AO22" s="1">
        <v>1.04E-2</v>
      </c>
      <c r="AP22" s="1">
        <v>1.3213000000000001E-2</v>
      </c>
      <c r="AQ22" s="1">
        <v>2.0521000000000001E-2</v>
      </c>
      <c r="AR22" s="1">
        <v>1.4963000000000001E-2</v>
      </c>
      <c r="AS22" s="1">
        <v>1.6514999999999998E-2</v>
      </c>
      <c r="AT22" s="1">
        <v>3.9856000000000003E-2</v>
      </c>
      <c r="AU22" s="1">
        <v>3.4207000000000001E-2</v>
      </c>
      <c r="AV22" s="1">
        <v>0</v>
      </c>
      <c r="AW22" s="1">
        <v>0</v>
      </c>
      <c r="AX22" s="1">
        <v>-8829</v>
      </c>
      <c r="AY22" s="1">
        <v>29040</v>
      </c>
      <c r="AZ22" s="1">
        <v>-20</v>
      </c>
      <c r="BA22" s="1">
        <v>3.16228</v>
      </c>
      <c r="BB22" s="1">
        <v>49.622999999999998</v>
      </c>
    </row>
    <row r="23" spans="1:54" x14ac:dyDescent="0.3">
      <c r="A23" s="78" t="s">
        <v>54</v>
      </c>
      <c r="B23" s="1">
        <v>6</v>
      </c>
      <c r="C23" s="1">
        <v>40</v>
      </c>
      <c r="D23" s="1">
        <v>15</v>
      </c>
      <c r="E23" s="1">
        <v>50</v>
      </c>
      <c r="F23" s="1">
        <v>3</v>
      </c>
      <c r="G23" s="1">
        <v>159</v>
      </c>
      <c r="H23" s="18">
        <v>6.32456</v>
      </c>
      <c r="I23" s="1">
        <v>0.111361</v>
      </c>
      <c r="J23" s="1">
        <v>0.157528</v>
      </c>
      <c r="L23" s="1">
        <v>36.724299999999999</v>
      </c>
      <c r="M23" s="1">
        <v>6.1184399999999997</v>
      </c>
      <c r="N23" s="1">
        <v>3.2658E-2</v>
      </c>
      <c r="O23" s="1">
        <v>1.55558</v>
      </c>
      <c r="P23" s="1">
        <v>0.36336499999999999</v>
      </c>
      <c r="Q23" s="1">
        <v>0.49404100000000001</v>
      </c>
      <c r="R23" s="1">
        <v>1.55829</v>
      </c>
      <c r="S23" s="1">
        <v>48.5169</v>
      </c>
      <c r="T23" s="1">
        <v>95.632499999999993</v>
      </c>
      <c r="U23" s="1">
        <v>0.18575700000000001</v>
      </c>
      <c r="V23" s="1">
        <v>0.21278900000000001</v>
      </c>
      <c r="W23" s="1">
        <v>78.566400000000002</v>
      </c>
      <c r="X23" s="1">
        <v>11.560700000000001</v>
      </c>
      <c r="Y23" s="1">
        <v>5.4156999999999997E-2</v>
      </c>
      <c r="Z23" s="1">
        <v>2.0012400000000001</v>
      </c>
      <c r="AA23" s="1">
        <v>0.50841999999999998</v>
      </c>
      <c r="AB23" s="1">
        <v>0.66595599999999999</v>
      </c>
      <c r="AC23" s="1">
        <v>1.8771</v>
      </c>
      <c r="AD23" s="1">
        <v>0</v>
      </c>
      <c r="AE23" s="1">
        <v>95.632499999999993</v>
      </c>
      <c r="AF23" s="1">
        <v>4.627E-3</v>
      </c>
      <c r="AG23" s="1">
        <v>6.9509999999999997E-3</v>
      </c>
      <c r="AH23" s="1">
        <v>7.2570000000000004E-3</v>
      </c>
      <c r="AI23" s="1">
        <v>6.5129999999999997E-3</v>
      </c>
      <c r="AJ23" s="1">
        <v>8.2039999999999995E-3</v>
      </c>
      <c r="AK23" s="1">
        <v>2.5788999999999999E-2</v>
      </c>
      <c r="AL23" s="1">
        <v>2.2044999999999999E-2</v>
      </c>
      <c r="AM23" s="1">
        <v>0</v>
      </c>
      <c r="AN23" s="1">
        <v>0</v>
      </c>
      <c r="AO23" s="1">
        <v>7.718E-3</v>
      </c>
      <c r="AP23" s="1">
        <v>9.3900000000000008E-3</v>
      </c>
      <c r="AQ23" s="1">
        <v>1.5525000000000001E-2</v>
      </c>
      <c r="AR23" s="1">
        <v>1.2305999999999999E-2</v>
      </c>
      <c r="AS23" s="1">
        <v>1.3604E-2</v>
      </c>
      <c r="AT23" s="1">
        <v>3.3176999999999998E-2</v>
      </c>
      <c r="AU23" s="1">
        <v>3.0845000000000001E-2</v>
      </c>
      <c r="AV23" s="1">
        <v>0</v>
      </c>
      <c r="AW23" s="1">
        <v>0</v>
      </c>
      <c r="AX23" s="1">
        <v>-8832</v>
      </c>
      <c r="AY23" s="1">
        <v>29039</v>
      </c>
      <c r="AZ23" s="1">
        <v>-20</v>
      </c>
      <c r="BA23" s="1">
        <v>6.32456</v>
      </c>
      <c r="BB23" s="1">
        <v>49.638300000000001</v>
      </c>
    </row>
    <row r="24" spans="1:54" x14ac:dyDescent="0.3">
      <c r="A24" s="78" t="s">
        <v>54</v>
      </c>
      <c r="B24" s="1">
        <v>6</v>
      </c>
      <c r="C24" s="1">
        <v>40</v>
      </c>
      <c r="D24" s="1">
        <v>15</v>
      </c>
      <c r="E24" s="1">
        <v>50</v>
      </c>
      <c r="F24" s="1">
        <v>3</v>
      </c>
      <c r="G24" s="1">
        <v>160</v>
      </c>
      <c r="H24" s="18">
        <v>9.4868299999999994</v>
      </c>
      <c r="I24" s="1">
        <v>0.11090800000000001</v>
      </c>
      <c r="J24" s="1">
        <v>5.7504E-2</v>
      </c>
      <c r="K24" s="17">
        <f>J24-0.007</f>
        <v>5.0504E-2</v>
      </c>
      <c r="L24" s="1">
        <v>36.700099999999999</v>
      </c>
      <c r="M24" s="1">
        <v>6.1687099999999999</v>
      </c>
      <c r="N24" s="1">
        <v>3.0596999999999999E-2</v>
      </c>
      <c r="O24" s="1">
        <v>1.5796600000000001</v>
      </c>
      <c r="P24" s="1">
        <v>0.38576100000000002</v>
      </c>
      <c r="Q24" s="1">
        <v>0.43776599999999999</v>
      </c>
      <c r="R24" s="1">
        <v>1.3322799999999999</v>
      </c>
      <c r="S24" s="1">
        <v>48.447400000000002</v>
      </c>
      <c r="T24" s="1">
        <v>95.250699999999995</v>
      </c>
      <c r="U24" s="1">
        <v>0.185</v>
      </c>
      <c r="V24" s="1">
        <v>7.7675999999999995E-2</v>
      </c>
      <c r="W24" s="1">
        <v>78.514700000000005</v>
      </c>
      <c r="X24" s="1">
        <v>11.6557</v>
      </c>
      <c r="Y24" s="1">
        <v>5.0738999999999999E-2</v>
      </c>
      <c r="Z24" s="1">
        <v>2.0322300000000002</v>
      </c>
      <c r="AA24" s="1">
        <v>0.53975700000000004</v>
      </c>
      <c r="AB24" s="1">
        <v>0.59009900000000004</v>
      </c>
      <c r="AC24" s="1">
        <v>1.6048500000000001</v>
      </c>
      <c r="AD24" s="1">
        <v>7.9999999999999996E-6</v>
      </c>
      <c r="AE24" s="1">
        <v>95.250699999999995</v>
      </c>
      <c r="AF24" s="1">
        <v>4.5630000000000002E-3</v>
      </c>
      <c r="AG24" s="1">
        <v>6.9680000000000002E-3</v>
      </c>
      <c r="AH24" s="1">
        <v>7.3829999999999998E-3</v>
      </c>
      <c r="AI24" s="1">
        <v>6.7140000000000003E-3</v>
      </c>
      <c r="AJ24" s="1">
        <v>8.4759999999999992E-3</v>
      </c>
      <c r="AK24" s="1">
        <v>2.3883000000000001E-2</v>
      </c>
      <c r="AL24" s="1">
        <v>1.6978E-2</v>
      </c>
      <c r="AM24" s="1">
        <v>0</v>
      </c>
      <c r="AN24" s="1">
        <v>0</v>
      </c>
      <c r="AO24" s="1">
        <v>7.6119999999999998E-3</v>
      </c>
      <c r="AP24" s="1">
        <v>9.4129999999999995E-3</v>
      </c>
      <c r="AQ24" s="1">
        <v>1.5795E-2</v>
      </c>
      <c r="AR24" s="1">
        <v>1.2685E-2</v>
      </c>
      <c r="AS24" s="1">
        <v>1.4056000000000001E-2</v>
      </c>
      <c r="AT24" s="1">
        <v>3.0724999999999999E-2</v>
      </c>
      <c r="AU24" s="1">
        <v>2.3755999999999999E-2</v>
      </c>
      <c r="AV24" s="1">
        <v>0</v>
      </c>
      <c r="AW24" s="1">
        <v>0</v>
      </c>
      <c r="AX24" s="1">
        <v>-8835</v>
      </c>
      <c r="AY24" s="1">
        <v>29038</v>
      </c>
      <c r="AZ24" s="1">
        <v>-20</v>
      </c>
      <c r="BA24" s="1">
        <v>9.4868299999999994</v>
      </c>
      <c r="BB24" s="1">
        <v>49.622999999999998</v>
      </c>
    </row>
    <row r="25" spans="1:54" x14ac:dyDescent="0.3">
      <c r="A25" s="78" t="s">
        <v>54</v>
      </c>
      <c r="B25" s="1">
        <v>6</v>
      </c>
      <c r="C25" s="1">
        <v>40</v>
      </c>
      <c r="D25" s="1">
        <v>15</v>
      </c>
      <c r="E25" s="1">
        <v>50</v>
      </c>
      <c r="F25" s="1">
        <v>3</v>
      </c>
      <c r="G25" s="1">
        <v>161</v>
      </c>
      <c r="H25" s="18">
        <v>11.722899999999999</v>
      </c>
      <c r="I25" s="1">
        <v>0.10266400000000001</v>
      </c>
      <c r="J25" s="1">
        <v>4.9251000000000003E-2</v>
      </c>
      <c r="K25" s="17">
        <f>J25-0.0034</f>
        <v>4.5851000000000003E-2</v>
      </c>
      <c r="L25" s="1">
        <v>35.765300000000003</v>
      </c>
      <c r="M25" s="1">
        <v>6.0794199999999998</v>
      </c>
      <c r="N25" s="1">
        <v>3.5525000000000001E-2</v>
      </c>
      <c r="O25" s="1">
        <v>1.5174700000000001</v>
      </c>
      <c r="P25" s="1">
        <v>0.36491099999999999</v>
      </c>
      <c r="Q25" s="1">
        <v>0.53322199999999997</v>
      </c>
      <c r="R25" s="1">
        <v>1.00325</v>
      </c>
      <c r="S25" s="1">
        <v>47.237499999999997</v>
      </c>
      <c r="T25" s="1">
        <v>92.688500000000005</v>
      </c>
      <c r="U25" s="1">
        <v>0.17124900000000001</v>
      </c>
      <c r="V25" s="1">
        <v>6.6528000000000004E-2</v>
      </c>
      <c r="W25" s="1">
        <v>76.514799999999994</v>
      </c>
      <c r="X25" s="1">
        <v>11.487</v>
      </c>
      <c r="Y25" s="1">
        <v>5.8910999999999998E-2</v>
      </c>
      <c r="Z25" s="1">
        <v>1.9522200000000001</v>
      </c>
      <c r="AA25" s="1">
        <v>0.51058400000000004</v>
      </c>
      <c r="AB25" s="1">
        <v>0.71877199999999997</v>
      </c>
      <c r="AC25" s="1">
        <v>1.2084999999999999</v>
      </c>
      <c r="AD25" s="1">
        <v>-1.0000000000000001E-5</v>
      </c>
      <c r="AE25" s="1">
        <v>92.688500000000005</v>
      </c>
      <c r="AF25" s="1">
        <v>4.529E-3</v>
      </c>
      <c r="AG25" s="1">
        <v>7.1120000000000003E-3</v>
      </c>
      <c r="AH25" s="1">
        <v>7.5300000000000002E-3</v>
      </c>
      <c r="AI25" s="1">
        <v>6.4720000000000003E-3</v>
      </c>
      <c r="AJ25" s="1">
        <v>7.8309999999999994E-3</v>
      </c>
      <c r="AK25" s="1">
        <v>2.4354000000000001E-2</v>
      </c>
      <c r="AL25" s="1">
        <v>1.3825E-2</v>
      </c>
      <c r="AM25" s="1">
        <v>0</v>
      </c>
      <c r="AN25" s="1">
        <v>0</v>
      </c>
      <c r="AO25" s="1">
        <v>7.554E-3</v>
      </c>
      <c r="AP25" s="1">
        <v>9.606E-3</v>
      </c>
      <c r="AQ25" s="1">
        <v>1.6109999999999999E-2</v>
      </c>
      <c r="AR25" s="1">
        <v>1.2227999999999999E-2</v>
      </c>
      <c r="AS25" s="1">
        <v>1.2985999999999999E-2</v>
      </c>
      <c r="AT25" s="1">
        <v>3.1331999999999999E-2</v>
      </c>
      <c r="AU25" s="1">
        <v>1.9344E-2</v>
      </c>
      <c r="AV25" s="1">
        <v>0</v>
      </c>
      <c r="AW25" s="1">
        <v>0</v>
      </c>
      <c r="AX25" s="1">
        <v>-8837</v>
      </c>
      <c r="AY25" s="1">
        <v>29037</v>
      </c>
      <c r="AZ25" s="1">
        <v>-20</v>
      </c>
      <c r="BA25" s="1">
        <v>11.722899999999999</v>
      </c>
      <c r="BB25" s="1">
        <v>49.638300000000001</v>
      </c>
    </row>
    <row r="26" spans="1:54" x14ac:dyDescent="0.3">
      <c r="A26" s="78" t="s">
        <v>54</v>
      </c>
      <c r="B26" s="1">
        <v>6</v>
      </c>
      <c r="C26" s="1">
        <v>40</v>
      </c>
      <c r="D26" s="1">
        <v>15</v>
      </c>
      <c r="E26" s="1">
        <v>50</v>
      </c>
      <c r="F26" s="1">
        <v>3</v>
      </c>
      <c r="G26" s="1">
        <v>162</v>
      </c>
      <c r="H26" s="18">
        <v>14.885199999999999</v>
      </c>
      <c r="I26" s="1">
        <v>0.116036</v>
      </c>
      <c r="J26" s="1">
        <v>5.4042E-2</v>
      </c>
      <c r="K26" s="17">
        <f>J26-0.0021</f>
        <v>5.1942000000000002E-2</v>
      </c>
      <c r="L26" s="1">
        <v>36.645299999999999</v>
      </c>
      <c r="M26" s="1">
        <v>6.48001</v>
      </c>
      <c r="N26" s="1">
        <v>3.7836000000000002E-2</v>
      </c>
      <c r="O26" s="1">
        <v>1.5691900000000001</v>
      </c>
      <c r="P26" s="1">
        <v>0.35318899999999998</v>
      </c>
      <c r="Q26" s="1">
        <v>0.38827699999999998</v>
      </c>
      <c r="R26" s="1">
        <v>1.0907199999999999</v>
      </c>
      <c r="S26" s="1">
        <v>48.586199999999998</v>
      </c>
      <c r="T26" s="1">
        <v>95.320800000000006</v>
      </c>
      <c r="U26" s="1">
        <v>0.193555</v>
      </c>
      <c r="V26" s="1">
        <v>7.2998999999999994E-2</v>
      </c>
      <c r="W26" s="1">
        <v>78.397400000000005</v>
      </c>
      <c r="X26" s="1">
        <v>12.2439</v>
      </c>
      <c r="Y26" s="1">
        <v>6.2743999999999994E-2</v>
      </c>
      <c r="Z26" s="1">
        <v>2.0187599999999999</v>
      </c>
      <c r="AA26" s="1">
        <v>0.49418299999999998</v>
      </c>
      <c r="AB26" s="1">
        <v>0.52338799999999996</v>
      </c>
      <c r="AC26" s="1">
        <v>1.3138700000000001</v>
      </c>
      <c r="AD26" s="1">
        <v>7.9999999999999996E-6</v>
      </c>
      <c r="AE26" s="1">
        <v>95.320800000000006</v>
      </c>
      <c r="AF26" s="1">
        <v>4.4450000000000002E-3</v>
      </c>
      <c r="AG26" s="1">
        <v>7.0619999999999997E-3</v>
      </c>
      <c r="AH26" s="1">
        <v>7.4330000000000004E-3</v>
      </c>
      <c r="AI26" s="1">
        <v>6.6680000000000003E-3</v>
      </c>
      <c r="AJ26" s="1">
        <v>8.2459999999999999E-3</v>
      </c>
      <c r="AK26" s="1">
        <v>2.4899000000000001E-2</v>
      </c>
      <c r="AL26" s="1">
        <v>2.4177000000000001E-2</v>
      </c>
      <c r="AM26" s="1">
        <v>0</v>
      </c>
      <c r="AN26" s="1">
        <v>0</v>
      </c>
      <c r="AO26" s="1">
        <v>7.4139999999999996E-3</v>
      </c>
      <c r="AP26" s="1">
        <v>9.5399999999999999E-3</v>
      </c>
      <c r="AQ26" s="1">
        <v>1.5900999999999998E-2</v>
      </c>
      <c r="AR26" s="1">
        <v>1.2599000000000001E-2</v>
      </c>
      <c r="AS26" s="1">
        <v>1.3674E-2</v>
      </c>
      <c r="AT26" s="1">
        <v>3.2032999999999999E-2</v>
      </c>
      <c r="AU26" s="1">
        <v>3.3827999999999997E-2</v>
      </c>
      <c r="AV26" s="1">
        <v>0</v>
      </c>
      <c r="AW26" s="1">
        <v>0</v>
      </c>
      <c r="AX26" s="1">
        <v>-8840</v>
      </c>
      <c r="AY26" s="1">
        <v>29036</v>
      </c>
      <c r="AZ26" s="1">
        <v>-20</v>
      </c>
      <c r="BA26" s="1">
        <v>14.885199999999999</v>
      </c>
      <c r="BB26" s="1">
        <v>49.638300000000001</v>
      </c>
    </row>
    <row r="27" spans="1:54" x14ac:dyDescent="0.3">
      <c r="A27" s="78" t="s">
        <v>54</v>
      </c>
      <c r="B27" s="1">
        <v>6</v>
      </c>
      <c r="C27" s="1">
        <v>40</v>
      </c>
      <c r="D27" s="1">
        <v>15</v>
      </c>
      <c r="E27" s="1">
        <v>50</v>
      </c>
      <c r="F27" s="1">
        <v>3</v>
      </c>
      <c r="G27" s="1">
        <v>163</v>
      </c>
      <c r="H27" s="18">
        <v>17.885200000000001</v>
      </c>
      <c r="I27" s="1">
        <v>0.10992</v>
      </c>
      <c r="J27" s="1">
        <v>4.6688E-2</v>
      </c>
      <c r="K27" s="17">
        <f>J27-0.001</f>
        <v>4.5687999999999999E-2</v>
      </c>
      <c r="L27" s="1">
        <v>35.973700000000001</v>
      </c>
      <c r="M27" s="1">
        <v>6.3366600000000002</v>
      </c>
      <c r="N27" s="1">
        <v>3.3066999999999999E-2</v>
      </c>
      <c r="O27" s="1">
        <v>1.5745499999999999</v>
      </c>
      <c r="P27" s="1">
        <v>0.27026099999999997</v>
      </c>
      <c r="Q27" s="1">
        <v>0.44102000000000002</v>
      </c>
      <c r="R27" s="1">
        <v>1.1294599999999999</v>
      </c>
      <c r="S27" s="1">
        <v>47.678400000000003</v>
      </c>
      <c r="T27" s="1">
        <v>93.593800000000002</v>
      </c>
      <c r="U27" s="1">
        <v>0.18335299999999999</v>
      </c>
      <c r="V27" s="1">
        <v>6.3065999999999997E-2</v>
      </c>
      <c r="W27" s="1">
        <v>76.960700000000003</v>
      </c>
      <c r="X27" s="1">
        <v>11.973000000000001</v>
      </c>
      <c r="Y27" s="1">
        <v>5.4836000000000003E-2</v>
      </c>
      <c r="Z27" s="1">
        <v>2.0256599999999998</v>
      </c>
      <c r="AA27" s="1">
        <v>0.37814900000000001</v>
      </c>
      <c r="AB27" s="1">
        <v>0.59448400000000001</v>
      </c>
      <c r="AC27" s="1">
        <v>1.3605400000000001</v>
      </c>
      <c r="AD27" s="1">
        <v>7.9999999999999996E-6</v>
      </c>
      <c r="AE27" s="1">
        <v>93.593800000000002</v>
      </c>
      <c r="AF27" s="1">
        <v>4.62E-3</v>
      </c>
      <c r="AG27" s="1">
        <v>6.7889999999999999E-3</v>
      </c>
      <c r="AH27" s="1">
        <v>7.3969999999999999E-3</v>
      </c>
      <c r="AI27" s="1">
        <v>6.6839999999999998E-3</v>
      </c>
      <c r="AJ27" s="1">
        <v>8.0879999999999997E-3</v>
      </c>
      <c r="AK27" s="1">
        <v>2.5271999999999999E-2</v>
      </c>
      <c r="AL27" s="1">
        <v>4.0834000000000002E-2</v>
      </c>
      <c r="AM27" s="1">
        <v>0</v>
      </c>
      <c r="AN27" s="1">
        <v>0</v>
      </c>
      <c r="AO27" s="1">
        <v>7.7060000000000002E-3</v>
      </c>
      <c r="AP27" s="1">
        <v>9.1699999999999993E-3</v>
      </c>
      <c r="AQ27" s="1">
        <v>1.5824999999999999E-2</v>
      </c>
      <c r="AR27" s="1">
        <v>1.2629E-2</v>
      </c>
      <c r="AS27" s="1">
        <v>1.3412E-2</v>
      </c>
      <c r="AT27" s="1">
        <v>3.2511999999999999E-2</v>
      </c>
      <c r="AU27" s="1">
        <v>5.7133999999999997E-2</v>
      </c>
      <c r="AV27" s="1">
        <v>0</v>
      </c>
      <c r="AW27" s="1">
        <v>0</v>
      </c>
      <c r="AX27" s="1">
        <v>-8843</v>
      </c>
      <c r="AY27" s="1">
        <v>29036</v>
      </c>
      <c r="AZ27" s="1">
        <v>-20</v>
      </c>
      <c r="BA27" s="1">
        <v>17.885200000000001</v>
      </c>
      <c r="BB27" s="1">
        <v>49.638300000000001</v>
      </c>
    </row>
    <row r="28" spans="1:54" x14ac:dyDescent="0.3">
      <c r="A28" s="78" t="s">
        <v>54</v>
      </c>
      <c r="B28" s="1">
        <v>6</v>
      </c>
      <c r="C28" s="1">
        <v>40</v>
      </c>
      <c r="D28" s="1">
        <v>15</v>
      </c>
      <c r="E28" s="1">
        <v>50</v>
      </c>
      <c r="F28" s="1">
        <v>3</v>
      </c>
      <c r="G28" s="1">
        <v>164</v>
      </c>
      <c r="H28" s="18">
        <v>21.047499999999999</v>
      </c>
      <c r="I28" s="1">
        <v>0.104736</v>
      </c>
      <c r="J28" s="1">
        <v>5.5662999999999997E-2</v>
      </c>
      <c r="K28" s="17">
        <f>J28-0.001</f>
        <v>5.4662999999999996E-2</v>
      </c>
      <c r="L28" s="1">
        <v>36.735399999999998</v>
      </c>
      <c r="M28" s="1">
        <v>6.0376500000000002</v>
      </c>
      <c r="N28" s="1">
        <v>4.2776000000000002E-2</v>
      </c>
      <c r="O28" s="1">
        <v>1.6028500000000001</v>
      </c>
      <c r="P28" s="1">
        <v>0.33286199999999999</v>
      </c>
      <c r="Q28" s="1">
        <v>0.52446300000000001</v>
      </c>
      <c r="R28" s="1">
        <v>1.7190700000000001</v>
      </c>
      <c r="S28" s="1">
        <v>48.469099999999997</v>
      </c>
      <c r="T28" s="1">
        <v>95.624600000000001</v>
      </c>
      <c r="U28" s="1">
        <v>0.174706</v>
      </c>
      <c r="V28" s="1">
        <v>7.5190000000000007E-2</v>
      </c>
      <c r="W28" s="1">
        <v>78.590199999999996</v>
      </c>
      <c r="X28" s="1">
        <v>11.407999999999999</v>
      </c>
      <c r="Y28" s="1">
        <v>7.0934999999999998E-2</v>
      </c>
      <c r="Z28" s="1">
        <v>2.0620599999999998</v>
      </c>
      <c r="AA28" s="1">
        <v>0.46573999999999999</v>
      </c>
      <c r="AB28" s="1">
        <v>0.70696400000000004</v>
      </c>
      <c r="AC28" s="1">
        <v>2.0707800000000001</v>
      </c>
      <c r="AD28" s="1">
        <v>3.9999999999999998E-6</v>
      </c>
      <c r="AE28" s="1">
        <v>95.624600000000001</v>
      </c>
      <c r="AF28" s="1">
        <v>4.7039999999999998E-3</v>
      </c>
      <c r="AG28" s="1">
        <v>6.8209999999999998E-3</v>
      </c>
      <c r="AH28" s="1">
        <v>7.4920000000000004E-3</v>
      </c>
      <c r="AI28" s="1">
        <v>6.5459999999999997E-3</v>
      </c>
      <c r="AJ28" s="1">
        <v>7.6779999999999999E-3</v>
      </c>
      <c r="AK28" s="1">
        <v>2.4653000000000001E-2</v>
      </c>
      <c r="AL28" s="1">
        <v>2.4237000000000002E-2</v>
      </c>
      <c r="AM28" s="1">
        <v>0</v>
      </c>
      <c r="AN28" s="1">
        <v>0</v>
      </c>
      <c r="AO28" s="1">
        <v>7.8469999999999998E-3</v>
      </c>
      <c r="AP28" s="1">
        <v>9.2130000000000007E-3</v>
      </c>
      <c r="AQ28" s="1">
        <v>1.6027E-2</v>
      </c>
      <c r="AR28" s="1">
        <v>1.2368000000000001E-2</v>
      </c>
      <c r="AS28" s="1">
        <v>1.2732E-2</v>
      </c>
      <c r="AT28" s="1">
        <v>3.1716000000000001E-2</v>
      </c>
      <c r="AU28" s="1">
        <v>3.3912999999999999E-2</v>
      </c>
      <c r="AV28" s="1">
        <v>0</v>
      </c>
      <c r="AW28" s="1">
        <v>0</v>
      </c>
      <c r="AX28" s="1">
        <v>-8846</v>
      </c>
      <c r="AY28" s="1">
        <v>29035</v>
      </c>
      <c r="AZ28" s="1">
        <v>-20</v>
      </c>
      <c r="BA28" s="1">
        <v>21.047499999999999</v>
      </c>
      <c r="BB28" s="1">
        <v>49.622999999999998</v>
      </c>
    </row>
    <row r="29" spans="1:54" x14ac:dyDescent="0.3">
      <c r="A29" s="78" t="s">
        <v>54</v>
      </c>
      <c r="B29" s="1">
        <v>6</v>
      </c>
      <c r="C29" s="1">
        <v>40</v>
      </c>
      <c r="D29" s="1">
        <v>15</v>
      </c>
      <c r="E29" s="1">
        <v>50</v>
      </c>
      <c r="F29" s="1">
        <v>3</v>
      </c>
      <c r="G29" s="1">
        <v>165</v>
      </c>
      <c r="H29" s="18">
        <v>24.209700000000002</v>
      </c>
      <c r="I29" s="1">
        <v>1.9599999999999999E-2</v>
      </c>
      <c r="J29" s="1">
        <v>4.1669999999999997E-3</v>
      </c>
      <c r="K29" s="17">
        <f>J29-0.0009</f>
        <v>3.2669999999999999E-3</v>
      </c>
      <c r="L29" s="1">
        <v>46.200699999999998</v>
      </c>
      <c r="M29" s="1">
        <v>0.43861499999999998</v>
      </c>
      <c r="N29" s="1">
        <v>1.17E-4</v>
      </c>
      <c r="O29" s="1">
        <v>0.26585300000000001</v>
      </c>
      <c r="P29" s="1">
        <v>-6.7200000000000003E-3</v>
      </c>
      <c r="Q29" s="1">
        <v>0.71223899999999996</v>
      </c>
      <c r="R29" s="1">
        <v>0.24013999999999999</v>
      </c>
      <c r="S29" s="1">
        <v>53.414400000000001</v>
      </c>
      <c r="T29" s="1">
        <v>101.289</v>
      </c>
      <c r="U29" s="1">
        <v>3.2694000000000001E-2</v>
      </c>
      <c r="V29" s="1">
        <v>5.6290000000000003E-3</v>
      </c>
      <c r="W29" s="1">
        <v>98.839799999999997</v>
      </c>
      <c r="X29" s="1">
        <v>0.82875500000000002</v>
      </c>
      <c r="Y29" s="1">
        <v>1.94E-4</v>
      </c>
      <c r="Z29" s="1">
        <v>0.34201900000000002</v>
      </c>
      <c r="AA29" s="1">
        <v>-9.41E-3</v>
      </c>
      <c r="AB29" s="1">
        <v>0.96008099999999996</v>
      </c>
      <c r="AC29" s="1">
        <v>0.289271</v>
      </c>
      <c r="AD29" s="1">
        <v>1.1E-5</v>
      </c>
      <c r="AE29" s="1">
        <v>101.289</v>
      </c>
      <c r="AF29" s="1">
        <v>4.4650000000000002E-3</v>
      </c>
      <c r="AG29" s="1">
        <v>7.0150000000000004E-3</v>
      </c>
      <c r="AH29" s="1">
        <v>7.2909999999999997E-3</v>
      </c>
      <c r="AI29" s="1">
        <v>6.509E-3</v>
      </c>
      <c r="AJ29" s="1">
        <v>8.1689999999999992E-3</v>
      </c>
      <c r="AK29" s="1">
        <v>2.308E-2</v>
      </c>
      <c r="AL29" s="1">
        <v>3.1408999999999999E-2</v>
      </c>
      <c r="AM29" s="1">
        <v>0</v>
      </c>
      <c r="AN29" s="1">
        <v>0</v>
      </c>
      <c r="AO29" s="1">
        <v>7.4479999999999998E-3</v>
      </c>
      <c r="AP29" s="1">
        <v>9.476E-3</v>
      </c>
      <c r="AQ29" s="1">
        <v>1.5598000000000001E-2</v>
      </c>
      <c r="AR29" s="1">
        <v>1.2298999999999999E-2</v>
      </c>
      <c r="AS29" s="1">
        <v>1.3546000000000001E-2</v>
      </c>
      <c r="AT29" s="1">
        <v>2.9692E-2</v>
      </c>
      <c r="AU29" s="1">
        <v>4.3948000000000001E-2</v>
      </c>
      <c r="AV29" s="1">
        <v>0</v>
      </c>
      <c r="AW29" s="1">
        <v>0</v>
      </c>
      <c r="AX29" s="1">
        <v>-8849</v>
      </c>
      <c r="AY29" s="1">
        <v>29034</v>
      </c>
      <c r="AZ29" s="1">
        <v>-20</v>
      </c>
      <c r="BA29" s="1">
        <v>24.209700000000002</v>
      </c>
      <c r="BB29" s="1">
        <v>49.622999999999998</v>
      </c>
    </row>
    <row r="30" spans="1:54" x14ac:dyDescent="0.3">
      <c r="A30" s="78" t="s">
        <v>54</v>
      </c>
      <c r="B30" s="1">
        <v>6</v>
      </c>
      <c r="C30" s="1">
        <v>40</v>
      </c>
      <c r="D30" s="1">
        <v>15</v>
      </c>
      <c r="E30" s="1">
        <v>50</v>
      </c>
      <c r="F30" s="1">
        <v>3</v>
      </c>
      <c r="G30" s="1">
        <v>166</v>
      </c>
      <c r="H30" s="18">
        <v>27.372</v>
      </c>
      <c r="I30" s="1">
        <v>1.6296999999999999E-2</v>
      </c>
      <c r="J30" s="1">
        <v>3.437E-3</v>
      </c>
      <c r="K30" s="17">
        <f>J30-0.0007</f>
        <v>2.7369999999999998E-3</v>
      </c>
      <c r="L30" s="1">
        <v>46.851500000000001</v>
      </c>
      <c r="M30" s="1">
        <v>1.9976000000000001E-2</v>
      </c>
      <c r="N30" s="1">
        <v>-4.4400000000000004E-3</v>
      </c>
      <c r="O30" s="1">
        <v>0.185</v>
      </c>
      <c r="P30" s="1">
        <v>3.6680999999999998E-2</v>
      </c>
      <c r="Q30" s="1">
        <v>0.72134799999999999</v>
      </c>
      <c r="R30" s="1">
        <v>4.5554999999999998E-2</v>
      </c>
      <c r="S30" s="1">
        <v>53.735599999999998</v>
      </c>
      <c r="T30" s="1">
        <v>101.611</v>
      </c>
      <c r="U30" s="1">
        <v>2.7185000000000001E-2</v>
      </c>
      <c r="V30" s="1">
        <v>4.6430000000000004E-3</v>
      </c>
      <c r="W30" s="1">
        <v>100.232</v>
      </c>
      <c r="X30" s="1">
        <v>3.7745000000000001E-2</v>
      </c>
      <c r="Y30" s="1">
        <v>-7.3699999999999998E-3</v>
      </c>
      <c r="Z30" s="1">
        <v>0.23800199999999999</v>
      </c>
      <c r="AA30" s="1">
        <v>5.1324000000000002E-2</v>
      </c>
      <c r="AB30" s="1">
        <v>0.97236100000000003</v>
      </c>
      <c r="AC30" s="1">
        <v>5.4876000000000001E-2</v>
      </c>
      <c r="AD30" s="1">
        <v>0</v>
      </c>
      <c r="AE30" s="1">
        <v>101.611</v>
      </c>
      <c r="AF30" s="1">
        <v>4.4970000000000001E-3</v>
      </c>
      <c r="AG30" s="1">
        <v>6.9880000000000003E-3</v>
      </c>
      <c r="AH30" s="1">
        <v>6.8830000000000002E-3</v>
      </c>
      <c r="AI30" s="1">
        <v>6.3720000000000001E-3</v>
      </c>
      <c r="AJ30" s="1">
        <v>8.1189999999999995E-3</v>
      </c>
      <c r="AK30" s="1">
        <v>2.4027E-2</v>
      </c>
      <c r="AL30" s="1">
        <v>6.7320000000000001E-3</v>
      </c>
      <c r="AM30" s="1">
        <v>0</v>
      </c>
      <c r="AN30" s="1">
        <v>0</v>
      </c>
      <c r="AO30" s="1">
        <v>7.5009999999999999E-3</v>
      </c>
      <c r="AP30" s="1">
        <v>9.4400000000000005E-3</v>
      </c>
      <c r="AQ30" s="1">
        <v>1.4725E-2</v>
      </c>
      <c r="AR30" s="1">
        <v>1.2038999999999999E-2</v>
      </c>
      <c r="AS30" s="1">
        <v>1.3464E-2</v>
      </c>
      <c r="AT30" s="1">
        <v>3.0911000000000001E-2</v>
      </c>
      <c r="AU30" s="1">
        <v>9.4190000000000003E-3</v>
      </c>
      <c r="AV30" s="1">
        <v>0</v>
      </c>
      <c r="AW30" s="1">
        <v>0</v>
      </c>
      <c r="AX30" s="1">
        <v>-8852</v>
      </c>
      <c r="AY30" s="1">
        <v>29033</v>
      </c>
      <c r="AZ30" s="1">
        <v>-20</v>
      </c>
      <c r="BA30" s="1">
        <v>27.372</v>
      </c>
      <c r="BB30" s="1">
        <v>49.638300000000001</v>
      </c>
    </row>
    <row r="31" spans="1:54" x14ac:dyDescent="0.3">
      <c r="A31" s="78" t="s">
        <v>54</v>
      </c>
      <c r="B31" s="1">
        <v>6</v>
      </c>
      <c r="C31" s="1">
        <v>40</v>
      </c>
      <c r="D31" s="1">
        <v>15</v>
      </c>
      <c r="E31" s="1">
        <v>50</v>
      </c>
      <c r="F31" s="1">
        <v>3</v>
      </c>
      <c r="G31" s="1">
        <v>167</v>
      </c>
      <c r="H31" s="18">
        <v>30.534300000000002</v>
      </c>
      <c r="I31" s="1">
        <v>1.1635E-2</v>
      </c>
      <c r="J31" s="1">
        <v>-5.3299999999999997E-3</v>
      </c>
      <c r="K31" s="17">
        <v>-5.3300000000000005E-4</v>
      </c>
      <c r="L31" s="1">
        <v>46.735599999999998</v>
      </c>
      <c r="M31" s="1">
        <v>1.6943E-2</v>
      </c>
      <c r="N31" s="1">
        <v>4.5560000000000002E-3</v>
      </c>
      <c r="O31" s="1">
        <v>0.16767699999999999</v>
      </c>
      <c r="P31" s="1">
        <v>8.3309999999999999E-3</v>
      </c>
      <c r="Q31" s="1">
        <v>0.66789299999999996</v>
      </c>
      <c r="R31" s="1">
        <v>3.7186999999999998E-2</v>
      </c>
      <c r="S31" s="1">
        <v>53.563899999999997</v>
      </c>
      <c r="T31" s="1">
        <v>101.208</v>
      </c>
      <c r="U31" s="1">
        <v>1.9407000000000001E-2</v>
      </c>
      <c r="V31" s="1">
        <v>-7.1999999999999998E-3</v>
      </c>
      <c r="W31" s="1">
        <v>99.984099999999998</v>
      </c>
      <c r="X31" s="1">
        <v>3.2014000000000001E-2</v>
      </c>
      <c r="Y31" s="1">
        <v>7.5550000000000001E-3</v>
      </c>
      <c r="Z31" s="1">
        <v>0.21571599999999999</v>
      </c>
      <c r="AA31" s="1">
        <v>1.1657000000000001E-2</v>
      </c>
      <c r="AB31" s="1">
        <v>0.90030399999999999</v>
      </c>
      <c r="AC31" s="1">
        <v>4.4796000000000002E-2</v>
      </c>
      <c r="AD31" s="1">
        <v>3.9999999999999998E-6</v>
      </c>
      <c r="AE31" s="1">
        <v>101.208</v>
      </c>
      <c r="AF31" s="1">
        <v>4.4669999999999996E-3</v>
      </c>
      <c r="AG31" s="1">
        <v>7.1599999999999997E-3</v>
      </c>
      <c r="AH31" s="1">
        <v>7.1789999999999996E-3</v>
      </c>
      <c r="AI31" s="1">
        <v>6.3509999999999999E-3</v>
      </c>
      <c r="AJ31" s="1">
        <v>7.6620000000000004E-3</v>
      </c>
      <c r="AK31" s="1">
        <v>2.4036999999999999E-2</v>
      </c>
      <c r="AL31" s="1">
        <v>2.5307E-2</v>
      </c>
      <c r="AM31" s="1">
        <v>0</v>
      </c>
      <c r="AN31" s="1">
        <v>0</v>
      </c>
      <c r="AO31" s="1">
        <v>7.4510000000000002E-3</v>
      </c>
      <c r="AP31" s="1">
        <v>9.6710000000000008E-3</v>
      </c>
      <c r="AQ31" s="1">
        <v>1.5358999999999999E-2</v>
      </c>
      <c r="AR31" s="1">
        <v>1.2001E-2</v>
      </c>
      <c r="AS31" s="1">
        <v>1.2707E-2</v>
      </c>
      <c r="AT31" s="1">
        <v>3.0922999999999999E-2</v>
      </c>
      <c r="AU31" s="1">
        <v>3.5409999999999997E-2</v>
      </c>
      <c r="AV31" s="1">
        <v>0</v>
      </c>
      <c r="AW31" s="1">
        <v>0</v>
      </c>
      <c r="AX31" s="1">
        <v>-8855</v>
      </c>
      <c r="AY31" s="1">
        <v>29032</v>
      </c>
      <c r="AZ31" s="1">
        <v>-20</v>
      </c>
      <c r="BA31" s="1">
        <v>30.534300000000002</v>
      </c>
      <c r="BB31" s="1">
        <v>49.638300000000001</v>
      </c>
    </row>
    <row r="32" spans="1:54" x14ac:dyDescent="0.3">
      <c r="A32" s="78" t="s">
        <v>54</v>
      </c>
      <c r="B32" s="1">
        <v>6</v>
      </c>
      <c r="C32" s="1">
        <v>40</v>
      </c>
      <c r="D32" s="1">
        <v>15</v>
      </c>
      <c r="E32" s="1">
        <v>50</v>
      </c>
      <c r="F32" s="1">
        <v>3</v>
      </c>
      <c r="G32" s="1">
        <v>168</v>
      </c>
      <c r="H32" s="18">
        <v>32.770400000000002</v>
      </c>
      <c r="I32" s="1">
        <v>1.4101000000000001E-2</v>
      </c>
      <c r="J32" s="1">
        <v>-9.0799999999999995E-3</v>
      </c>
      <c r="K32" s="17">
        <v>-9.0799999999999995E-3</v>
      </c>
      <c r="L32" s="1">
        <v>46.4923</v>
      </c>
      <c r="M32" s="1">
        <v>1.2156999999999999E-2</v>
      </c>
      <c r="N32" s="1">
        <v>-2.7899999999999999E-3</v>
      </c>
      <c r="O32" s="1">
        <v>0.19101499999999999</v>
      </c>
      <c r="P32" s="1">
        <v>4.5081999999999997E-2</v>
      </c>
      <c r="Q32" s="1">
        <v>0.74959399999999998</v>
      </c>
      <c r="R32" s="1">
        <v>2.1177000000000001E-2</v>
      </c>
      <c r="S32" s="1">
        <v>53.324399999999997</v>
      </c>
      <c r="T32" s="1">
        <v>100.83799999999999</v>
      </c>
      <c r="U32" s="1">
        <v>2.3522000000000001E-2</v>
      </c>
      <c r="V32" s="1">
        <v>-1.227E-2</v>
      </c>
      <c r="W32" s="1">
        <v>99.4636</v>
      </c>
      <c r="X32" s="1">
        <v>2.2970000000000001E-2</v>
      </c>
      <c r="Y32" s="1">
        <v>-4.62E-3</v>
      </c>
      <c r="Z32" s="1">
        <v>0.24573999999999999</v>
      </c>
      <c r="AA32" s="1">
        <v>6.3078999999999996E-2</v>
      </c>
      <c r="AB32" s="1">
        <v>1.01044</v>
      </c>
      <c r="AC32" s="1">
        <v>2.5510000000000001E-2</v>
      </c>
      <c r="AD32" s="1">
        <v>0</v>
      </c>
      <c r="AE32" s="1">
        <v>100.83799999999999</v>
      </c>
      <c r="AF32" s="1">
        <v>4.5799999999999999E-3</v>
      </c>
      <c r="AG32" s="1">
        <v>7.0790000000000002E-3</v>
      </c>
      <c r="AH32" s="1">
        <v>7.4530000000000004E-3</v>
      </c>
      <c r="AI32" s="1">
        <v>6.5539999999999999E-3</v>
      </c>
      <c r="AJ32" s="1">
        <v>8.0260000000000001E-3</v>
      </c>
      <c r="AK32" s="1">
        <v>2.2359E-2</v>
      </c>
      <c r="AL32" s="1">
        <v>6.6140000000000001E-3</v>
      </c>
      <c r="AM32" s="1">
        <v>0</v>
      </c>
      <c r="AN32" s="1">
        <v>0</v>
      </c>
      <c r="AO32" s="1">
        <v>7.6400000000000001E-3</v>
      </c>
      <c r="AP32" s="1">
        <v>9.5619999999999993E-3</v>
      </c>
      <c r="AQ32" s="1">
        <v>1.5944E-2</v>
      </c>
      <c r="AR32" s="1">
        <v>1.2383E-2</v>
      </c>
      <c r="AS32" s="1">
        <v>1.3309E-2</v>
      </c>
      <c r="AT32" s="1">
        <v>2.8764999999999999E-2</v>
      </c>
      <c r="AU32" s="1">
        <v>9.2549999999999993E-3</v>
      </c>
      <c r="AV32" s="1">
        <v>0</v>
      </c>
      <c r="AW32" s="1">
        <v>0</v>
      </c>
      <c r="AX32" s="1">
        <v>-8857</v>
      </c>
      <c r="AY32" s="1">
        <v>29031</v>
      </c>
      <c r="AZ32" s="1">
        <v>-20</v>
      </c>
      <c r="BA32" s="1">
        <v>32.770400000000002</v>
      </c>
      <c r="BB32" s="1">
        <v>49.622999999999998</v>
      </c>
    </row>
    <row r="33" spans="1:54" x14ac:dyDescent="0.3">
      <c r="A33" s="78" t="s">
        <v>54</v>
      </c>
      <c r="B33" s="1">
        <v>6</v>
      </c>
      <c r="C33" s="1">
        <v>40</v>
      </c>
      <c r="D33" s="1">
        <v>15</v>
      </c>
      <c r="E33" s="1">
        <v>50</v>
      </c>
      <c r="F33" s="1">
        <v>3</v>
      </c>
      <c r="G33" s="1">
        <v>169</v>
      </c>
      <c r="H33" s="18">
        <v>35.932600000000001</v>
      </c>
      <c r="I33" s="1">
        <v>1.6268000000000001E-2</v>
      </c>
      <c r="J33" s="1">
        <v>1.854E-3</v>
      </c>
      <c r="K33" s="17">
        <v>1.854E-3</v>
      </c>
      <c r="L33" s="1">
        <v>46.941499999999998</v>
      </c>
      <c r="M33" s="1">
        <v>1.4858E-2</v>
      </c>
      <c r="N33" s="1">
        <v>-2.0799999999999998E-3</v>
      </c>
      <c r="O33" s="1">
        <v>0.15609700000000001</v>
      </c>
      <c r="P33" s="1">
        <v>1.506E-2</v>
      </c>
      <c r="Q33" s="1">
        <v>0.73983100000000002</v>
      </c>
      <c r="R33" s="1">
        <v>3.6998000000000003E-2</v>
      </c>
      <c r="S33" s="1">
        <v>53.822299999999998</v>
      </c>
      <c r="T33" s="1">
        <v>101.74299999999999</v>
      </c>
      <c r="U33" s="1">
        <v>2.7137000000000001E-2</v>
      </c>
      <c r="V33" s="1">
        <v>2.5049999999999998E-3</v>
      </c>
      <c r="W33" s="1">
        <v>100.425</v>
      </c>
      <c r="X33" s="1">
        <v>2.8073000000000001E-2</v>
      </c>
      <c r="Y33" s="1">
        <v>-3.4499999999999999E-3</v>
      </c>
      <c r="Z33" s="1">
        <v>0.200819</v>
      </c>
      <c r="AA33" s="1">
        <v>2.1072E-2</v>
      </c>
      <c r="AB33" s="1">
        <v>0.99727500000000002</v>
      </c>
      <c r="AC33" s="1">
        <v>4.4568000000000003E-2</v>
      </c>
      <c r="AD33" s="1">
        <v>0</v>
      </c>
      <c r="AE33" s="1">
        <v>101.74299999999999</v>
      </c>
      <c r="AF33" s="1">
        <v>4.4229999999999998E-3</v>
      </c>
      <c r="AG33" s="1">
        <v>6.698E-3</v>
      </c>
      <c r="AH33" s="1">
        <v>7.2870000000000001E-3</v>
      </c>
      <c r="AI33" s="1">
        <v>6.5389999999999997E-3</v>
      </c>
      <c r="AJ33" s="1">
        <v>7.9419999999999994E-3</v>
      </c>
      <c r="AK33" s="1">
        <v>2.5493999999999999E-2</v>
      </c>
      <c r="AL33" s="1">
        <v>2.2158000000000001E-2</v>
      </c>
      <c r="AM33" s="1">
        <v>0</v>
      </c>
      <c r="AN33" s="1">
        <v>0</v>
      </c>
      <c r="AO33" s="1">
        <v>7.378E-3</v>
      </c>
      <c r="AP33" s="1">
        <v>9.0480000000000005E-3</v>
      </c>
      <c r="AQ33" s="1">
        <v>1.5591000000000001E-2</v>
      </c>
      <c r="AR33" s="1">
        <v>1.2355E-2</v>
      </c>
      <c r="AS33" s="1">
        <v>1.3169999999999999E-2</v>
      </c>
      <c r="AT33" s="1">
        <v>3.2797E-2</v>
      </c>
      <c r="AU33" s="1">
        <v>3.1004E-2</v>
      </c>
      <c r="AV33" s="1">
        <v>0</v>
      </c>
      <c r="AW33" s="1">
        <v>0</v>
      </c>
      <c r="AX33" s="1">
        <v>-8860</v>
      </c>
      <c r="AY33" s="1">
        <v>29030</v>
      </c>
      <c r="AZ33" s="1">
        <v>-20</v>
      </c>
      <c r="BA33" s="1">
        <v>35.932600000000001</v>
      </c>
      <c r="BB33" s="1">
        <v>49.622999999999998</v>
      </c>
    </row>
    <row r="34" spans="1:54" x14ac:dyDescent="0.3">
      <c r="A34" s="78" t="s">
        <v>54</v>
      </c>
      <c r="B34" s="1">
        <v>6</v>
      </c>
      <c r="C34" s="1">
        <v>40</v>
      </c>
      <c r="D34" s="1">
        <v>15</v>
      </c>
      <c r="E34" s="1">
        <v>50</v>
      </c>
      <c r="F34" s="1">
        <v>3</v>
      </c>
      <c r="G34" s="1">
        <v>170</v>
      </c>
      <c r="H34" s="18">
        <v>39.094900000000003</v>
      </c>
      <c r="I34" s="1">
        <v>1.3280999999999999E-2</v>
      </c>
      <c r="J34" s="1">
        <v>-2.3000000000000001E-4</v>
      </c>
      <c r="K34" s="17">
        <v>-2.3000000000000001E-4</v>
      </c>
      <c r="L34" s="1">
        <v>47.014499999999998</v>
      </c>
      <c r="M34" s="1">
        <v>1.3028E-2</v>
      </c>
      <c r="N34" s="1">
        <v>-5.8999999999999999E-3</v>
      </c>
      <c r="O34" s="1">
        <v>0.15394099999999999</v>
      </c>
      <c r="P34" s="1">
        <v>-7.2620000000000004E-2</v>
      </c>
      <c r="Q34" s="1">
        <v>0.69137000000000004</v>
      </c>
      <c r="R34" s="1">
        <v>3.8628000000000003E-2</v>
      </c>
      <c r="S34" s="1">
        <v>53.846499999999999</v>
      </c>
      <c r="T34" s="1">
        <v>101.693</v>
      </c>
      <c r="U34" s="1">
        <v>2.2154E-2</v>
      </c>
      <c r="V34" s="1">
        <v>-3.1E-4</v>
      </c>
      <c r="W34" s="1">
        <v>100.581</v>
      </c>
      <c r="X34" s="1">
        <v>2.4617E-2</v>
      </c>
      <c r="Y34" s="1">
        <v>-9.7800000000000005E-3</v>
      </c>
      <c r="Z34" s="1">
        <v>0.198044</v>
      </c>
      <c r="AA34" s="1">
        <v>-0.1016</v>
      </c>
      <c r="AB34" s="1">
        <v>0.93195099999999997</v>
      </c>
      <c r="AC34" s="1">
        <v>4.6531000000000003E-2</v>
      </c>
      <c r="AD34" s="1">
        <v>3.9999999999999998E-6</v>
      </c>
      <c r="AE34" s="1">
        <v>101.693</v>
      </c>
      <c r="AF34" s="1">
        <v>4.5100000000000001E-3</v>
      </c>
      <c r="AG34" s="1">
        <v>7.0590000000000002E-3</v>
      </c>
      <c r="AH34" s="1">
        <v>7.1590000000000004E-3</v>
      </c>
      <c r="AI34" s="1">
        <v>6.5370000000000003E-3</v>
      </c>
      <c r="AJ34" s="1">
        <v>8.3300000000000006E-3</v>
      </c>
      <c r="AK34" s="1">
        <v>2.3574999999999999E-2</v>
      </c>
      <c r="AL34" s="1">
        <v>4.1064999999999997E-2</v>
      </c>
      <c r="AM34" s="1">
        <v>0</v>
      </c>
      <c r="AN34" s="1">
        <v>0</v>
      </c>
      <c r="AO34" s="1">
        <v>7.5230000000000002E-3</v>
      </c>
      <c r="AP34" s="1">
        <v>9.5359999999999993E-3</v>
      </c>
      <c r="AQ34" s="1">
        <v>1.5316E-2</v>
      </c>
      <c r="AR34" s="1">
        <v>1.2351000000000001E-2</v>
      </c>
      <c r="AS34" s="1">
        <v>1.3814E-2</v>
      </c>
      <c r="AT34" s="1">
        <v>3.0328999999999998E-2</v>
      </c>
      <c r="AU34" s="1">
        <v>5.7458000000000002E-2</v>
      </c>
      <c r="AV34" s="1">
        <v>0</v>
      </c>
      <c r="AW34" s="1">
        <v>0</v>
      </c>
      <c r="AX34" s="1">
        <v>-8863</v>
      </c>
      <c r="AY34" s="1">
        <v>29029</v>
      </c>
      <c r="AZ34" s="1">
        <v>-20</v>
      </c>
      <c r="BA34" s="1">
        <v>39.094900000000003</v>
      </c>
      <c r="BB34" s="1">
        <v>49.638300000000001</v>
      </c>
    </row>
    <row r="35" spans="1:54" x14ac:dyDescent="0.3">
      <c r="A35" s="78" t="s">
        <v>54</v>
      </c>
      <c r="B35" s="1">
        <v>6</v>
      </c>
      <c r="C35" s="1">
        <v>40</v>
      </c>
      <c r="D35" s="1">
        <v>15</v>
      </c>
      <c r="E35" s="1">
        <v>50</v>
      </c>
      <c r="F35" s="1">
        <v>3</v>
      </c>
      <c r="G35" s="1">
        <v>171</v>
      </c>
      <c r="H35" s="18">
        <v>42.257199999999997</v>
      </c>
      <c r="I35" s="1">
        <v>1.2304000000000001E-2</v>
      </c>
      <c r="J35" s="1">
        <v>-7.2999999999999996E-4</v>
      </c>
      <c r="K35" s="17">
        <v>-7.2999999999999996E-4</v>
      </c>
      <c r="L35" s="1">
        <v>46.848500000000001</v>
      </c>
      <c r="M35" s="1">
        <v>1.5984999999999999E-2</v>
      </c>
      <c r="N35" s="1">
        <v>6.365E-3</v>
      </c>
      <c r="O35" s="1">
        <v>0.16139500000000001</v>
      </c>
      <c r="P35" s="1">
        <v>-8.3000000000000001E-4</v>
      </c>
      <c r="Q35" s="1">
        <v>0.70947400000000005</v>
      </c>
      <c r="R35" s="1">
        <v>5.9985999999999998E-2</v>
      </c>
      <c r="S35" s="1">
        <v>53.708599999999997</v>
      </c>
      <c r="T35" s="1">
        <v>101.521</v>
      </c>
      <c r="U35" s="1">
        <v>2.0523E-2</v>
      </c>
      <c r="V35" s="1">
        <v>-9.8999999999999999E-4</v>
      </c>
      <c r="W35" s="1">
        <v>100.226</v>
      </c>
      <c r="X35" s="1">
        <v>3.0203000000000001E-2</v>
      </c>
      <c r="Y35" s="1">
        <v>1.0555E-2</v>
      </c>
      <c r="Z35" s="1">
        <v>0.20763400000000001</v>
      </c>
      <c r="AA35" s="1">
        <v>-1.16E-3</v>
      </c>
      <c r="AB35" s="1">
        <v>0.95635499999999996</v>
      </c>
      <c r="AC35" s="1">
        <v>7.2258000000000003E-2</v>
      </c>
      <c r="AD35" s="1">
        <v>7.9999999999999996E-6</v>
      </c>
      <c r="AE35" s="1">
        <v>101.521</v>
      </c>
      <c r="AF35" s="1">
        <v>4.4650000000000002E-3</v>
      </c>
      <c r="AG35" s="1">
        <v>6.9769999999999997E-3</v>
      </c>
      <c r="AH35" s="1">
        <v>7.1310000000000002E-3</v>
      </c>
      <c r="AI35" s="1">
        <v>6.3639999999999999E-3</v>
      </c>
      <c r="AJ35" s="1">
        <v>7.5129999999999997E-3</v>
      </c>
      <c r="AK35" s="1">
        <v>2.4222E-2</v>
      </c>
      <c r="AL35" s="1">
        <v>2.7210000000000002E-2</v>
      </c>
      <c r="AM35" s="1">
        <v>0</v>
      </c>
      <c r="AN35" s="1">
        <v>0</v>
      </c>
      <c r="AO35" s="1">
        <v>7.4479999999999998E-3</v>
      </c>
      <c r="AP35" s="1">
        <v>9.4240000000000001E-3</v>
      </c>
      <c r="AQ35" s="1">
        <v>1.5254999999999999E-2</v>
      </c>
      <c r="AR35" s="1">
        <v>1.2024999999999999E-2</v>
      </c>
      <c r="AS35" s="1">
        <v>1.2459E-2</v>
      </c>
      <c r="AT35" s="1">
        <v>3.1161999999999999E-2</v>
      </c>
      <c r="AU35" s="1">
        <v>3.8073000000000003E-2</v>
      </c>
      <c r="AV35" s="1">
        <v>0</v>
      </c>
      <c r="AW35" s="1">
        <v>0</v>
      </c>
      <c r="AX35" s="1">
        <v>-8866</v>
      </c>
      <c r="AY35" s="1">
        <v>29028</v>
      </c>
      <c r="AZ35" s="1">
        <v>-20</v>
      </c>
      <c r="BA35" s="1">
        <v>42.257199999999997</v>
      </c>
      <c r="BB35" s="1">
        <v>49.622999999999998</v>
      </c>
    </row>
    <row r="36" spans="1:54" x14ac:dyDescent="0.3">
      <c r="A36" s="78" t="s">
        <v>54</v>
      </c>
      <c r="B36" s="1">
        <v>6</v>
      </c>
      <c r="C36" s="1">
        <v>40</v>
      </c>
      <c r="D36" s="1">
        <v>15</v>
      </c>
      <c r="E36" s="1">
        <v>50</v>
      </c>
      <c r="F36" s="1">
        <v>3</v>
      </c>
      <c r="G36" s="1">
        <v>172</v>
      </c>
      <c r="H36" s="18">
        <v>45.419499999999999</v>
      </c>
      <c r="I36" s="1">
        <v>9.3120000000000008E-3</v>
      </c>
      <c r="J36" s="1">
        <v>-5.1200000000000004E-3</v>
      </c>
      <c r="K36" s="17">
        <v>-5.1200000000000004E-3</v>
      </c>
      <c r="L36" s="1">
        <v>46.698900000000002</v>
      </c>
      <c r="M36" s="1">
        <v>2.0306999999999999E-2</v>
      </c>
      <c r="N36" s="1">
        <v>-1.4400000000000001E-3</v>
      </c>
      <c r="O36" s="1">
        <v>0.15948899999999999</v>
      </c>
      <c r="P36" s="1">
        <v>-6.7299999999999999E-3</v>
      </c>
      <c r="Q36" s="1">
        <v>0.66198400000000002</v>
      </c>
      <c r="R36" s="1">
        <v>2.9973E-2</v>
      </c>
      <c r="S36" s="1">
        <v>53.507800000000003</v>
      </c>
      <c r="T36" s="1">
        <v>101.074</v>
      </c>
      <c r="U36" s="1">
        <v>1.5533999999999999E-2</v>
      </c>
      <c r="V36" s="1">
        <v>-6.9199999999999999E-3</v>
      </c>
      <c r="W36" s="1">
        <v>99.905600000000007</v>
      </c>
      <c r="X36" s="1">
        <v>3.8370000000000001E-2</v>
      </c>
      <c r="Y36" s="1">
        <v>-2.3800000000000002E-3</v>
      </c>
      <c r="Z36" s="1">
        <v>0.205182</v>
      </c>
      <c r="AA36" s="1">
        <v>-9.4199999999999996E-3</v>
      </c>
      <c r="AB36" s="1">
        <v>0.89234000000000002</v>
      </c>
      <c r="AC36" s="1">
        <v>3.6104999999999998E-2</v>
      </c>
      <c r="AD36" s="1">
        <v>-1.0000000000000001E-5</v>
      </c>
      <c r="AE36" s="1">
        <v>101.074</v>
      </c>
      <c r="AF36" s="1">
        <v>4.5589999999999997E-3</v>
      </c>
      <c r="AG36" s="1">
        <v>7.156E-3</v>
      </c>
      <c r="AH36" s="1">
        <v>7.1640000000000002E-3</v>
      </c>
      <c r="AI36" s="1">
        <v>6.4580000000000002E-3</v>
      </c>
      <c r="AJ36" s="1">
        <v>8.0110000000000008E-3</v>
      </c>
      <c r="AK36" s="1">
        <v>2.2821999999999999E-2</v>
      </c>
      <c r="AL36" s="1">
        <v>2.8996000000000001E-2</v>
      </c>
      <c r="AM36" s="1">
        <v>0</v>
      </c>
      <c r="AN36" s="1">
        <v>0</v>
      </c>
      <c r="AO36" s="1">
        <v>7.6049999999999998E-3</v>
      </c>
      <c r="AP36" s="1">
        <v>9.6659999999999992E-3</v>
      </c>
      <c r="AQ36" s="1">
        <v>1.5325999999999999E-2</v>
      </c>
      <c r="AR36" s="1">
        <v>1.2201999999999999E-2</v>
      </c>
      <c r="AS36" s="1">
        <v>1.3284000000000001E-2</v>
      </c>
      <c r="AT36" s="1">
        <v>2.9361000000000002E-2</v>
      </c>
      <c r="AU36" s="1">
        <v>4.0571000000000003E-2</v>
      </c>
      <c r="AV36" s="1">
        <v>0</v>
      </c>
      <c r="AW36" s="1">
        <v>0</v>
      </c>
      <c r="AX36" s="1">
        <v>-8869</v>
      </c>
      <c r="AY36" s="1">
        <v>29027</v>
      </c>
      <c r="AZ36" s="1">
        <v>-20</v>
      </c>
      <c r="BA36" s="1">
        <v>45.419499999999999</v>
      </c>
      <c r="BB36" s="1">
        <v>49.622999999999998</v>
      </c>
    </row>
    <row r="37" spans="1:54" x14ac:dyDescent="0.3">
      <c r="A37" s="78" t="s">
        <v>54</v>
      </c>
      <c r="B37" s="1">
        <v>6</v>
      </c>
      <c r="C37" s="1">
        <v>40</v>
      </c>
      <c r="D37" s="1">
        <v>15</v>
      </c>
      <c r="E37" s="1">
        <v>50</v>
      </c>
      <c r="F37" s="1">
        <v>3</v>
      </c>
      <c r="G37" s="1">
        <v>173</v>
      </c>
      <c r="H37" s="18">
        <v>48.419499999999999</v>
      </c>
      <c r="I37" s="1">
        <v>1.4747E-2</v>
      </c>
      <c r="J37" s="1">
        <v>6.143E-3</v>
      </c>
      <c r="K37" s="17">
        <v>6.143E-3</v>
      </c>
      <c r="L37" s="1">
        <v>46.679600000000001</v>
      </c>
      <c r="M37" s="1">
        <v>9.9184999999999995E-2</v>
      </c>
      <c r="N37" s="1">
        <v>3.1580000000000002E-3</v>
      </c>
      <c r="O37" s="1">
        <v>0.17104900000000001</v>
      </c>
      <c r="P37" s="1">
        <v>3.5864E-2</v>
      </c>
      <c r="Q37" s="1">
        <v>0.68877100000000002</v>
      </c>
      <c r="R37" s="1">
        <v>2.4126000000000002E-2</v>
      </c>
      <c r="S37" s="1">
        <v>53.594999999999999</v>
      </c>
      <c r="T37" s="1">
        <v>101.318</v>
      </c>
      <c r="U37" s="1">
        <v>2.4598999999999999E-2</v>
      </c>
      <c r="V37" s="1">
        <v>8.2979999999999998E-3</v>
      </c>
      <c r="W37" s="1">
        <v>99.8643</v>
      </c>
      <c r="X37" s="1">
        <v>0.18740899999999999</v>
      </c>
      <c r="Y37" s="1">
        <v>5.2370000000000003E-3</v>
      </c>
      <c r="Z37" s="1">
        <v>0.220054</v>
      </c>
      <c r="AA37" s="1">
        <v>5.0181000000000003E-2</v>
      </c>
      <c r="AB37" s="1">
        <v>0.92844800000000005</v>
      </c>
      <c r="AC37" s="1">
        <v>2.9062000000000001E-2</v>
      </c>
      <c r="AD37" s="1">
        <v>3.9999999999999998E-6</v>
      </c>
      <c r="AE37" s="1">
        <v>101.318</v>
      </c>
      <c r="AF37" s="1">
        <v>4.3420000000000004E-3</v>
      </c>
      <c r="AG37" s="1">
        <v>6.9639999999999997E-3</v>
      </c>
      <c r="AH37" s="1">
        <v>7.332E-3</v>
      </c>
      <c r="AI37" s="1">
        <v>6.3070000000000001E-3</v>
      </c>
      <c r="AJ37" s="1">
        <v>8.1290000000000008E-3</v>
      </c>
      <c r="AK37" s="1">
        <v>2.2903E-2</v>
      </c>
      <c r="AL37" s="1">
        <v>1.8475999999999999E-2</v>
      </c>
      <c r="AM37" s="1">
        <v>0</v>
      </c>
      <c r="AN37" s="1">
        <v>0</v>
      </c>
      <c r="AO37" s="1">
        <v>7.2430000000000003E-3</v>
      </c>
      <c r="AP37" s="1">
        <v>9.4070000000000004E-3</v>
      </c>
      <c r="AQ37" s="1">
        <v>1.5685999999999999E-2</v>
      </c>
      <c r="AR37" s="1">
        <v>1.1918E-2</v>
      </c>
      <c r="AS37" s="1">
        <v>1.3480000000000001E-2</v>
      </c>
      <c r="AT37" s="1">
        <v>2.9465000000000002E-2</v>
      </c>
      <c r="AU37" s="1">
        <v>2.5852E-2</v>
      </c>
      <c r="AV37" s="1">
        <v>0</v>
      </c>
      <c r="AW37" s="1">
        <v>0</v>
      </c>
      <c r="AX37" s="1">
        <v>-8872</v>
      </c>
      <c r="AY37" s="1">
        <v>29027</v>
      </c>
      <c r="AZ37" s="1">
        <v>-20</v>
      </c>
      <c r="BA37" s="1">
        <v>48.419499999999999</v>
      </c>
      <c r="BB37" s="1">
        <v>49.622999999999998</v>
      </c>
    </row>
    <row r="38" spans="1:54" x14ac:dyDescent="0.3">
      <c r="A38" s="78" t="s">
        <v>54</v>
      </c>
      <c r="B38" s="1">
        <v>6</v>
      </c>
      <c r="C38" s="1">
        <v>40</v>
      </c>
      <c r="D38" s="1">
        <v>15</v>
      </c>
      <c r="E38" s="1">
        <v>50</v>
      </c>
      <c r="F38" s="1">
        <v>3</v>
      </c>
      <c r="G38" s="1">
        <v>174</v>
      </c>
      <c r="H38" s="18">
        <v>51.581699999999998</v>
      </c>
      <c r="I38" s="1">
        <v>1.0189E-2</v>
      </c>
      <c r="J38" s="1">
        <v>2.6480000000000002E-3</v>
      </c>
      <c r="K38" s="17">
        <v>2.6480000000000002E-3</v>
      </c>
      <c r="L38" s="1">
        <v>46.802500000000002</v>
      </c>
      <c r="M38" s="1">
        <v>1.5606999999999999E-2</v>
      </c>
      <c r="N38" s="1">
        <v>-2.8500000000000001E-3</v>
      </c>
      <c r="O38" s="1">
        <v>0.12739700000000001</v>
      </c>
      <c r="P38" s="1">
        <v>1.8488999999999998E-2</v>
      </c>
      <c r="Q38" s="1">
        <v>0.67383300000000002</v>
      </c>
      <c r="R38" s="1">
        <v>3.9419999999999997E-2</v>
      </c>
      <c r="S38" s="1">
        <v>53.631</v>
      </c>
      <c r="T38" s="1">
        <v>101.318</v>
      </c>
      <c r="U38" s="1">
        <v>1.6995E-2</v>
      </c>
      <c r="V38" s="1">
        <v>3.5769999999999999E-3</v>
      </c>
      <c r="W38" s="1">
        <v>100.127</v>
      </c>
      <c r="X38" s="1">
        <v>2.9489000000000001E-2</v>
      </c>
      <c r="Y38" s="1">
        <v>-4.7299999999999998E-3</v>
      </c>
      <c r="Z38" s="1">
        <v>0.16389599999999999</v>
      </c>
      <c r="AA38" s="1">
        <v>2.5870000000000001E-2</v>
      </c>
      <c r="AB38" s="1">
        <v>0.90831200000000001</v>
      </c>
      <c r="AC38" s="1">
        <v>4.7484999999999999E-2</v>
      </c>
      <c r="AD38" s="1">
        <v>0</v>
      </c>
      <c r="AE38" s="1">
        <v>101.318</v>
      </c>
      <c r="AF38" s="1">
        <v>4.6109999999999996E-3</v>
      </c>
      <c r="AG38" s="1">
        <v>6.8360000000000001E-3</v>
      </c>
      <c r="AH38" s="1">
        <v>7.0159999999999997E-3</v>
      </c>
      <c r="AI38" s="1">
        <v>6.3480000000000003E-3</v>
      </c>
      <c r="AJ38" s="1">
        <v>8.208E-3</v>
      </c>
      <c r="AK38" s="1">
        <v>2.4920999999999999E-2</v>
      </c>
      <c r="AL38" s="1">
        <v>1.8485999999999999E-2</v>
      </c>
      <c r="AM38" s="1">
        <v>0</v>
      </c>
      <c r="AN38" s="1">
        <v>0</v>
      </c>
      <c r="AO38" s="1">
        <v>7.6909999999999999E-3</v>
      </c>
      <c r="AP38" s="1">
        <v>9.2339999999999992E-3</v>
      </c>
      <c r="AQ38" s="1">
        <v>1.5009E-2</v>
      </c>
      <c r="AR38" s="1">
        <v>1.1995E-2</v>
      </c>
      <c r="AS38" s="1">
        <v>1.3611E-2</v>
      </c>
      <c r="AT38" s="1">
        <v>3.2060999999999999E-2</v>
      </c>
      <c r="AU38" s="1">
        <v>2.5864999999999999E-2</v>
      </c>
      <c r="AV38" s="1">
        <v>0</v>
      </c>
      <c r="AW38" s="1">
        <v>0</v>
      </c>
      <c r="AX38" s="1">
        <v>-8875</v>
      </c>
      <c r="AY38" s="1">
        <v>29026</v>
      </c>
      <c r="AZ38" s="1">
        <v>-20</v>
      </c>
      <c r="BA38" s="1">
        <v>51.581699999999998</v>
      </c>
      <c r="BB38" s="1">
        <v>49.607799999999997</v>
      </c>
    </row>
    <row r="39" spans="1:54" x14ac:dyDescent="0.3">
      <c r="A39" s="78" t="s">
        <v>54</v>
      </c>
      <c r="B39" s="1">
        <v>6</v>
      </c>
      <c r="C39" s="1">
        <v>40</v>
      </c>
      <c r="D39" s="1">
        <v>15</v>
      </c>
      <c r="E39" s="1">
        <v>50</v>
      </c>
      <c r="F39" s="1">
        <v>3</v>
      </c>
      <c r="G39" s="1">
        <v>175</v>
      </c>
      <c r="H39" s="18">
        <v>53.817799999999998</v>
      </c>
      <c r="I39" s="1">
        <v>1.3820000000000001E-2</v>
      </c>
      <c r="J39" s="1">
        <v>-6.6E-4</v>
      </c>
      <c r="K39" s="17">
        <v>-6.6E-4</v>
      </c>
      <c r="L39" s="1">
        <v>46.845799999999997</v>
      </c>
      <c r="M39" s="1">
        <v>1.1055000000000001E-2</v>
      </c>
      <c r="N39" s="1">
        <v>-7.2000000000000005E-4</v>
      </c>
      <c r="O39" s="1">
        <v>0.138071</v>
      </c>
      <c r="P39" s="1">
        <v>2.0916000000000001E-2</v>
      </c>
      <c r="Q39" s="1">
        <v>0.71169000000000004</v>
      </c>
      <c r="R39" s="1">
        <v>2.8101999999999999E-2</v>
      </c>
      <c r="S39" s="1">
        <v>53.693800000000003</v>
      </c>
      <c r="T39" s="1">
        <v>101.462</v>
      </c>
      <c r="U39" s="1">
        <v>2.3052E-2</v>
      </c>
      <c r="V39" s="1">
        <v>-8.8999999999999995E-4</v>
      </c>
      <c r="W39" s="1">
        <v>100.22</v>
      </c>
      <c r="X39" s="1">
        <v>2.0888E-2</v>
      </c>
      <c r="Y39" s="1">
        <v>-1.1999999999999999E-3</v>
      </c>
      <c r="Z39" s="1">
        <v>0.17762800000000001</v>
      </c>
      <c r="AA39" s="1">
        <v>2.9264999999999999E-2</v>
      </c>
      <c r="AB39" s="1">
        <v>0.95934299999999995</v>
      </c>
      <c r="AC39" s="1">
        <v>3.3850999999999999E-2</v>
      </c>
      <c r="AD39" s="1">
        <v>0</v>
      </c>
      <c r="AE39" s="1">
        <v>101.462</v>
      </c>
      <c r="AF39" s="1">
        <v>4.5890000000000002E-3</v>
      </c>
      <c r="AG39" s="1">
        <v>6.6940000000000003E-3</v>
      </c>
      <c r="AH39" s="1">
        <v>7.0619999999999997E-3</v>
      </c>
      <c r="AI39" s="1">
        <v>6.4460000000000003E-3</v>
      </c>
      <c r="AJ39" s="1">
        <v>8.0540000000000004E-3</v>
      </c>
      <c r="AK39" s="1">
        <v>2.4618999999999999E-2</v>
      </c>
      <c r="AL39" s="1">
        <v>1.9791E-2</v>
      </c>
      <c r="AM39" s="1">
        <v>0</v>
      </c>
      <c r="AN39" s="1">
        <v>0</v>
      </c>
      <c r="AO39" s="1">
        <v>7.6540000000000002E-3</v>
      </c>
      <c r="AP39" s="1">
        <v>9.0419999999999997E-3</v>
      </c>
      <c r="AQ39" s="1">
        <v>1.5107000000000001E-2</v>
      </c>
      <c r="AR39" s="1">
        <v>1.218E-2</v>
      </c>
      <c r="AS39" s="1">
        <v>1.3356E-2</v>
      </c>
      <c r="AT39" s="1">
        <v>3.1673E-2</v>
      </c>
      <c r="AU39" s="1">
        <v>2.7691E-2</v>
      </c>
      <c r="AV39" s="1">
        <v>0</v>
      </c>
      <c r="AW39" s="1">
        <v>0</v>
      </c>
      <c r="AX39" s="1">
        <v>-8877</v>
      </c>
      <c r="AY39" s="1">
        <v>29025</v>
      </c>
      <c r="AZ39" s="1">
        <v>-20</v>
      </c>
      <c r="BA39" s="1">
        <v>53.817799999999998</v>
      </c>
      <c r="BB39" s="1">
        <v>49.622999999999998</v>
      </c>
    </row>
    <row r="40" spans="1:54" x14ac:dyDescent="0.3">
      <c r="A40" s="78" t="s">
        <v>54</v>
      </c>
      <c r="B40" s="1">
        <v>6</v>
      </c>
      <c r="C40" s="1">
        <v>40</v>
      </c>
      <c r="D40" s="1">
        <v>15</v>
      </c>
      <c r="E40" s="1">
        <v>50</v>
      </c>
      <c r="F40" s="1">
        <v>3</v>
      </c>
      <c r="G40" s="1">
        <v>176</v>
      </c>
      <c r="H40" s="18">
        <v>56.9801</v>
      </c>
      <c r="I40" s="1">
        <v>1.3237000000000001E-2</v>
      </c>
      <c r="J40" s="1">
        <v>3.362E-3</v>
      </c>
      <c r="K40" s="17">
        <v>3.362E-3</v>
      </c>
      <c r="L40" s="1">
        <v>46.492800000000003</v>
      </c>
      <c r="M40" s="1">
        <v>1.089E-2</v>
      </c>
      <c r="N40" s="1">
        <v>-5.2100000000000002E-3</v>
      </c>
      <c r="O40" s="1">
        <v>0.12588299999999999</v>
      </c>
      <c r="P40" s="1">
        <v>1.8268E-2</v>
      </c>
      <c r="Q40" s="1">
        <v>0.75726000000000004</v>
      </c>
      <c r="R40" s="1">
        <v>2.8565E-2</v>
      </c>
      <c r="S40" s="1">
        <v>53.300899999999999</v>
      </c>
      <c r="T40" s="1">
        <v>100.746</v>
      </c>
      <c r="U40" s="1">
        <v>2.2079999999999999E-2</v>
      </c>
      <c r="V40" s="1">
        <v>4.5409999999999999E-3</v>
      </c>
      <c r="W40" s="1">
        <v>99.464699999999993</v>
      </c>
      <c r="X40" s="1">
        <v>2.0576000000000001E-2</v>
      </c>
      <c r="Y40" s="1">
        <v>-8.6499999999999997E-3</v>
      </c>
      <c r="Z40" s="1">
        <v>0.16194800000000001</v>
      </c>
      <c r="AA40" s="1">
        <v>2.5559999999999999E-2</v>
      </c>
      <c r="AB40" s="1">
        <v>1.02077</v>
      </c>
      <c r="AC40" s="1">
        <v>3.4409000000000002E-2</v>
      </c>
      <c r="AD40" s="1">
        <v>0</v>
      </c>
      <c r="AE40" s="1">
        <v>100.746</v>
      </c>
      <c r="AF40" s="1">
        <v>4.5469999999999998E-3</v>
      </c>
      <c r="AG40" s="1">
        <v>6.6039999999999996E-3</v>
      </c>
      <c r="AH40" s="1">
        <v>7.2030000000000002E-3</v>
      </c>
      <c r="AI40" s="1">
        <v>6.522E-3</v>
      </c>
      <c r="AJ40" s="1">
        <v>8.071E-3</v>
      </c>
      <c r="AK40" s="1">
        <v>2.4441000000000001E-2</v>
      </c>
      <c r="AL40" s="1">
        <v>2.4319E-2</v>
      </c>
      <c r="AM40" s="1">
        <v>0</v>
      </c>
      <c r="AN40" s="1">
        <v>0</v>
      </c>
      <c r="AO40" s="1">
        <v>7.5849999999999997E-3</v>
      </c>
      <c r="AP40" s="1">
        <v>8.9210000000000001E-3</v>
      </c>
      <c r="AQ40" s="1">
        <v>1.541E-2</v>
      </c>
      <c r="AR40" s="1">
        <v>1.2323000000000001E-2</v>
      </c>
      <c r="AS40" s="1">
        <v>1.3384999999999999E-2</v>
      </c>
      <c r="AT40" s="1">
        <v>3.1444E-2</v>
      </c>
      <c r="AU40" s="1">
        <v>3.4027000000000002E-2</v>
      </c>
      <c r="AV40" s="1">
        <v>0</v>
      </c>
      <c r="AW40" s="1">
        <v>0</v>
      </c>
      <c r="AX40" s="1">
        <v>-8880</v>
      </c>
      <c r="AY40" s="1">
        <v>29024</v>
      </c>
      <c r="AZ40" s="1">
        <v>-20</v>
      </c>
      <c r="BA40" s="1">
        <v>56.9801</v>
      </c>
      <c r="BB40" s="1">
        <v>49.622999999999998</v>
      </c>
    </row>
    <row r="41" spans="1:54" x14ac:dyDescent="0.3">
      <c r="A41" s="78" t="s">
        <v>55</v>
      </c>
      <c r="B41" s="1">
        <v>7</v>
      </c>
      <c r="C41" s="1">
        <v>40</v>
      </c>
      <c r="D41" s="1">
        <v>15</v>
      </c>
      <c r="E41" s="1">
        <v>50</v>
      </c>
      <c r="F41" s="1">
        <v>3</v>
      </c>
      <c r="G41" s="1">
        <v>177</v>
      </c>
      <c r="H41" s="18">
        <v>0</v>
      </c>
      <c r="I41" s="1">
        <v>3.4535000000000003E-2</v>
      </c>
      <c r="J41" s="1">
        <v>46.116700000000002</v>
      </c>
      <c r="L41" s="1">
        <v>16.8216</v>
      </c>
      <c r="M41" s="1">
        <v>0.25431300000000001</v>
      </c>
      <c r="N41" s="1">
        <v>-1.1100000000000001E-3</v>
      </c>
      <c r="O41" s="1">
        <v>0.83796400000000004</v>
      </c>
      <c r="P41" s="1">
        <v>5.3018999999999997E-2</v>
      </c>
      <c r="Q41" s="1">
        <v>-8.7249999999999994E-2</v>
      </c>
      <c r="R41" s="1">
        <v>0.16170100000000001</v>
      </c>
      <c r="S41" s="1">
        <v>35.856099999999998</v>
      </c>
      <c r="T41" s="1">
        <v>100.048</v>
      </c>
      <c r="U41" s="1">
        <v>5.7605999999999997E-2</v>
      </c>
      <c r="V41" s="1">
        <v>62.294499999999999</v>
      </c>
      <c r="W41" s="1">
        <v>35.987400000000001</v>
      </c>
      <c r="X41" s="1">
        <v>0.48052</v>
      </c>
      <c r="Y41" s="1">
        <v>-1.8400000000000001E-3</v>
      </c>
      <c r="Z41" s="1">
        <v>1.0780400000000001</v>
      </c>
      <c r="AA41" s="1">
        <v>7.4185000000000001E-2</v>
      </c>
      <c r="AB41" s="1">
        <v>-0.11762</v>
      </c>
      <c r="AC41" s="1">
        <v>0.19478400000000001</v>
      </c>
      <c r="AD41" s="1">
        <v>0</v>
      </c>
      <c r="AE41" s="1">
        <v>100.048</v>
      </c>
      <c r="AF41" s="1">
        <v>6.1980000000000004E-3</v>
      </c>
      <c r="AG41" s="1">
        <v>9.6279999999999994E-3</v>
      </c>
      <c r="AH41" s="1">
        <v>9.4439999999999993E-3</v>
      </c>
      <c r="AI41" s="1">
        <v>7.9229999999999995E-3</v>
      </c>
      <c r="AJ41" s="1">
        <v>1.0468E-2</v>
      </c>
      <c r="AK41" s="1">
        <v>3.0411000000000001E-2</v>
      </c>
      <c r="AL41" s="1">
        <v>3.2688000000000002E-2</v>
      </c>
      <c r="AM41" s="1">
        <v>0</v>
      </c>
      <c r="AN41" s="1">
        <v>0</v>
      </c>
      <c r="AO41" s="1">
        <v>1.0338E-2</v>
      </c>
      <c r="AP41" s="1">
        <v>1.3006E-2</v>
      </c>
      <c r="AQ41" s="1">
        <v>2.0204E-2</v>
      </c>
      <c r="AR41" s="1">
        <v>1.4971E-2</v>
      </c>
      <c r="AS41" s="1">
        <v>1.7358999999999999E-2</v>
      </c>
      <c r="AT41" s="1">
        <v>3.9123999999999999E-2</v>
      </c>
      <c r="AU41" s="1">
        <v>4.5735999999999999E-2</v>
      </c>
      <c r="AV41" s="1">
        <v>0</v>
      </c>
      <c r="AW41" s="1">
        <v>0</v>
      </c>
      <c r="AX41" s="1">
        <v>-8787</v>
      </c>
      <c r="AY41" s="1">
        <v>28989</v>
      </c>
      <c r="AZ41" s="1">
        <v>-20</v>
      </c>
      <c r="BA41" s="1">
        <v>0</v>
      </c>
      <c r="BB41" s="1">
        <v>49.622999999999998</v>
      </c>
    </row>
    <row r="42" spans="1:54" x14ac:dyDescent="0.3">
      <c r="A42" s="78" t="s">
        <v>55</v>
      </c>
      <c r="B42" s="1">
        <v>7</v>
      </c>
      <c r="C42" s="1">
        <v>40</v>
      </c>
      <c r="D42" s="1">
        <v>15</v>
      </c>
      <c r="E42" s="1">
        <v>50</v>
      </c>
      <c r="F42" s="1">
        <v>3</v>
      </c>
      <c r="G42" s="1">
        <v>178</v>
      </c>
      <c r="H42" s="18">
        <v>2</v>
      </c>
      <c r="I42" s="1">
        <v>3.2183000000000003E-2</v>
      </c>
      <c r="J42" s="1">
        <v>47.735100000000003</v>
      </c>
      <c r="L42" s="1">
        <v>15.6944</v>
      </c>
      <c r="M42" s="1">
        <v>1.3818E-2</v>
      </c>
      <c r="N42" s="1">
        <v>7.953E-3</v>
      </c>
      <c r="O42" s="1">
        <v>0.73519100000000004</v>
      </c>
      <c r="P42" s="1">
        <v>6.3152E-2</v>
      </c>
      <c r="Q42" s="1">
        <v>-0.16777</v>
      </c>
      <c r="R42" s="1">
        <v>6.2231000000000002E-2</v>
      </c>
      <c r="S42" s="1">
        <v>34.856200000000001</v>
      </c>
      <c r="T42" s="1">
        <v>99.032399999999996</v>
      </c>
      <c r="U42" s="1">
        <v>5.3683000000000002E-2</v>
      </c>
      <c r="V42" s="1">
        <v>64.480599999999995</v>
      </c>
      <c r="W42" s="1">
        <v>33.575800000000001</v>
      </c>
      <c r="X42" s="1">
        <v>2.6109E-2</v>
      </c>
      <c r="Y42" s="1">
        <v>1.3188999999999999E-2</v>
      </c>
      <c r="Z42" s="1">
        <v>0.94582200000000005</v>
      </c>
      <c r="AA42" s="1">
        <v>8.8361999999999996E-2</v>
      </c>
      <c r="AB42" s="1">
        <v>-0.22614999999999999</v>
      </c>
      <c r="AC42" s="1">
        <v>7.4963000000000002E-2</v>
      </c>
      <c r="AD42" s="1">
        <v>3.9999999999999998E-6</v>
      </c>
      <c r="AE42" s="1">
        <v>99.032399999999996</v>
      </c>
      <c r="AF42" s="1">
        <v>6.2059999999999997E-3</v>
      </c>
      <c r="AG42" s="1">
        <v>9.8910000000000005E-3</v>
      </c>
      <c r="AH42" s="1">
        <v>9.3229999999999997E-3</v>
      </c>
      <c r="AI42" s="1">
        <v>8.0770000000000008E-3</v>
      </c>
      <c r="AJ42" s="1">
        <v>1.0292000000000001E-2</v>
      </c>
      <c r="AK42" s="1">
        <v>3.2363000000000003E-2</v>
      </c>
      <c r="AL42" s="1">
        <v>2.6209E-2</v>
      </c>
      <c r="AM42" s="1">
        <v>0</v>
      </c>
      <c r="AN42" s="1">
        <v>0</v>
      </c>
      <c r="AO42" s="1">
        <v>1.0352E-2</v>
      </c>
      <c r="AP42" s="1">
        <v>1.3361E-2</v>
      </c>
      <c r="AQ42" s="1">
        <v>1.9945999999999998E-2</v>
      </c>
      <c r="AR42" s="1">
        <v>1.5259999999999999E-2</v>
      </c>
      <c r="AS42" s="1">
        <v>1.7066999999999999E-2</v>
      </c>
      <c r="AT42" s="1">
        <v>4.1634999999999998E-2</v>
      </c>
      <c r="AU42" s="1">
        <v>3.6672000000000003E-2</v>
      </c>
      <c r="AV42" s="1">
        <v>0</v>
      </c>
      <c r="AW42" s="1">
        <v>0</v>
      </c>
      <c r="AX42" s="1">
        <v>-8787</v>
      </c>
      <c r="AY42" s="1">
        <v>28991</v>
      </c>
      <c r="AZ42" s="1">
        <v>-20</v>
      </c>
      <c r="BA42" s="1">
        <v>2</v>
      </c>
      <c r="BB42" s="1">
        <v>49.622999999999998</v>
      </c>
    </row>
    <row r="43" spans="1:54" x14ac:dyDescent="0.3">
      <c r="A43" s="78" t="s">
        <v>56</v>
      </c>
      <c r="B43" s="1">
        <v>8</v>
      </c>
      <c r="C43" s="1">
        <v>40</v>
      </c>
      <c r="D43" s="1">
        <v>15</v>
      </c>
      <c r="E43" s="1">
        <v>50</v>
      </c>
      <c r="F43" s="1">
        <v>3</v>
      </c>
      <c r="G43" s="1">
        <v>179</v>
      </c>
      <c r="H43" s="18">
        <v>0</v>
      </c>
      <c r="I43" s="1">
        <v>3.3362000000000003E-2</v>
      </c>
      <c r="J43" s="1">
        <v>47.893700000000003</v>
      </c>
      <c r="L43" s="1">
        <v>15.6258</v>
      </c>
      <c r="M43" s="1">
        <v>1.438E-2</v>
      </c>
      <c r="N43" s="1">
        <v>7.1180000000000002E-3</v>
      </c>
      <c r="O43" s="1">
        <v>0.64929800000000004</v>
      </c>
      <c r="P43" s="1">
        <v>2.6585000000000001E-2</v>
      </c>
      <c r="Q43" s="1">
        <v>-7.306E-2</v>
      </c>
      <c r="R43" s="1">
        <v>3.8958E-2</v>
      </c>
      <c r="S43" s="1">
        <v>34.823500000000003</v>
      </c>
      <c r="T43" s="1">
        <v>99.039699999999996</v>
      </c>
      <c r="U43" s="1">
        <v>5.5649999999999998E-2</v>
      </c>
      <c r="V43" s="1">
        <v>64.694900000000004</v>
      </c>
      <c r="W43" s="1">
        <v>33.429200000000002</v>
      </c>
      <c r="X43" s="1">
        <v>2.7171000000000001E-2</v>
      </c>
      <c r="Y43" s="1">
        <v>1.1804E-2</v>
      </c>
      <c r="Z43" s="1">
        <v>0.83531999999999995</v>
      </c>
      <c r="AA43" s="1">
        <v>3.7197000000000001E-2</v>
      </c>
      <c r="AB43" s="1">
        <v>-9.8489999999999994E-2</v>
      </c>
      <c r="AC43" s="1">
        <v>4.6927999999999997E-2</v>
      </c>
      <c r="AD43" s="1">
        <v>7.9999999999999996E-6</v>
      </c>
      <c r="AE43" s="1">
        <v>99.039699999999996</v>
      </c>
      <c r="AF43" s="1">
        <v>6.1989999999999996E-3</v>
      </c>
      <c r="AG43" s="1">
        <v>9.7129999999999994E-3</v>
      </c>
      <c r="AH43" s="1">
        <v>9.4570000000000001E-3</v>
      </c>
      <c r="AI43" s="1">
        <v>7.6530000000000001E-3</v>
      </c>
      <c r="AJ43" s="1">
        <v>1.0185E-2</v>
      </c>
      <c r="AK43" s="1">
        <v>3.2358999999999999E-2</v>
      </c>
      <c r="AL43" s="1">
        <v>3.1911000000000002E-2</v>
      </c>
      <c r="AM43" s="1">
        <v>0</v>
      </c>
      <c r="AN43" s="1">
        <v>0</v>
      </c>
      <c r="AO43" s="1">
        <v>1.0340999999999999E-2</v>
      </c>
      <c r="AP43" s="1">
        <v>1.312E-2</v>
      </c>
      <c r="AQ43" s="1">
        <v>2.0232E-2</v>
      </c>
      <c r="AR43" s="1">
        <v>1.4461E-2</v>
      </c>
      <c r="AS43" s="1">
        <v>1.6889999999999999E-2</v>
      </c>
      <c r="AT43" s="1">
        <v>4.163E-2</v>
      </c>
      <c r="AU43" s="1">
        <v>4.4649000000000001E-2</v>
      </c>
      <c r="AV43" s="1">
        <v>0</v>
      </c>
      <c r="AW43" s="1">
        <v>0</v>
      </c>
      <c r="AX43" s="1">
        <v>-8791</v>
      </c>
      <c r="AY43" s="1">
        <v>28998</v>
      </c>
      <c r="AZ43" s="1">
        <v>-20</v>
      </c>
      <c r="BA43" s="1">
        <v>0</v>
      </c>
      <c r="BB43" s="1">
        <v>49.622999999999998</v>
      </c>
    </row>
    <row r="44" spans="1:54" x14ac:dyDescent="0.3">
      <c r="A44" s="78" t="s">
        <v>56</v>
      </c>
      <c r="B44" s="1">
        <v>8</v>
      </c>
      <c r="C44" s="1">
        <v>40</v>
      </c>
      <c r="D44" s="1">
        <v>15</v>
      </c>
      <c r="E44" s="1">
        <v>50</v>
      </c>
      <c r="F44" s="1">
        <v>3</v>
      </c>
      <c r="G44" s="1">
        <v>180</v>
      </c>
      <c r="H44" s="18">
        <v>4</v>
      </c>
      <c r="I44" s="1">
        <v>2.4156E-2</v>
      </c>
      <c r="J44" s="1">
        <v>48.0366</v>
      </c>
      <c r="L44" s="1">
        <v>15.528600000000001</v>
      </c>
      <c r="M44" s="1">
        <v>-9.0000000000000006E-5</v>
      </c>
      <c r="N44" s="1">
        <v>8.5400000000000007E-3</v>
      </c>
      <c r="O44" s="1">
        <v>0.69501199999999996</v>
      </c>
      <c r="P44" s="1">
        <v>-6.6299999999999996E-3</v>
      </c>
      <c r="Q44" s="1">
        <v>-0.15110999999999999</v>
      </c>
      <c r="R44" s="1">
        <v>3.2960000000000003E-2</v>
      </c>
      <c r="S44" s="1">
        <v>34.716200000000001</v>
      </c>
      <c r="T44" s="1">
        <v>98.884200000000007</v>
      </c>
      <c r="U44" s="1">
        <v>4.0294000000000003E-2</v>
      </c>
      <c r="V44" s="1">
        <v>64.887799999999999</v>
      </c>
      <c r="W44" s="1">
        <v>33.221200000000003</v>
      </c>
      <c r="X44" s="1">
        <v>-1.7000000000000001E-4</v>
      </c>
      <c r="Y44" s="1">
        <v>1.4161999999999999E-2</v>
      </c>
      <c r="Z44" s="1">
        <v>0.89413100000000001</v>
      </c>
      <c r="AA44" s="1">
        <v>-9.2700000000000005E-3</v>
      </c>
      <c r="AB44" s="1">
        <v>-0.20369000000000001</v>
      </c>
      <c r="AC44" s="1">
        <v>3.9704000000000003E-2</v>
      </c>
      <c r="AD44" s="1">
        <v>0</v>
      </c>
      <c r="AE44" s="1">
        <v>98.884200000000007</v>
      </c>
      <c r="AF44" s="1">
        <v>6.3730000000000002E-3</v>
      </c>
      <c r="AG44" s="1">
        <v>9.6729999999999993E-3</v>
      </c>
      <c r="AH44" s="1">
        <v>9.4649999999999995E-3</v>
      </c>
      <c r="AI44" s="1">
        <v>8.0529999999999994E-3</v>
      </c>
      <c r="AJ44" s="1">
        <v>9.9509999999999998E-3</v>
      </c>
      <c r="AK44" s="1">
        <v>3.2121999999999998E-2</v>
      </c>
      <c r="AL44" s="1">
        <v>4.0891999999999998E-2</v>
      </c>
      <c r="AM44" s="1">
        <v>0</v>
      </c>
      <c r="AN44" s="1">
        <v>0</v>
      </c>
      <c r="AO44" s="1">
        <v>1.0631E-2</v>
      </c>
      <c r="AP44" s="1">
        <v>1.3065999999999999E-2</v>
      </c>
      <c r="AQ44" s="1">
        <v>2.0249E-2</v>
      </c>
      <c r="AR44" s="1">
        <v>1.5217E-2</v>
      </c>
      <c r="AS44" s="1">
        <v>1.6501999999999999E-2</v>
      </c>
      <c r="AT44" s="1">
        <v>4.1325000000000001E-2</v>
      </c>
      <c r="AU44" s="1">
        <v>5.7216000000000003E-2</v>
      </c>
      <c r="AV44" s="1">
        <v>0</v>
      </c>
      <c r="AW44" s="1">
        <v>0</v>
      </c>
      <c r="AX44" s="1">
        <v>-8787</v>
      </c>
      <c r="AY44" s="1">
        <v>28998</v>
      </c>
      <c r="AZ44" s="1">
        <v>-20</v>
      </c>
      <c r="BA44" s="1">
        <v>4</v>
      </c>
      <c r="BB44" s="1">
        <v>49.607799999999997</v>
      </c>
    </row>
    <row r="45" spans="1:54" x14ac:dyDescent="0.3">
      <c r="A45" s="78" t="s">
        <v>56</v>
      </c>
      <c r="B45" s="1">
        <v>8</v>
      </c>
      <c r="C45" s="1">
        <v>40</v>
      </c>
      <c r="D45" s="1">
        <v>15</v>
      </c>
      <c r="E45" s="1">
        <v>50</v>
      </c>
      <c r="F45" s="1">
        <v>3</v>
      </c>
      <c r="G45" s="1">
        <v>181</v>
      </c>
      <c r="H45" s="18">
        <v>11.2111</v>
      </c>
      <c r="I45" s="1">
        <v>6.9596000000000005E-2</v>
      </c>
      <c r="J45" s="1">
        <v>19.888400000000001</v>
      </c>
      <c r="L45" s="1">
        <v>28.1236</v>
      </c>
      <c r="M45" s="1">
        <v>3.3930099999999999</v>
      </c>
      <c r="N45" s="1">
        <v>2.5359E-2</v>
      </c>
      <c r="O45" s="1">
        <v>1.3511</v>
      </c>
      <c r="P45" s="1">
        <v>0.21357799999999999</v>
      </c>
      <c r="Q45" s="1">
        <v>0.27121699999999999</v>
      </c>
      <c r="R45" s="1">
        <v>1.0702199999999999</v>
      </c>
      <c r="S45" s="1">
        <v>42.886600000000001</v>
      </c>
      <c r="T45" s="1">
        <v>97.292699999999996</v>
      </c>
      <c r="U45" s="1">
        <v>0.116091</v>
      </c>
      <c r="V45" s="1">
        <v>26.865300000000001</v>
      </c>
      <c r="W45" s="1">
        <v>60.166400000000003</v>
      </c>
      <c r="X45" s="1">
        <v>6.4110399999999998</v>
      </c>
      <c r="Y45" s="1">
        <v>4.2053E-2</v>
      </c>
      <c r="Z45" s="1">
        <v>1.7381899999999999</v>
      </c>
      <c r="AA45" s="1">
        <v>0.29883799999999999</v>
      </c>
      <c r="AB45" s="1">
        <v>0.365595</v>
      </c>
      <c r="AC45" s="1">
        <v>1.28918</v>
      </c>
      <c r="AD45" s="1">
        <v>7.9999999999999996E-6</v>
      </c>
      <c r="AE45" s="1">
        <v>97.292699999999996</v>
      </c>
      <c r="AF45" s="1">
        <v>5.3660000000000001E-3</v>
      </c>
      <c r="AG45" s="1">
        <v>8.4550000000000007E-3</v>
      </c>
      <c r="AH45" s="1">
        <v>8.1480000000000007E-3</v>
      </c>
      <c r="AI45" s="1">
        <v>6.7790000000000003E-3</v>
      </c>
      <c r="AJ45" s="1">
        <v>9.1240000000000002E-3</v>
      </c>
      <c r="AK45" s="1">
        <v>2.8160000000000001E-2</v>
      </c>
      <c r="AL45" s="1">
        <v>3.0109E-2</v>
      </c>
      <c r="AM45" s="1">
        <v>0</v>
      </c>
      <c r="AN45" s="1">
        <v>0</v>
      </c>
      <c r="AO45" s="1">
        <v>8.9510000000000006E-3</v>
      </c>
      <c r="AP45" s="1">
        <v>1.1421000000000001E-2</v>
      </c>
      <c r="AQ45" s="1">
        <v>1.7432E-2</v>
      </c>
      <c r="AR45" s="1">
        <v>1.2808E-2</v>
      </c>
      <c r="AS45" s="1">
        <v>1.5129999999999999E-2</v>
      </c>
      <c r="AT45" s="1">
        <v>3.6228000000000003E-2</v>
      </c>
      <c r="AU45" s="1">
        <v>4.2129E-2</v>
      </c>
      <c r="AV45" s="1">
        <v>0</v>
      </c>
      <c r="AW45" s="1">
        <v>0</v>
      </c>
      <c r="AX45" s="1">
        <v>-8781</v>
      </c>
      <c r="AY45" s="1">
        <v>28994</v>
      </c>
      <c r="AZ45" s="1">
        <v>-20</v>
      </c>
      <c r="BA45" s="1">
        <v>11.2111</v>
      </c>
      <c r="BB45" s="1">
        <v>49.622999999999998</v>
      </c>
    </row>
    <row r="46" spans="1:54" x14ac:dyDescent="0.3">
      <c r="A46" s="78" t="s">
        <v>56</v>
      </c>
      <c r="B46" s="1">
        <v>8</v>
      </c>
      <c r="C46" s="1">
        <v>40</v>
      </c>
      <c r="D46" s="1">
        <v>15</v>
      </c>
      <c r="E46" s="1">
        <v>50</v>
      </c>
      <c r="F46" s="1">
        <v>3</v>
      </c>
      <c r="G46" s="1">
        <v>182</v>
      </c>
      <c r="H46" s="18">
        <v>19.755099999999999</v>
      </c>
      <c r="I46" s="1">
        <v>0.113328</v>
      </c>
      <c r="J46" s="1">
        <v>7.7271000000000006E-2</v>
      </c>
      <c r="L46" s="1">
        <v>37.244700000000002</v>
      </c>
      <c r="M46" s="1">
        <v>6.3220200000000002</v>
      </c>
      <c r="N46" s="1">
        <v>4.2299000000000003E-2</v>
      </c>
      <c r="O46" s="1">
        <v>1.8029500000000001</v>
      </c>
      <c r="P46" s="1">
        <v>0.33423900000000001</v>
      </c>
      <c r="Q46" s="1">
        <v>0.52490599999999998</v>
      </c>
      <c r="R46" s="1">
        <v>1.4851700000000001</v>
      </c>
      <c r="S46" s="1">
        <v>49.325499999999998</v>
      </c>
      <c r="T46" s="1">
        <v>97.272499999999994</v>
      </c>
      <c r="U46" s="1">
        <v>0.18903800000000001</v>
      </c>
      <c r="V46" s="1">
        <v>0.104378</v>
      </c>
      <c r="W46" s="1">
        <v>79.6798</v>
      </c>
      <c r="X46" s="1">
        <v>11.945399999999999</v>
      </c>
      <c r="Y46" s="1">
        <v>7.0143999999999998E-2</v>
      </c>
      <c r="Z46" s="1">
        <v>2.3194900000000001</v>
      </c>
      <c r="AA46" s="1">
        <v>0.46766799999999997</v>
      </c>
      <c r="AB46" s="1">
        <v>0.70756200000000002</v>
      </c>
      <c r="AC46" s="1">
        <v>1.7890200000000001</v>
      </c>
      <c r="AD46" s="1">
        <v>0</v>
      </c>
      <c r="AE46" s="1">
        <v>97.272499999999994</v>
      </c>
      <c r="AF46" s="1">
        <v>4.7099999999999998E-3</v>
      </c>
      <c r="AG46" s="1">
        <v>6.6579999999999999E-3</v>
      </c>
      <c r="AH46" s="1">
        <v>7.3070000000000001E-3</v>
      </c>
      <c r="AI46" s="1">
        <v>6.672E-3</v>
      </c>
      <c r="AJ46" s="1">
        <v>7.7980000000000002E-3</v>
      </c>
      <c r="AK46" s="1">
        <v>2.3473000000000001E-2</v>
      </c>
      <c r="AL46" s="1">
        <v>2.7959999999999999E-2</v>
      </c>
      <c r="AM46" s="1">
        <v>0</v>
      </c>
      <c r="AN46" s="1">
        <v>0</v>
      </c>
      <c r="AO46" s="1">
        <v>7.8560000000000001E-3</v>
      </c>
      <c r="AP46" s="1">
        <v>8.9940000000000003E-3</v>
      </c>
      <c r="AQ46" s="1">
        <v>1.5633000000000001E-2</v>
      </c>
      <c r="AR46" s="1">
        <v>1.2607E-2</v>
      </c>
      <c r="AS46" s="1">
        <v>1.2932000000000001E-2</v>
      </c>
      <c r="AT46" s="1">
        <v>3.0199E-2</v>
      </c>
      <c r="AU46" s="1">
        <v>3.9121000000000003E-2</v>
      </c>
      <c r="AV46" s="1">
        <v>0</v>
      </c>
      <c r="AW46" s="1">
        <v>0</v>
      </c>
      <c r="AX46" s="1">
        <v>-8784</v>
      </c>
      <c r="AY46" s="1">
        <v>28986</v>
      </c>
      <c r="AZ46" s="1">
        <v>-25</v>
      </c>
      <c r="BA46" s="1">
        <v>19.755099999999999</v>
      </c>
      <c r="BB46" s="1">
        <v>49.622999999999998</v>
      </c>
    </row>
    <row r="47" spans="1:54" x14ac:dyDescent="0.3">
      <c r="A47" s="78" t="s">
        <v>56</v>
      </c>
      <c r="B47" s="1">
        <v>8</v>
      </c>
      <c r="C47" s="1">
        <v>40</v>
      </c>
      <c r="D47" s="1">
        <v>15</v>
      </c>
      <c r="E47" s="1">
        <v>50</v>
      </c>
      <c r="F47" s="1">
        <v>3</v>
      </c>
      <c r="G47" s="1">
        <v>183</v>
      </c>
      <c r="H47" s="18">
        <v>28.974699999999999</v>
      </c>
      <c r="I47" s="1">
        <v>0.11085399999999999</v>
      </c>
      <c r="J47" s="1">
        <v>0.19165499999999999</v>
      </c>
      <c r="L47" s="1">
        <v>37.047600000000003</v>
      </c>
      <c r="M47" s="1">
        <v>6.2111400000000003</v>
      </c>
      <c r="N47" s="1">
        <v>3.1349000000000002E-2</v>
      </c>
      <c r="O47" s="1">
        <v>1.73569</v>
      </c>
      <c r="P47" s="1">
        <v>0.33246300000000001</v>
      </c>
      <c r="Q47" s="1">
        <v>0.50295999999999996</v>
      </c>
      <c r="R47" s="1">
        <v>1.23099</v>
      </c>
      <c r="S47" s="1">
        <v>48.953899999999997</v>
      </c>
      <c r="T47" s="1">
        <v>96.348500000000001</v>
      </c>
      <c r="U47" s="1">
        <v>0.18491099999999999</v>
      </c>
      <c r="V47" s="1">
        <v>0.25888699999999998</v>
      </c>
      <c r="W47" s="1">
        <v>79.257999999999996</v>
      </c>
      <c r="X47" s="1">
        <v>11.735799999999999</v>
      </c>
      <c r="Y47" s="1">
        <v>5.1985999999999997E-2</v>
      </c>
      <c r="Z47" s="1">
        <v>2.2329500000000002</v>
      </c>
      <c r="AA47" s="1">
        <v>0.46518300000000001</v>
      </c>
      <c r="AB47" s="1">
        <v>0.677979</v>
      </c>
      <c r="AC47" s="1">
        <v>1.4828399999999999</v>
      </c>
      <c r="AD47" s="1">
        <v>1.1E-5</v>
      </c>
      <c r="AE47" s="1">
        <v>96.348500000000001</v>
      </c>
      <c r="AF47" s="1">
        <v>4.6230000000000004E-3</v>
      </c>
      <c r="AG47" s="1">
        <v>6.8329999999999997E-3</v>
      </c>
      <c r="AH47" s="1">
        <v>7.326E-3</v>
      </c>
      <c r="AI47" s="1">
        <v>6.4809999999999998E-3</v>
      </c>
      <c r="AJ47" s="1">
        <v>8.43E-3</v>
      </c>
      <c r="AK47" s="1">
        <v>2.393E-2</v>
      </c>
      <c r="AL47" s="1">
        <v>3.0487E-2</v>
      </c>
      <c r="AM47" s="1">
        <v>0</v>
      </c>
      <c r="AN47" s="1">
        <v>0</v>
      </c>
      <c r="AO47" s="1">
        <v>7.711E-3</v>
      </c>
      <c r="AP47" s="1">
        <v>9.2309999999999996E-3</v>
      </c>
      <c r="AQ47" s="1">
        <v>1.5674E-2</v>
      </c>
      <c r="AR47" s="1">
        <v>1.2246E-2</v>
      </c>
      <c r="AS47" s="1">
        <v>1.3979999999999999E-2</v>
      </c>
      <c r="AT47" s="1">
        <v>3.0786000000000001E-2</v>
      </c>
      <c r="AU47" s="1">
        <v>4.2658000000000001E-2</v>
      </c>
      <c r="AV47" s="1">
        <v>0</v>
      </c>
      <c r="AW47" s="1">
        <v>0</v>
      </c>
      <c r="AX47" s="1">
        <v>-8790</v>
      </c>
      <c r="AY47" s="1">
        <v>28979</v>
      </c>
      <c r="AZ47" s="1">
        <v>-25</v>
      </c>
      <c r="BA47" s="1">
        <v>28.974699999999999</v>
      </c>
      <c r="BB47" s="1">
        <v>49.622999999999998</v>
      </c>
    </row>
    <row r="48" spans="1:54" x14ac:dyDescent="0.3">
      <c r="A48" s="78" t="s">
        <v>56</v>
      </c>
      <c r="B48" s="1">
        <v>8</v>
      </c>
      <c r="C48" s="1">
        <v>40</v>
      </c>
      <c r="D48" s="1">
        <v>15</v>
      </c>
      <c r="E48" s="1">
        <v>50</v>
      </c>
      <c r="F48" s="1">
        <v>3</v>
      </c>
      <c r="G48" s="1">
        <v>184</v>
      </c>
      <c r="H48" s="18">
        <v>34.073700000000002</v>
      </c>
      <c r="I48" s="1">
        <v>3.9375E-2</v>
      </c>
      <c r="J48" s="1">
        <v>46.660499999999999</v>
      </c>
      <c r="L48" s="1">
        <v>16.555499999999999</v>
      </c>
      <c r="M48" s="1">
        <v>0.20236000000000001</v>
      </c>
      <c r="N48" s="1">
        <v>1.0057999999999999E-2</v>
      </c>
      <c r="O48" s="1">
        <v>0.84062999999999999</v>
      </c>
      <c r="P48" s="1">
        <v>8.9700000000000002E-2</v>
      </c>
      <c r="Q48" s="1">
        <v>-1.0630000000000001E-2</v>
      </c>
      <c r="R48" s="1">
        <v>9.5243999999999995E-2</v>
      </c>
      <c r="S48" s="1">
        <v>35.736499999999999</v>
      </c>
      <c r="T48" s="1">
        <v>100.21899999999999</v>
      </c>
      <c r="U48" s="1">
        <v>6.5680000000000002E-2</v>
      </c>
      <c r="V48" s="1">
        <v>63.0291</v>
      </c>
      <c r="W48" s="1">
        <v>35.418100000000003</v>
      </c>
      <c r="X48" s="1">
        <v>0.38235599999999997</v>
      </c>
      <c r="Y48" s="1">
        <v>1.6678999999999999E-2</v>
      </c>
      <c r="Z48" s="1">
        <v>1.0814699999999999</v>
      </c>
      <c r="AA48" s="1">
        <v>0.12550800000000001</v>
      </c>
      <c r="AB48" s="1">
        <v>-1.4330000000000001E-2</v>
      </c>
      <c r="AC48" s="1">
        <v>0.114731</v>
      </c>
      <c r="AD48" s="1">
        <v>0</v>
      </c>
      <c r="AE48" s="1">
        <v>100.21899999999999</v>
      </c>
      <c r="AF48" s="1">
        <v>6.2360000000000002E-3</v>
      </c>
      <c r="AG48" s="1">
        <v>9.8069999999999997E-3</v>
      </c>
      <c r="AH48" s="1">
        <v>9.4380000000000002E-3</v>
      </c>
      <c r="AI48" s="1">
        <v>8.1880000000000008E-3</v>
      </c>
      <c r="AJ48" s="1">
        <v>9.887E-3</v>
      </c>
      <c r="AK48" s="1">
        <v>3.2069E-2</v>
      </c>
      <c r="AL48" s="1">
        <v>2.1350999999999998E-2</v>
      </c>
      <c r="AM48" s="1">
        <v>0</v>
      </c>
      <c r="AN48" s="1">
        <v>0</v>
      </c>
      <c r="AO48" s="1">
        <v>1.0401000000000001E-2</v>
      </c>
      <c r="AP48" s="1">
        <v>1.3247E-2</v>
      </c>
      <c r="AQ48" s="1">
        <v>2.0191000000000001E-2</v>
      </c>
      <c r="AR48" s="1">
        <v>1.5471E-2</v>
      </c>
      <c r="AS48" s="1">
        <v>1.6396000000000001E-2</v>
      </c>
      <c r="AT48" s="1">
        <v>4.1257000000000002E-2</v>
      </c>
      <c r="AU48" s="1">
        <v>2.9874000000000001E-2</v>
      </c>
      <c r="AV48" s="1">
        <v>0</v>
      </c>
      <c r="AW48" s="1">
        <v>0</v>
      </c>
      <c r="AX48" s="1">
        <v>-8791</v>
      </c>
      <c r="AY48" s="1">
        <v>28984</v>
      </c>
      <c r="AZ48" s="1">
        <v>-25</v>
      </c>
      <c r="BA48" s="1">
        <v>34.073700000000002</v>
      </c>
      <c r="BB48" s="1">
        <v>49.622999999999998</v>
      </c>
    </row>
    <row r="49" spans="1:54" x14ac:dyDescent="0.3">
      <c r="A49" s="78" t="s">
        <v>57</v>
      </c>
      <c r="B49" s="1">
        <v>9</v>
      </c>
      <c r="C49" s="1">
        <v>40</v>
      </c>
      <c r="D49" s="1">
        <v>15</v>
      </c>
      <c r="E49" s="1">
        <v>50</v>
      </c>
      <c r="F49" s="1">
        <v>3</v>
      </c>
      <c r="G49" s="1">
        <v>185</v>
      </c>
      <c r="H49" s="18">
        <v>0</v>
      </c>
      <c r="I49" s="1">
        <v>3.3416000000000001E-2</v>
      </c>
      <c r="J49" s="1">
        <v>48.2819</v>
      </c>
      <c r="L49" s="1">
        <v>15.770899999999999</v>
      </c>
      <c r="M49" s="1">
        <v>5.3189999999999999E-3</v>
      </c>
      <c r="N49" s="1">
        <v>6.7920000000000003E-3</v>
      </c>
      <c r="O49" s="1">
        <v>0.78086900000000004</v>
      </c>
      <c r="P49" s="1">
        <v>8.1640000000000004E-2</v>
      </c>
      <c r="Q49" s="1">
        <v>-0.14294000000000001</v>
      </c>
      <c r="R49" s="1">
        <v>3.1569E-2</v>
      </c>
      <c r="S49" s="1">
        <v>35.150500000000001</v>
      </c>
      <c r="T49" s="1">
        <v>100</v>
      </c>
      <c r="U49" s="1">
        <v>5.5739999999999998E-2</v>
      </c>
      <c r="V49" s="1">
        <v>65.219200000000001</v>
      </c>
      <c r="W49" s="1">
        <v>33.739600000000003</v>
      </c>
      <c r="X49" s="1">
        <v>1.005E-2</v>
      </c>
      <c r="Y49" s="1">
        <v>1.1263E-2</v>
      </c>
      <c r="Z49" s="1">
        <v>1.0045900000000001</v>
      </c>
      <c r="AA49" s="1">
        <v>0.114231</v>
      </c>
      <c r="AB49" s="1">
        <v>-0.19267999999999999</v>
      </c>
      <c r="AC49" s="1">
        <v>3.8026999999999998E-2</v>
      </c>
      <c r="AD49" s="1">
        <v>0</v>
      </c>
      <c r="AE49" s="1">
        <v>100</v>
      </c>
      <c r="AF49" s="1">
        <v>6.306E-3</v>
      </c>
      <c r="AG49" s="1">
        <v>9.6419999999999995E-3</v>
      </c>
      <c r="AH49" s="1">
        <v>9.1450000000000004E-3</v>
      </c>
      <c r="AI49" s="1">
        <v>7.8779999999999996E-3</v>
      </c>
      <c r="AJ49" s="1">
        <v>1.0148000000000001E-2</v>
      </c>
      <c r="AK49" s="1">
        <v>3.1902E-2</v>
      </c>
      <c r="AL49" s="1">
        <v>2.0194E-2</v>
      </c>
      <c r="AM49" s="1">
        <v>0</v>
      </c>
      <c r="AN49" s="1">
        <v>0</v>
      </c>
      <c r="AO49" s="1">
        <v>1.0518E-2</v>
      </c>
      <c r="AP49" s="1">
        <v>1.3024000000000001E-2</v>
      </c>
      <c r="AQ49" s="1">
        <v>1.9564999999999999E-2</v>
      </c>
      <c r="AR49" s="1">
        <v>1.4886E-2</v>
      </c>
      <c r="AS49" s="1">
        <v>1.6827999999999999E-2</v>
      </c>
      <c r="AT49" s="1">
        <v>4.1042000000000002E-2</v>
      </c>
      <c r="AU49" s="1">
        <v>2.8256E-2</v>
      </c>
      <c r="AV49" s="1">
        <v>0</v>
      </c>
      <c r="AW49" s="1">
        <v>0</v>
      </c>
      <c r="AX49" s="1">
        <v>-8790</v>
      </c>
      <c r="AY49" s="1">
        <v>28989</v>
      </c>
      <c r="AZ49" s="1">
        <v>-25</v>
      </c>
      <c r="BA49" s="1">
        <v>0</v>
      </c>
      <c r="BB49" s="1">
        <v>49.638300000000001</v>
      </c>
    </row>
    <row r="50" spans="1:54" x14ac:dyDescent="0.3">
      <c r="A50" s="78" t="s">
        <v>57</v>
      </c>
      <c r="B50" s="1">
        <v>9</v>
      </c>
      <c r="C50" s="1">
        <v>40</v>
      </c>
      <c r="D50" s="1">
        <v>15</v>
      </c>
      <c r="E50" s="1">
        <v>50</v>
      </c>
      <c r="F50" s="1">
        <v>3</v>
      </c>
      <c r="G50" s="1">
        <v>186</v>
      </c>
      <c r="H50" s="18">
        <v>3</v>
      </c>
      <c r="I50" s="1">
        <v>3.7865000000000003E-2</v>
      </c>
      <c r="J50" s="1">
        <v>48.147199999999998</v>
      </c>
      <c r="L50" s="1">
        <v>15.701599999999999</v>
      </c>
      <c r="M50" s="1">
        <v>3.9490000000000003E-3</v>
      </c>
      <c r="N50" s="1">
        <v>3.836E-3</v>
      </c>
      <c r="O50" s="1">
        <v>0.84951299999999996</v>
      </c>
      <c r="P50" s="1">
        <v>-5.8799999999999998E-3</v>
      </c>
      <c r="Q50" s="1">
        <v>-0.12397</v>
      </c>
      <c r="R50" s="1">
        <v>3.0384999999999999E-2</v>
      </c>
      <c r="S50" s="1">
        <v>35.0152</v>
      </c>
      <c r="T50" s="1">
        <v>99.659700000000001</v>
      </c>
      <c r="U50" s="1">
        <v>6.3160999999999995E-2</v>
      </c>
      <c r="V50" s="1">
        <v>65.037199999999999</v>
      </c>
      <c r="W50" s="1">
        <v>33.5914</v>
      </c>
      <c r="X50" s="1">
        <v>7.4609999999999998E-3</v>
      </c>
      <c r="Y50" s="1">
        <v>6.3619999999999996E-3</v>
      </c>
      <c r="Z50" s="1">
        <v>1.0929</v>
      </c>
      <c r="AA50" s="1">
        <v>-8.2199999999999999E-3</v>
      </c>
      <c r="AB50" s="1">
        <v>-0.1671</v>
      </c>
      <c r="AC50" s="1">
        <v>3.6601000000000002E-2</v>
      </c>
      <c r="AD50" s="1">
        <v>0</v>
      </c>
      <c r="AE50" s="1">
        <v>99.659700000000001</v>
      </c>
      <c r="AF50" s="1">
        <v>6.2199999999999998E-3</v>
      </c>
      <c r="AG50" s="1">
        <v>9.6539999999999994E-3</v>
      </c>
      <c r="AH50" s="1">
        <v>9.2079999999999992E-3</v>
      </c>
      <c r="AI50" s="1">
        <v>7.9819999999999995E-3</v>
      </c>
      <c r="AJ50" s="1">
        <v>1.0241E-2</v>
      </c>
      <c r="AK50" s="1">
        <v>3.3232999999999999E-2</v>
      </c>
      <c r="AL50" s="1">
        <v>3.9149000000000003E-2</v>
      </c>
      <c r="AM50" s="1">
        <v>0</v>
      </c>
      <c r="AN50" s="1">
        <v>0</v>
      </c>
      <c r="AO50" s="1">
        <v>1.0376E-2</v>
      </c>
      <c r="AP50" s="1">
        <v>1.3041000000000001E-2</v>
      </c>
      <c r="AQ50" s="1">
        <v>1.9699999999999999E-2</v>
      </c>
      <c r="AR50" s="1">
        <v>1.5082E-2</v>
      </c>
      <c r="AS50" s="1">
        <v>1.6983000000000002E-2</v>
      </c>
      <c r="AT50" s="1">
        <v>4.2754E-2</v>
      </c>
      <c r="AU50" s="1">
        <v>5.4776999999999999E-2</v>
      </c>
      <c r="AV50" s="1">
        <v>0</v>
      </c>
      <c r="AW50" s="1">
        <v>0</v>
      </c>
      <c r="AX50" s="1">
        <v>-8793</v>
      </c>
      <c r="AY50" s="1">
        <v>28989</v>
      </c>
      <c r="AZ50" s="1">
        <v>-25</v>
      </c>
      <c r="BA50" s="1">
        <v>3</v>
      </c>
      <c r="BB50" s="1">
        <v>49.622999999999998</v>
      </c>
    </row>
    <row r="51" spans="1:54" x14ac:dyDescent="0.3">
      <c r="A51" s="78" t="s">
        <v>57</v>
      </c>
      <c r="B51" s="1">
        <v>9</v>
      </c>
      <c r="C51" s="1">
        <v>40</v>
      </c>
      <c r="D51" s="1">
        <v>15</v>
      </c>
      <c r="E51" s="1">
        <v>50</v>
      </c>
      <c r="F51" s="1">
        <v>3</v>
      </c>
      <c r="G51" s="1">
        <v>187</v>
      </c>
      <c r="H51" s="18">
        <v>6</v>
      </c>
      <c r="I51" s="1">
        <v>4.9519000000000001E-2</v>
      </c>
      <c r="J51" s="1">
        <v>48.061999999999998</v>
      </c>
      <c r="L51" s="1">
        <v>15.7232</v>
      </c>
      <c r="M51" s="1">
        <v>1.2962E-2</v>
      </c>
      <c r="N51" s="1">
        <v>8.8529999999999998E-3</v>
      </c>
      <c r="O51" s="1">
        <v>0.88761500000000004</v>
      </c>
      <c r="P51" s="1">
        <v>5.5598000000000002E-2</v>
      </c>
      <c r="Q51" s="1">
        <v>-0.14552000000000001</v>
      </c>
      <c r="R51" s="1">
        <v>2.2137E-2</v>
      </c>
      <c r="S51" s="1">
        <v>35.055300000000003</v>
      </c>
      <c r="T51" s="1">
        <v>99.731700000000004</v>
      </c>
      <c r="U51" s="1">
        <v>8.2600000000000007E-2</v>
      </c>
      <c r="V51" s="1">
        <v>64.922200000000004</v>
      </c>
      <c r="W51" s="1">
        <v>33.637500000000003</v>
      </c>
      <c r="X51" s="1">
        <v>2.4492E-2</v>
      </c>
      <c r="Y51" s="1">
        <v>1.468E-2</v>
      </c>
      <c r="Z51" s="1">
        <v>1.14191</v>
      </c>
      <c r="AA51" s="1">
        <v>7.7793000000000001E-2</v>
      </c>
      <c r="AB51" s="1">
        <v>-0.19616</v>
      </c>
      <c r="AC51" s="1">
        <v>2.6667E-2</v>
      </c>
      <c r="AD51" s="1">
        <v>0</v>
      </c>
      <c r="AE51" s="1">
        <v>99.731700000000004</v>
      </c>
      <c r="AF51" s="1">
        <v>6.1809999999999999E-3</v>
      </c>
      <c r="AG51" s="1">
        <v>9.783E-3</v>
      </c>
      <c r="AH51" s="1">
        <v>9.4669999999999997E-3</v>
      </c>
      <c r="AI51" s="1">
        <v>8.0409999999999995E-3</v>
      </c>
      <c r="AJ51" s="1">
        <v>1.0149E-2</v>
      </c>
      <c r="AK51" s="1">
        <v>3.2744000000000002E-2</v>
      </c>
      <c r="AL51" s="1">
        <v>2.7990999999999999E-2</v>
      </c>
      <c r="AM51" s="1">
        <v>0</v>
      </c>
      <c r="AN51" s="1">
        <v>0</v>
      </c>
      <c r="AO51" s="1">
        <v>1.0311000000000001E-2</v>
      </c>
      <c r="AP51" s="1">
        <v>1.3214E-2</v>
      </c>
      <c r="AQ51" s="1">
        <v>2.0253E-2</v>
      </c>
      <c r="AR51" s="1">
        <v>1.5193E-2</v>
      </c>
      <c r="AS51" s="1">
        <v>1.6830000000000001E-2</v>
      </c>
      <c r="AT51" s="1">
        <v>4.2125000000000003E-2</v>
      </c>
      <c r="AU51" s="1">
        <v>3.9165999999999999E-2</v>
      </c>
      <c r="AV51" s="1">
        <v>0</v>
      </c>
      <c r="AW51" s="1">
        <v>0</v>
      </c>
      <c r="AX51" s="1">
        <v>-8796</v>
      </c>
      <c r="AY51" s="1">
        <v>28989</v>
      </c>
      <c r="AZ51" s="1">
        <v>-25</v>
      </c>
      <c r="BA51" s="1">
        <v>6</v>
      </c>
      <c r="BB51" s="1">
        <v>49.622999999999998</v>
      </c>
    </row>
    <row r="52" spans="1:54" x14ac:dyDescent="0.3">
      <c r="A52" s="78" t="s">
        <v>57</v>
      </c>
      <c r="B52" s="1">
        <v>9</v>
      </c>
      <c r="C52" s="1">
        <v>40</v>
      </c>
      <c r="D52" s="1">
        <v>15</v>
      </c>
      <c r="E52" s="1">
        <v>50</v>
      </c>
      <c r="F52" s="1">
        <v>3</v>
      </c>
      <c r="G52" s="1">
        <v>188</v>
      </c>
      <c r="H52" s="18">
        <v>9</v>
      </c>
      <c r="I52" s="1">
        <v>8.6648000000000003E-2</v>
      </c>
      <c r="J52" s="1">
        <v>28.658899999999999</v>
      </c>
      <c r="L52" s="1">
        <v>22.118500000000001</v>
      </c>
      <c r="M52" s="1">
        <v>2.6951900000000002</v>
      </c>
      <c r="N52" s="1">
        <v>1.3949E-2</v>
      </c>
      <c r="O52" s="1">
        <v>1.1954100000000001</v>
      </c>
      <c r="P52" s="1">
        <v>0.242143</v>
      </c>
      <c r="Q52" s="1">
        <v>0.18173600000000001</v>
      </c>
      <c r="R52" s="1">
        <v>0.951793</v>
      </c>
      <c r="S52" s="1">
        <v>38.415999999999997</v>
      </c>
      <c r="T52" s="1">
        <v>94.560299999999998</v>
      </c>
      <c r="U52" s="1">
        <v>0.144534</v>
      </c>
      <c r="V52" s="1">
        <v>38.712499999999999</v>
      </c>
      <c r="W52" s="1">
        <v>47.319400000000002</v>
      </c>
      <c r="X52" s="1">
        <v>5.0925200000000004</v>
      </c>
      <c r="Y52" s="1">
        <v>2.3132E-2</v>
      </c>
      <c r="Z52" s="1">
        <v>1.5379</v>
      </c>
      <c r="AA52" s="1">
        <v>0.33880700000000002</v>
      </c>
      <c r="AB52" s="1">
        <v>0.244976</v>
      </c>
      <c r="AC52" s="1">
        <v>1.14652</v>
      </c>
      <c r="AD52" s="1">
        <v>3.9999999999999998E-6</v>
      </c>
      <c r="AE52" s="1">
        <v>94.560299999999998</v>
      </c>
      <c r="AF52" s="1">
        <v>5.3099999999999996E-3</v>
      </c>
      <c r="AG52" s="1">
        <v>8.5000000000000006E-3</v>
      </c>
      <c r="AH52" s="1">
        <v>8.6339999999999993E-3</v>
      </c>
      <c r="AI52" s="1">
        <v>7.3220000000000004E-3</v>
      </c>
      <c r="AJ52" s="1">
        <v>9.0749999999999997E-3</v>
      </c>
      <c r="AK52" s="1">
        <v>2.8562000000000001E-2</v>
      </c>
      <c r="AL52" s="1">
        <v>0</v>
      </c>
      <c r="AM52" s="1">
        <v>0</v>
      </c>
      <c r="AN52" s="1">
        <v>0</v>
      </c>
      <c r="AO52" s="1">
        <v>8.8570000000000003E-3</v>
      </c>
      <c r="AP52" s="1">
        <v>1.1481999999999999E-2</v>
      </c>
      <c r="AQ52" s="1">
        <v>1.8471000000000001E-2</v>
      </c>
      <c r="AR52" s="1">
        <v>1.3835E-2</v>
      </c>
      <c r="AS52" s="1">
        <v>1.5049999999999999E-2</v>
      </c>
      <c r="AT52" s="1">
        <v>3.6745E-2</v>
      </c>
      <c r="AU52" s="1">
        <v>0</v>
      </c>
      <c r="AV52" s="1">
        <v>0</v>
      </c>
      <c r="AW52" s="1">
        <v>0</v>
      </c>
      <c r="AX52" s="1">
        <v>-8799</v>
      </c>
      <c r="AY52" s="1">
        <v>28989</v>
      </c>
      <c r="AZ52" s="1">
        <v>-25</v>
      </c>
      <c r="BA52" s="1">
        <v>9</v>
      </c>
      <c r="BB52" s="1">
        <v>49.607799999999997</v>
      </c>
    </row>
    <row r="53" spans="1:54" x14ac:dyDescent="0.3">
      <c r="A53" s="78" t="s">
        <v>57</v>
      </c>
      <c r="B53" s="1">
        <v>9</v>
      </c>
      <c r="C53" s="1">
        <v>40</v>
      </c>
      <c r="D53" s="1">
        <v>15</v>
      </c>
      <c r="E53" s="1">
        <v>50</v>
      </c>
      <c r="F53" s="1">
        <v>3</v>
      </c>
      <c r="G53" s="1">
        <v>189</v>
      </c>
      <c r="H53" s="18">
        <v>12</v>
      </c>
      <c r="I53" s="1">
        <v>0.12601999999999999</v>
      </c>
      <c r="J53" s="1">
        <v>0.401505</v>
      </c>
      <c r="L53" s="1">
        <v>36.521500000000003</v>
      </c>
      <c r="M53" s="1">
        <v>6.41587</v>
      </c>
      <c r="N53" s="1">
        <v>4.0142999999999998E-2</v>
      </c>
      <c r="O53" s="1">
        <v>1.8457399999999999</v>
      </c>
      <c r="P53" s="1">
        <v>0.38109300000000002</v>
      </c>
      <c r="Q53" s="1">
        <v>-0.85006999999999999</v>
      </c>
      <c r="R53" s="1">
        <v>1.0359499999999999</v>
      </c>
      <c r="S53" s="1">
        <v>48.166400000000003</v>
      </c>
      <c r="T53" s="1">
        <v>94.084100000000007</v>
      </c>
      <c r="U53" s="1">
        <v>0.21020800000000001</v>
      </c>
      <c r="V53" s="1">
        <v>0.54235299999999997</v>
      </c>
      <c r="W53" s="1">
        <v>78.132599999999996</v>
      </c>
      <c r="X53" s="1">
        <v>12.1227</v>
      </c>
      <c r="Y53" s="1">
        <v>6.6569000000000003E-2</v>
      </c>
      <c r="Z53" s="1">
        <v>2.3745400000000001</v>
      </c>
      <c r="AA53" s="1">
        <v>0.53322599999999998</v>
      </c>
      <c r="AB53" s="1">
        <v>-1.1458999999999999</v>
      </c>
      <c r="AC53" s="1">
        <v>1.2479</v>
      </c>
      <c r="AD53" s="1">
        <v>-1.0000000000000001E-5</v>
      </c>
      <c r="AE53" s="1">
        <v>94.084100000000007</v>
      </c>
      <c r="AF53" s="1">
        <v>4.5189999999999996E-3</v>
      </c>
      <c r="AG53" s="1">
        <v>7.0530000000000002E-3</v>
      </c>
      <c r="AH53" s="1">
        <v>7.4149999999999997E-3</v>
      </c>
      <c r="AI53" s="1">
        <v>6.4520000000000003E-3</v>
      </c>
      <c r="AJ53" s="1">
        <v>7.6470000000000002E-3</v>
      </c>
      <c r="AK53" s="1">
        <v>2.2582999999999999E-2</v>
      </c>
      <c r="AL53" s="1">
        <v>2.5163999999999999E-2</v>
      </c>
      <c r="AM53" s="1">
        <v>0</v>
      </c>
      <c r="AN53" s="1">
        <v>0</v>
      </c>
      <c r="AO53" s="1">
        <v>7.5380000000000004E-3</v>
      </c>
      <c r="AP53" s="1">
        <v>9.5270000000000007E-3</v>
      </c>
      <c r="AQ53" s="1">
        <v>1.5862999999999999E-2</v>
      </c>
      <c r="AR53" s="1">
        <v>1.2191E-2</v>
      </c>
      <c r="AS53" s="1">
        <v>1.268E-2</v>
      </c>
      <c r="AT53" s="1">
        <v>2.9052000000000001E-2</v>
      </c>
      <c r="AU53" s="1">
        <v>3.5208999999999997E-2</v>
      </c>
      <c r="AV53" s="1">
        <v>0</v>
      </c>
      <c r="AW53" s="1">
        <v>0</v>
      </c>
      <c r="AX53" s="1">
        <v>-8802</v>
      </c>
      <c r="AY53" s="1">
        <v>28989</v>
      </c>
      <c r="AZ53" s="1">
        <v>-25</v>
      </c>
      <c r="BA53" s="1">
        <v>12</v>
      </c>
      <c r="BB53" s="1">
        <v>49.622999999999998</v>
      </c>
    </row>
    <row r="54" spans="1:54" x14ac:dyDescent="0.3">
      <c r="A54" s="78" t="s">
        <v>57</v>
      </c>
      <c r="B54" s="1">
        <v>9</v>
      </c>
      <c r="C54" s="1">
        <v>40</v>
      </c>
      <c r="D54" s="1">
        <v>15</v>
      </c>
      <c r="E54" s="1">
        <v>50</v>
      </c>
      <c r="F54" s="1">
        <v>3</v>
      </c>
      <c r="G54" s="1">
        <v>190</v>
      </c>
      <c r="H54" s="18">
        <v>15</v>
      </c>
      <c r="I54" s="1">
        <v>0.123849</v>
      </c>
      <c r="J54" s="1">
        <v>4.8452000000000002E-2</v>
      </c>
      <c r="K54" s="17">
        <f>J54-0.008</f>
        <v>4.0452000000000002E-2</v>
      </c>
      <c r="L54" s="1">
        <v>35.655500000000004</v>
      </c>
      <c r="M54" s="1">
        <v>6.4173499999999999</v>
      </c>
      <c r="N54" s="1">
        <v>3.5691000000000001E-2</v>
      </c>
      <c r="O54" s="1">
        <v>1.77332</v>
      </c>
      <c r="P54" s="1">
        <v>0.33031100000000002</v>
      </c>
      <c r="Q54" s="1">
        <v>0.42163</v>
      </c>
      <c r="R54" s="1">
        <v>0.98050400000000004</v>
      </c>
      <c r="S54" s="1">
        <v>47.442900000000002</v>
      </c>
      <c r="T54" s="1">
        <v>93.229500000000002</v>
      </c>
      <c r="U54" s="1">
        <v>0.20658699999999999</v>
      </c>
      <c r="V54" s="1">
        <v>6.5448999999999993E-2</v>
      </c>
      <c r="W54" s="1">
        <v>76.279799999999994</v>
      </c>
      <c r="X54" s="1">
        <v>12.125500000000001</v>
      </c>
      <c r="Y54" s="1">
        <v>5.9186000000000002E-2</v>
      </c>
      <c r="Z54" s="1">
        <v>2.2813699999999999</v>
      </c>
      <c r="AA54" s="1">
        <v>0.46217200000000003</v>
      </c>
      <c r="AB54" s="1">
        <v>0.56834799999999996</v>
      </c>
      <c r="AC54" s="1">
        <v>1.1811100000000001</v>
      </c>
      <c r="AD54" s="1">
        <v>0</v>
      </c>
      <c r="AE54" s="1">
        <v>93.229500000000002</v>
      </c>
      <c r="AF54" s="1">
        <v>4.5760000000000002E-3</v>
      </c>
      <c r="AG54" s="1">
        <v>7.0359999999999997E-3</v>
      </c>
      <c r="AH54" s="1">
        <v>7.1570000000000002E-3</v>
      </c>
      <c r="AI54" s="1">
        <v>6.7609999999999996E-3</v>
      </c>
      <c r="AJ54" s="1">
        <v>8.0359999999999997E-3</v>
      </c>
      <c r="AK54" s="1">
        <v>2.3918999999999999E-2</v>
      </c>
      <c r="AL54" s="1">
        <v>2.9574E-2</v>
      </c>
      <c r="AM54" s="1">
        <v>0</v>
      </c>
      <c r="AN54" s="1">
        <v>0</v>
      </c>
      <c r="AO54" s="1">
        <v>7.633E-3</v>
      </c>
      <c r="AP54" s="1">
        <v>9.5040000000000003E-3</v>
      </c>
      <c r="AQ54" s="1">
        <v>1.5311999999999999E-2</v>
      </c>
      <c r="AR54" s="1">
        <v>1.2775999999999999E-2</v>
      </c>
      <c r="AS54" s="1">
        <v>1.3325999999999999E-2</v>
      </c>
      <c r="AT54" s="1">
        <v>3.0772000000000001E-2</v>
      </c>
      <c r="AU54" s="1">
        <v>4.1381000000000001E-2</v>
      </c>
      <c r="AV54" s="1">
        <v>0</v>
      </c>
      <c r="AW54" s="1">
        <v>0</v>
      </c>
      <c r="AX54" s="1">
        <v>-8805</v>
      </c>
      <c r="AY54" s="1">
        <v>28989</v>
      </c>
      <c r="AZ54" s="1">
        <v>-25</v>
      </c>
      <c r="BA54" s="1">
        <v>15</v>
      </c>
      <c r="BB54" s="1">
        <v>49.699300000000001</v>
      </c>
    </row>
    <row r="55" spans="1:54" x14ac:dyDescent="0.3">
      <c r="A55" s="78" t="s">
        <v>57</v>
      </c>
      <c r="B55" s="1">
        <v>9</v>
      </c>
      <c r="C55" s="1">
        <v>40</v>
      </c>
      <c r="D55" s="1">
        <v>15</v>
      </c>
      <c r="E55" s="1">
        <v>50</v>
      </c>
      <c r="F55" s="1">
        <v>3</v>
      </c>
      <c r="G55" s="1">
        <v>191</v>
      </c>
      <c r="H55" s="18">
        <v>18</v>
      </c>
      <c r="I55" s="1">
        <v>0.12005</v>
      </c>
      <c r="J55" s="1">
        <v>5.8985000000000003E-2</v>
      </c>
      <c r="K55" s="17">
        <f>J55-0.0042</f>
        <v>5.4785E-2</v>
      </c>
      <c r="L55" s="1">
        <v>36.654699999999998</v>
      </c>
      <c r="M55" s="1">
        <v>6.4360600000000003</v>
      </c>
      <c r="N55" s="1">
        <v>3.5157000000000001E-2</v>
      </c>
      <c r="O55" s="1">
        <v>1.78908</v>
      </c>
      <c r="P55" s="1">
        <v>0.35616599999999998</v>
      </c>
      <c r="Q55" s="1">
        <v>0.41692800000000002</v>
      </c>
      <c r="R55" s="1">
        <v>1.1196699999999999</v>
      </c>
      <c r="S55" s="1">
        <v>48.640599999999999</v>
      </c>
      <c r="T55" s="1">
        <v>95.627399999999994</v>
      </c>
      <c r="U55" s="1">
        <v>0.20025000000000001</v>
      </c>
      <c r="V55" s="1">
        <v>7.9676999999999998E-2</v>
      </c>
      <c r="W55" s="1">
        <v>78.417599999999993</v>
      </c>
      <c r="X55" s="1">
        <v>12.1608</v>
      </c>
      <c r="Y55" s="1">
        <v>5.8299999999999998E-2</v>
      </c>
      <c r="Z55" s="1">
        <v>2.30165</v>
      </c>
      <c r="AA55" s="1">
        <v>0.49834699999999998</v>
      </c>
      <c r="AB55" s="1">
        <v>0.56201000000000001</v>
      </c>
      <c r="AC55" s="1">
        <v>1.3487499999999999</v>
      </c>
      <c r="AD55" s="1">
        <v>0</v>
      </c>
      <c r="AE55" s="1">
        <v>95.627399999999994</v>
      </c>
      <c r="AF55" s="1">
        <v>4.522E-3</v>
      </c>
      <c r="AG55" s="1">
        <v>6.8199999999999997E-3</v>
      </c>
      <c r="AH55" s="1">
        <v>7.3899999999999999E-3</v>
      </c>
      <c r="AI55" s="1">
        <v>6.5789999999999998E-3</v>
      </c>
      <c r="AJ55" s="1">
        <v>8.0059999999999992E-3</v>
      </c>
      <c r="AK55" s="1">
        <v>2.4001000000000001E-2</v>
      </c>
      <c r="AL55" s="1">
        <v>2.8753000000000001E-2</v>
      </c>
      <c r="AM55" s="1">
        <v>0</v>
      </c>
      <c r="AN55" s="1">
        <v>0</v>
      </c>
      <c r="AO55" s="1">
        <v>7.5440000000000004E-3</v>
      </c>
      <c r="AP55" s="1">
        <v>9.2119999999999997E-3</v>
      </c>
      <c r="AQ55" s="1">
        <v>1.5810999999999999E-2</v>
      </c>
      <c r="AR55" s="1">
        <v>1.2430999999999999E-2</v>
      </c>
      <c r="AS55" s="1">
        <v>1.3277000000000001E-2</v>
      </c>
      <c r="AT55" s="1">
        <v>3.0877999999999999E-2</v>
      </c>
      <c r="AU55" s="1">
        <v>4.0231000000000003E-2</v>
      </c>
      <c r="AV55" s="1">
        <v>0</v>
      </c>
      <c r="AW55" s="1">
        <v>0</v>
      </c>
      <c r="AX55" s="1">
        <v>-8808</v>
      </c>
      <c r="AY55" s="1">
        <v>28989</v>
      </c>
      <c r="AZ55" s="1">
        <v>-25</v>
      </c>
      <c r="BA55" s="1">
        <v>18</v>
      </c>
      <c r="BB55" s="1">
        <v>49.775599999999997</v>
      </c>
    </row>
    <row r="56" spans="1:54" x14ac:dyDescent="0.3">
      <c r="A56" s="78" t="s">
        <v>57</v>
      </c>
      <c r="B56" s="1">
        <v>9</v>
      </c>
      <c r="C56" s="1">
        <v>40</v>
      </c>
      <c r="D56" s="1">
        <v>15</v>
      </c>
      <c r="E56" s="1">
        <v>50</v>
      </c>
      <c r="F56" s="1">
        <v>3</v>
      </c>
      <c r="G56" s="1">
        <v>192</v>
      </c>
      <c r="H56" s="18">
        <v>21</v>
      </c>
      <c r="I56" s="1">
        <v>0.118297</v>
      </c>
      <c r="J56" s="1">
        <v>5.4238000000000001E-2</v>
      </c>
      <c r="K56" s="17">
        <f>J56-0.0024</f>
        <v>5.1838000000000002E-2</v>
      </c>
      <c r="L56" s="1">
        <v>37.204999999999998</v>
      </c>
      <c r="M56" s="1">
        <v>6.3493199999999996</v>
      </c>
      <c r="N56" s="1">
        <v>3.6035999999999999E-2</v>
      </c>
      <c r="O56" s="1">
        <v>1.7971999999999999</v>
      </c>
      <c r="P56" s="1">
        <v>0.33023200000000003</v>
      </c>
      <c r="Q56" s="1">
        <v>0.460032</v>
      </c>
      <c r="R56" s="1">
        <v>1.33094</v>
      </c>
      <c r="S56" s="1">
        <v>49.238199999999999</v>
      </c>
      <c r="T56" s="1">
        <v>96.919499999999999</v>
      </c>
      <c r="U56" s="1">
        <v>0.197326</v>
      </c>
      <c r="V56" s="1">
        <v>7.3263999999999996E-2</v>
      </c>
      <c r="W56" s="1">
        <v>79.594700000000003</v>
      </c>
      <c r="X56" s="1">
        <v>11.9969</v>
      </c>
      <c r="Y56" s="1">
        <v>5.9759E-2</v>
      </c>
      <c r="Z56" s="1">
        <v>2.31209</v>
      </c>
      <c r="AA56" s="1">
        <v>0.462061</v>
      </c>
      <c r="AB56" s="1">
        <v>0.62011300000000003</v>
      </c>
      <c r="AC56" s="1">
        <v>1.60324</v>
      </c>
      <c r="AD56" s="1">
        <v>-1.0000000000000001E-5</v>
      </c>
      <c r="AE56" s="1">
        <v>96.919499999999999</v>
      </c>
      <c r="AF56" s="1">
        <v>4.6210000000000001E-3</v>
      </c>
      <c r="AG56" s="1">
        <v>7.0280000000000004E-3</v>
      </c>
      <c r="AH56" s="1">
        <v>7.4920000000000004E-3</v>
      </c>
      <c r="AI56" s="1">
        <v>6.5110000000000003E-3</v>
      </c>
      <c r="AJ56" s="1">
        <v>7.7660000000000003E-3</v>
      </c>
      <c r="AK56" s="1">
        <v>2.4225E-2</v>
      </c>
      <c r="AL56" s="1">
        <v>3.0367999999999999E-2</v>
      </c>
      <c r="AM56" s="1">
        <v>0</v>
      </c>
      <c r="AN56" s="1">
        <v>0</v>
      </c>
      <c r="AO56" s="1">
        <v>7.7089999999999997E-3</v>
      </c>
      <c r="AP56" s="1">
        <v>9.4929999999999997E-3</v>
      </c>
      <c r="AQ56" s="1">
        <v>1.6027E-2</v>
      </c>
      <c r="AR56" s="1">
        <v>1.2302E-2</v>
      </c>
      <c r="AS56" s="1">
        <v>1.2878000000000001E-2</v>
      </c>
      <c r="AT56" s="1">
        <v>3.1165999999999999E-2</v>
      </c>
      <c r="AU56" s="1">
        <v>4.2491000000000001E-2</v>
      </c>
      <c r="AV56" s="1">
        <v>0</v>
      </c>
      <c r="AW56" s="1">
        <v>0</v>
      </c>
      <c r="AX56" s="1">
        <v>-8811</v>
      </c>
      <c r="AY56" s="1">
        <v>28989</v>
      </c>
      <c r="AZ56" s="1">
        <v>-25</v>
      </c>
      <c r="BA56" s="1">
        <v>21</v>
      </c>
      <c r="BB56" s="1">
        <v>49.775599999999997</v>
      </c>
    </row>
    <row r="57" spans="1:54" x14ac:dyDescent="0.3">
      <c r="A57" s="78" t="s">
        <v>57</v>
      </c>
      <c r="B57" s="1">
        <v>9</v>
      </c>
      <c r="C57" s="1">
        <v>40</v>
      </c>
      <c r="D57" s="1">
        <v>15</v>
      </c>
      <c r="E57" s="1">
        <v>50</v>
      </c>
      <c r="F57" s="1">
        <v>3</v>
      </c>
      <c r="G57" s="1">
        <v>193</v>
      </c>
      <c r="H57" s="18">
        <v>24</v>
      </c>
      <c r="I57" s="1">
        <v>0.119378</v>
      </c>
      <c r="J57" s="1">
        <v>4.7341000000000001E-2</v>
      </c>
      <c r="K57" s="17">
        <f>J57-0.0014</f>
        <v>4.5941000000000003E-2</v>
      </c>
      <c r="L57" s="1">
        <v>37.220399999999998</v>
      </c>
      <c r="M57" s="1">
        <v>6.4501200000000001</v>
      </c>
      <c r="N57" s="1">
        <v>3.6236999999999998E-2</v>
      </c>
      <c r="O57" s="1">
        <v>1.79097</v>
      </c>
      <c r="P57" s="1">
        <v>0.37909100000000001</v>
      </c>
      <c r="Q57" s="1">
        <v>0.46574399999999999</v>
      </c>
      <c r="R57" s="1">
        <v>1.41249</v>
      </c>
      <c r="S57" s="1">
        <v>49.380299999999998</v>
      </c>
      <c r="T57" s="1">
        <v>97.302099999999996</v>
      </c>
      <c r="U57" s="1">
        <v>0.19913</v>
      </c>
      <c r="V57" s="1">
        <v>6.3948000000000005E-2</v>
      </c>
      <c r="W57" s="1">
        <v>79.627799999999993</v>
      </c>
      <c r="X57" s="1">
        <v>12.1874</v>
      </c>
      <c r="Y57" s="1">
        <v>6.0092E-2</v>
      </c>
      <c r="Z57" s="1">
        <v>2.3040799999999999</v>
      </c>
      <c r="AA57" s="1">
        <v>0.53042500000000004</v>
      </c>
      <c r="AB57" s="1">
        <v>0.62781200000000004</v>
      </c>
      <c r="AC57" s="1">
        <v>1.70147</v>
      </c>
      <c r="AD57" s="1">
        <v>-1.0000000000000001E-5</v>
      </c>
      <c r="AE57" s="1">
        <v>97.302099999999996</v>
      </c>
      <c r="AF57" s="1">
        <v>4.5620000000000001E-3</v>
      </c>
      <c r="AG57" s="1">
        <v>6.9189999999999998E-3</v>
      </c>
      <c r="AH57" s="1">
        <v>7.4999999999999997E-3</v>
      </c>
      <c r="AI57" s="1">
        <v>6.7159999999999997E-3</v>
      </c>
      <c r="AJ57" s="1">
        <v>7.9159999999999994E-3</v>
      </c>
      <c r="AK57" s="1">
        <v>2.4216999999999999E-2</v>
      </c>
      <c r="AL57" s="1">
        <v>1.1853000000000001E-2</v>
      </c>
      <c r="AM57" s="1">
        <v>0</v>
      </c>
      <c r="AN57" s="1">
        <v>0</v>
      </c>
      <c r="AO57" s="1">
        <v>7.6090000000000003E-3</v>
      </c>
      <c r="AP57" s="1">
        <v>9.3460000000000001E-3</v>
      </c>
      <c r="AQ57" s="1">
        <v>1.6045E-2</v>
      </c>
      <c r="AR57" s="1">
        <v>1.2690999999999999E-2</v>
      </c>
      <c r="AS57" s="1">
        <v>1.3127E-2</v>
      </c>
      <c r="AT57" s="1">
        <v>3.1154999999999999E-2</v>
      </c>
      <c r="AU57" s="1">
        <v>1.6584999999999999E-2</v>
      </c>
      <c r="AV57" s="1">
        <v>0</v>
      </c>
      <c r="AW57" s="1">
        <v>0</v>
      </c>
      <c r="AX57" s="1">
        <v>-8814</v>
      </c>
      <c r="AY57" s="1">
        <v>28989</v>
      </c>
      <c r="AZ57" s="1">
        <v>-25</v>
      </c>
      <c r="BA57" s="1">
        <v>24</v>
      </c>
      <c r="BB57" s="1">
        <v>49.821399999999997</v>
      </c>
    </row>
    <row r="58" spans="1:54" x14ac:dyDescent="0.3">
      <c r="A58" s="78" t="s">
        <v>57</v>
      </c>
      <c r="B58" s="1">
        <v>9</v>
      </c>
      <c r="C58" s="1">
        <v>40</v>
      </c>
      <c r="D58" s="1">
        <v>15</v>
      </c>
      <c r="E58" s="1">
        <v>50</v>
      </c>
      <c r="F58" s="1">
        <v>3</v>
      </c>
      <c r="G58" s="1">
        <v>194</v>
      </c>
      <c r="H58" s="18">
        <v>27</v>
      </c>
      <c r="I58" s="1">
        <v>0.114536</v>
      </c>
      <c r="J58" s="1">
        <v>5.5900999999999999E-2</v>
      </c>
      <c r="K58" s="17">
        <f>J58-0.0008</f>
        <v>5.5100999999999997E-2</v>
      </c>
      <c r="L58" s="1">
        <v>38.184800000000003</v>
      </c>
      <c r="M58" s="1">
        <v>6.3477399999999999</v>
      </c>
      <c r="N58" s="1">
        <v>3.5881000000000003E-2</v>
      </c>
      <c r="O58" s="1">
        <v>1.7966899999999999</v>
      </c>
      <c r="P58" s="1">
        <v>0.30277599999999999</v>
      </c>
      <c r="Q58" s="1">
        <v>0.420072</v>
      </c>
      <c r="R58" s="1">
        <v>1.0522400000000001</v>
      </c>
      <c r="S58" s="1">
        <v>50.269100000000002</v>
      </c>
      <c r="T58" s="1">
        <v>98.579700000000003</v>
      </c>
      <c r="U58" s="1">
        <v>0.191053</v>
      </c>
      <c r="V58" s="1">
        <v>7.5511999999999996E-2</v>
      </c>
      <c r="W58" s="1">
        <v>81.690899999999999</v>
      </c>
      <c r="X58" s="1">
        <v>11.9939</v>
      </c>
      <c r="Y58" s="1">
        <v>5.9501999999999999E-2</v>
      </c>
      <c r="Z58" s="1">
        <v>2.3114300000000001</v>
      </c>
      <c r="AA58" s="1">
        <v>0.42364499999999999</v>
      </c>
      <c r="AB58" s="1">
        <v>0.56624799999999997</v>
      </c>
      <c r="AC58" s="1">
        <v>1.26752</v>
      </c>
      <c r="AD58" s="1">
        <v>0</v>
      </c>
      <c r="AE58" s="1">
        <v>98.579700000000003</v>
      </c>
      <c r="AF58" s="1">
        <v>4.6699999999999997E-3</v>
      </c>
      <c r="AG58" s="1">
        <v>6.7140000000000003E-3</v>
      </c>
      <c r="AH58" s="1">
        <v>7.4850000000000003E-3</v>
      </c>
      <c r="AI58" s="1">
        <v>6.4400000000000004E-3</v>
      </c>
      <c r="AJ58" s="1">
        <v>8.0839999999999992E-3</v>
      </c>
      <c r="AK58" s="1">
        <v>2.4164000000000001E-2</v>
      </c>
      <c r="AL58" s="1">
        <v>3.7524000000000002E-2</v>
      </c>
      <c r="AM58" s="1">
        <v>0</v>
      </c>
      <c r="AN58" s="1">
        <v>0</v>
      </c>
      <c r="AO58" s="1">
        <v>7.7889999999999999E-3</v>
      </c>
      <c r="AP58" s="1">
        <v>9.0690000000000007E-3</v>
      </c>
      <c r="AQ58" s="1">
        <v>1.6014E-2</v>
      </c>
      <c r="AR58" s="1">
        <v>1.2168999999999999E-2</v>
      </c>
      <c r="AS58" s="1">
        <v>1.3405E-2</v>
      </c>
      <c r="AT58" s="1">
        <v>3.1088000000000001E-2</v>
      </c>
      <c r="AU58" s="1">
        <v>5.2504000000000002E-2</v>
      </c>
      <c r="AV58" s="1">
        <v>0</v>
      </c>
      <c r="AW58" s="1">
        <v>0</v>
      </c>
      <c r="AX58" s="1">
        <v>-8817</v>
      </c>
      <c r="AY58" s="1">
        <v>28989</v>
      </c>
      <c r="AZ58" s="1">
        <v>-25</v>
      </c>
      <c r="BA58" s="1">
        <v>27</v>
      </c>
      <c r="BB58" s="1">
        <v>49.851900000000001</v>
      </c>
    </row>
    <row r="59" spans="1:54" x14ac:dyDescent="0.3">
      <c r="A59" s="78" t="s">
        <v>57</v>
      </c>
      <c r="B59" s="1">
        <v>9</v>
      </c>
      <c r="C59" s="1">
        <v>40</v>
      </c>
      <c r="D59" s="1">
        <v>15</v>
      </c>
      <c r="E59" s="1">
        <v>50</v>
      </c>
      <c r="F59" s="1">
        <v>3</v>
      </c>
      <c r="G59" s="1">
        <v>195</v>
      </c>
      <c r="H59" s="18">
        <v>30</v>
      </c>
      <c r="I59" s="1">
        <v>0.11892900000000001</v>
      </c>
      <c r="J59" s="1">
        <v>5.7084999999999997E-2</v>
      </c>
      <c r="K59" s="17">
        <v>5.7084999999999997E-2</v>
      </c>
      <c r="L59" s="1">
        <v>37.744300000000003</v>
      </c>
      <c r="M59" s="1">
        <v>6.4748599999999996</v>
      </c>
      <c r="N59" s="1">
        <v>3.4478000000000002E-2</v>
      </c>
      <c r="O59" s="1">
        <v>1.8225199999999999</v>
      </c>
      <c r="P59" s="1">
        <v>0.353128</v>
      </c>
      <c r="Q59" s="1">
        <v>0.46079300000000001</v>
      </c>
      <c r="R59" s="1">
        <v>1.00298</v>
      </c>
      <c r="S59" s="1">
        <v>49.914400000000001</v>
      </c>
      <c r="T59" s="1">
        <v>97.983400000000003</v>
      </c>
      <c r="U59" s="1">
        <v>0.19838</v>
      </c>
      <c r="V59" s="1">
        <v>7.7110999999999999E-2</v>
      </c>
      <c r="W59" s="1">
        <v>80.748599999999996</v>
      </c>
      <c r="X59" s="1">
        <v>12.2341</v>
      </c>
      <c r="Y59" s="1">
        <v>5.7174999999999997E-2</v>
      </c>
      <c r="Z59" s="1">
        <v>2.3446699999999998</v>
      </c>
      <c r="AA59" s="1">
        <v>0.49409799999999998</v>
      </c>
      <c r="AB59" s="1">
        <v>0.621139</v>
      </c>
      <c r="AC59" s="1">
        <v>1.2081900000000001</v>
      </c>
      <c r="AD59" s="1">
        <v>-1.0000000000000001E-5</v>
      </c>
      <c r="AE59" s="1">
        <v>97.983400000000003</v>
      </c>
      <c r="AF59" s="1">
        <v>4.6670000000000001E-3</v>
      </c>
      <c r="AG59" s="1">
        <v>6.8089999999999999E-3</v>
      </c>
      <c r="AH59" s="1">
        <v>7.4469999999999996E-3</v>
      </c>
      <c r="AI59" s="1">
        <v>6.4559999999999999E-3</v>
      </c>
      <c r="AJ59" s="1">
        <v>8.1250000000000003E-3</v>
      </c>
      <c r="AK59" s="1">
        <v>2.4400000000000002E-2</v>
      </c>
      <c r="AL59" s="1">
        <v>2.7844000000000001E-2</v>
      </c>
      <c r="AM59" s="1">
        <v>0</v>
      </c>
      <c r="AN59" s="1">
        <v>0</v>
      </c>
      <c r="AO59" s="1">
        <v>7.7860000000000004E-3</v>
      </c>
      <c r="AP59" s="1">
        <v>9.1979999999999996E-3</v>
      </c>
      <c r="AQ59" s="1">
        <v>1.5931000000000001E-2</v>
      </c>
      <c r="AR59" s="1">
        <v>1.2198000000000001E-2</v>
      </c>
      <c r="AS59" s="1">
        <v>1.3473000000000001E-2</v>
      </c>
      <c r="AT59" s="1">
        <v>3.1390000000000001E-2</v>
      </c>
      <c r="AU59" s="1">
        <v>3.8960000000000002E-2</v>
      </c>
      <c r="AV59" s="1">
        <v>0</v>
      </c>
      <c r="AW59" s="1">
        <v>0</v>
      </c>
      <c r="AX59" s="1">
        <v>-8820</v>
      </c>
      <c r="AY59" s="1">
        <v>28989</v>
      </c>
      <c r="AZ59" s="1">
        <v>-25</v>
      </c>
      <c r="BA59" s="1">
        <v>30</v>
      </c>
      <c r="BB59" s="1">
        <v>49.821399999999997</v>
      </c>
    </row>
    <row r="60" spans="1:54" x14ac:dyDescent="0.3">
      <c r="A60" s="78" t="s">
        <v>57</v>
      </c>
      <c r="B60" s="1">
        <v>9</v>
      </c>
      <c r="C60" s="1">
        <v>40</v>
      </c>
      <c r="D60" s="1">
        <v>15</v>
      </c>
      <c r="E60" s="1">
        <v>50</v>
      </c>
      <c r="F60" s="1">
        <v>3</v>
      </c>
      <c r="G60" s="1">
        <v>196</v>
      </c>
      <c r="H60" s="18">
        <v>33</v>
      </c>
      <c r="I60" s="1">
        <v>0.119753</v>
      </c>
      <c r="J60" s="1">
        <v>4.6800000000000001E-2</v>
      </c>
      <c r="K60" s="17">
        <v>4.6800000000000001E-2</v>
      </c>
      <c r="L60" s="1">
        <v>37.958500000000001</v>
      </c>
      <c r="M60" s="1">
        <v>6.4443200000000003</v>
      </c>
      <c r="N60" s="1">
        <v>3.4464000000000002E-2</v>
      </c>
      <c r="O60" s="1">
        <v>1.80263</v>
      </c>
      <c r="P60" s="1">
        <v>0.29891099999999998</v>
      </c>
      <c r="Q60" s="1">
        <v>0.47837200000000002</v>
      </c>
      <c r="R60" s="1">
        <v>0.97963500000000003</v>
      </c>
      <c r="S60" s="1">
        <v>50.102200000000003</v>
      </c>
      <c r="T60" s="1">
        <v>98.265500000000003</v>
      </c>
      <c r="U60" s="1">
        <v>0.19975499999999999</v>
      </c>
      <c r="V60" s="1">
        <v>6.3217999999999996E-2</v>
      </c>
      <c r="W60" s="1">
        <v>81.206699999999998</v>
      </c>
      <c r="X60" s="1">
        <v>12.176399999999999</v>
      </c>
      <c r="Y60" s="1">
        <v>5.7152000000000001E-2</v>
      </c>
      <c r="Z60" s="1">
        <v>2.31908</v>
      </c>
      <c r="AA60" s="1">
        <v>0.41823700000000003</v>
      </c>
      <c r="AB60" s="1">
        <v>0.64483500000000005</v>
      </c>
      <c r="AC60" s="1">
        <v>1.1800600000000001</v>
      </c>
      <c r="AD60" s="1">
        <v>3.9999999999999998E-6</v>
      </c>
      <c r="AE60" s="1">
        <v>98.265500000000003</v>
      </c>
      <c r="AF60" s="1">
        <v>4.653E-3</v>
      </c>
      <c r="AG60" s="1">
        <v>6.8789999999999997E-3</v>
      </c>
      <c r="AH60" s="1">
        <v>7.2899999999999996E-3</v>
      </c>
      <c r="AI60" s="1">
        <v>6.5839999999999996E-3</v>
      </c>
      <c r="AJ60" s="1">
        <v>8.2190000000000006E-3</v>
      </c>
      <c r="AK60" s="1">
        <v>2.4056999999999999E-2</v>
      </c>
      <c r="AL60" s="1">
        <v>3.7504999999999997E-2</v>
      </c>
      <c r="AM60" s="1">
        <v>0</v>
      </c>
      <c r="AN60" s="1">
        <v>0</v>
      </c>
      <c r="AO60" s="1">
        <v>7.7619999999999998E-3</v>
      </c>
      <c r="AP60" s="1">
        <v>9.2919999999999999E-3</v>
      </c>
      <c r="AQ60" s="1">
        <v>1.5597E-2</v>
      </c>
      <c r="AR60" s="1">
        <v>1.2439E-2</v>
      </c>
      <c r="AS60" s="1">
        <v>1.3629E-2</v>
      </c>
      <c r="AT60" s="1">
        <v>3.0949999999999998E-2</v>
      </c>
      <c r="AU60" s="1">
        <v>5.2477000000000003E-2</v>
      </c>
      <c r="AV60" s="1">
        <v>0</v>
      </c>
      <c r="AW60" s="1">
        <v>0</v>
      </c>
      <c r="AX60" s="1">
        <v>-8823</v>
      </c>
      <c r="AY60" s="1">
        <v>28989</v>
      </c>
      <c r="AZ60" s="1">
        <v>-25</v>
      </c>
      <c r="BA60" s="1">
        <v>33</v>
      </c>
      <c r="BB60" s="1">
        <v>49.821399999999997</v>
      </c>
    </row>
    <row r="61" spans="1:54" x14ac:dyDescent="0.3">
      <c r="A61" s="78" t="s">
        <v>57</v>
      </c>
      <c r="B61" s="1">
        <v>9</v>
      </c>
      <c r="C61" s="1">
        <v>40</v>
      </c>
      <c r="D61" s="1">
        <v>15</v>
      </c>
      <c r="E61" s="1">
        <v>50</v>
      </c>
      <c r="F61" s="1">
        <v>3</v>
      </c>
      <c r="G61" s="1">
        <v>197</v>
      </c>
      <c r="H61" s="18">
        <v>36</v>
      </c>
      <c r="I61" s="1">
        <v>0.122196</v>
      </c>
      <c r="J61" s="1">
        <v>5.3366999999999998E-2</v>
      </c>
      <c r="K61" s="17">
        <v>5.3366999999999998E-2</v>
      </c>
      <c r="L61" s="1">
        <v>37.409199999999998</v>
      </c>
      <c r="M61" s="1">
        <v>6.3415299999999997</v>
      </c>
      <c r="N61" s="1">
        <v>3.1428999999999999E-2</v>
      </c>
      <c r="O61" s="1">
        <v>1.80036</v>
      </c>
      <c r="P61" s="1">
        <v>0.36315799999999998</v>
      </c>
      <c r="Q61" s="1">
        <v>0.463285</v>
      </c>
      <c r="R61" s="1">
        <v>1.2975300000000001</v>
      </c>
      <c r="S61" s="1">
        <v>49.471600000000002</v>
      </c>
      <c r="T61" s="1">
        <v>97.3536</v>
      </c>
      <c r="U61" s="1">
        <v>0.20383100000000001</v>
      </c>
      <c r="V61" s="1">
        <v>7.2087999999999999E-2</v>
      </c>
      <c r="W61" s="1">
        <v>80.031599999999997</v>
      </c>
      <c r="X61" s="1">
        <v>11.982200000000001</v>
      </c>
      <c r="Y61" s="1">
        <v>5.2117999999999998E-2</v>
      </c>
      <c r="Z61" s="1">
        <v>2.31616</v>
      </c>
      <c r="AA61" s="1">
        <v>0.50813200000000003</v>
      </c>
      <c r="AB61" s="1">
        <v>0.624498</v>
      </c>
      <c r="AC61" s="1">
        <v>1.5629999999999999</v>
      </c>
      <c r="AD61" s="1">
        <v>0</v>
      </c>
      <c r="AE61" s="1">
        <v>97.3536</v>
      </c>
      <c r="AF61" s="1">
        <v>4.6340000000000001E-3</v>
      </c>
      <c r="AG61" s="1">
        <v>6.901E-3</v>
      </c>
      <c r="AH61" s="1">
        <v>7.5760000000000003E-3</v>
      </c>
      <c r="AI61" s="1">
        <v>6.6940000000000003E-3</v>
      </c>
      <c r="AJ61" s="1">
        <v>8.1200000000000005E-3</v>
      </c>
      <c r="AK61" s="1">
        <v>2.3258999999999998E-2</v>
      </c>
      <c r="AL61" s="1">
        <v>2.5059999999999999E-2</v>
      </c>
      <c r="AM61" s="1">
        <v>0</v>
      </c>
      <c r="AN61" s="1">
        <v>0</v>
      </c>
      <c r="AO61" s="1">
        <v>7.7299999999999999E-3</v>
      </c>
      <c r="AP61" s="1">
        <v>9.3220000000000004E-3</v>
      </c>
      <c r="AQ61" s="1">
        <v>1.6206999999999999E-2</v>
      </c>
      <c r="AR61" s="1">
        <v>1.2649000000000001E-2</v>
      </c>
      <c r="AS61" s="1">
        <v>1.3465E-2</v>
      </c>
      <c r="AT61" s="1">
        <v>2.9923000000000002E-2</v>
      </c>
      <c r="AU61" s="1">
        <v>3.5063999999999998E-2</v>
      </c>
      <c r="AV61" s="1">
        <v>0</v>
      </c>
      <c r="AW61" s="1">
        <v>0</v>
      </c>
      <c r="AX61" s="1">
        <v>-8826</v>
      </c>
      <c r="AY61" s="1">
        <v>28989</v>
      </c>
      <c r="AZ61" s="1">
        <v>-25</v>
      </c>
      <c r="BA61" s="1">
        <v>36</v>
      </c>
      <c r="BB61" s="1">
        <v>49.8367</v>
      </c>
    </row>
    <row r="62" spans="1:54" x14ac:dyDescent="0.3">
      <c r="A62" s="78" t="s">
        <v>57</v>
      </c>
      <c r="B62" s="1">
        <v>9</v>
      </c>
      <c r="C62" s="1">
        <v>40</v>
      </c>
      <c r="D62" s="1">
        <v>15</v>
      </c>
      <c r="E62" s="1">
        <v>50</v>
      </c>
      <c r="F62" s="1">
        <v>3</v>
      </c>
      <c r="G62" s="1">
        <v>198</v>
      </c>
      <c r="H62" s="18">
        <v>39</v>
      </c>
      <c r="I62" s="1">
        <v>0.123062</v>
      </c>
      <c r="J62" s="1">
        <v>5.1323000000000001E-2</v>
      </c>
      <c r="K62" s="17">
        <v>5.1323000000000001E-2</v>
      </c>
      <c r="L62" s="1">
        <v>37.378799999999998</v>
      </c>
      <c r="M62" s="1">
        <v>6.3607899999999997</v>
      </c>
      <c r="N62" s="1">
        <v>2.9308000000000001E-2</v>
      </c>
      <c r="O62" s="1">
        <v>1.7861499999999999</v>
      </c>
      <c r="P62" s="1">
        <v>0.37549900000000003</v>
      </c>
      <c r="Q62" s="1">
        <v>0.45263700000000001</v>
      </c>
      <c r="R62" s="1">
        <v>1.25725</v>
      </c>
      <c r="S62" s="1">
        <v>49.441499999999998</v>
      </c>
      <c r="T62" s="1">
        <v>97.256399999999999</v>
      </c>
      <c r="U62" s="1">
        <v>0.20527500000000001</v>
      </c>
      <c r="V62" s="1">
        <v>6.9327E-2</v>
      </c>
      <c r="W62" s="1">
        <v>79.966700000000003</v>
      </c>
      <c r="X62" s="1">
        <v>12.018599999999999</v>
      </c>
      <c r="Y62" s="1">
        <v>4.8601999999999999E-2</v>
      </c>
      <c r="Z62" s="1">
        <v>2.2978700000000001</v>
      </c>
      <c r="AA62" s="1">
        <v>0.52539899999999995</v>
      </c>
      <c r="AB62" s="1">
        <v>0.61014400000000002</v>
      </c>
      <c r="AC62" s="1">
        <v>1.51448</v>
      </c>
      <c r="AD62" s="1">
        <v>0</v>
      </c>
      <c r="AE62" s="1">
        <v>97.256399999999999</v>
      </c>
      <c r="AF62" s="1">
        <v>4.6600000000000001E-3</v>
      </c>
      <c r="AG62" s="1">
        <v>6.7229999999999998E-3</v>
      </c>
      <c r="AH62" s="1">
        <v>7.3509999999999999E-3</v>
      </c>
      <c r="AI62" s="1">
        <v>6.6189999999999999E-3</v>
      </c>
      <c r="AJ62" s="1">
        <v>8.2229999999999994E-3</v>
      </c>
      <c r="AK62" s="1">
        <v>2.3848999999999999E-2</v>
      </c>
      <c r="AL62" s="1">
        <v>2.6029E-2</v>
      </c>
      <c r="AM62" s="1">
        <v>0</v>
      </c>
      <c r="AN62" s="1">
        <v>0</v>
      </c>
      <c r="AO62" s="1">
        <v>7.7730000000000004E-3</v>
      </c>
      <c r="AP62" s="1">
        <v>9.0810000000000005E-3</v>
      </c>
      <c r="AQ62" s="1">
        <v>1.5727000000000001E-2</v>
      </c>
      <c r="AR62" s="1">
        <v>1.2506E-2</v>
      </c>
      <c r="AS62" s="1">
        <v>1.3636000000000001E-2</v>
      </c>
      <c r="AT62" s="1">
        <v>3.0681E-2</v>
      </c>
      <c r="AU62" s="1">
        <v>3.6420000000000001E-2</v>
      </c>
      <c r="AV62" s="1">
        <v>0</v>
      </c>
      <c r="AW62" s="1">
        <v>0</v>
      </c>
      <c r="AX62" s="1">
        <v>-8829</v>
      </c>
      <c r="AY62" s="1">
        <v>28989</v>
      </c>
      <c r="AZ62" s="1">
        <v>-25</v>
      </c>
      <c r="BA62" s="1">
        <v>39</v>
      </c>
      <c r="BB62" s="1">
        <v>49.821399999999997</v>
      </c>
    </row>
    <row r="63" spans="1:54" x14ac:dyDescent="0.3">
      <c r="A63" s="78" t="s">
        <v>57</v>
      </c>
      <c r="B63" s="1">
        <v>9</v>
      </c>
      <c r="C63" s="1">
        <v>40</v>
      </c>
      <c r="D63" s="1">
        <v>15</v>
      </c>
      <c r="E63" s="1">
        <v>50</v>
      </c>
      <c r="F63" s="1">
        <v>3</v>
      </c>
      <c r="G63" s="1">
        <v>199</v>
      </c>
      <c r="H63" s="18">
        <v>42</v>
      </c>
      <c r="I63" s="1">
        <v>0.112674</v>
      </c>
      <c r="J63" s="1">
        <v>4.3097999999999997E-2</v>
      </c>
      <c r="K63" s="17">
        <v>4.3097999999999997E-2</v>
      </c>
      <c r="L63" s="1">
        <v>37.305999999999997</v>
      </c>
      <c r="M63" s="1">
        <v>6.3351300000000004</v>
      </c>
      <c r="N63" s="1">
        <v>3.7864000000000002E-2</v>
      </c>
      <c r="O63" s="1">
        <v>1.74664</v>
      </c>
      <c r="P63" s="1">
        <v>0.37792599999999998</v>
      </c>
      <c r="Q63" s="1">
        <v>0.485068</v>
      </c>
      <c r="R63" s="1">
        <v>1.3373699999999999</v>
      </c>
      <c r="S63" s="1">
        <v>49.348799999999997</v>
      </c>
      <c r="T63" s="1">
        <v>97.130499999999998</v>
      </c>
      <c r="U63" s="1">
        <v>0.187947</v>
      </c>
      <c r="V63" s="1">
        <v>5.8216999999999998E-2</v>
      </c>
      <c r="W63" s="1">
        <v>79.8108</v>
      </c>
      <c r="X63" s="1">
        <v>11.9701</v>
      </c>
      <c r="Y63" s="1">
        <v>6.2788999999999998E-2</v>
      </c>
      <c r="Z63" s="1">
        <v>2.2470400000000001</v>
      </c>
      <c r="AA63" s="1">
        <v>0.52879500000000002</v>
      </c>
      <c r="AB63" s="1">
        <v>0.65386</v>
      </c>
      <c r="AC63" s="1">
        <v>1.6109800000000001</v>
      </c>
      <c r="AD63" s="1">
        <v>-1.0000000000000001E-5</v>
      </c>
      <c r="AE63" s="1">
        <v>97.130499999999998</v>
      </c>
      <c r="AF63" s="1">
        <v>4.7489999999999997E-3</v>
      </c>
      <c r="AG63" s="1">
        <v>6.8329999999999997E-3</v>
      </c>
      <c r="AH63" s="1">
        <v>7.6369999999999997E-3</v>
      </c>
      <c r="AI63" s="1">
        <v>6.4070000000000004E-3</v>
      </c>
      <c r="AJ63" s="1">
        <v>8.0409999999999995E-3</v>
      </c>
      <c r="AK63" s="1">
        <v>2.4636999999999999E-2</v>
      </c>
      <c r="AL63" s="1">
        <v>2.87E-2</v>
      </c>
      <c r="AM63" s="1">
        <v>0</v>
      </c>
      <c r="AN63" s="1">
        <v>0</v>
      </c>
      <c r="AO63" s="1">
        <v>7.9220000000000002E-3</v>
      </c>
      <c r="AP63" s="1">
        <v>9.2300000000000004E-3</v>
      </c>
      <c r="AQ63" s="1">
        <v>1.6338999999999999E-2</v>
      </c>
      <c r="AR63" s="1">
        <v>1.2106E-2</v>
      </c>
      <c r="AS63" s="1">
        <v>1.3334E-2</v>
      </c>
      <c r="AT63" s="1">
        <v>3.1696000000000002E-2</v>
      </c>
      <c r="AU63" s="1">
        <v>4.0156999999999998E-2</v>
      </c>
      <c r="AV63" s="1">
        <v>0</v>
      </c>
      <c r="AW63" s="1">
        <v>0</v>
      </c>
      <c r="AX63" s="1">
        <v>-8832</v>
      </c>
      <c r="AY63" s="1">
        <v>28989</v>
      </c>
      <c r="AZ63" s="1">
        <v>-25</v>
      </c>
      <c r="BA63" s="1">
        <v>42</v>
      </c>
      <c r="BB63" s="1">
        <v>49.821399999999997</v>
      </c>
    </row>
    <row r="64" spans="1:54" x14ac:dyDescent="0.3">
      <c r="A64" s="78" t="s">
        <v>57</v>
      </c>
      <c r="B64" s="1">
        <v>9</v>
      </c>
      <c r="C64" s="1">
        <v>40</v>
      </c>
      <c r="D64" s="1">
        <v>15</v>
      </c>
      <c r="E64" s="1">
        <v>50</v>
      </c>
      <c r="F64" s="1">
        <v>3</v>
      </c>
      <c r="G64" s="1">
        <v>200</v>
      </c>
      <c r="H64" s="18">
        <v>45</v>
      </c>
      <c r="I64" s="1">
        <v>0.11995500000000001</v>
      </c>
      <c r="J64" s="1">
        <v>4.4685999999999997E-2</v>
      </c>
      <c r="K64" s="17">
        <v>4.4685999999999997E-2</v>
      </c>
      <c r="L64" s="1">
        <v>37.188400000000001</v>
      </c>
      <c r="M64" s="1">
        <v>6.4467600000000003</v>
      </c>
      <c r="N64" s="1">
        <v>3.1558000000000003E-2</v>
      </c>
      <c r="O64" s="1">
        <v>1.7924500000000001</v>
      </c>
      <c r="P64" s="1">
        <v>0.31756699999999999</v>
      </c>
      <c r="Q64" s="1">
        <v>0.50738300000000003</v>
      </c>
      <c r="R64" s="1">
        <v>1.3581799999999999</v>
      </c>
      <c r="S64" s="1">
        <v>49.316499999999998</v>
      </c>
      <c r="T64" s="1">
        <v>97.123400000000004</v>
      </c>
      <c r="U64" s="1">
        <v>0.20009199999999999</v>
      </c>
      <c r="V64" s="1">
        <v>6.0361999999999999E-2</v>
      </c>
      <c r="W64" s="1">
        <v>79.559200000000004</v>
      </c>
      <c r="X64" s="1">
        <v>12.180999999999999</v>
      </c>
      <c r="Y64" s="1">
        <v>5.2332999999999998E-2</v>
      </c>
      <c r="Z64" s="1">
        <v>2.30599</v>
      </c>
      <c r="AA64" s="1">
        <v>0.44434000000000001</v>
      </c>
      <c r="AB64" s="1">
        <v>0.68393999999999999</v>
      </c>
      <c r="AC64" s="1">
        <v>1.63605</v>
      </c>
      <c r="AD64" s="1">
        <v>0</v>
      </c>
      <c r="AE64" s="1">
        <v>97.123400000000004</v>
      </c>
      <c r="AF64" s="1">
        <v>4.6880000000000003E-3</v>
      </c>
      <c r="AG64" s="1">
        <v>6.8269999999999997E-3</v>
      </c>
      <c r="AH64" s="1">
        <v>7.3070000000000001E-3</v>
      </c>
      <c r="AI64" s="1">
        <v>6.6369999999999997E-3</v>
      </c>
      <c r="AJ64" s="1">
        <v>8.123E-3</v>
      </c>
      <c r="AK64" s="1">
        <v>2.3674000000000001E-2</v>
      </c>
      <c r="AL64" s="1">
        <v>3.6913000000000001E-2</v>
      </c>
      <c r="AM64" s="1">
        <v>0</v>
      </c>
      <c r="AN64" s="1">
        <v>0</v>
      </c>
      <c r="AO64" s="1">
        <v>7.8189999999999996E-3</v>
      </c>
      <c r="AP64" s="1">
        <v>9.2219999999999993E-3</v>
      </c>
      <c r="AQ64" s="1">
        <v>1.5632E-2</v>
      </c>
      <c r="AR64" s="1">
        <v>1.2541E-2</v>
      </c>
      <c r="AS64" s="1">
        <v>1.3471E-2</v>
      </c>
      <c r="AT64" s="1">
        <v>3.0456E-2</v>
      </c>
      <c r="AU64" s="1">
        <v>5.1647999999999999E-2</v>
      </c>
      <c r="AV64" s="1">
        <v>0</v>
      </c>
      <c r="AW64" s="1">
        <v>0</v>
      </c>
      <c r="AX64" s="1">
        <v>-8835</v>
      </c>
      <c r="AY64" s="1">
        <v>28989</v>
      </c>
      <c r="AZ64" s="1">
        <v>-25</v>
      </c>
      <c r="BA64" s="1">
        <v>45</v>
      </c>
      <c r="BB64" s="1">
        <v>49.8367</v>
      </c>
    </row>
    <row r="65" spans="1:54" x14ac:dyDescent="0.3">
      <c r="A65" s="78" t="s">
        <v>57</v>
      </c>
      <c r="B65" s="1">
        <v>9</v>
      </c>
      <c r="C65" s="1">
        <v>40</v>
      </c>
      <c r="D65" s="1">
        <v>15</v>
      </c>
      <c r="E65" s="1">
        <v>50</v>
      </c>
      <c r="F65" s="1">
        <v>3</v>
      </c>
      <c r="G65" s="1">
        <v>201</v>
      </c>
      <c r="H65" s="18">
        <v>48</v>
      </c>
      <c r="I65" s="1">
        <v>0.119949</v>
      </c>
      <c r="J65" s="1">
        <v>4.6725999999999997E-2</v>
      </c>
      <c r="K65" s="17">
        <v>4.6725999999999997E-2</v>
      </c>
      <c r="L65" s="1">
        <v>38.093400000000003</v>
      </c>
      <c r="M65" s="1">
        <v>6.36808</v>
      </c>
      <c r="N65" s="1">
        <v>3.6216999999999999E-2</v>
      </c>
      <c r="O65" s="1">
        <v>1.73584</v>
      </c>
      <c r="P65" s="1">
        <v>0.30785899999999999</v>
      </c>
      <c r="Q65" s="1">
        <v>0.49475200000000003</v>
      </c>
      <c r="R65" s="1">
        <v>1.19743</v>
      </c>
      <c r="S65" s="1">
        <v>50.2241</v>
      </c>
      <c r="T65" s="1">
        <v>98.624300000000005</v>
      </c>
      <c r="U65" s="1">
        <v>0.20008300000000001</v>
      </c>
      <c r="V65" s="1">
        <v>6.3117999999999994E-2</v>
      </c>
      <c r="W65" s="1">
        <v>81.495500000000007</v>
      </c>
      <c r="X65" s="1">
        <v>12.032400000000001</v>
      </c>
      <c r="Y65" s="1">
        <v>6.0059000000000001E-2</v>
      </c>
      <c r="Z65" s="1">
        <v>2.2331500000000002</v>
      </c>
      <c r="AA65" s="1">
        <v>0.43075600000000003</v>
      </c>
      <c r="AB65" s="1">
        <v>0.66691500000000004</v>
      </c>
      <c r="AC65" s="1">
        <v>1.44241</v>
      </c>
      <c r="AD65" s="1">
        <v>7.9999999999999996E-6</v>
      </c>
      <c r="AE65" s="1">
        <v>98.624300000000005</v>
      </c>
      <c r="AF65" s="1">
        <v>4.6670000000000001E-3</v>
      </c>
      <c r="AG65" s="1">
        <v>6.914E-3</v>
      </c>
      <c r="AH65" s="1">
        <v>7.3610000000000004E-3</v>
      </c>
      <c r="AI65" s="1">
        <v>6.3619999999999996E-3</v>
      </c>
      <c r="AJ65" s="1">
        <v>8.1650000000000004E-3</v>
      </c>
      <c r="AK65" s="1">
        <v>2.4115999999999999E-2</v>
      </c>
      <c r="AL65" s="1">
        <v>3.6237999999999999E-2</v>
      </c>
      <c r="AM65" s="1">
        <v>0</v>
      </c>
      <c r="AN65" s="1">
        <v>0</v>
      </c>
      <c r="AO65" s="1">
        <v>7.7850000000000003E-3</v>
      </c>
      <c r="AP65" s="1">
        <v>9.3390000000000001E-3</v>
      </c>
      <c r="AQ65" s="1">
        <v>1.5748000000000002E-2</v>
      </c>
      <c r="AR65" s="1">
        <v>1.2021E-2</v>
      </c>
      <c r="AS65" s="1">
        <v>1.3539000000000001E-2</v>
      </c>
      <c r="AT65" s="1">
        <v>3.1025E-2</v>
      </c>
      <c r="AU65" s="1">
        <v>5.0703999999999999E-2</v>
      </c>
      <c r="AV65" s="1">
        <v>0</v>
      </c>
      <c r="AW65" s="1">
        <v>0</v>
      </c>
      <c r="AX65" s="1">
        <v>-8838</v>
      </c>
      <c r="AY65" s="1">
        <v>28989</v>
      </c>
      <c r="AZ65" s="1">
        <v>-25</v>
      </c>
      <c r="BA65" s="1">
        <v>48</v>
      </c>
      <c r="BB65" s="1">
        <v>49.821399999999997</v>
      </c>
    </row>
    <row r="66" spans="1:54" x14ac:dyDescent="0.3">
      <c r="A66" s="78" t="s">
        <v>57</v>
      </c>
      <c r="B66" s="1">
        <v>9</v>
      </c>
      <c r="C66" s="1">
        <v>40</v>
      </c>
      <c r="D66" s="1">
        <v>15</v>
      </c>
      <c r="E66" s="1">
        <v>50</v>
      </c>
      <c r="F66" s="1">
        <v>3</v>
      </c>
      <c r="G66" s="1">
        <v>202</v>
      </c>
      <c r="H66" s="18">
        <v>51</v>
      </c>
      <c r="I66" s="1">
        <v>0.12374300000000001</v>
      </c>
      <c r="J66" s="1">
        <v>4.6586000000000002E-2</v>
      </c>
      <c r="K66" s="17">
        <v>4.6586000000000002E-2</v>
      </c>
      <c r="L66" s="1">
        <v>38.173699999999997</v>
      </c>
      <c r="M66" s="1">
        <v>6.4395100000000003</v>
      </c>
      <c r="N66" s="1">
        <v>3.7427000000000002E-2</v>
      </c>
      <c r="O66" s="1">
        <v>1.72515</v>
      </c>
      <c r="P66" s="1">
        <v>0.25603700000000001</v>
      </c>
      <c r="Q66" s="1">
        <v>0.45796300000000001</v>
      </c>
      <c r="R66" s="1">
        <v>0.95697299999999996</v>
      </c>
      <c r="S66" s="1">
        <v>50.296599999999998</v>
      </c>
      <c r="T66" s="1">
        <v>98.5137</v>
      </c>
      <c r="U66" s="1">
        <v>0.20641000000000001</v>
      </c>
      <c r="V66" s="1">
        <v>6.2928999999999999E-2</v>
      </c>
      <c r="W66" s="1">
        <v>81.667199999999994</v>
      </c>
      <c r="X66" s="1">
        <v>12.167299999999999</v>
      </c>
      <c r="Y66" s="1">
        <v>6.2065000000000002E-2</v>
      </c>
      <c r="Z66" s="1">
        <v>2.2193999999999998</v>
      </c>
      <c r="AA66" s="1">
        <v>0.35824699999999998</v>
      </c>
      <c r="AB66" s="1">
        <v>0.61732399999999998</v>
      </c>
      <c r="AC66" s="1">
        <v>1.15276</v>
      </c>
      <c r="AD66" s="1">
        <v>0</v>
      </c>
      <c r="AE66" s="1">
        <v>98.5137</v>
      </c>
      <c r="AF66" s="1">
        <v>4.5979999999999997E-3</v>
      </c>
      <c r="AG66" s="1">
        <v>6.8919999999999997E-3</v>
      </c>
      <c r="AH66" s="1">
        <v>7.2399999999999999E-3</v>
      </c>
      <c r="AI66" s="1">
        <v>6.5669999999999999E-3</v>
      </c>
      <c r="AJ66" s="1">
        <v>8.097E-3</v>
      </c>
      <c r="AK66" s="1">
        <v>2.4322E-2</v>
      </c>
      <c r="AL66" s="1">
        <v>3.5571999999999999E-2</v>
      </c>
      <c r="AM66" s="1">
        <v>0</v>
      </c>
      <c r="AN66" s="1">
        <v>0</v>
      </c>
      <c r="AO66" s="1">
        <v>7.6699999999999997E-3</v>
      </c>
      <c r="AP66" s="1">
        <v>9.3100000000000006E-3</v>
      </c>
      <c r="AQ66" s="1">
        <v>1.5488E-2</v>
      </c>
      <c r="AR66" s="1">
        <v>1.2407E-2</v>
      </c>
      <c r="AS66" s="1">
        <v>1.3427E-2</v>
      </c>
      <c r="AT66" s="1">
        <v>3.1289999999999998E-2</v>
      </c>
      <c r="AU66" s="1">
        <v>4.9772999999999998E-2</v>
      </c>
      <c r="AV66" s="1">
        <v>0</v>
      </c>
      <c r="AW66" s="1">
        <v>0</v>
      </c>
      <c r="AX66" s="1">
        <v>-8841</v>
      </c>
      <c r="AY66" s="1">
        <v>28989</v>
      </c>
      <c r="AZ66" s="1">
        <v>-25</v>
      </c>
      <c r="BA66" s="1">
        <v>51</v>
      </c>
      <c r="BB66" s="1">
        <v>49.8367</v>
      </c>
    </row>
    <row r="67" spans="1:54" x14ac:dyDescent="0.3">
      <c r="A67" s="78" t="s">
        <v>57</v>
      </c>
      <c r="B67" s="1">
        <v>9</v>
      </c>
      <c r="C67" s="1">
        <v>40</v>
      </c>
      <c r="D67" s="1">
        <v>15</v>
      </c>
      <c r="E67" s="1">
        <v>50</v>
      </c>
      <c r="F67" s="1">
        <v>3</v>
      </c>
      <c r="G67" s="1">
        <v>203</v>
      </c>
      <c r="H67" s="18">
        <v>54</v>
      </c>
      <c r="I67" s="1">
        <v>0.112648</v>
      </c>
      <c r="J67" s="1">
        <v>4.3392E-2</v>
      </c>
      <c r="K67" s="17">
        <v>4.3392E-2</v>
      </c>
      <c r="L67" s="1">
        <v>37.699199999999998</v>
      </c>
      <c r="M67" s="1">
        <v>6.3819400000000002</v>
      </c>
      <c r="N67" s="1">
        <v>3.6713999999999997E-2</v>
      </c>
      <c r="O67" s="1">
        <v>1.7105399999999999</v>
      </c>
      <c r="P67" s="1">
        <v>0.31208900000000001</v>
      </c>
      <c r="Q67" s="1">
        <v>0.48506700000000003</v>
      </c>
      <c r="R67" s="1">
        <v>1.2309399999999999</v>
      </c>
      <c r="S67" s="1">
        <v>49.779499999999999</v>
      </c>
      <c r="T67" s="1">
        <v>97.792000000000002</v>
      </c>
      <c r="U67" s="1">
        <v>0.18790299999999999</v>
      </c>
      <c r="V67" s="1">
        <v>5.8613999999999999E-2</v>
      </c>
      <c r="W67" s="1">
        <v>80.652100000000004</v>
      </c>
      <c r="X67" s="1">
        <v>12.0586</v>
      </c>
      <c r="Y67" s="1">
        <v>6.0881999999999999E-2</v>
      </c>
      <c r="Z67" s="1">
        <v>2.2006000000000001</v>
      </c>
      <c r="AA67" s="1">
        <v>0.43667499999999998</v>
      </c>
      <c r="AB67" s="1">
        <v>0.65386</v>
      </c>
      <c r="AC67" s="1">
        <v>1.48278</v>
      </c>
      <c r="AD67" s="1">
        <v>0</v>
      </c>
      <c r="AE67" s="1">
        <v>97.792000000000002</v>
      </c>
      <c r="AF67" s="1">
        <v>4.6579999999999998E-3</v>
      </c>
      <c r="AG67" s="1">
        <v>6.9210000000000001E-3</v>
      </c>
      <c r="AH67" s="1">
        <v>7.1450000000000003E-3</v>
      </c>
      <c r="AI67" s="1">
        <v>6.5100000000000002E-3</v>
      </c>
      <c r="AJ67" s="1">
        <v>7.7479999999999997E-3</v>
      </c>
      <c r="AK67" s="1">
        <v>2.4361000000000001E-2</v>
      </c>
      <c r="AL67" s="1">
        <v>3.2687000000000001E-2</v>
      </c>
      <c r="AM67" s="1">
        <v>0</v>
      </c>
      <c r="AN67" s="1">
        <v>0</v>
      </c>
      <c r="AO67" s="1">
        <v>7.77E-3</v>
      </c>
      <c r="AP67" s="1">
        <v>9.3489999999999997E-3</v>
      </c>
      <c r="AQ67" s="1">
        <v>1.5285999999999999E-2</v>
      </c>
      <c r="AR67" s="1">
        <v>1.2300999999999999E-2</v>
      </c>
      <c r="AS67" s="1">
        <v>1.2848999999999999E-2</v>
      </c>
      <c r="AT67" s="1">
        <v>3.1341000000000001E-2</v>
      </c>
      <c r="AU67" s="1">
        <v>4.5735999999999999E-2</v>
      </c>
      <c r="AV67" s="1">
        <v>0</v>
      </c>
      <c r="AW67" s="1">
        <v>0</v>
      </c>
      <c r="AX67" s="1">
        <v>-8844</v>
      </c>
      <c r="AY67" s="1">
        <v>28989</v>
      </c>
      <c r="AZ67" s="1">
        <v>-25</v>
      </c>
      <c r="BA67" s="1">
        <v>54</v>
      </c>
      <c r="BB67" s="1">
        <v>49.8367</v>
      </c>
    </row>
    <row r="68" spans="1:54" x14ac:dyDescent="0.3">
      <c r="A68" s="78" t="s">
        <v>58</v>
      </c>
      <c r="B68" s="1">
        <v>10</v>
      </c>
      <c r="C68" s="1">
        <v>40</v>
      </c>
      <c r="D68" s="1">
        <v>15</v>
      </c>
      <c r="E68" s="1">
        <v>50</v>
      </c>
      <c r="F68" s="1">
        <v>3</v>
      </c>
      <c r="G68" s="1">
        <v>204</v>
      </c>
      <c r="H68" s="18">
        <v>0</v>
      </c>
      <c r="I68" s="1">
        <v>1.0527999999999999E-2</v>
      </c>
      <c r="J68" s="1">
        <v>44.418799999999997</v>
      </c>
      <c r="L68" s="1">
        <v>14.9909</v>
      </c>
      <c r="M68" s="1">
        <v>3.9947999999999997E-2</v>
      </c>
      <c r="N68" s="1">
        <v>6.5030000000000001E-3</v>
      </c>
      <c r="O68" s="1">
        <v>0.20474700000000001</v>
      </c>
      <c r="P68" s="1">
        <v>0.24119199999999999</v>
      </c>
      <c r="Q68" s="1">
        <v>-0.23099</v>
      </c>
      <c r="R68" s="1">
        <v>0</v>
      </c>
      <c r="S68" s="1">
        <v>32.7836</v>
      </c>
      <c r="T68" s="1">
        <v>92.465299999999999</v>
      </c>
      <c r="U68" s="1">
        <v>1.7561E-2</v>
      </c>
      <c r="V68" s="1">
        <v>60.000999999999998</v>
      </c>
      <c r="W68" s="1">
        <v>32.070999999999998</v>
      </c>
      <c r="X68" s="1">
        <v>7.5481000000000006E-2</v>
      </c>
      <c r="Y68" s="1">
        <v>1.0784E-2</v>
      </c>
      <c r="Z68" s="1">
        <v>0.263407</v>
      </c>
      <c r="AA68" s="1">
        <v>0.337476</v>
      </c>
      <c r="AB68" s="1">
        <v>-0.31136999999999998</v>
      </c>
      <c r="AC68" s="1">
        <v>0</v>
      </c>
      <c r="AD68" s="1">
        <v>3.9999999999999998E-6</v>
      </c>
      <c r="AE68" s="1">
        <v>92.465299999999999</v>
      </c>
      <c r="AF68" s="1">
        <v>6.3629999999999997E-3</v>
      </c>
      <c r="AG68" s="1">
        <v>9.7109999999999991E-3</v>
      </c>
      <c r="AH68" s="1">
        <v>9.6480000000000003E-3</v>
      </c>
      <c r="AI68" s="1">
        <v>8.5129999999999997E-3</v>
      </c>
      <c r="AJ68" s="1">
        <v>1.0123E-2</v>
      </c>
      <c r="AK68" s="1">
        <v>3.1355000000000001E-2</v>
      </c>
      <c r="AL68" s="1">
        <v>4.2444000000000003E-2</v>
      </c>
      <c r="AM68" s="1">
        <v>0</v>
      </c>
      <c r="AN68" s="1">
        <v>0</v>
      </c>
      <c r="AO68" s="1">
        <v>1.0612999999999999E-2</v>
      </c>
      <c r="AP68" s="1">
        <v>1.3117E-2</v>
      </c>
      <c r="AQ68" s="1">
        <v>2.0639999999999999E-2</v>
      </c>
      <c r="AR68" s="1">
        <v>1.6084999999999999E-2</v>
      </c>
      <c r="AS68" s="1">
        <v>1.6785999999999999E-2</v>
      </c>
      <c r="AT68" s="1">
        <v>4.0337999999999999E-2</v>
      </c>
      <c r="AU68" s="1">
        <v>5.9388000000000003E-2</v>
      </c>
      <c r="AV68" s="1">
        <v>0</v>
      </c>
      <c r="AW68" s="1">
        <v>0</v>
      </c>
      <c r="AX68" s="1">
        <v>-8172</v>
      </c>
      <c r="AY68" s="1">
        <v>28384</v>
      </c>
      <c r="AZ68" s="1">
        <v>-23</v>
      </c>
      <c r="BA68" s="1">
        <v>0</v>
      </c>
      <c r="BB68" s="1">
        <v>49.821399999999997</v>
      </c>
    </row>
    <row r="69" spans="1:54" x14ac:dyDescent="0.3">
      <c r="A69" s="78" t="s">
        <v>58</v>
      </c>
      <c r="B69" s="1">
        <v>10</v>
      </c>
      <c r="C69" s="1">
        <v>40</v>
      </c>
      <c r="D69" s="1">
        <v>15</v>
      </c>
      <c r="E69" s="1">
        <v>50</v>
      </c>
      <c r="F69" s="1">
        <v>3</v>
      </c>
      <c r="G69" s="1">
        <v>205</v>
      </c>
      <c r="H69" s="18">
        <v>12</v>
      </c>
      <c r="I69" s="1">
        <v>1.4493000000000001E-2</v>
      </c>
      <c r="J69" s="1">
        <v>46.808</v>
      </c>
      <c r="L69" s="1">
        <v>15.5337</v>
      </c>
      <c r="M69" s="1">
        <v>1.5790000000000001E-3</v>
      </c>
      <c r="N69" s="1">
        <v>1.0239E-2</v>
      </c>
      <c r="O69" s="1">
        <v>0.10786999999999999</v>
      </c>
      <c r="P69" s="1">
        <v>-3.9120000000000002E-2</v>
      </c>
      <c r="Q69" s="1">
        <v>-0.16825999999999999</v>
      </c>
      <c r="R69" s="1">
        <v>0</v>
      </c>
      <c r="S69" s="1">
        <v>34.093200000000003</v>
      </c>
      <c r="T69" s="1">
        <v>96.361699999999999</v>
      </c>
      <c r="U69" s="1">
        <v>2.4174000000000001E-2</v>
      </c>
      <c r="V69" s="1">
        <v>63.228299999999997</v>
      </c>
      <c r="W69" s="1">
        <v>33.232100000000003</v>
      </c>
      <c r="X69" s="1">
        <v>2.9840000000000001E-3</v>
      </c>
      <c r="Y69" s="1">
        <v>1.6979000000000001E-2</v>
      </c>
      <c r="Z69" s="1">
        <v>0.13877500000000001</v>
      </c>
      <c r="AA69" s="1">
        <v>-5.4730000000000001E-2</v>
      </c>
      <c r="AB69" s="1">
        <v>-0.22681999999999999</v>
      </c>
      <c r="AC69" s="1">
        <v>0</v>
      </c>
      <c r="AD69" s="1">
        <v>3.9999999999999998E-6</v>
      </c>
      <c r="AE69" s="1">
        <v>96.361699999999999</v>
      </c>
      <c r="AF69" s="1">
        <v>6.2630000000000003E-3</v>
      </c>
      <c r="AG69" s="1">
        <v>9.5790000000000007E-3</v>
      </c>
      <c r="AH69" s="1">
        <v>9.4959999999999992E-3</v>
      </c>
      <c r="AI69" s="1">
        <v>8.2019999999999992E-3</v>
      </c>
      <c r="AJ69" s="1">
        <v>9.8890000000000002E-3</v>
      </c>
      <c r="AK69" s="1">
        <v>3.1253000000000003E-2</v>
      </c>
      <c r="AL69" s="1">
        <v>4.5638999999999999E-2</v>
      </c>
      <c r="AM69" s="1">
        <v>0</v>
      </c>
      <c r="AN69" s="1">
        <v>0</v>
      </c>
      <c r="AO69" s="1">
        <v>1.0448000000000001E-2</v>
      </c>
      <c r="AP69" s="1">
        <v>1.294E-2</v>
      </c>
      <c r="AQ69" s="1">
        <v>2.0316000000000001E-2</v>
      </c>
      <c r="AR69" s="1">
        <v>1.5497E-2</v>
      </c>
      <c r="AS69" s="1">
        <v>1.6399E-2</v>
      </c>
      <c r="AT69" s="1">
        <v>4.0207E-2</v>
      </c>
      <c r="AU69" s="1">
        <v>6.3857999999999998E-2</v>
      </c>
      <c r="AV69" s="1">
        <v>0</v>
      </c>
      <c r="AW69" s="1">
        <v>0</v>
      </c>
      <c r="AX69" s="1">
        <v>-8184</v>
      </c>
      <c r="AY69" s="1">
        <v>28384</v>
      </c>
      <c r="AZ69" s="1">
        <v>-23</v>
      </c>
      <c r="BA69" s="1">
        <v>12</v>
      </c>
      <c r="BB69" s="1">
        <v>49.8367</v>
      </c>
    </row>
    <row r="70" spans="1:54" x14ac:dyDescent="0.3">
      <c r="A70" s="78" t="s">
        <v>58</v>
      </c>
      <c r="B70" s="1">
        <v>10</v>
      </c>
      <c r="C70" s="1">
        <v>40</v>
      </c>
      <c r="D70" s="1">
        <v>15</v>
      </c>
      <c r="E70" s="1">
        <v>50</v>
      </c>
      <c r="F70" s="1">
        <v>3</v>
      </c>
      <c r="G70" s="1">
        <v>206</v>
      </c>
      <c r="H70" s="18">
        <v>17</v>
      </c>
      <c r="I70" s="1">
        <v>1.5873000000000002E-2</v>
      </c>
      <c r="J70" s="1">
        <v>45.854700000000001</v>
      </c>
      <c r="L70" s="1">
        <v>15.021699999999999</v>
      </c>
      <c r="M70" s="1">
        <v>4.4419999999999998E-3</v>
      </c>
      <c r="N70" s="1">
        <v>5.6769999999999998E-3</v>
      </c>
      <c r="O70" s="1">
        <v>0.66228600000000004</v>
      </c>
      <c r="P70" s="1">
        <v>-9.1999999999999998E-3</v>
      </c>
      <c r="Q70" s="1">
        <v>-0.13034000000000001</v>
      </c>
      <c r="R70" s="1">
        <v>0</v>
      </c>
      <c r="S70" s="1">
        <v>33.359900000000003</v>
      </c>
      <c r="T70" s="1">
        <v>94.784899999999993</v>
      </c>
      <c r="U70" s="1">
        <v>2.6477000000000001E-2</v>
      </c>
      <c r="V70" s="1">
        <v>61.9405</v>
      </c>
      <c r="W70" s="1">
        <v>32.136699999999998</v>
      </c>
      <c r="X70" s="1">
        <v>8.3940000000000004E-3</v>
      </c>
      <c r="Y70" s="1">
        <v>9.4140000000000005E-3</v>
      </c>
      <c r="Z70" s="1">
        <v>0.85202800000000001</v>
      </c>
      <c r="AA70" s="1">
        <v>-1.2880000000000001E-2</v>
      </c>
      <c r="AB70" s="1">
        <v>-0.17569000000000001</v>
      </c>
      <c r="AC70" s="1">
        <v>0</v>
      </c>
      <c r="AD70" s="1">
        <v>-1.0000000000000001E-5</v>
      </c>
      <c r="AE70" s="1">
        <v>94.784899999999993</v>
      </c>
      <c r="AF70" s="1">
        <v>6.3E-3</v>
      </c>
      <c r="AG70" s="1">
        <v>9.5879999999999993E-3</v>
      </c>
      <c r="AH70" s="1">
        <v>9.2540000000000001E-3</v>
      </c>
      <c r="AI70" s="1">
        <v>8.2780000000000006E-3</v>
      </c>
      <c r="AJ70" s="1">
        <v>1.0122000000000001E-2</v>
      </c>
      <c r="AK70" s="1">
        <v>3.2452000000000002E-2</v>
      </c>
      <c r="AL70" s="1">
        <v>4.1313999999999997E-2</v>
      </c>
      <c r="AM70" s="1">
        <v>0</v>
      </c>
      <c r="AN70" s="1">
        <v>0</v>
      </c>
      <c r="AO70" s="1">
        <v>1.0508999999999999E-2</v>
      </c>
      <c r="AP70" s="1">
        <v>1.2951000000000001E-2</v>
      </c>
      <c r="AQ70" s="1">
        <v>1.9796999999999999E-2</v>
      </c>
      <c r="AR70" s="1">
        <v>1.5642E-2</v>
      </c>
      <c r="AS70" s="1">
        <v>1.6785999999999999E-2</v>
      </c>
      <c r="AT70" s="1">
        <v>4.1749000000000001E-2</v>
      </c>
      <c r="AU70" s="1">
        <v>5.7806000000000003E-2</v>
      </c>
      <c r="AV70" s="1">
        <v>0</v>
      </c>
      <c r="AW70" s="1">
        <v>0</v>
      </c>
      <c r="AX70" s="1">
        <v>-8179</v>
      </c>
      <c r="AY70" s="1">
        <v>28384</v>
      </c>
      <c r="AZ70" s="1">
        <v>-22</v>
      </c>
      <c r="BA70" s="1">
        <v>17</v>
      </c>
      <c r="BB70" s="1">
        <v>49.8367</v>
      </c>
    </row>
    <row r="71" spans="1:54" x14ac:dyDescent="0.3">
      <c r="A71" s="78" t="s">
        <v>59</v>
      </c>
      <c r="B71" s="1">
        <v>11</v>
      </c>
      <c r="C71" s="1">
        <v>40</v>
      </c>
      <c r="D71" s="1">
        <v>15</v>
      </c>
      <c r="E71" s="1">
        <v>50</v>
      </c>
      <c r="F71" s="1">
        <v>3</v>
      </c>
      <c r="G71" s="1">
        <v>207</v>
      </c>
      <c r="H71" s="18">
        <v>0</v>
      </c>
      <c r="I71" s="1">
        <v>1.6476999999999999E-2</v>
      </c>
      <c r="J71" s="1">
        <v>47.383299999999998</v>
      </c>
      <c r="L71" s="1">
        <v>15.5351</v>
      </c>
      <c r="M71" s="1">
        <v>1.8910000000000001E-3</v>
      </c>
      <c r="N71" s="1">
        <v>9.2400000000000002E-4</v>
      </c>
      <c r="O71" s="1">
        <v>8.6558999999999997E-2</v>
      </c>
      <c r="P71" s="1">
        <v>-4.4569999999999999E-2</v>
      </c>
      <c r="Q71" s="1">
        <v>-0.16358</v>
      </c>
      <c r="R71" s="1">
        <v>0</v>
      </c>
      <c r="S71" s="1">
        <v>34.285499999999999</v>
      </c>
      <c r="T71" s="1">
        <v>97.101600000000005</v>
      </c>
      <c r="U71" s="1">
        <v>2.7484999999999999E-2</v>
      </c>
      <c r="V71" s="1">
        <v>64.005399999999995</v>
      </c>
      <c r="W71" s="1">
        <v>33.235199999999999</v>
      </c>
      <c r="X71" s="1">
        <v>3.5739999999999999E-3</v>
      </c>
      <c r="Y71" s="1">
        <v>1.5319999999999999E-3</v>
      </c>
      <c r="Z71" s="1">
        <v>0.111357</v>
      </c>
      <c r="AA71" s="1">
        <v>-6.2359999999999999E-2</v>
      </c>
      <c r="AB71" s="1">
        <v>-0.2205</v>
      </c>
      <c r="AC71" s="1">
        <v>0</v>
      </c>
      <c r="AD71" s="1">
        <v>0</v>
      </c>
      <c r="AE71" s="1">
        <v>97.101600000000005</v>
      </c>
      <c r="AF71" s="1">
        <v>6.234E-3</v>
      </c>
      <c r="AG71" s="1">
        <v>9.7029999999999998E-3</v>
      </c>
      <c r="AH71" s="1">
        <v>9.3299999999999998E-3</v>
      </c>
      <c r="AI71" s="1">
        <v>8.1279999999999998E-3</v>
      </c>
      <c r="AJ71" s="1">
        <v>1.0200000000000001E-2</v>
      </c>
      <c r="AK71" s="1">
        <v>3.2218999999999998E-2</v>
      </c>
      <c r="AL71" s="1">
        <v>4.4602000000000003E-2</v>
      </c>
      <c r="AM71" s="1">
        <v>0</v>
      </c>
      <c r="AN71" s="1">
        <v>0</v>
      </c>
      <c r="AO71" s="1">
        <v>1.0397999999999999E-2</v>
      </c>
      <c r="AP71" s="1">
        <v>1.3107000000000001E-2</v>
      </c>
      <c r="AQ71" s="1">
        <v>1.9959999999999999E-2</v>
      </c>
      <c r="AR71" s="1">
        <v>1.5358E-2</v>
      </c>
      <c r="AS71" s="1">
        <v>1.6914999999999999E-2</v>
      </c>
      <c r="AT71" s="1">
        <v>4.1449E-2</v>
      </c>
      <c r="AU71" s="1">
        <v>6.2406999999999997E-2</v>
      </c>
      <c r="AV71" s="1">
        <v>0</v>
      </c>
      <c r="AW71" s="1">
        <v>0</v>
      </c>
      <c r="AX71" s="1">
        <v>-8180</v>
      </c>
      <c r="AY71" s="1">
        <v>28404</v>
      </c>
      <c r="AZ71" s="1">
        <v>-22</v>
      </c>
      <c r="BA71" s="1">
        <v>0</v>
      </c>
      <c r="BB71" s="1">
        <v>49.821399999999997</v>
      </c>
    </row>
    <row r="72" spans="1:54" x14ac:dyDescent="0.3">
      <c r="A72" s="78" t="s">
        <v>59</v>
      </c>
      <c r="B72" s="1">
        <v>11</v>
      </c>
      <c r="C72" s="1">
        <v>40</v>
      </c>
      <c r="D72" s="1">
        <v>15</v>
      </c>
      <c r="E72" s="1">
        <v>50</v>
      </c>
      <c r="F72" s="1">
        <v>3</v>
      </c>
      <c r="G72" s="1">
        <v>208</v>
      </c>
      <c r="H72" s="18">
        <v>23.7697</v>
      </c>
      <c r="I72" s="1">
        <v>1.9768000000000001E-2</v>
      </c>
      <c r="J72" s="1">
        <v>47.427700000000002</v>
      </c>
      <c r="L72" s="1">
        <v>15.5565</v>
      </c>
      <c r="M72" s="1">
        <v>1.2110000000000001E-3</v>
      </c>
      <c r="N72" s="1">
        <v>7.5339999999999999E-3</v>
      </c>
      <c r="O72" s="1">
        <v>5.2588000000000003E-2</v>
      </c>
      <c r="P72" s="1">
        <v>4.6959999999999997E-3</v>
      </c>
      <c r="Q72" s="1">
        <v>-0.14409</v>
      </c>
      <c r="R72" s="1">
        <v>0</v>
      </c>
      <c r="S72" s="1">
        <v>34.347999999999999</v>
      </c>
      <c r="T72" s="1">
        <v>97.273899999999998</v>
      </c>
      <c r="U72" s="1">
        <v>3.2974000000000003E-2</v>
      </c>
      <c r="V72" s="1">
        <v>64.065299999999993</v>
      </c>
      <c r="W72" s="1">
        <v>33.280799999999999</v>
      </c>
      <c r="X72" s="1">
        <v>2.2880000000000001E-3</v>
      </c>
      <c r="Y72" s="1">
        <v>1.2493000000000001E-2</v>
      </c>
      <c r="Z72" s="1">
        <v>6.7655000000000007E-2</v>
      </c>
      <c r="AA72" s="1">
        <v>6.5700000000000003E-3</v>
      </c>
      <c r="AB72" s="1">
        <v>-0.19423000000000001</v>
      </c>
      <c r="AC72" s="1">
        <v>0</v>
      </c>
      <c r="AD72" s="1">
        <v>3.9999999999999998E-6</v>
      </c>
      <c r="AE72" s="1">
        <v>97.273899999999998</v>
      </c>
      <c r="AF72" s="1">
        <v>6.2849999999999998E-3</v>
      </c>
      <c r="AG72" s="1">
        <v>9.7370000000000009E-3</v>
      </c>
      <c r="AH72" s="1">
        <v>9.3640000000000008E-3</v>
      </c>
      <c r="AI72" s="1">
        <v>7.7939999999999997E-3</v>
      </c>
      <c r="AJ72" s="1">
        <v>9.6930000000000002E-3</v>
      </c>
      <c r="AK72" s="1">
        <v>3.2251000000000002E-2</v>
      </c>
      <c r="AL72" s="1">
        <v>3.6572E-2</v>
      </c>
      <c r="AM72" s="1">
        <v>0</v>
      </c>
      <c r="AN72" s="1">
        <v>0</v>
      </c>
      <c r="AO72" s="1">
        <v>1.0482999999999999E-2</v>
      </c>
      <c r="AP72" s="1">
        <v>1.3152E-2</v>
      </c>
      <c r="AQ72" s="1">
        <v>2.0032000000000001E-2</v>
      </c>
      <c r="AR72" s="1">
        <v>1.4726E-2</v>
      </c>
      <c r="AS72" s="1">
        <v>1.6074000000000001E-2</v>
      </c>
      <c r="AT72" s="1">
        <v>4.1491E-2</v>
      </c>
      <c r="AU72" s="1">
        <v>5.1171000000000001E-2</v>
      </c>
      <c r="AV72" s="1">
        <v>0</v>
      </c>
      <c r="AW72" s="1">
        <v>0</v>
      </c>
      <c r="AX72" s="1">
        <v>-8202</v>
      </c>
      <c r="AY72" s="1">
        <v>28395</v>
      </c>
      <c r="AZ72" s="1">
        <v>-22</v>
      </c>
      <c r="BA72" s="1">
        <v>23.7697</v>
      </c>
      <c r="BB72" s="1">
        <v>49.821399999999997</v>
      </c>
    </row>
    <row r="73" spans="1:54" x14ac:dyDescent="0.3">
      <c r="A73" s="78" t="s">
        <v>59</v>
      </c>
      <c r="B73" s="1">
        <v>11</v>
      </c>
      <c r="C73" s="1">
        <v>40</v>
      </c>
      <c r="D73" s="1">
        <v>15</v>
      </c>
      <c r="E73" s="1">
        <v>50</v>
      </c>
      <c r="F73" s="1">
        <v>3</v>
      </c>
      <c r="G73" s="1">
        <v>209</v>
      </c>
      <c r="H73" s="18">
        <v>31.832000000000001</v>
      </c>
      <c r="I73" s="1">
        <v>2.1174999999999999E-2</v>
      </c>
      <c r="J73" s="1">
        <v>46.301299999999998</v>
      </c>
      <c r="L73" s="1">
        <v>15.4427</v>
      </c>
      <c r="M73" s="1">
        <v>-7.0099999999999997E-3</v>
      </c>
      <c r="N73" s="1">
        <v>5.9519999999999998E-3</v>
      </c>
      <c r="O73" s="1">
        <v>6.8899000000000002E-2</v>
      </c>
      <c r="P73" s="1">
        <v>-1.332E-2</v>
      </c>
      <c r="Q73" s="1">
        <v>-0.15739</v>
      </c>
      <c r="R73" s="1">
        <v>0</v>
      </c>
      <c r="S73" s="1">
        <v>33.808799999999998</v>
      </c>
      <c r="T73" s="1">
        <v>95.471100000000007</v>
      </c>
      <c r="U73" s="1">
        <v>3.5321999999999999E-2</v>
      </c>
      <c r="V73" s="1">
        <v>62.543799999999997</v>
      </c>
      <c r="W73" s="1">
        <v>33.037500000000001</v>
      </c>
      <c r="X73" s="1">
        <v>-1.324E-2</v>
      </c>
      <c r="Y73" s="1">
        <v>9.8700000000000003E-3</v>
      </c>
      <c r="Z73" s="1">
        <v>8.8637999999999995E-2</v>
      </c>
      <c r="AA73" s="1">
        <v>-1.8630000000000001E-2</v>
      </c>
      <c r="AB73" s="1">
        <v>-0.21215000000000001</v>
      </c>
      <c r="AC73" s="1">
        <v>0</v>
      </c>
      <c r="AD73" s="1">
        <v>0</v>
      </c>
      <c r="AE73" s="1">
        <v>95.471100000000007</v>
      </c>
      <c r="AF73" s="1">
        <v>6.1879999999999999E-3</v>
      </c>
      <c r="AG73" s="1">
        <v>9.7319999999999993E-3</v>
      </c>
      <c r="AH73" s="1">
        <v>9.5139999999999999E-3</v>
      </c>
      <c r="AI73" s="1">
        <v>8.3649999999999992E-3</v>
      </c>
      <c r="AJ73" s="1">
        <v>1.0050999999999999E-2</v>
      </c>
      <c r="AK73" s="1">
        <v>3.3096E-2</v>
      </c>
      <c r="AL73" s="1">
        <v>4.1926999999999999E-2</v>
      </c>
      <c r="AM73" s="1">
        <v>0</v>
      </c>
      <c r="AN73" s="1">
        <v>0</v>
      </c>
      <c r="AO73" s="1">
        <v>1.0321E-2</v>
      </c>
      <c r="AP73" s="1">
        <v>1.3146E-2</v>
      </c>
      <c r="AQ73" s="1">
        <v>2.0354000000000001E-2</v>
      </c>
      <c r="AR73" s="1">
        <v>1.5806000000000001E-2</v>
      </c>
      <c r="AS73" s="1">
        <v>1.6667999999999999E-2</v>
      </c>
      <c r="AT73" s="1">
        <v>4.2577999999999998E-2</v>
      </c>
      <c r="AU73" s="1">
        <v>5.8664000000000001E-2</v>
      </c>
      <c r="AV73" s="1">
        <v>0</v>
      </c>
      <c r="AW73" s="1">
        <v>0</v>
      </c>
      <c r="AX73" s="1">
        <v>-8206</v>
      </c>
      <c r="AY73" s="1">
        <v>28388</v>
      </c>
      <c r="AZ73" s="1">
        <v>-22</v>
      </c>
      <c r="BA73" s="1">
        <v>31.832000000000001</v>
      </c>
      <c r="BB73" s="1">
        <v>49.8367</v>
      </c>
    </row>
    <row r="74" spans="1:54" x14ac:dyDescent="0.3">
      <c r="A74" s="78" t="s">
        <v>59</v>
      </c>
      <c r="B74" s="1">
        <v>11</v>
      </c>
      <c r="C74" s="1">
        <v>40</v>
      </c>
      <c r="D74" s="1">
        <v>15</v>
      </c>
      <c r="E74" s="1">
        <v>50</v>
      </c>
      <c r="F74" s="1">
        <v>3</v>
      </c>
      <c r="G74" s="1">
        <v>210</v>
      </c>
      <c r="H74" s="18">
        <v>59.418199999999999</v>
      </c>
      <c r="I74" s="1">
        <v>1.9179999999999999E-2</v>
      </c>
      <c r="J74" s="1">
        <v>46.3324</v>
      </c>
      <c r="L74" s="1">
        <v>15.5016</v>
      </c>
      <c r="M74" s="1">
        <v>1.5186E-2</v>
      </c>
      <c r="N74" s="1">
        <v>1.4141000000000001E-2</v>
      </c>
      <c r="O74" s="1">
        <v>8.3785999999999999E-2</v>
      </c>
      <c r="P74" s="1">
        <v>-8.0000000000000004E-4</v>
      </c>
      <c r="Q74" s="1">
        <v>-0.15373999999999999</v>
      </c>
      <c r="R74" s="1">
        <v>0</v>
      </c>
      <c r="S74" s="1">
        <v>33.921100000000003</v>
      </c>
      <c r="T74" s="1">
        <v>95.732799999999997</v>
      </c>
      <c r="U74" s="1">
        <v>3.1994000000000002E-2</v>
      </c>
      <c r="V74" s="1">
        <v>62.585900000000002</v>
      </c>
      <c r="W74" s="1">
        <v>33.163400000000003</v>
      </c>
      <c r="X74" s="1">
        <v>2.8694000000000001E-2</v>
      </c>
      <c r="Y74" s="1">
        <v>2.3449999999999999E-2</v>
      </c>
      <c r="Z74" s="1">
        <v>0.107791</v>
      </c>
      <c r="AA74" s="1">
        <v>-1.1199999999999999E-3</v>
      </c>
      <c r="AB74" s="1">
        <v>-0.20723</v>
      </c>
      <c r="AC74" s="1">
        <v>0</v>
      </c>
      <c r="AD74" s="1">
        <v>3.9999999999999998E-6</v>
      </c>
      <c r="AE74" s="1">
        <v>95.732799999999997</v>
      </c>
      <c r="AF74" s="1">
        <v>6.3109999999999998E-3</v>
      </c>
      <c r="AG74" s="1">
        <v>9.6819999999999996E-3</v>
      </c>
      <c r="AH74" s="1">
        <v>9.6509999999999999E-3</v>
      </c>
      <c r="AI74" s="1">
        <v>8.1620000000000009E-3</v>
      </c>
      <c r="AJ74" s="1">
        <v>9.9520000000000008E-3</v>
      </c>
      <c r="AK74" s="1">
        <v>3.1297999999999999E-2</v>
      </c>
      <c r="AL74" s="1">
        <v>3.9574999999999999E-2</v>
      </c>
      <c r="AM74" s="1">
        <v>0</v>
      </c>
      <c r="AN74" s="1">
        <v>0</v>
      </c>
      <c r="AO74" s="1">
        <v>1.0527999999999999E-2</v>
      </c>
      <c r="AP74" s="1">
        <v>1.3077999999999999E-2</v>
      </c>
      <c r="AQ74" s="1">
        <v>2.0646999999999999E-2</v>
      </c>
      <c r="AR74" s="1">
        <v>1.5422999999999999E-2</v>
      </c>
      <c r="AS74" s="1">
        <v>1.6504000000000001E-2</v>
      </c>
      <c r="AT74" s="1">
        <v>4.0265000000000002E-2</v>
      </c>
      <c r="AU74" s="1">
        <v>5.5374E-2</v>
      </c>
      <c r="AV74" s="1">
        <v>0</v>
      </c>
      <c r="AW74" s="1">
        <v>0</v>
      </c>
      <c r="AX74" s="1">
        <v>-8187</v>
      </c>
      <c r="AY74" s="1">
        <v>28368</v>
      </c>
      <c r="AZ74" s="1">
        <v>-22</v>
      </c>
      <c r="BA74" s="1">
        <v>59.418199999999999</v>
      </c>
      <c r="BB74" s="1">
        <v>49.8367</v>
      </c>
    </row>
    <row r="75" spans="1:54" x14ac:dyDescent="0.3">
      <c r="A75" s="78" t="s">
        <v>59</v>
      </c>
      <c r="B75" s="1">
        <v>11</v>
      </c>
      <c r="C75" s="1">
        <v>40</v>
      </c>
      <c r="D75" s="1">
        <v>15</v>
      </c>
      <c r="E75" s="1">
        <v>50</v>
      </c>
      <c r="F75" s="1">
        <v>3</v>
      </c>
      <c r="G75" s="1">
        <v>211</v>
      </c>
      <c r="H75" s="18">
        <v>108.173</v>
      </c>
      <c r="I75" s="1">
        <v>3.3929000000000001E-2</v>
      </c>
      <c r="J75" s="1">
        <v>46.3491</v>
      </c>
      <c r="L75" s="1">
        <v>15.8307</v>
      </c>
      <c r="M75" s="1">
        <v>6.2862000000000001E-2</v>
      </c>
      <c r="N75" s="1">
        <v>9.2490000000000003E-3</v>
      </c>
      <c r="O75" s="1">
        <v>0.12102</v>
      </c>
      <c r="P75" s="1">
        <v>6.9227999999999998E-2</v>
      </c>
      <c r="Q75" s="1">
        <v>-4.6699999999999997E-3</v>
      </c>
      <c r="R75" s="1">
        <v>5.7709999999999997E-2</v>
      </c>
      <c r="S75" s="1">
        <v>34.453299999999999</v>
      </c>
      <c r="T75" s="1">
        <v>96.982500000000002</v>
      </c>
      <c r="U75" s="1">
        <v>5.6596E-2</v>
      </c>
      <c r="V75" s="1">
        <v>62.608400000000003</v>
      </c>
      <c r="W75" s="1">
        <v>33.867600000000003</v>
      </c>
      <c r="X75" s="1">
        <v>0.11877600000000001</v>
      </c>
      <c r="Y75" s="1">
        <v>1.5337E-2</v>
      </c>
      <c r="Z75" s="1">
        <v>0.155692</v>
      </c>
      <c r="AA75" s="1">
        <v>9.6864000000000006E-2</v>
      </c>
      <c r="AB75" s="1">
        <v>-6.2899999999999996E-3</v>
      </c>
      <c r="AC75" s="1">
        <v>6.9517999999999996E-2</v>
      </c>
      <c r="AD75" s="1">
        <v>0</v>
      </c>
      <c r="AE75" s="1">
        <v>96.982500000000002</v>
      </c>
      <c r="AF75" s="1">
        <v>6.3099999999999996E-3</v>
      </c>
      <c r="AG75" s="1">
        <v>9.8359999999999993E-3</v>
      </c>
      <c r="AH75" s="1">
        <v>9.4289999999999999E-3</v>
      </c>
      <c r="AI75" s="1">
        <v>8.149E-3</v>
      </c>
      <c r="AJ75" s="1">
        <v>9.9419999999999994E-3</v>
      </c>
      <c r="AK75" s="1">
        <v>3.0648999999999999E-2</v>
      </c>
      <c r="AL75" s="1">
        <v>3.0265E-2</v>
      </c>
      <c r="AM75" s="1">
        <v>0</v>
      </c>
      <c r="AN75" s="1">
        <v>0</v>
      </c>
      <c r="AO75" s="1">
        <v>1.0526000000000001E-2</v>
      </c>
      <c r="AP75" s="1">
        <v>1.3287E-2</v>
      </c>
      <c r="AQ75" s="1">
        <v>2.0173E-2</v>
      </c>
      <c r="AR75" s="1">
        <v>1.5396999999999999E-2</v>
      </c>
      <c r="AS75" s="1">
        <v>1.6486000000000001E-2</v>
      </c>
      <c r="AT75" s="1">
        <v>3.943E-2</v>
      </c>
      <c r="AU75" s="1">
        <v>4.2346000000000002E-2</v>
      </c>
      <c r="AV75" s="1">
        <v>0</v>
      </c>
      <c r="AW75" s="1">
        <v>0</v>
      </c>
      <c r="AX75" s="1">
        <v>-8143</v>
      </c>
      <c r="AY75" s="1">
        <v>28347</v>
      </c>
      <c r="AZ75" s="1">
        <v>-22</v>
      </c>
      <c r="BA75" s="1">
        <v>108.173</v>
      </c>
      <c r="BB75" s="1">
        <v>49.821399999999997</v>
      </c>
    </row>
    <row r="76" spans="1:54" x14ac:dyDescent="0.3">
      <c r="A76" s="78" t="s">
        <v>60</v>
      </c>
      <c r="B76" s="1">
        <v>12</v>
      </c>
      <c r="C76" s="1">
        <v>40</v>
      </c>
      <c r="D76" s="1">
        <v>15</v>
      </c>
      <c r="E76" s="1">
        <v>50</v>
      </c>
      <c r="F76" s="1">
        <v>3</v>
      </c>
      <c r="G76" s="1">
        <v>212</v>
      </c>
      <c r="H76" s="18">
        <v>0</v>
      </c>
      <c r="I76" s="1">
        <v>0.10029399999999999</v>
      </c>
      <c r="J76" s="1">
        <v>12.5678</v>
      </c>
      <c r="L76" s="1">
        <v>32.114800000000002</v>
      </c>
      <c r="M76" s="1">
        <v>4.6949300000000003</v>
      </c>
      <c r="N76" s="1">
        <v>3.0927E-2</v>
      </c>
      <c r="O76" s="1">
        <v>1.1596299999999999</v>
      </c>
      <c r="P76" s="1">
        <v>0.283225</v>
      </c>
      <c r="Q76" s="1">
        <v>0.424869</v>
      </c>
      <c r="R76" s="1">
        <v>1.50404</v>
      </c>
      <c r="S76" s="1">
        <v>46.163200000000003</v>
      </c>
      <c r="T76" s="1">
        <v>99.043700000000001</v>
      </c>
      <c r="U76" s="1">
        <v>0.167296</v>
      </c>
      <c r="V76" s="1">
        <v>16.976600000000001</v>
      </c>
      <c r="W76" s="1">
        <v>68.704899999999995</v>
      </c>
      <c r="X76" s="1">
        <v>8.8709900000000008</v>
      </c>
      <c r="Y76" s="1">
        <v>5.1285999999999998E-2</v>
      </c>
      <c r="Z76" s="1">
        <v>1.49186</v>
      </c>
      <c r="AA76" s="1">
        <v>0.396289</v>
      </c>
      <c r="AB76" s="1">
        <v>0.57271399999999995</v>
      </c>
      <c r="AC76" s="1">
        <v>1.81176</v>
      </c>
      <c r="AD76" s="1">
        <v>0</v>
      </c>
      <c r="AE76" s="1">
        <v>99.043700000000001</v>
      </c>
      <c r="AF76" s="1">
        <v>5.0819999999999997E-3</v>
      </c>
      <c r="AG76" s="1">
        <v>8.1099999999999992E-3</v>
      </c>
      <c r="AH76" s="1">
        <v>8.0510000000000009E-3</v>
      </c>
      <c r="AI76" s="1">
        <v>6.5839999999999996E-3</v>
      </c>
      <c r="AJ76" s="1">
        <v>8.9160000000000003E-3</v>
      </c>
      <c r="AK76" s="1">
        <v>2.5635000000000002E-2</v>
      </c>
      <c r="AL76" s="1">
        <v>2.1812999999999999E-2</v>
      </c>
      <c r="AM76" s="1">
        <v>0</v>
      </c>
      <c r="AN76" s="1">
        <v>0</v>
      </c>
      <c r="AO76" s="1">
        <v>8.4759999999999992E-3</v>
      </c>
      <c r="AP76" s="1">
        <v>1.0954999999999999E-2</v>
      </c>
      <c r="AQ76" s="1">
        <v>1.7225000000000001E-2</v>
      </c>
      <c r="AR76" s="1">
        <v>1.2441000000000001E-2</v>
      </c>
      <c r="AS76" s="1">
        <v>1.4785E-2</v>
      </c>
      <c r="AT76" s="1">
        <v>3.2979000000000001E-2</v>
      </c>
      <c r="AU76" s="1">
        <v>3.0521E-2</v>
      </c>
      <c r="AV76" s="1">
        <v>0</v>
      </c>
      <c r="AW76" s="1">
        <v>0</v>
      </c>
      <c r="AX76" s="1">
        <v>-8152</v>
      </c>
      <c r="AY76" s="1">
        <v>28381</v>
      </c>
      <c r="AZ76" s="1">
        <v>-22</v>
      </c>
      <c r="BA76" s="1">
        <v>0</v>
      </c>
      <c r="BB76" s="1">
        <v>49.821399999999997</v>
      </c>
    </row>
    <row r="77" spans="1:54" x14ac:dyDescent="0.3">
      <c r="A77" s="78" t="s">
        <v>60</v>
      </c>
      <c r="B77" s="1">
        <v>12</v>
      </c>
      <c r="C77" s="1">
        <v>40</v>
      </c>
      <c r="D77" s="1">
        <v>15</v>
      </c>
      <c r="E77" s="1">
        <v>50</v>
      </c>
      <c r="F77" s="1">
        <v>3</v>
      </c>
      <c r="G77" s="1">
        <v>213</v>
      </c>
      <c r="H77" s="18">
        <v>3.16228</v>
      </c>
      <c r="I77" s="1">
        <v>0.13728199999999999</v>
      </c>
      <c r="J77" s="1">
        <v>7.0290000000000005E-2</v>
      </c>
      <c r="K77" s="17">
        <f>J77-0.032</f>
        <v>3.8290000000000005E-2</v>
      </c>
      <c r="L77" s="1">
        <v>37.420999999999999</v>
      </c>
      <c r="M77" s="1">
        <v>6.3311299999999999</v>
      </c>
      <c r="N77" s="1">
        <v>3.7572000000000001E-2</v>
      </c>
      <c r="O77" s="1">
        <v>1.4276</v>
      </c>
      <c r="P77" s="1">
        <v>0.35543200000000003</v>
      </c>
      <c r="Q77" s="1">
        <v>0.47013100000000002</v>
      </c>
      <c r="R77" s="1">
        <v>1.40408</v>
      </c>
      <c r="S77" s="1">
        <v>49.4101</v>
      </c>
      <c r="T77" s="1">
        <v>97.064599999999999</v>
      </c>
      <c r="U77" s="1">
        <v>0.228994</v>
      </c>
      <c r="V77" s="1">
        <v>9.4947000000000004E-2</v>
      </c>
      <c r="W77" s="1">
        <v>80.056799999999996</v>
      </c>
      <c r="X77" s="1">
        <v>11.9626</v>
      </c>
      <c r="Y77" s="1">
        <v>6.2306E-2</v>
      </c>
      <c r="Z77" s="1">
        <v>1.8366100000000001</v>
      </c>
      <c r="AA77" s="1">
        <v>0.49732100000000001</v>
      </c>
      <c r="AB77" s="1">
        <v>0.63372600000000001</v>
      </c>
      <c r="AC77" s="1">
        <v>1.6913499999999999</v>
      </c>
      <c r="AD77" s="1">
        <v>-1.0000000000000001E-5</v>
      </c>
      <c r="AE77" s="1">
        <v>97.064599999999999</v>
      </c>
      <c r="AF77" s="1">
        <v>4.581E-3</v>
      </c>
      <c r="AG77" s="1">
        <v>6.9430000000000004E-3</v>
      </c>
      <c r="AH77" s="1">
        <v>7.4980000000000003E-3</v>
      </c>
      <c r="AI77" s="1">
        <v>6.4720000000000003E-3</v>
      </c>
      <c r="AJ77" s="1">
        <v>8.0289999999999997E-3</v>
      </c>
      <c r="AK77" s="1">
        <v>2.3411999999999999E-2</v>
      </c>
      <c r="AL77" s="1">
        <v>2.4087999999999998E-2</v>
      </c>
      <c r="AM77" s="1">
        <v>0</v>
      </c>
      <c r="AN77" s="1">
        <v>0</v>
      </c>
      <c r="AO77" s="1">
        <v>7.6420000000000004E-3</v>
      </c>
      <c r="AP77" s="1">
        <v>9.3790000000000002E-3</v>
      </c>
      <c r="AQ77" s="1">
        <v>1.6041E-2</v>
      </c>
      <c r="AR77" s="1">
        <v>1.2229E-2</v>
      </c>
      <c r="AS77" s="1">
        <v>1.3315E-2</v>
      </c>
      <c r="AT77" s="1">
        <v>3.0119E-2</v>
      </c>
      <c r="AU77" s="1">
        <v>3.3702999999999997E-2</v>
      </c>
      <c r="AV77" s="1">
        <v>0</v>
      </c>
      <c r="AW77" s="1">
        <v>0</v>
      </c>
      <c r="AX77" s="1">
        <v>-8149</v>
      </c>
      <c r="AY77" s="1">
        <v>28382</v>
      </c>
      <c r="AZ77" s="1">
        <v>-22</v>
      </c>
      <c r="BA77" s="1">
        <v>3.16228</v>
      </c>
      <c r="BB77" s="1">
        <v>49.821399999999997</v>
      </c>
    </row>
    <row r="78" spans="1:54" x14ac:dyDescent="0.3">
      <c r="A78" s="78" t="s">
        <v>60</v>
      </c>
      <c r="B78" s="1">
        <v>12</v>
      </c>
      <c r="C78" s="1">
        <v>40</v>
      </c>
      <c r="D78" s="1">
        <v>15</v>
      </c>
      <c r="E78" s="1">
        <v>50</v>
      </c>
      <c r="F78" s="1">
        <v>3</v>
      </c>
      <c r="G78" s="1">
        <v>214</v>
      </c>
      <c r="H78" s="18">
        <v>5.99071</v>
      </c>
      <c r="I78" s="1">
        <v>0.12964200000000001</v>
      </c>
      <c r="J78" s="1">
        <v>5.7688999999999997E-2</v>
      </c>
      <c r="K78" s="17">
        <f>J78-0.009</f>
        <v>4.8688999999999996E-2</v>
      </c>
      <c r="L78" s="1">
        <v>37.490299999999998</v>
      </c>
      <c r="M78" s="1">
        <v>6.3683399999999999</v>
      </c>
      <c r="N78" s="1">
        <v>3.6466999999999999E-2</v>
      </c>
      <c r="O78" s="1">
        <v>1.45747</v>
      </c>
      <c r="P78" s="1">
        <v>0.354074</v>
      </c>
      <c r="Q78" s="1">
        <v>0.42180200000000001</v>
      </c>
      <c r="R78" s="1">
        <v>1.1617</v>
      </c>
      <c r="S78" s="1">
        <v>49.453600000000002</v>
      </c>
      <c r="T78" s="1">
        <v>96.931100000000001</v>
      </c>
      <c r="U78" s="1">
        <v>0.216251</v>
      </c>
      <c r="V78" s="1">
        <v>7.7925999999999995E-2</v>
      </c>
      <c r="W78" s="1">
        <v>80.205200000000005</v>
      </c>
      <c r="X78" s="1">
        <v>12.0329</v>
      </c>
      <c r="Y78" s="1">
        <v>6.0474E-2</v>
      </c>
      <c r="Z78" s="1">
        <v>1.87503</v>
      </c>
      <c r="AA78" s="1">
        <v>0.49542000000000003</v>
      </c>
      <c r="AB78" s="1">
        <v>0.56857899999999995</v>
      </c>
      <c r="AC78" s="1">
        <v>1.39937</v>
      </c>
      <c r="AD78" s="1">
        <v>0</v>
      </c>
      <c r="AE78" s="1">
        <v>96.931100000000001</v>
      </c>
      <c r="AF78" s="1">
        <v>4.6080000000000001E-3</v>
      </c>
      <c r="AG78" s="1">
        <v>6.9509999999999997E-3</v>
      </c>
      <c r="AH78" s="1">
        <v>7.6020000000000003E-3</v>
      </c>
      <c r="AI78" s="1">
        <v>6.5409999999999999E-3</v>
      </c>
      <c r="AJ78" s="1">
        <v>8.0770000000000008E-3</v>
      </c>
      <c r="AK78" s="1">
        <v>2.4244999999999999E-2</v>
      </c>
      <c r="AL78" s="1">
        <v>3.3432999999999997E-2</v>
      </c>
      <c r="AM78" s="1">
        <v>0</v>
      </c>
      <c r="AN78" s="1">
        <v>0</v>
      </c>
      <c r="AO78" s="1">
        <v>7.6860000000000001E-3</v>
      </c>
      <c r="AP78" s="1">
        <v>9.3900000000000008E-3</v>
      </c>
      <c r="AQ78" s="1">
        <v>1.6264000000000001E-2</v>
      </c>
      <c r="AR78" s="1">
        <v>1.2359E-2</v>
      </c>
      <c r="AS78" s="1">
        <v>1.3394E-2</v>
      </c>
      <c r="AT78" s="1">
        <v>3.1191E-2</v>
      </c>
      <c r="AU78" s="1">
        <v>4.6780000000000002E-2</v>
      </c>
      <c r="AV78" s="1">
        <v>0</v>
      </c>
      <c r="AW78" s="1">
        <v>0</v>
      </c>
      <c r="AX78" s="1">
        <v>-8147</v>
      </c>
      <c r="AY78" s="1">
        <v>28384</v>
      </c>
      <c r="AZ78" s="1">
        <v>-22</v>
      </c>
      <c r="BA78" s="1">
        <v>5.99071</v>
      </c>
      <c r="BB78" s="1">
        <v>49.8367</v>
      </c>
    </row>
    <row r="79" spans="1:54" x14ac:dyDescent="0.3">
      <c r="A79" s="78" t="s">
        <v>60</v>
      </c>
      <c r="B79" s="1">
        <v>12</v>
      </c>
      <c r="C79" s="1">
        <v>40</v>
      </c>
      <c r="D79" s="1">
        <v>15</v>
      </c>
      <c r="E79" s="1">
        <v>50</v>
      </c>
      <c r="F79" s="1">
        <v>3</v>
      </c>
      <c r="G79" s="1">
        <v>215</v>
      </c>
      <c r="H79" s="18">
        <v>9.1529799999999994</v>
      </c>
      <c r="I79" s="1">
        <v>0.130081</v>
      </c>
      <c r="J79" s="1">
        <v>5.1312000000000003E-2</v>
      </c>
      <c r="K79" s="17">
        <f>J79-0.004</f>
        <v>4.7312000000000007E-2</v>
      </c>
      <c r="L79" s="1">
        <v>37.526299999999999</v>
      </c>
      <c r="M79" s="1">
        <v>6.3658999999999999</v>
      </c>
      <c r="N79" s="1">
        <v>3.4484000000000001E-2</v>
      </c>
      <c r="O79" s="1">
        <v>1.4340200000000001</v>
      </c>
      <c r="P79" s="1">
        <v>0.34236100000000003</v>
      </c>
      <c r="Q79" s="1">
        <v>0.47573399999999999</v>
      </c>
      <c r="R79" s="1">
        <v>1.27904</v>
      </c>
      <c r="S79" s="1">
        <v>49.520600000000002</v>
      </c>
      <c r="T79" s="1">
        <v>97.159800000000004</v>
      </c>
      <c r="U79" s="1">
        <v>0.21698300000000001</v>
      </c>
      <c r="V79" s="1">
        <v>6.9311999999999999E-2</v>
      </c>
      <c r="W79" s="1">
        <v>80.282200000000003</v>
      </c>
      <c r="X79" s="1">
        <v>12.0283</v>
      </c>
      <c r="Y79" s="1">
        <v>5.7183999999999999E-2</v>
      </c>
      <c r="Z79" s="1">
        <v>1.8448599999999999</v>
      </c>
      <c r="AA79" s="1">
        <v>0.47903200000000001</v>
      </c>
      <c r="AB79" s="1">
        <v>0.64127900000000004</v>
      </c>
      <c r="AC79" s="1">
        <v>1.5407299999999999</v>
      </c>
      <c r="AD79" s="1">
        <v>3.9999999999999998E-6</v>
      </c>
      <c r="AE79" s="1">
        <v>97.159800000000004</v>
      </c>
      <c r="AF79" s="1">
        <v>4.7460000000000002E-3</v>
      </c>
      <c r="AG79" s="1">
        <v>7.1380000000000002E-3</v>
      </c>
      <c r="AH79" s="1">
        <v>7.2529999999999999E-3</v>
      </c>
      <c r="AI79" s="1">
        <v>6.5259999999999997E-3</v>
      </c>
      <c r="AJ79" s="1">
        <v>8.1510000000000003E-3</v>
      </c>
      <c r="AK79" s="1">
        <v>2.4063000000000001E-2</v>
      </c>
      <c r="AL79" s="1">
        <v>2.5141E-2</v>
      </c>
      <c r="AM79" s="1">
        <v>0</v>
      </c>
      <c r="AN79" s="1">
        <v>0</v>
      </c>
      <c r="AO79" s="1">
        <v>7.9159999999999994E-3</v>
      </c>
      <c r="AP79" s="1">
        <v>9.6419999999999995E-3</v>
      </c>
      <c r="AQ79" s="1">
        <v>1.5516E-2</v>
      </c>
      <c r="AR79" s="1">
        <v>1.2331E-2</v>
      </c>
      <c r="AS79" s="1">
        <v>1.3517E-2</v>
      </c>
      <c r="AT79" s="1">
        <v>3.0956000000000001E-2</v>
      </c>
      <c r="AU79" s="1">
        <v>3.5177E-2</v>
      </c>
      <c r="AV79" s="1">
        <v>0</v>
      </c>
      <c r="AW79" s="1">
        <v>0</v>
      </c>
      <c r="AX79" s="1">
        <v>-8144</v>
      </c>
      <c r="AY79" s="1">
        <v>28385</v>
      </c>
      <c r="AZ79" s="1">
        <v>-22</v>
      </c>
      <c r="BA79" s="1">
        <v>9.1529799999999994</v>
      </c>
      <c r="BB79" s="1">
        <v>49.8367</v>
      </c>
    </row>
    <row r="80" spans="1:54" x14ac:dyDescent="0.3">
      <c r="A80" s="78" t="s">
        <v>60</v>
      </c>
      <c r="B80" s="1">
        <v>12</v>
      </c>
      <c r="C80" s="1">
        <v>40</v>
      </c>
      <c r="D80" s="1">
        <v>15</v>
      </c>
      <c r="E80" s="1">
        <v>50</v>
      </c>
      <c r="F80" s="1">
        <v>3</v>
      </c>
      <c r="G80" s="1">
        <v>216</v>
      </c>
      <c r="H80" s="18">
        <v>12.7585</v>
      </c>
      <c r="I80" s="1">
        <v>0.13442999999999999</v>
      </c>
      <c r="J80" s="1">
        <v>5.1394000000000002E-2</v>
      </c>
      <c r="K80" s="17">
        <f>J80-0.0024</f>
        <v>4.8994000000000003E-2</v>
      </c>
      <c r="L80" s="1">
        <v>37.6676</v>
      </c>
      <c r="M80" s="1">
        <v>6.41106</v>
      </c>
      <c r="N80" s="1">
        <v>3.6921000000000002E-2</v>
      </c>
      <c r="O80" s="1">
        <v>1.3927700000000001</v>
      </c>
      <c r="P80" s="1">
        <v>0.36309000000000002</v>
      </c>
      <c r="Q80" s="1">
        <v>0.448494</v>
      </c>
      <c r="R80" s="1">
        <v>1.15767</v>
      </c>
      <c r="S80" s="1">
        <v>49.688400000000001</v>
      </c>
      <c r="T80" s="1">
        <v>97.351799999999997</v>
      </c>
      <c r="U80" s="1">
        <v>0.22423699999999999</v>
      </c>
      <c r="V80" s="1">
        <v>6.9422999999999999E-2</v>
      </c>
      <c r="W80" s="1">
        <v>80.584500000000006</v>
      </c>
      <c r="X80" s="1">
        <v>12.1136</v>
      </c>
      <c r="Y80" s="1">
        <v>6.1225000000000002E-2</v>
      </c>
      <c r="Z80" s="1">
        <v>1.79179</v>
      </c>
      <c r="AA80" s="1">
        <v>0.50803600000000004</v>
      </c>
      <c r="AB80" s="1">
        <v>0.60455899999999996</v>
      </c>
      <c r="AC80" s="1">
        <v>1.39452</v>
      </c>
      <c r="AD80" s="1">
        <v>0</v>
      </c>
      <c r="AE80" s="1">
        <v>97.351799999999997</v>
      </c>
      <c r="AF80" s="1">
        <v>4.568E-3</v>
      </c>
      <c r="AG80" s="1">
        <v>7.0320000000000001E-3</v>
      </c>
      <c r="AH80" s="1">
        <v>7.6E-3</v>
      </c>
      <c r="AI80" s="1">
        <v>6.4130000000000003E-3</v>
      </c>
      <c r="AJ80" s="1">
        <v>8.0429999999999998E-3</v>
      </c>
      <c r="AK80" s="1">
        <v>2.4868999999999999E-2</v>
      </c>
      <c r="AL80" s="1">
        <v>2.5201999999999999E-2</v>
      </c>
      <c r="AM80" s="1">
        <v>0</v>
      </c>
      <c r="AN80" s="1">
        <v>0</v>
      </c>
      <c r="AO80" s="1">
        <v>7.6189999999999999E-3</v>
      </c>
      <c r="AP80" s="1">
        <v>9.4990000000000005E-3</v>
      </c>
      <c r="AQ80" s="1">
        <v>1.626E-2</v>
      </c>
      <c r="AR80" s="1">
        <v>1.2116E-2</v>
      </c>
      <c r="AS80" s="1">
        <v>1.3337999999999999E-2</v>
      </c>
      <c r="AT80" s="1">
        <v>3.1993000000000001E-2</v>
      </c>
      <c r="AU80" s="1">
        <v>3.5262000000000002E-2</v>
      </c>
      <c r="AV80" s="1">
        <v>0</v>
      </c>
      <c r="AW80" s="1">
        <v>0</v>
      </c>
      <c r="AX80" s="1">
        <v>-8141</v>
      </c>
      <c r="AY80" s="1">
        <v>28387</v>
      </c>
      <c r="AZ80" s="1">
        <v>-22</v>
      </c>
      <c r="BA80" s="1">
        <v>12.7585</v>
      </c>
      <c r="BB80" s="1">
        <v>49.592500000000001</v>
      </c>
    </row>
    <row r="81" spans="1:54" x14ac:dyDescent="0.3">
      <c r="A81" s="78" t="s">
        <v>60</v>
      </c>
      <c r="B81" s="1">
        <v>12</v>
      </c>
      <c r="C81" s="1">
        <v>40</v>
      </c>
      <c r="D81" s="1">
        <v>15</v>
      </c>
      <c r="E81" s="1">
        <v>50</v>
      </c>
      <c r="F81" s="1">
        <v>3</v>
      </c>
      <c r="G81" s="1">
        <v>217</v>
      </c>
      <c r="H81" s="18">
        <v>14.9946</v>
      </c>
      <c r="I81" s="1">
        <v>0.13066900000000001</v>
      </c>
      <c r="J81" s="1">
        <v>5.0494999999999998E-2</v>
      </c>
      <c r="K81" s="17">
        <f>J81-0.0015</f>
        <v>4.8994999999999997E-2</v>
      </c>
      <c r="L81" s="1">
        <v>38.186799999999998</v>
      </c>
      <c r="M81" s="1">
        <v>6.4383299999999997</v>
      </c>
      <c r="N81" s="1">
        <v>3.0304999999999999E-2</v>
      </c>
      <c r="O81" s="1">
        <v>1.46258</v>
      </c>
      <c r="P81" s="1">
        <v>0.33764499999999997</v>
      </c>
      <c r="Q81" s="1">
        <v>0.40579700000000002</v>
      </c>
      <c r="R81" s="1">
        <v>0.78914600000000001</v>
      </c>
      <c r="S81" s="1">
        <v>50.2166</v>
      </c>
      <c r="T81" s="1">
        <v>98.048299999999998</v>
      </c>
      <c r="U81" s="1">
        <v>0.21796299999999999</v>
      </c>
      <c r="V81" s="1">
        <v>6.8209000000000006E-2</v>
      </c>
      <c r="W81" s="1">
        <v>81.6952</v>
      </c>
      <c r="X81" s="1">
        <v>12.165100000000001</v>
      </c>
      <c r="Y81" s="1">
        <v>5.0255000000000001E-2</v>
      </c>
      <c r="Z81" s="1">
        <v>1.8815999999999999</v>
      </c>
      <c r="AA81" s="1">
        <v>0.47243299999999999</v>
      </c>
      <c r="AB81" s="1">
        <v>0.54700599999999999</v>
      </c>
      <c r="AC81" s="1">
        <v>0.9506</v>
      </c>
      <c r="AD81" s="1">
        <v>-1.0000000000000001E-5</v>
      </c>
      <c r="AE81" s="1">
        <v>98.048299999999998</v>
      </c>
      <c r="AF81" s="1">
        <v>4.5240000000000002E-3</v>
      </c>
      <c r="AG81" s="1">
        <v>6.9680000000000002E-3</v>
      </c>
      <c r="AH81" s="1">
        <v>7.613E-3</v>
      </c>
      <c r="AI81" s="1">
        <v>6.3489999999999996E-3</v>
      </c>
      <c r="AJ81" s="1">
        <v>8.5649999999999997E-3</v>
      </c>
      <c r="AK81" s="1">
        <v>2.5179E-2</v>
      </c>
      <c r="AL81" s="1">
        <v>3.4443000000000001E-2</v>
      </c>
      <c r="AM81" s="1">
        <v>0</v>
      </c>
      <c r="AN81" s="1">
        <v>0</v>
      </c>
      <c r="AO81" s="1">
        <v>7.5459999999999998E-3</v>
      </c>
      <c r="AP81" s="1">
        <v>9.4120000000000002E-3</v>
      </c>
      <c r="AQ81" s="1">
        <v>1.6288E-2</v>
      </c>
      <c r="AR81" s="1">
        <v>1.1997000000000001E-2</v>
      </c>
      <c r="AS81" s="1">
        <v>1.4203E-2</v>
      </c>
      <c r="AT81" s="1">
        <v>3.2392999999999998E-2</v>
      </c>
      <c r="AU81" s="1">
        <v>4.8193E-2</v>
      </c>
      <c r="AV81" s="1">
        <v>0</v>
      </c>
      <c r="AW81" s="1">
        <v>0</v>
      </c>
      <c r="AX81" s="1">
        <v>-8139</v>
      </c>
      <c r="AY81" s="1">
        <v>28388</v>
      </c>
      <c r="AZ81" s="1">
        <v>-22</v>
      </c>
      <c r="BA81" s="1">
        <v>14.9946</v>
      </c>
      <c r="BB81" s="1">
        <v>50.309699999999999</v>
      </c>
    </row>
    <row r="82" spans="1:54" x14ac:dyDescent="0.3">
      <c r="A82" s="78" t="s">
        <v>60</v>
      </c>
      <c r="B82" s="1">
        <v>12</v>
      </c>
      <c r="C82" s="1">
        <v>40</v>
      </c>
      <c r="D82" s="1">
        <v>15</v>
      </c>
      <c r="E82" s="1">
        <v>50</v>
      </c>
      <c r="F82" s="1">
        <v>3</v>
      </c>
      <c r="G82" s="1">
        <v>218</v>
      </c>
      <c r="H82" s="18">
        <v>18.600200000000001</v>
      </c>
      <c r="I82" s="1">
        <v>0.12717600000000001</v>
      </c>
      <c r="J82" s="1">
        <v>4.6316000000000003E-2</v>
      </c>
      <c r="K82" s="17">
        <f>J82-0.0011</f>
        <v>4.5216000000000006E-2</v>
      </c>
      <c r="L82" s="1">
        <v>37.751199999999997</v>
      </c>
      <c r="M82" s="1">
        <v>6.3917900000000003</v>
      </c>
      <c r="N82" s="1">
        <v>3.8184999999999997E-2</v>
      </c>
      <c r="O82" s="1">
        <v>1.43672</v>
      </c>
      <c r="P82" s="1">
        <v>0.343387</v>
      </c>
      <c r="Q82" s="1">
        <v>0.42738399999999999</v>
      </c>
      <c r="R82" s="1">
        <v>1.2936799999999999</v>
      </c>
      <c r="S82" s="1">
        <v>49.786000000000001</v>
      </c>
      <c r="T82" s="1">
        <v>97.641800000000003</v>
      </c>
      <c r="U82" s="1">
        <v>0.21213699999999999</v>
      </c>
      <c r="V82" s="1">
        <v>6.2562999999999994E-2</v>
      </c>
      <c r="W82" s="1">
        <v>80.763300000000001</v>
      </c>
      <c r="X82" s="1">
        <v>12.077199999999999</v>
      </c>
      <c r="Y82" s="1">
        <v>6.3323000000000004E-2</v>
      </c>
      <c r="Z82" s="1">
        <v>1.8483400000000001</v>
      </c>
      <c r="AA82" s="1">
        <v>0.48046699999999998</v>
      </c>
      <c r="AB82" s="1">
        <v>0.57610399999999995</v>
      </c>
      <c r="AC82" s="1">
        <v>1.55836</v>
      </c>
      <c r="AD82" s="1">
        <v>0</v>
      </c>
      <c r="AE82" s="1">
        <v>97.641800000000003</v>
      </c>
      <c r="AF82" s="1">
        <v>4.5380000000000004E-3</v>
      </c>
      <c r="AG82" s="1">
        <v>6.9709999999999998E-3</v>
      </c>
      <c r="AH82" s="1">
        <v>7.3210000000000003E-3</v>
      </c>
      <c r="AI82" s="1">
        <v>6.5440000000000003E-3</v>
      </c>
      <c r="AJ82" s="1">
        <v>8.149E-3</v>
      </c>
      <c r="AK82" s="1">
        <v>2.3255000000000001E-2</v>
      </c>
      <c r="AL82" s="1">
        <v>3.0117000000000001E-2</v>
      </c>
      <c r="AM82" s="1">
        <v>0</v>
      </c>
      <c r="AN82" s="1">
        <v>0</v>
      </c>
      <c r="AO82" s="1">
        <v>7.5690000000000002E-3</v>
      </c>
      <c r="AP82" s="1">
        <v>9.4160000000000008E-3</v>
      </c>
      <c r="AQ82" s="1">
        <v>1.5663E-2</v>
      </c>
      <c r="AR82" s="1">
        <v>1.2364999999999999E-2</v>
      </c>
      <c r="AS82" s="1">
        <v>1.3514E-2</v>
      </c>
      <c r="AT82" s="1">
        <v>2.9916999999999999E-2</v>
      </c>
      <c r="AU82" s="1">
        <v>4.2139999999999997E-2</v>
      </c>
      <c r="AV82" s="1">
        <v>0</v>
      </c>
      <c r="AW82" s="1">
        <v>0</v>
      </c>
      <c r="AX82" s="1">
        <v>-8136</v>
      </c>
      <c r="AY82" s="1">
        <v>28390</v>
      </c>
      <c r="AZ82" s="1">
        <v>-22</v>
      </c>
      <c r="BA82" s="1">
        <v>18.600200000000001</v>
      </c>
      <c r="BB82" s="1">
        <v>50.370699999999999</v>
      </c>
    </row>
    <row r="83" spans="1:54" x14ac:dyDescent="0.3">
      <c r="A83" s="78" t="s">
        <v>60</v>
      </c>
      <c r="B83" s="1">
        <v>12</v>
      </c>
      <c r="C83" s="1">
        <v>40</v>
      </c>
      <c r="D83" s="1">
        <v>15</v>
      </c>
      <c r="E83" s="1">
        <v>50</v>
      </c>
      <c r="F83" s="1">
        <v>3</v>
      </c>
      <c r="G83" s="1">
        <v>219</v>
      </c>
      <c r="H83" s="18">
        <v>20.836200000000002</v>
      </c>
      <c r="I83" s="1">
        <v>0.125689</v>
      </c>
      <c r="J83" s="1">
        <v>3.8385000000000002E-2</v>
      </c>
      <c r="K83" s="17">
        <f>J83-0.0009</f>
        <v>3.7485000000000004E-2</v>
      </c>
      <c r="L83" s="1">
        <v>38.347299999999997</v>
      </c>
      <c r="M83" s="1">
        <v>6.4348999999999998</v>
      </c>
      <c r="N83" s="1">
        <v>3.2170999999999998E-2</v>
      </c>
      <c r="O83" s="1">
        <v>1.46475</v>
      </c>
      <c r="P83" s="1">
        <v>0.29361700000000002</v>
      </c>
      <c r="Q83" s="1">
        <v>0.404862</v>
      </c>
      <c r="R83" s="1">
        <v>0.75281399999999998</v>
      </c>
      <c r="S83" s="1">
        <v>50.365400000000001</v>
      </c>
      <c r="T83" s="1">
        <v>98.259799999999998</v>
      </c>
      <c r="U83" s="1">
        <v>0.20965600000000001</v>
      </c>
      <c r="V83" s="1">
        <v>5.185E-2</v>
      </c>
      <c r="W83" s="1">
        <v>82.038499999999999</v>
      </c>
      <c r="X83" s="1">
        <v>12.1586</v>
      </c>
      <c r="Y83" s="1">
        <v>5.3348E-2</v>
      </c>
      <c r="Z83" s="1">
        <v>1.88439</v>
      </c>
      <c r="AA83" s="1">
        <v>0.41082999999999997</v>
      </c>
      <c r="AB83" s="1">
        <v>0.54574500000000004</v>
      </c>
      <c r="AC83" s="1">
        <v>0.90683400000000003</v>
      </c>
      <c r="AD83" s="1">
        <v>-1.0000000000000001E-5</v>
      </c>
      <c r="AE83" s="1">
        <v>98.259799999999998</v>
      </c>
      <c r="AF83" s="1">
        <v>4.6680000000000003E-3</v>
      </c>
      <c r="AG83" s="1">
        <v>7.4009999999999996E-3</v>
      </c>
      <c r="AH83" s="1">
        <v>7.5919999999999998E-3</v>
      </c>
      <c r="AI83" s="1">
        <v>6.6940000000000003E-3</v>
      </c>
      <c r="AJ83" s="1">
        <v>8.4010000000000005E-3</v>
      </c>
      <c r="AK83" s="1">
        <v>2.2782E-2</v>
      </c>
      <c r="AL83" s="1">
        <v>3.9275999999999998E-2</v>
      </c>
      <c r="AM83" s="1">
        <v>0</v>
      </c>
      <c r="AN83" s="1">
        <v>0</v>
      </c>
      <c r="AO83" s="1">
        <v>7.7860000000000004E-3</v>
      </c>
      <c r="AP83" s="1">
        <v>9.9970000000000007E-3</v>
      </c>
      <c r="AQ83" s="1">
        <v>1.6240999999999998E-2</v>
      </c>
      <c r="AR83" s="1">
        <v>1.2648E-2</v>
      </c>
      <c r="AS83" s="1">
        <v>1.3932E-2</v>
      </c>
      <c r="AT83" s="1">
        <v>2.9309999999999999E-2</v>
      </c>
      <c r="AU83" s="1">
        <v>5.4954000000000003E-2</v>
      </c>
      <c r="AV83" s="1">
        <v>0</v>
      </c>
      <c r="AW83" s="1">
        <v>0</v>
      </c>
      <c r="AX83" s="1">
        <v>-8134</v>
      </c>
      <c r="AY83" s="1">
        <v>28391</v>
      </c>
      <c r="AZ83" s="1">
        <v>-22</v>
      </c>
      <c r="BA83" s="1">
        <v>20.836200000000002</v>
      </c>
      <c r="BB83" s="1">
        <v>50.0045</v>
      </c>
    </row>
    <row r="84" spans="1:54" x14ac:dyDescent="0.3">
      <c r="A84" s="78" t="s">
        <v>60</v>
      </c>
      <c r="B84" s="1">
        <v>12</v>
      </c>
      <c r="C84" s="1">
        <v>40</v>
      </c>
      <c r="D84" s="1">
        <v>15</v>
      </c>
      <c r="E84" s="1">
        <v>50</v>
      </c>
      <c r="F84" s="1">
        <v>3</v>
      </c>
      <c r="G84" s="1">
        <v>220</v>
      </c>
      <c r="H84" s="18">
        <v>23.9985</v>
      </c>
      <c r="I84" s="1">
        <v>0.129109</v>
      </c>
      <c r="J84" s="1">
        <v>4.8626000000000003E-2</v>
      </c>
      <c r="K84" s="17">
        <v>4.8626000000000003E-2</v>
      </c>
      <c r="L84" s="1">
        <v>36.9358</v>
      </c>
      <c r="M84" s="1">
        <v>6.3666200000000002</v>
      </c>
      <c r="N84" s="1">
        <v>3.3764000000000002E-2</v>
      </c>
      <c r="O84" s="1">
        <v>1.3628400000000001</v>
      </c>
      <c r="P84" s="1">
        <v>0.27189099999999999</v>
      </c>
      <c r="Q84" s="1">
        <v>0.475078</v>
      </c>
      <c r="R84" s="1">
        <v>1.2851699999999999</v>
      </c>
      <c r="S84" s="1">
        <v>48.7988</v>
      </c>
      <c r="T84" s="1">
        <v>95.707700000000003</v>
      </c>
      <c r="U84" s="1">
        <v>0.215361</v>
      </c>
      <c r="V84" s="1">
        <v>6.5684000000000006E-2</v>
      </c>
      <c r="W84" s="1">
        <v>79.018799999999999</v>
      </c>
      <c r="X84" s="1">
        <v>12.0296</v>
      </c>
      <c r="Y84" s="1">
        <v>5.5990999999999999E-2</v>
      </c>
      <c r="Z84" s="1">
        <v>1.75329</v>
      </c>
      <c r="AA84" s="1">
        <v>0.38042999999999999</v>
      </c>
      <c r="AB84" s="1">
        <v>0.64039500000000005</v>
      </c>
      <c r="AC84" s="1">
        <v>1.5481</v>
      </c>
      <c r="AD84" s="1">
        <v>3.9999999999999998E-6</v>
      </c>
      <c r="AE84" s="1">
        <v>95.707700000000003</v>
      </c>
      <c r="AF84" s="1">
        <v>4.5560000000000002E-3</v>
      </c>
      <c r="AG84" s="1">
        <v>6.7850000000000002E-3</v>
      </c>
      <c r="AH84" s="1">
        <v>7.3499999999999998E-3</v>
      </c>
      <c r="AI84" s="1">
        <v>6.2509999999999996E-3</v>
      </c>
      <c r="AJ84" s="1">
        <v>7.9279999999999993E-3</v>
      </c>
      <c r="AK84" s="1">
        <v>2.6346000000000001E-2</v>
      </c>
      <c r="AL84" s="1">
        <v>3.7294000000000001E-2</v>
      </c>
      <c r="AM84" s="1">
        <v>0</v>
      </c>
      <c r="AN84" s="1">
        <v>0</v>
      </c>
      <c r="AO84" s="1">
        <v>7.5989999999999999E-3</v>
      </c>
      <c r="AP84" s="1">
        <v>9.1649999999999995E-3</v>
      </c>
      <c r="AQ84" s="1">
        <v>1.5724999999999999E-2</v>
      </c>
      <c r="AR84" s="1">
        <v>1.1811E-2</v>
      </c>
      <c r="AS84" s="1">
        <v>1.3147000000000001E-2</v>
      </c>
      <c r="AT84" s="1">
        <v>3.3894000000000001E-2</v>
      </c>
      <c r="AU84" s="1">
        <v>5.2181999999999999E-2</v>
      </c>
      <c r="AV84" s="1">
        <v>0</v>
      </c>
      <c r="AW84" s="1">
        <v>0</v>
      </c>
      <c r="AX84" s="1">
        <v>-8131</v>
      </c>
      <c r="AY84" s="1">
        <v>28392</v>
      </c>
      <c r="AZ84" s="1">
        <v>-22</v>
      </c>
      <c r="BA84" s="1">
        <v>23.9985</v>
      </c>
      <c r="BB84" s="1">
        <v>50.187600000000003</v>
      </c>
    </row>
    <row r="85" spans="1:54" x14ac:dyDescent="0.3">
      <c r="A85" s="78" t="s">
        <v>60</v>
      </c>
      <c r="B85" s="1">
        <v>12</v>
      </c>
      <c r="C85" s="1">
        <v>40</v>
      </c>
      <c r="D85" s="1">
        <v>15</v>
      </c>
      <c r="E85" s="1">
        <v>50</v>
      </c>
      <c r="F85" s="1">
        <v>3</v>
      </c>
      <c r="G85" s="1">
        <v>221</v>
      </c>
      <c r="H85" s="18">
        <v>27.604099999999999</v>
      </c>
      <c r="I85" s="1">
        <v>0.13105600000000001</v>
      </c>
      <c r="J85" s="1">
        <v>3.8608999999999997E-2</v>
      </c>
      <c r="K85" s="17">
        <v>3.8608999999999997E-2</v>
      </c>
      <c r="L85" s="1">
        <v>36.813000000000002</v>
      </c>
      <c r="M85" s="1">
        <v>6.2036800000000003</v>
      </c>
      <c r="N85" s="1">
        <v>3.2178999999999999E-2</v>
      </c>
      <c r="O85" s="1">
        <v>1.44638</v>
      </c>
      <c r="P85" s="1">
        <v>0.36571300000000001</v>
      </c>
      <c r="Q85" s="1">
        <v>0.47385100000000002</v>
      </c>
      <c r="R85" s="1">
        <v>1.4594499999999999</v>
      </c>
      <c r="S85" s="1">
        <v>48.607399999999998</v>
      </c>
      <c r="T85" s="1">
        <v>95.571299999999994</v>
      </c>
      <c r="U85" s="1">
        <v>0.218608</v>
      </c>
      <c r="V85" s="1">
        <v>5.2152999999999998E-2</v>
      </c>
      <c r="W85" s="1">
        <v>78.756200000000007</v>
      </c>
      <c r="X85" s="1">
        <v>11.7217</v>
      </c>
      <c r="Y85" s="1">
        <v>5.3363000000000001E-2</v>
      </c>
      <c r="Z85" s="1">
        <v>1.86076</v>
      </c>
      <c r="AA85" s="1">
        <v>0.51170599999999999</v>
      </c>
      <c r="AB85" s="1">
        <v>0.63873999999999997</v>
      </c>
      <c r="AC85" s="1">
        <v>1.75804</v>
      </c>
      <c r="AD85" s="1">
        <v>7.9999999999999996E-6</v>
      </c>
      <c r="AE85" s="1">
        <v>95.571299999999994</v>
      </c>
      <c r="AF85" s="1">
        <v>4.6410000000000002E-3</v>
      </c>
      <c r="AG85" s="1">
        <v>6.8780000000000004E-3</v>
      </c>
      <c r="AH85" s="1">
        <v>6.9930000000000001E-3</v>
      </c>
      <c r="AI85" s="1">
        <v>6.4260000000000003E-3</v>
      </c>
      <c r="AJ85" s="1">
        <v>8.0719999999999993E-3</v>
      </c>
      <c r="AK85" s="1">
        <v>2.4226000000000001E-2</v>
      </c>
      <c r="AL85" s="1">
        <v>1.9503E-2</v>
      </c>
      <c r="AM85" s="1">
        <v>0</v>
      </c>
      <c r="AN85" s="1">
        <v>0</v>
      </c>
      <c r="AO85" s="1">
        <v>7.7419999999999998E-3</v>
      </c>
      <c r="AP85" s="1">
        <v>9.2910000000000006E-3</v>
      </c>
      <c r="AQ85" s="1">
        <v>1.4959999999999999E-2</v>
      </c>
      <c r="AR85" s="1">
        <v>1.2142999999999999E-2</v>
      </c>
      <c r="AS85" s="1">
        <v>1.3386E-2</v>
      </c>
      <c r="AT85" s="1">
        <v>3.1167E-2</v>
      </c>
      <c r="AU85" s="1">
        <v>2.7289000000000001E-2</v>
      </c>
      <c r="AV85" s="1">
        <v>0</v>
      </c>
      <c r="AW85" s="1">
        <v>0</v>
      </c>
      <c r="AX85" s="1">
        <v>-8128</v>
      </c>
      <c r="AY85" s="1">
        <v>28394</v>
      </c>
      <c r="AZ85" s="1">
        <v>-22</v>
      </c>
      <c r="BA85" s="1">
        <v>27.604099999999999</v>
      </c>
      <c r="BB85" s="1">
        <v>50.0961</v>
      </c>
    </row>
    <row r="86" spans="1:54" x14ac:dyDescent="0.3">
      <c r="A86" s="78" t="s">
        <v>60</v>
      </c>
      <c r="B86" s="1">
        <v>12</v>
      </c>
      <c r="C86" s="1">
        <v>40</v>
      </c>
      <c r="D86" s="1">
        <v>15</v>
      </c>
      <c r="E86" s="1">
        <v>50</v>
      </c>
      <c r="F86" s="1">
        <v>3</v>
      </c>
      <c r="G86" s="1">
        <v>222</v>
      </c>
      <c r="H86" s="18">
        <v>29.8401</v>
      </c>
      <c r="I86" s="1">
        <v>0.12520700000000001</v>
      </c>
      <c r="J86" s="1">
        <v>4.6406000000000003E-2</v>
      </c>
      <c r="K86" s="17">
        <v>4.6406000000000003E-2</v>
      </c>
      <c r="L86" s="1">
        <v>37.280200000000001</v>
      </c>
      <c r="M86" s="1">
        <v>6.4259599999999999</v>
      </c>
      <c r="N86" s="1">
        <v>3.0332000000000001E-2</v>
      </c>
      <c r="O86" s="1">
        <v>1.3796200000000001</v>
      </c>
      <c r="P86" s="1">
        <v>0.371147</v>
      </c>
      <c r="Q86" s="1">
        <v>0.39387800000000001</v>
      </c>
      <c r="R86" s="1">
        <v>1.1433599999999999</v>
      </c>
      <c r="S86" s="1">
        <v>49.225499999999997</v>
      </c>
      <c r="T86" s="1">
        <v>96.421599999999998</v>
      </c>
      <c r="U86" s="1">
        <v>0.20885300000000001</v>
      </c>
      <c r="V86" s="1">
        <v>6.2685000000000005E-2</v>
      </c>
      <c r="W86" s="1">
        <v>79.755700000000004</v>
      </c>
      <c r="X86" s="1">
        <v>12.1417</v>
      </c>
      <c r="Y86" s="1">
        <v>5.0299999999999997E-2</v>
      </c>
      <c r="Z86" s="1">
        <v>1.77488</v>
      </c>
      <c r="AA86" s="1">
        <v>0.51930900000000002</v>
      </c>
      <c r="AB86" s="1">
        <v>0.53093800000000002</v>
      </c>
      <c r="AC86" s="1">
        <v>1.3772800000000001</v>
      </c>
      <c r="AD86" s="1">
        <v>0</v>
      </c>
      <c r="AE86" s="1">
        <v>96.421599999999998</v>
      </c>
      <c r="AF86" s="1">
        <v>4.5329999999999997E-3</v>
      </c>
      <c r="AG86" s="1">
        <v>6.9090000000000002E-3</v>
      </c>
      <c r="AH86" s="1">
        <v>7.4590000000000004E-3</v>
      </c>
      <c r="AI86" s="1">
        <v>6.6189999999999999E-3</v>
      </c>
      <c r="AJ86" s="1">
        <v>8.2489999999999994E-3</v>
      </c>
      <c r="AK86" s="1">
        <v>2.4277E-2</v>
      </c>
      <c r="AL86" s="1">
        <v>1.9394999999999999E-2</v>
      </c>
      <c r="AM86" s="1">
        <v>0</v>
      </c>
      <c r="AN86" s="1">
        <v>0</v>
      </c>
      <c r="AO86" s="1">
        <v>7.5620000000000001E-3</v>
      </c>
      <c r="AP86" s="1">
        <v>9.332E-3</v>
      </c>
      <c r="AQ86" s="1">
        <v>1.5956999999999999E-2</v>
      </c>
      <c r="AR86" s="1">
        <v>1.2507000000000001E-2</v>
      </c>
      <c r="AS86" s="1">
        <v>1.3679E-2</v>
      </c>
      <c r="AT86" s="1">
        <v>3.1233E-2</v>
      </c>
      <c r="AU86" s="1">
        <v>2.7137999999999999E-2</v>
      </c>
      <c r="AV86" s="1">
        <v>0</v>
      </c>
      <c r="AW86" s="1">
        <v>0</v>
      </c>
      <c r="AX86" s="1">
        <v>-8126</v>
      </c>
      <c r="AY86" s="1">
        <v>28395</v>
      </c>
      <c r="AZ86" s="1">
        <v>-22</v>
      </c>
      <c r="BA86" s="1">
        <v>29.8401</v>
      </c>
      <c r="BB86" s="1">
        <v>50.386000000000003</v>
      </c>
    </row>
    <row r="87" spans="1:54" x14ac:dyDescent="0.3">
      <c r="A87" s="78" t="s">
        <v>60</v>
      </c>
      <c r="B87" s="1">
        <v>12</v>
      </c>
      <c r="C87" s="1">
        <v>40</v>
      </c>
      <c r="D87" s="1">
        <v>15</v>
      </c>
      <c r="E87" s="1">
        <v>50</v>
      </c>
      <c r="F87" s="1">
        <v>3</v>
      </c>
      <c r="G87" s="1">
        <v>223</v>
      </c>
      <c r="H87" s="18">
        <v>33.445700000000002</v>
      </c>
      <c r="I87" s="1">
        <v>0.13089500000000001</v>
      </c>
      <c r="J87" s="1">
        <v>4.2164E-2</v>
      </c>
      <c r="K87" s="17">
        <v>4.2164E-2</v>
      </c>
      <c r="L87" s="1">
        <v>35.613900000000001</v>
      </c>
      <c r="M87" s="1">
        <v>6.4558900000000001</v>
      </c>
      <c r="N87" s="1">
        <v>2.9541999999999999E-2</v>
      </c>
      <c r="O87" s="1">
        <v>1.34684</v>
      </c>
      <c r="P87" s="1">
        <v>0.35816599999999998</v>
      </c>
      <c r="Q87" s="1">
        <v>0.55661000000000005</v>
      </c>
      <c r="R87" s="1">
        <v>1.6959299999999999</v>
      </c>
      <c r="S87" s="1">
        <v>47.510599999999997</v>
      </c>
      <c r="T87" s="1">
        <v>93.740600000000001</v>
      </c>
      <c r="U87" s="1">
        <v>0.21834000000000001</v>
      </c>
      <c r="V87" s="1">
        <v>5.6954999999999999E-2</v>
      </c>
      <c r="W87" s="1">
        <v>76.191000000000003</v>
      </c>
      <c r="X87" s="1">
        <v>12.1983</v>
      </c>
      <c r="Y87" s="1">
        <v>4.8989999999999999E-2</v>
      </c>
      <c r="Z87" s="1">
        <v>1.7326999999999999</v>
      </c>
      <c r="AA87" s="1">
        <v>0.50114700000000001</v>
      </c>
      <c r="AB87" s="1">
        <v>0.75029800000000002</v>
      </c>
      <c r="AC87" s="1">
        <v>2.0428999999999999</v>
      </c>
      <c r="AD87" s="1">
        <v>0</v>
      </c>
      <c r="AE87" s="1">
        <v>93.740600000000001</v>
      </c>
      <c r="AF87" s="1">
        <v>4.4970000000000001E-3</v>
      </c>
      <c r="AG87" s="1">
        <v>6.8960000000000002E-3</v>
      </c>
      <c r="AH87" s="1">
        <v>7.3829999999999998E-3</v>
      </c>
      <c r="AI87" s="1">
        <v>6.463E-3</v>
      </c>
      <c r="AJ87" s="1">
        <v>8.2419999999999993E-3</v>
      </c>
      <c r="AK87" s="1">
        <v>2.3928000000000001E-2</v>
      </c>
      <c r="AL87" s="1">
        <v>3.2503999999999998E-2</v>
      </c>
      <c r="AM87" s="1">
        <v>0</v>
      </c>
      <c r="AN87" s="1">
        <v>0</v>
      </c>
      <c r="AO87" s="1">
        <v>7.502E-3</v>
      </c>
      <c r="AP87" s="1">
        <v>9.3150000000000004E-3</v>
      </c>
      <c r="AQ87" s="1">
        <v>1.5793999999999999E-2</v>
      </c>
      <c r="AR87" s="1">
        <v>1.2211E-2</v>
      </c>
      <c r="AS87" s="1">
        <v>1.3667E-2</v>
      </c>
      <c r="AT87" s="1">
        <v>3.0783000000000001E-2</v>
      </c>
      <c r="AU87" s="1">
        <v>4.5478999999999999E-2</v>
      </c>
      <c r="AV87" s="1">
        <v>0</v>
      </c>
      <c r="AW87" s="1">
        <v>0</v>
      </c>
      <c r="AX87" s="1">
        <v>-8123</v>
      </c>
      <c r="AY87" s="1">
        <v>28397</v>
      </c>
      <c r="AZ87" s="1">
        <v>-22</v>
      </c>
      <c r="BA87" s="1">
        <v>33.445700000000002</v>
      </c>
      <c r="BB87" s="1">
        <v>50.172400000000003</v>
      </c>
    </row>
    <row r="88" spans="1:54" x14ac:dyDescent="0.3">
      <c r="A88" s="78" t="s">
        <v>60</v>
      </c>
      <c r="B88" s="1">
        <v>12</v>
      </c>
      <c r="C88" s="1">
        <v>40</v>
      </c>
      <c r="D88" s="1">
        <v>15</v>
      </c>
      <c r="E88" s="1">
        <v>50</v>
      </c>
      <c r="F88" s="1">
        <v>3</v>
      </c>
      <c r="G88" s="1">
        <v>224</v>
      </c>
      <c r="H88" s="18">
        <v>36.607999999999997</v>
      </c>
      <c r="I88" s="1">
        <v>2.5569000000000001E-2</v>
      </c>
      <c r="J88" s="1">
        <v>2.33E-3</v>
      </c>
      <c r="K88" s="17">
        <v>2.33E-3</v>
      </c>
      <c r="L88" s="1">
        <v>32.647100000000002</v>
      </c>
      <c r="M88" s="1">
        <v>10.985799999999999</v>
      </c>
      <c r="N88" s="1">
        <v>7.2459999999999998E-3</v>
      </c>
      <c r="O88" s="1">
        <v>0.38944400000000001</v>
      </c>
      <c r="P88" s="1">
        <v>1.10684</v>
      </c>
      <c r="Q88" s="1">
        <v>0.66252200000000006</v>
      </c>
      <c r="R88" s="1">
        <v>0.52283500000000005</v>
      </c>
      <c r="S88" s="1">
        <v>47.881999999999998</v>
      </c>
      <c r="T88" s="1">
        <v>94.231800000000007</v>
      </c>
      <c r="U88" s="1">
        <v>4.2651000000000001E-2</v>
      </c>
      <c r="V88" s="1">
        <v>3.1470000000000001E-3</v>
      </c>
      <c r="W88" s="1">
        <v>69.843900000000005</v>
      </c>
      <c r="X88" s="1">
        <v>20.7575</v>
      </c>
      <c r="Y88" s="1">
        <v>1.2015E-2</v>
      </c>
      <c r="Z88" s="1">
        <v>0.50101799999999996</v>
      </c>
      <c r="AA88" s="1">
        <v>1.5486899999999999</v>
      </c>
      <c r="AB88" s="1">
        <v>0.893065</v>
      </c>
      <c r="AC88" s="1">
        <v>0.629803</v>
      </c>
      <c r="AD88" s="1">
        <v>0</v>
      </c>
      <c r="AE88" s="1">
        <v>94.231800000000007</v>
      </c>
      <c r="AF88" s="1">
        <v>4.6259999999999999E-3</v>
      </c>
      <c r="AG88" s="1">
        <v>7.0429999999999998E-3</v>
      </c>
      <c r="AH88" s="1">
        <v>7.378E-3</v>
      </c>
      <c r="AI88" s="1">
        <v>6.4409999999999997E-3</v>
      </c>
      <c r="AJ88" s="1">
        <v>8.1600000000000006E-3</v>
      </c>
      <c r="AK88" s="1">
        <v>2.4427999999999998E-2</v>
      </c>
      <c r="AL88" s="1">
        <v>3.7257999999999999E-2</v>
      </c>
      <c r="AM88" s="1">
        <v>0</v>
      </c>
      <c r="AN88" s="1">
        <v>0</v>
      </c>
      <c r="AO88" s="1">
        <v>7.7169999999999999E-3</v>
      </c>
      <c r="AP88" s="1">
        <v>9.5130000000000006E-3</v>
      </c>
      <c r="AQ88" s="1">
        <v>1.5783999999999999E-2</v>
      </c>
      <c r="AR88" s="1">
        <v>1.2171E-2</v>
      </c>
      <c r="AS88" s="1">
        <v>1.3532000000000001E-2</v>
      </c>
      <c r="AT88" s="1">
        <v>3.1426999999999997E-2</v>
      </c>
      <c r="AU88" s="1">
        <v>5.2130999999999997E-2</v>
      </c>
      <c r="AV88" s="1">
        <v>0</v>
      </c>
      <c r="AW88" s="1">
        <v>0</v>
      </c>
      <c r="AX88" s="1">
        <v>-8120</v>
      </c>
      <c r="AY88" s="1">
        <v>28398</v>
      </c>
      <c r="AZ88" s="1">
        <v>-22</v>
      </c>
      <c r="BA88" s="1">
        <v>36.607999999999997</v>
      </c>
      <c r="BB88" s="1">
        <v>50.1419</v>
      </c>
    </row>
    <row r="89" spans="1:54" x14ac:dyDescent="0.3">
      <c r="A89" s="78" t="s">
        <v>60</v>
      </c>
      <c r="B89" s="1">
        <v>12</v>
      </c>
      <c r="C89" s="1">
        <v>40</v>
      </c>
      <c r="D89" s="1">
        <v>15</v>
      </c>
      <c r="E89" s="1">
        <v>50</v>
      </c>
      <c r="F89" s="1">
        <v>3</v>
      </c>
      <c r="G89" s="1">
        <v>225</v>
      </c>
      <c r="H89" s="18">
        <v>39.436399999999999</v>
      </c>
      <c r="I89" s="1">
        <v>1.7735000000000001E-2</v>
      </c>
      <c r="J89" s="1">
        <v>-4.1999999999999997E-3</v>
      </c>
      <c r="K89" s="17">
        <v>-4.1999999999999997E-3</v>
      </c>
      <c r="L89" s="1">
        <v>32.926200000000001</v>
      </c>
      <c r="M89" s="1">
        <v>11.0588</v>
      </c>
      <c r="N89" s="1">
        <v>2.2550000000000001E-3</v>
      </c>
      <c r="O89" s="1">
        <v>0.41661500000000001</v>
      </c>
      <c r="P89" s="1">
        <v>1.08396</v>
      </c>
      <c r="Q89" s="1">
        <v>0.53664599999999996</v>
      </c>
      <c r="R89" s="1">
        <v>0.39285500000000001</v>
      </c>
      <c r="S89" s="1">
        <v>48.182299999999998</v>
      </c>
      <c r="T89" s="1">
        <v>94.613100000000003</v>
      </c>
      <c r="U89" s="1">
        <v>2.9583000000000002E-2</v>
      </c>
      <c r="V89" s="1">
        <v>-5.6800000000000002E-3</v>
      </c>
      <c r="W89" s="1">
        <v>70.440899999999999</v>
      </c>
      <c r="X89" s="1">
        <v>20.895299999999999</v>
      </c>
      <c r="Y89" s="1">
        <v>3.7399999999999998E-3</v>
      </c>
      <c r="Z89" s="1">
        <v>0.53597300000000003</v>
      </c>
      <c r="AA89" s="1">
        <v>1.51667</v>
      </c>
      <c r="AB89" s="1">
        <v>0.723387</v>
      </c>
      <c r="AC89" s="1">
        <v>0.47322999999999998</v>
      </c>
      <c r="AD89" s="1">
        <v>0</v>
      </c>
      <c r="AE89" s="1">
        <v>94.613100000000003</v>
      </c>
      <c r="AF89" s="1">
        <v>4.6299999999999996E-3</v>
      </c>
      <c r="AG89" s="1">
        <v>7.0650000000000001E-3</v>
      </c>
      <c r="AH89" s="1">
        <v>7.4400000000000004E-3</v>
      </c>
      <c r="AI89" s="1">
        <v>6.3280000000000003E-3</v>
      </c>
      <c r="AJ89" s="1">
        <v>7.79E-3</v>
      </c>
      <c r="AK89" s="1">
        <v>2.3057999999999999E-2</v>
      </c>
      <c r="AL89" s="1">
        <v>3.0018E-2</v>
      </c>
      <c r="AM89" s="1">
        <v>0</v>
      </c>
      <c r="AN89" s="1">
        <v>0</v>
      </c>
      <c r="AO89" s="1">
        <v>7.7229999999999998E-3</v>
      </c>
      <c r="AP89" s="1">
        <v>9.5429999999999994E-3</v>
      </c>
      <c r="AQ89" s="1">
        <v>1.5918000000000002E-2</v>
      </c>
      <c r="AR89" s="1">
        <v>1.1957000000000001E-2</v>
      </c>
      <c r="AS89" s="1">
        <v>1.2919E-2</v>
      </c>
      <c r="AT89" s="1">
        <v>2.9663999999999999E-2</v>
      </c>
      <c r="AU89" s="1">
        <v>4.2000999999999997E-2</v>
      </c>
      <c r="AV89" s="1">
        <v>0</v>
      </c>
      <c r="AW89" s="1">
        <v>0</v>
      </c>
      <c r="AX89" s="1">
        <v>-8118</v>
      </c>
      <c r="AY89" s="1">
        <v>28400</v>
      </c>
      <c r="AZ89" s="1">
        <v>-22</v>
      </c>
      <c r="BA89" s="1">
        <v>39.436399999999999</v>
      </c>
      <c r="BB89" s="1">
        <v>50.2639</v>
      </c>
    </row>
    <row r="90" spans="1:54" x14ac:dyDescent="0.3">
      <c r="A90" s="78" t="s">
        <v>60</v>
      </c>
      <c r="B90" s="1">
        <v>12</v>
      </c>
      <c r="C90" s="1">
        <v>40</v>
      </c>
      <c r="D90" s="1">
        <v>15</v>
      </c>
      <c r="E90" s="1">
        <v>50</v>
      </c>
      <c r="F90" s="1">
        <v>3</v>
      </c>
      <c r="G90" s="1">
        <v>226</v>
      </c>
      <c r="H90" s="18">
        <v>42.598700000000001</v>
      </c>
      <c r="I90" s="1">
        <v>1.8020000000000001E-2</v>
      </c>
      <c r="J90" s="1">
        <v>-7.1000000000000002E-4</v>
      </c>
      <c r="K90" s="17">
        <v>-7.1000000000000002E-4</v>
      </c>
      <c r="L90" s="1">
        <v>32.990299999999998</v>
      </c>
      <c r="M90" s="1">
        <v>11.2921</v>
      </c>
      <c r="N90" s="1">
        <v>-1.4300000000000001E-3</v>
      </c>
      <c r="O90" s="1">
        <v>0.36722700000000003</v>
      </c>
      <c r="P90" s="1">
        <v>1.1065799999999999</v>
      </c>
      <c r="Q90" s="1">
        <v>0.65226700000000004</v>
      </c>
      <c r="R90" s="1">
        <v>0.40817100000000001</v>
      </c>
      <c r="S90" s="1">
        <v>48.5002</v>
      </c>
      <c r="T90" s="1">
        <v>95.332800000000006</v>
      </c>
      <c r="U90" s="1">
        <v>3.0058000000000001E-2</v>
      </c>
      <c r="V90" s="1">
        <v>-9.6000000000000002E-4</v>
      </c>
      <c r="W90" s="1">
        <v>70.578100000000006</v>
      </c>
      <c r="X90" s="1">
        <v>21.336200000000002</v>
      </c>
      <c r="Y90" s="1">
        <v>-2.3800000000000002E-3</v>
      </c>
      <c r="Z90" s="1">
        <v>0.47243600000000002</v>
      </c>
      <c r="AA90" s="1">
        <v>1.5483199999999999</v>
      </c>
      <c r="AB90" s="1">
        <v>0.87924100000000005</v>
      </c>
      <c r="AC90" s="1">
        <v>0.49168000000000001</v>
      </c>
      <c r="AD90" s="1">
        <v>0</v>
      </c>
      <c r="AE90" s="1">
        <v>95.332800000000006</v>
      </c>
      <c r="AF90" s="1">
        <v>4.5979999999999997E-3</v>
      </c>
      <c r="AG90" s="1">
        <v>7.0759999999999998E-3</v>
      </c>
      <c r="AH90" s="1">
        <v>7.4999999999999997E-3</v>
      </c>
      <c r="AI90" s="1">
        <v>6.496E-3</v>
      </c>
      <c r="AJ90" s="1">
        <v>7.9810000000000002E-3</v>
      </c>
      <c r="AK90" s="1">
        <v>2.5569000000000001E-2</v>
      </c>
      <c r="AL90" s="1">
        <v>3.7014999999999999E-2</v>
      </c>
      <c r="AM90" s="1">
        <v>0</v>
      </c>
      <c r="AN90" s="1">
        <v>0</v>
      </c>
      <c r="AO90" s="1">
        <v>7.6699999999999997E-3</v>
      </c>
      <c r="AP90" s="1">
        <v>9.5580000000000005E-3</v>
      </c>
      <c r="AQ90" s="1">
        <v>1.6043999999999999E-2</v>
      </c>
      <c r="AR90" s="1">
        <v>1.2274E-2</v>
      </c>
      <c r="AS90" s="1">
        <v>1.3235E-2</v>
      </c>
      <c r="AT90" s="1">
        <v>3.2895000000000001E-2</v>
      </c>
      <c r="AU90" s="1">
        <v>5.1791999999999998E-2</v>
      </c>
      <c r="AV90" s="1">
        <v>0</v>
      </c>
      <c r="AW90" s="1">
        <v>0</v>
      </c>
      <c r="AX90" s="1">
        <v>-8115</v>
      </c>
      <c r="AY90" s="1">
        <v>28401</v>
      </c>
      <c r="AZ90" s="1">
        <v>-22</v>
      </c>
      <c r="BA90" s="1">
        <v>42.598700000000001</v>
      </c>
      <c r="BB90" s="1">
        <v>50.492800000000003</v>
      </c>
    </row>
    <row r="91" spans="1:54" x14ac:dyDescent="0.3">
      <c r="A91" s="78" t="s">
        <v>60</v>
      </c>
      <c r="B91" s="1">
        <v>12</v>
      </c>
      <c r="C91" s="1">
        <v>40</v>
      </c>
      <c r="D91" s="1">
        <v>15</v>
      </c>
      <c r="E91" s="1">
        <v>50</v>
      </c>
      <c r="F91" s="1">
        <v>3</v>
      </c>
      <c r="G91" s="1">
        <v>227</v>
      </c>
      <c r="H91" s="18">
        <v>46.2042</v>
      </c>
      <c r="I91" s="1">
        <v>1.5429E-2</v>
      </c>
      <c r="J91" s="1">
        <v>5.0489999999999997E-3</v>
      </c>
      <c r="K91" s="17">
        <v>5.0489999999999997E-3</v>
      </c>
      <c r="L91" s="1">
        <v>32.230800000000002</v>
      </c>
      <c r="M91" s="1">
        <v>10.960800000000001</v>
      </c>
      <c r="N91" s="1">
        <v>-4.6699999999999997E-3</v>
      </c>
      <c r="O91" s="1">
        <v>0.36135800000000001</v>
      </c>
      <c r="P91" s="1">
        <v>0.97414900000000004</v>
      </c>
      <c r="Q91" s="1">
        <v>0.91108599999999995</v>
      </c>
      <c r="R91" s="1">
        <v>0</v>
      </c>
      <c r="S91" s="1">
        <v>47.290300000000002</v>
      </c>
      <c r="T91" s="1">
        <v>92.744200000000006</v>
      </c>
      <c r="U91" s="1">
        <v>2.5735999999999998E-2</v>
      </c>
      <c r="V91" s="1">
        <v>6.8209999999999998E-3</v>
      </c>
      <c r="W91" s="1">
        <v>68.953100000000006</v>
      </c>
      <c r="X91" s="1">
        <v>20.7102</v>
      </c>
      <c r="Y91" s="1">
        <v>-7.7400000000000004E-3</v>
      </c>
      <c r="Z91" s="1">
        <v>0.46488600000000002</v>
      </c>
      <c r="AA91" s="1">
        <v>1.36303</v>
      </c>
      <c r="AB91" s="1">
        <v>1.2281200000000001</v>
      </c>
      <c r="AC91" s="1">
        <v>0</v>
      </c>
      <c r="AD91" s="1">
        <v>1.1E-5</v>
      </c>
      <c r="AE91" s="1">
        <v>92.744200000000006</v>
      </c>
      <c r="AF91" s="1">
        <v>4.5560000000000002E-3</v>
      </c>
      <c r="AG91" s="1">
        <v>6.62E-3</v>
      </c>
      <c r="AH91" s="1">
        <v>7.7149999999999996E-3</v>
      </c>
      <c r="AI91" s="1">
        <v>6.6350000000000003E-3</v>
      </c>
      <c r="AJ91" s="1">
        <v>8.1209999999999997E-3</v>
      </c>
      <c r="AK91" s="1">
        <v>2.3865000000000001E-2</v>
      </c>
      <c r="AL91" s="1">
        <v>3.5770999999999997E-2</v>
      </c>
      <c r="AM91" s="1">
        <v>0</v>
      </c>
      <c r="AN91" s="1">
        <v>0</v>
      </c>
      <c r="AO91" s="1">
        <v>7.6E-3</v>
      </c>
      <c r="AP91" s="1">
        <v>8.9420000000000003E-3</v>
      </c>
      <c r="AQ91" s="1">
        <v>1.6506E-2</v>
      </c>
      <c r="AR91" s="1">
        <v>1.2536E-2</v>
      </c>
      <c r="AS91" s="1">
        <v>1.3468000000000001E-2</v>
      </c>
      <c r="AT91" s="1">
        <v>3.0703000000000001E-2</v>
      </c>
      <c r="AU91" s="1">
        <v>5.0050999999999998E-2</v>
      </c>
      <c r="AV91" s="1">
        <v>0</v>
      </c>
      <c r="AW91" s="1">
        <v>0</v>
      </c>
      <c r="AX91" s="1">
        <v>-8112</v>
      </c>
      <c r="AY91" s="1">
        <v>28403</v>
      </c>
      <c r="AZ91" s="1">
        <v>-22</v>
      </c>
      <c r="BA91" s="1">
        <v>46.2042</v>
      </c>
      <c r="BB91" s="1">
        <v>50.386000000000003</v>
      </c>
    </row>
    <row r="92" spans="1:54" x14ac:dyDescent="0.3">
      <c r="A92" s="78" t="s">
        <v>60</v>
      </c>
      <c r="B92" s="1">
        <v>12</v>
      </c>
      <c r="C92" s="1">
        <v>40</v>
      </c>
      <c r="D92" s="1">
        <v>15</v>
      </c>
      <c r="E92" s="1">
        <v>50</v>
      </c>
      <c r="F92" s="1">
        <v>3</v>
      </c>
      <c r="G92" s="1">
        <v>228</v>
      </c>
      <c r="H92" s="18">
        <v>48.440300000000001</v>
      </c>
      <c r="I92" s="1">
        <v>1.8897000000000001E-2</v>
      </c>
      <c r="J92" s="1">
        <v>-2.5899999999999999E-3</v>
      </c>
      <c r="K92" s="17">
        <v>-2.5899999999999999E-3</v>
      </c>
      <c r="L92" s="1">
        <v>32.608699999999999</v>
      </c>
      <c r="M92" s="1">
        <v>10.9375</v>
      </c>
      <c r="N92" s="1">
        <v>-5.5399999999999998E-3</v>
      </c>
      <c r="O92" s="1">
        <v>0.31922899999999998</v>
      </c>
      <c r="P92" s="1">
        <v>0.82043500000000003</v>
      </c>
      <c r="Q92" s="1">
        <v>0.84570000000000001</v>
      </c>
      <c r="R92" s="1">
        <v>0.90509700000000004</v>
      </c>
      <c r="S92" s="1">
        <v>47.788200000000003</v>
      </c>
      <c r="T92" s="1">
        <v>94.235600000000005</v>
      </c>
      <c r="U92" s="1">
        <v>3.1522000000000001E-2</v>
      </c>
      <c r="V92" s="1">
        <v>-3.49E-3</v>
      </c>
      <c r="W92" s="1">
        <v>69.761700000000005</v>
      </c>
      <c r="X92" s="1">
        <v>20.6662</v>
      </c>
      <c r="Y92" s="1">
        <v>-9.1900000000000003E-3</v>
      </c>
      <c r="Z92" s="1">
        <v>0.41068700000000002</v>
      </c>
      <c r="AA92" s="1">
        <v>1.14795</v>
      </c>
      <c r="AB92" s="1">
        <v>1.1399900000000001</v>
      </c>
      <c r="AC92" s="1">
        <v>1.0902700000000001</v>
      </c>
      <c r="AD92" s="1">
        <v>0</v>
      </c>
      <c r="AE92" s="1">
        <v>94.235600000000005</v>
      </c>
      <c r="AF92" s="1">
        <v>4.5009999999999998E-3</v>
      </c>
      <c r="AG92" s="1">
        <v>7.0260000000000001E-3</v>
      </c>
      <c r="AH92" s="1">
        <v>7.7910000000000002E-3</v>
      </c>
      <c r="AI92" s="1">
        <v>6.4489999999999999E-3</v>
      </c>
      <c r="AJ92" s="1">
        <v>8.0940000000000005E-3</v>
      </c>
      <c r="AK92" s="1">
        <v>2.3723999999999999E-2</v>
      </c>
      <c r="AL92" s="1">
        <v>2.2786000000000001E-2</v>
      </c>
      <c r="AM92" s="1">
        <v>0</v>
      </c>
      <c r="AN92" s="1">
        <v>0</v>
      </c>
      <c r="AO92" s="1">
        <v>7.5079999999999999E-3</v>
      </c>
      <c r="AP92" s="1">
        <v>9.4909999999999994E-3</v>
      </c>
      <c r="AQ92" s="1">
        <v>1.6667000000000001E-2</v>
      </c>
      <c r="AR92" s="1">
        <v>1.2185E-2</v>
      </c>
      <c r="AS92" s="1">
        <v>1.3422E-2</v>
      </c>
      <c r="AT92" s="1">
        <v>3.0521E-2</v>
      </c>
      <c r="AU92" s="1">
        <v>3.1883000000000002E-2</v>
      </c>
      <c r="AV92" s="1">
        <v>0</v>
      </c>
      <c r="AW92" s="1">
        <v>0</v>
      </c>
      <c r="AX92" s="1">
        <v>-8110</v>
      </c>
      <c r="AY92" s="1">
        <v>28404</v>
      </c>
      <c r="AZ92" s="1">
        <v>-22</v>
      </c>
      <c r="BA92" s="1">
        <v>48.440300000000001</v>
      </c>
      <c r="BB92" s="1">
        <v>50.325000000000003</v>
      </c>
    </row>
    <row r="93" spans="1:54" x14ac:dyDescent="0.3">
      <c r="A93" s="78" t="s">
        <v>60</v>
      </c>
      <c r="B93" s="1">
        <v>12</v>
      </c>
      <c r="C93" s="1">
        <v>40</v>
      </c>
      <c r="D93" s="1">
        <v>15</v>
      </c>
      <c r="E93" s="1">
        <v>50</v>
      </c>
      <c r="F93" s="1">
        <v>3</v>
      </c>
      <c r="G93" s="1">
        <v>229</v>
      </c>
      <c r="H93" s="18">
        <v>51.602600000000002</v>
      </c>
      <c r="I93" s="1">
        <v>5.2512000000000003E-2</v>
      </c>
      <c r="J93" s="1">
        <v>1.4005E-2</v>
      </c>
      <c r="K93" s="17">
        <v>1.4005E-2</v>
      </c>
      <c r="L93" s="1">
        <v>34.581499999999998</v>
      </c>
      <c r="M93" s="1">
        <v>9.1712000000000007</v>
      </c>
      <c r="N93" s="1">
        <v>1.0891E-2</v>
      </c>
      <c r="O93" s="1">
        <v>0.74458299999999999</v>
      </c>
      <c r="P93" s="1">
        <v>0.85742799999999997</v>
      </c>
      <c r="Q93" s="1">
        <v>0.79597600000000002</v>
      </c>
      <c r="R93" s="1">
        <v>0.84749699999999994</v>
      </c>
      <c r="S93" s="1">
        <v>48.611400000000003</v>
      </c>
      <c r="T93" s="1">
        <v>95.686999999999998</v>
      </c>
      <c r="U93" s="1">
        <v>8.7593000000000004E-2</v>
      </c>
      <c r="V93" s="1">
        <v>1.8918000000000001E-2</v>
      </c>
      <c r="W93" s="1">
        <v>73.982100000000003</v>
      </c>
      <c r="X93" s="1">
        <v>17.328800000000001</v>
      </c>
      <c r="Y93" s="1">
        <v>1.806E-2</v>
      </c>
      <c r="Z93" s="1">
        <v>0.95790399999999998</v>
      </c>
      <c r="AA93" s="1">
        <v>1.1997100000000001</v>
      </c>
      <c r="AB93" s="1">
        <v>1.0729599999999999</v>
      </c>
      <c r="AC93" s="1">
        <v>1.0208900000000001</v>
      </c>
      <c r="AD93" s="1">
        <v>3.9999999999999998E-6</v>
      </c>
      <c r="AE93" s="1">
        <v>95.686999999999998</v>
      </c>
      <c r="AF93" s="1">
        <v>4.7410000000000004E-3</v>
      </c>
      <c r="AG93" s="1">
        <v>6.999E-3</v>
      </c>
      <c r="AH93" s="1">
        <v>7.4269999999999996E-3</v>
      </c>
      <c r="AI93" s="1">
        <v>6.5160000000000001E-3</v>
      </c>
      <c r="AJ93" s="1">
        <v>8.1169999999999992E-3</v>
      </c>
      <c r="AK93" s="1">
        <v>2.3040000000000001E-2</v>
      </c>
      <c r="AL93" s="1">
        <v>6.2919999999999998E-3</v>
      </c>
      <c r="AM93" s="1">
        <v>0</v>
      </c>
      <c r="AN93" s="1">
        <v>0</v>
      </c>
      <c r="AO93" s="1">
        <v>7.9089999999999994E-3</v>
      </c>
      <c r="AP93" s="1">
        <v>9.4540000000000006E-3</v>
      </c>
      <c r="AQ93" s="1">
        <v>1.5889E-2</v>
      </c>
      <c r="AR93" s="1">
        <v>1.2311000000000001E-2</v>
      </c>
      <c r="AS93" s="1">
        <v>1.346E-2</v>
      </c>
      <c r="AT93" s="1">
        <v>2.9641000000000001E-2</v>
      </c>
      <c r="AU93" s="1">
        <v>8.8039999999999993E-3</v>
      </c>
      <c r="AV93" s="1">
        <v>0</v>
      </c>
      <c r="AW93" s="1">
        <v>0</v>
      </c>
      <c r="AX93" s="1">
        <v>-8107</v>
      </c>
      <c r="AY93" s="1">
        <v>28405</v>
      </c>
      <c r="AZ93" s="1">
        <v>-22</v>
      </c>
      <c r="BA93" s="1">
        <v>51.602600000000002</v>
      </c>
      <c r="BB93" s="1">
        <v>50.401299999999999</v>
      </c>
    </row>
    <row r="94" spans="1:54" x14ac:dyDescent="0.3">
      <c r="A94" s="78" t="s">
        <v>60</v>
      </c>
      <c r="B94" s="1">
        <v>12</v>
      </c>
      <c r="C94" s="1">
        <v>40</v>
      </c>
      <c r="D94" s="1">
        <v>15</v>
      </c>
      <c r="E94" s="1">
        <v>50</v>
      </c>
      <c r="F94" s="1">
        <v>3</v>
      </c>
      <c r="G94" s="1">
        <v>230</v>
      </c>
      <c r="H94" s="18">
        <v>54.430999999999997</v>
      </c>
      <c r="I94" s="1">
        <v>0.129215</v>
      </c>
      <c r="J94" s="1">
        <v>4.1711999999999999E-2</v>
      </c>
      <c r="K94" s="17">
        <v>4.1711999999999999E-2</v>
      </c>
      <c r="L94" s="1">
        <v>37.120800000000003</v>
      </c>
      <c r="M94" s="1">
        <v>6.2876399999999997</v>
      </c>
      <c r="N94" s="1">
        <v>3.7687999999999999E-2</v>
      </c>
      <c r="O94" s="1">
        <v>1.3966499999999999</v>
      </c>
      <c r="P94" s="1">
        <v>0.34423999999999999</v>
      </c>
      <c r="Q94" s="1">
        <v>0.46426499999999998</v>
      </c>
      <c r="R94" s="1">
        <v>1.3506899999999999</v>
      </c>
      <c r="S94" s="1">
        <v>48.9878</v>
      </c>
      <c r="T94" s="1">
        <v>96.160700000000006</v>
      </c>
      <c r="U94" s="1">
        <v>0.21553800000000001</v>
      </c>
      <c r="V94" s="1">
        <v>5.6344999999999999E-2</v>
      </c>
      <c r="W94" s="1">
        <v>79.414599999999993</v>
      </c>
      <c r="X94" s="1">
        <v>11.8804</v>
      </c>
      <c r="Y94" s="1">
        <v>6.2496999999999997E-2</v>
      </c>
      <c r="Z94" s="1">
        <v>1.79678</v>
      </c>
      <c r="AA94" s="1">
        <v>0.48166199999999998</v>
      </c>
      <c r="AB94" s="1">
        <v>0.62581799999999999</v>
      </c>
      <c r="AC94" s="1">
        <v>1.62703</v>
      </c>
      <c r="AD94" s="1">
        <v>0</v>
      </c>
      <c r="AE94" s="1">
        <v>96.160700000000006</v>
      </c>
      <c r="AF94" s="1">
        <v>4.7130000000000002E-3</v>
      </c>
      <c r="AG94" s="1">
        <v>6.8820000000000001E-3</v>
      </c>
      <c r="AH94" s="1">
        <v>7.424E-3</v>
      </c>
      <c r="AI94" s="1">
        <v>6.3369999999999998E-3</v>
      </c>
      <c r="AJ94" s="1">
        <v>7.9360000000000003E-3</v>
      </c>
      <c r="AK94" s="1">
        <v>2.3727999999999999E-2</v>
      </c>
      <c r="AL94" s="1">
        <v>3.3725999999999999E-2</v>
      </c>
      <c r="AM94" s="1">
        <v>0</v>
      </c>
      <c r="AN94" s="1">
        <v>0</v>
      </c>
      <c r="AO94" s="1">
        <v>7.8609999999999999E-3</v>
      </c>
      <c r="AP94" s="1">
        <v>9.2969999999999997E-3</v>
      </c>
      <c r="AQ94" s="1">
        <v>1.5882E-2</v>
      </c>
      <c r="AR94" s="1">
        <v>1.1974E-2</v>
      </c>
      <c r="AS94" s="1">
        <v>1.3159000000000001E-2</v>
      </c>
      <c r="AT94" s="1">
        <v>3.0525E-2</v>
      </c>
      <c r="AU94" s="1">
        <v>4.7189000000000002E-2</v>
      </c>
      <c r="AV94" s="1">
        <v>0</v>
      </c>
      <c r="AW94" s="1">
        <v>0</v>
      </c>
      <c r="AX94" s="1">
        <v>-8105</v>
      </c>
      <c r="AY94" s="1">
        <v>28407</v>
      </c>
      <c r="AZ94" s="1">
        <v>-22</v>
      </c>
      <c r="BA94" s="1">
        <v>54.430999999999997</v>
      </c>
      <c r="BB94" s="1">
        <v>50.431800000000003</v>
      </c>
    </row>
    <row r="95" spans="1:54" x14ac:dyDescent="0.3">
      <c r="A95" s="78" t="s">
        <v>60</v>
      </c>
      <c r="B95" s="1">
        <v>12</v>
      </c>
      <c r="C95" s="1">
        <v>40</v>
      </c>
      <c r="D95" s="1">
        <v>15</v>
      </c>
      <c r="E95" s="1">
        <v>50</v>
      </c>
      <c r="F95" s="1">
        <v>3</v>
      </c>
      <c r="G95" s="1">
        <v>231</v>
      </c>
      <c r="H95" s="18">
        <v>57.593299999999999</v>
      </c>
      <c r="I95" s="1">
        <v>0.12644900000000001</v>
      </c>
      <c r="J95" s="1">
        <v>4.0731999999999997E-2</v>
      </c>
      <c r="K95" s="17">
        <v>4.0731999999999997E-2</v>
      </c>
      <c r="L95" s="1">
        <v>37.035200000000003</v>
      </c>
      <c r="M95" s="1">
        <v>6.3259999999999996</v>
      </c>
      <c r="N95" s="1">
        <v>3.1939000000000002E-2</v>
      </c>
      <c r="O95" s="1">
        <v>1.40265</v>
      </c>
      <c r="P95" s="1">
        <v>0.36752000000000001</v>
      </c>
      <c r="Q95" s="1">
        <v>0.46272799999999997</v>
      </c>
      <c r="R95" s="1">
        <v>1.39971</v>
      </c>
      <c r="S95" s="1">
        <v>48.938899999999997</v>
      </c>
      <c r="T95" s="1">
        <v>96.131799999999998</v>
      </c>
      <c r="U95" s="1">
        <v>0.210924</v>
      </c>
      <c r="V95" s="1">
        <v>5.5019999999999999E-2</v>
      </c>
      <c r="W95" s="1">
        <v>79.231499999999997</v>
      </c>
      <c r="X95" s="1">
        <v>11.9529</v>
      </c>
      <c r="Y95" s="1">
        <v>5.2963999999999997E-2</v>
      </c>
      <c r="Z95" s="1">
        <v>1.8045</v>
      </c>
      <c r="AA95" s="1">
        <v>0.514235</v>
      </c>
      <c r="AB95" s="1">
        <v>0.62374700000000005</v>
      </c>
      <c r="AC95" s="1">
        <v>1.68608</v>
      </c>
      <c r="AD95" s="1">
        <v>1.5E-5</v>
      </c>
      <c r="AE95" s="1">
        <v>96.131799999999998</v>
      </c>
      <c r="AF95" s="1">
        <v>4.6249999999999998E-3</v>
      </c>
      <c r="AG95" s="1">
        <v>6.803E-3</v>
      </c>
      <c r="AH95" s="1">
        <v>7.319E-3</v>
      </c>
      <c r="AI95" s="1">
        <v>6.4819999999999999E-3</v>
      </c>
      <c r="AJ95" s="1">
        <v>8.0839999999999992E-3</v>
      </c>
      <c r="AK95" s="1">
        <v>2.3956000000000002E-2</v>
      </c>
      <c r="AL95" s="1">
        <v>1.1776E-2</v>
      </c>
      <c r="AM95" s="1">
        <v>0</v>
      </c>
      <c r="AN95" s="1">
        <v>0</v>
      </c>
      <c r="AO95" s="1">
        <v>7.7149999999999996E-3</v>
      </c>
      <c r="AP95" s="1">
        <v>9.1900000000000003E-3</v>
      </c>
      <c r="AQ95" s="1">
        <v>1.5657999999999998E-2</v>
      </c>
      <c r="AR95" s="1">
        <v>1.2248E-2</v>
      </c>
      <c r="AS95" s="1">
        <v>1.3405E-2</v>
      </c>
      <c r="AT95" s="1">
        <v>3.0818999999999999E-2</v>
      </c>
      <c r="AU95" s="1">
        <v>1.6476000000000001E-2</v>
      </c>
      <c r="AV95" s="1">
        <v>0</v>
      </c>
      <c r="AW95" s="1">
        <v>0</v>
      </c>
      <c r="AX95" s="1">
        <v>-8102</v>
      </c>
      <c r="AY95" s="1">
        <v>28408</v>
      </c>
      <c r="AZ95" s="1">
        <v>-22</v>
      </c>
      <c r="BA95" s="1">
        <v>57.593299999999999</v>
      </c>
      <c r="BB95" s="1">
        <v>50.523299999999999</v>
      </c>
    </row>
    <row r="96" spans="1:54" x14ac:dyDescent="0.3">
      <c r="A96" s="78" t="s">
        <v>60</v>
      </c>
      <c r="B96" s="1">
        <v>12</v>
      </c>
      <c r="C96" s="1">
        <v>40</v>
      </c>
      <c r="D96" s="1">
        <v>15</v>
      </c>
      <c r="E96" s="1">
        <v>50</v>
      </c>
      <c r="F96" s="1">
        <v>3</v>
      </c>
      <c r="G96" s="1">
        <v>232</v>
      </c>
      <c r="H96" s="18">
        <v>61.198799999999999</v>
      </c>
      <c r="I96" s="1">
        <v>5.7438000000000003E-2</v>
      </c>
      <c r="J96" s="1">
        <v>1.8190999999999999E-2</v>
      </c>
      <c r="K96" s="17">
        <v>1.8190999999999999E-2</v>
      </c>
      <c r="L96" s="1">
        <v>34.438499999999998</v>
      </c>
      <c r="M96" s="1">
        <v>9.4091900000000006</v>
      </c>
      <c r="N96" s="1">
        <v>2.0638E-2</v>
      </c>
      <c r="O96" s="1">
        <v>0.77155300000000004</v>
      </c>
      <c r="P96" s="1">
        <v>0.86716000000000004</v>
      </c>
      <c r="Q96" s="1">
        <v>0.66390300000000002</v>
      </c>
      <c r="R96" s="1">
        <v>1.4000999999999999</v>
      </c>
      <c r="S96" s="1">
        <v>48.750100000000003</v>
      </c>
      <c r="T96" s="1">
        <v>96.396699999999996</v>
      </c>
      <c r="U96" s="1">
        <v>9.5810999999999993E-2</v>
      </c>
      <c r="V96" s="1">
        <v>2.4573000000000001E-2</v>
      </c>
      <c r="W96" s="1">
        <v>73.676199999999994</v>
      </c>
      <c r="X96" s="1">
        <v>17.778500000000001</v>
      </c>
      <c r="Y96" s="1">
        <v>3.4223999999999997E-2</v>
      </c>
      <c r="Z96" s="1">
        <v>0.99260000000000004</v>
      </c>
      <c r="AA96" s="1">
        <v>1.21333</v>
      </c>
      <c r="AB96" s="1">
        <v>0.89492700000000003</v>
      </c>
      <c r="AC96" s="1">
        <v>1.6865600000000001</v>
      </c>
      <c r="AD96" s="1">
        <v>7.9999999999999996E-6</v>
      </c>
      <c r="AE96" s="1">
        <v>96.396699999999996</v>
      </c>
      <c r="AF96" s="1">
        <v>4.7330000000000002E-3</v>
      </c>
      <c r="AG96" s="1">
        <v>6.953E-3</v>
      </c>
      <c r="AH96" s="1">
        <v>7.6699999999999997E-3</v>
      </c>
      <c r="AI96" s="1">
        <v>6.4819999999999999E-3</v>
      </c>
      <c r="AJ96" s="1">
        <v>8.0040000000000007E-3</v>
      </c>
      <c r="AK96" s="1">
        <v>2.2721999999999999E-2</v>
      </c>
      <c r="AL96" s="1">
        <v>2.2727000000000001E-2</v>
      </c>
      <c r="AM96" s="1">
        <v>0</v>
      </c>
      <c r="AN96" s="1">
        <v>0</v>
      </c>
      <c r="AO96" s="1">
        <v>7.8960000000000002E-3</v>
      </c>
      <c r="AP96" s="1">
        <v>9.3919999999999993E-3</v>
      </c>
      <c r="AQ96" s="1">
        <v>1.6409E-2</v>
      </c>
      <c r="AR96" s="1">
        <v>1.2246999999999999E-2</v>
      </c>
      <c r="AS96" s="1">
        <v>1.3273E-2</v>
      </c>
      <c r="AT96" s="1">
        <v>2.9231E-2</v>
      </c>
      <c r="AU96" s="1">
        <v>3.1799000000000001E-2</v>
      </c>
      <c r="AV96" s="1">
        <v>0</v>
      </c>
      <c r="AW96" s="1">
        <v>0</v>
      </c>
      <c r="AX96" s="1">
        <v>-8099</v>
      </c>
      <c r="AY96" s="1">
        <v>28410</v>
      </c>
      <c r="AZ96" s="1">
        <v>-22</v>
      </c>
      <c r="BA96" s="1">
        <v>61.198799999999999</v>
      </c>
      <c r="BB96" s="1">
        <v>50.386000000000003</v>
      </c>
    </row>
    <row r="97" spans="1:54" x14ac:dyDescent="0.3">
      <c r="A97" s="78" t="s">
        <v>60</v>
      </c>
      <c r="B97" s="1">
        <v>12</v>
      </c>
      <c r="C97" s="1">
        <v>40</v>
      </c>
      <c r="D97" s="1">
        <v>15</v>
      </c>
      <c r="E97" s="1">
        <v>50</v>
      </c>
      <c r="F97" s="1">
        <v>3</v>
      </c>
      <c r="G97" s="1">
        <v>233</v>
      </c>
      <c r="H97" s="18">
        <v>63.434899999999999</v>
      </c>
      <c r="I97" s="1">
        <v>1.8391000000000001E-2</v>
      </c>
      <c r="J97" s="1">
        <v>-3.2200000000000002E-3</v>
      </c>
      <c r="K97" s="17">
        <v>-3.2200000000000002E-3</v>
      </c>
      <c r="L97" s="1">
        <v>33.5244</v>
      </c>
      <c r="M97" s="1">
        <v>11.4392</v>
      </c>
      <c r="N97" s="1">
        <v>1.4829999999999999E-3</v>
      </c>
      <c r="O97" s="1">
        <v>0.41747699999999999</v>
      </c>
      <c r="P97" s="1">
        <v>1.20417</v>
      </c>
      <c r="Q97" s="1">
        <v>0.53610400000000002</v>
      </c>
      <c r="R97" s="1">
        <v>0.111094</v>
      </c>
      <c r="S97" s="1">
        <v>49.192999999999998</v>
      </c>
      <c r="T97" s="1">
        <v>96.4422</v>
      </c>
      <c r="U97" s="1">
        <v>3.0676999999999999E-2</v>
      </c>
      <c r="V97" s="1">
        <v>-4.3499999999999997E-3</v>
      </c>
      <c r="W97" s="1">
        <v>71.720799999999997</v>
      </c>
      <c r="X97" s="1">
        <v>21.6142</v>
      </c>
      <c r="Y97" s="1">
        <v>2.4599999999999999E-3</v>
      </c>
      <c r="Z97" s="1">
        <v>0.53708299999999998</v>
      </c>
      <c r="AA97" s="1">
        <v>1.6848700000000001</v>
      </c>
      <c r="AB97" s="1">
        <v>0.72265599999999997</v>
      </c>
      <c r="AC97" s="1">
        <v>0.133823</v>
      </c>
      <c r="AD97" s="1">
        <v>3.9999999999999998E-6</v>
      </c>
      <c r="AE97" s="1">
        <v>96.4422</v>
      </c>
      <c r="AF97" s="1">
        <v>4.5339999999999998E-3</v>
      </c>
      <c r="AG97" s="1">
        <v>7.025E-3</v>
      </c>
      <c r="AH97" s="1">
        <v>7.3410000000000003E-3</v>
      </c>
      <c r="AI97" s="1">
        <v>6.6230000000000004E-3</v>
      </c>
      <c r="AJ97" s="1">
        <v>7.9209999999999992E-3</v>
      </c>
      <c r="AK97" s="1">
        <v>2.2495999999999999E-2</v>
      </c>
      <c r="AL97" s="1">
        <v>4.3492000000000003E-2</v>
      </c>
      <c r="AM97" s="1">
        <v>0</v>
      </c>
      <c r="AN97" s="1">
        <v>0</v>
      </c>
      <c r="AO97" s="1">
        <v>7.5630000000000003E-3</v>
      </c>
      <c r="AP97" s="1">
        <v>9.4900000000000002E-3</v>
      </c>
      <c r="AQ97" s="1">
        <v>1.5705E-2</v>
      </c>
      <c r="AR97" s="1">
        <v>1.2513E-2</v>
      </c>
      <c r="AS97" s="1">
        <v>1.3135000000000001E-2</v>
      </c>
      <c r="AT97" s="1">
        <v>2.894E-2</v>
      </c>
      <c r="AU97" s="1">
        <v>6.0854999999999999E-2</v>
      </c>
      <c r="AV97" s="1">
        <v>0</v>
      </c>
      <c r="AW97" s="1">
        <v>0</v>
      </c>
      <c r="AX97" s="1">
        <v>-8097</v>
      </c>
      <c r="AY97" s="1">
        <v>28411</v>
      </c>
      <c r="AZ97" s="1">
        <v>-22</v>
      </c>
      <c r="BA97" s="1">
        <v>63.434899999999999</v>
      </c>
      <c r="BB97" s="1">
        <v>50.477600000000002</v>
      </c>
    </row>
    <row r="98" spans="1:54" x14ac:dyDescent="0.3">
      <c r="A98" s="78" t="s">
        <v>60</v>
      </c>
      <c r="B98" s="1">
        <v>12</v>
      </c>
      <c r="C98" s="1">
        <v>40</v>
      </c>
      <c r="D98" s="1">
        <v>15</v>
      </c>
      <c r="E98" s="1">
        <v>50</v>
      </c>
      <c r="F98" s="1">
        <v>3</v>
      </c>
      <c r="G98" s="1">
        <v>234</v>
      </c>
      <c r="H98" s="18">
        <v>67.040400000000005</v>
      </c>
      <c r="I98" s="1">
        <v>1.54E-2</v>
      </c>
      <c r="J98" s="1">
        <v>-2.7999999999999998E-4</v>
      </c>
      <c r="K98" s="17">
        <v>-2.7999999999999998E-4</v>
      </c>
      <c r="L98" s="1">
        <v>32.711599999999997</v>
      </c>
      <c r="M98" s="1">
        <v>11.084</v>
      </c>
      <c r="N98" s="1">
        <v>-3.8999999999999999E-4</v>
      </c>
      <c r="O98" s="1">
        <v>0.36708499999999999</v>
      </c>
      <c r="P98" s="1">
        <v>1.0291399999999999</v>
      </c>
      <c r="Q98" s="1">
        <v>0.83351600000000003</v>
      </c>
      <c r="R98" s="1">
        <v>0.61997199999999997</v>
      </c>
      <c r="S98" s="1">
        <v>48.072099999999999</v>
      </c>
      <c r="T98" s="1">
        <v>94.732100000000003</v>
      </c>
      <c r="U98" s="1">
        <v>2.5687000000000001E-2</v>
      </c>
      <c r="V98" s="1">
        <v>-3.8000000000000002E-4</v>
      </c>
      <c r="W98" s="1">
        <v>69.981700000000004</v>
      </c>
      <c r="X98" s="1">
        <v>20.943100000000001</v>
      </c>
      <c r="Y98" s="1">
        <v>-6.4000000000000005E-4</v>
      </c>
      <c r="Z98" s="1">
        <v>0.47225400000000001</v>
      </c>
      <c r="AA98" s="1">
        <v>1.43998</v>
      </c>
      <c r="AB98" s="1">
        <v>1.1235599999999999</v>
      </c>
      <c r="AC98" s="1">
        <v>0.74681399999999998</v>
      </c>
      <c r="AD98" s="1">
        <v>3.9999999999999998E-6</v>
      </c>
      <c r="AE98" s="1">
        <v>94.732100000000003</v>
      </c>
      <c r="AF98" s="1">
        <v>4.6259999999999999E-3</v>
      </c>
      <c r="AG98" s="1">
        <v>6.9760000000000004E-3</v>
      </c>
      <c r="AH98" s="1">
        <v>7.7689999999999999E-3</v>
      </c>
      <c r="AI98" s="1">
        <v>6.3870000000000003E-3</v>
      </c>
      <c r="AJ98" s="1">
        <v>8.0249999999999991E-3</v>
      </c>
      <c r="AK98" s="1">
        <v>2.4506E-2</v>
      </c>
      <c r="AL98" s="1">
        <v>2.9144E-2</v>
      </c>
      <c r="AM98" s="1">
        <v>0</v>
      </c>
      <c r="AN98" s="1">
        <v>0</v>
      </c>
      <c r="AO98" s="1">
        <v>7.7159999999999998E-3</v>
      </c>
      <c r="AP98" s="1">
        <v>9.4230000000000008E-3</v>
      </c>
      <c r="AQ98" s="1">
        <v>1.6621E-2</v>
      </c>
      <c r="AR98" s="1">
        <v>1.2068000000000001E-2</v>
      </c>
      <c r="AS98" s="1">
        <v>1.3306999999999999E-2</v>
      </c>
      <c r="AT98" s="1">
        <v>3.1526999999999999E-2</v>
      </c>
      <c r="AU98" s="1">
        <v>4.0778000000000002E-2</v>
      </c>
      <c r="AV98" s="1">
        <v>0</v>
      </c>
      <c r="AW98" s="1">
        <v>0</v>
      </c>
      <c r="AX98" s="1">
        <v>-8094</v>
      </c>
      <c r="AY98" s="1">
        <v>28413</v>
      </c>
      <c r="AZ98" s="1">
        <v>-22</v>
      </c>
      <c r="BA98" s="1">
        <v>67.040400000000005</v>
      </c>
      <c r="BB98" s="1">
        <v>50.477600000000002</v>
      </c>
    </row>
    <row r="99" spans="1:54" x14ac:dyDescent="0.3">
      <c r="A99" s="78" t="s">
        <v>60</v>
      </c>
      <c r="B99" s="1">
        <v>12</v>
      </c>
      <c r="C99" s="1">
        <v>40</v>
      </c>
      <c r="D99" s="1">
        <v>15</v>
      </c>
      <c r="E99" s="1">
        <v>50</v>
      </c>
      <c r="F99" s="1">
        <v>3</v>
      </c>
      <c r="G99" s="1">
        <v>235</v>
      </c>
      <c r="H99" s="18">
        <v>70.202699999999993</v>
      </c>
      <c r="I99" s="1">
        <v>1.3167999999999999E-2</v>
      </c>
      <c r="J99" s="1">
        <v>-1.4300000000000001E-3</v>
      </c>
      <c r="K99" s="17">
        <v>-1.4300000000000001E-3</v>
      </c>
      <c r="L99" s="1">
        <v>32.237299999999998</v>
      </c>
      <c r="M99" s="1">
        <v>10.9983</v>
      </c>
      <c r="N99" s="1">
        <v>5.2100000000000002E-3</v>
      </c>
      <c r="O99" s="1">
        <v>0.35772100000000001</v>
      </c>
      <c r="P99" s="1">
        <v>1.1092500000000001</v>
      </c>
      <c r="Q99" s="1">
        <v>1.0137799999999999</v>
      </c>
      <c r="R99" s="1">
        <v>0</v>
      </c>
      <c r="S99" s="1">
        <v>47.4223</v>
      </c>
      <c r="T99" s="1">
        <v>93.155600000000007</v>
      </c>
      <c r="U99" s="1">
        <v>2.1964999999999998E-2</v>
      </c>
      <c r="V99" s="1">
        <v>-1.9300000000000001E-3</v>
      </c>
      <c r="W99" s="1">
        <v>68.966999999999999</v>
      </c>
      <c r="X99" s="1">
        <v>20.781099999999999</v>
      </c>
      <c r="Y99" s="1">
        <v>8.6400000000000001E-3</v>
      </c>
      <c r="Z99" s="1">
        <v>0.46020699999999998</v>
      </c>
      <c r="AA99" s="1">
        <v>1.5520700000000001</v>
      </c>
      <c r="AB99" s="1">
        <v>1.36656</v>
      </c>
      <c r="AC99" s="1">
        <v>0</v>
      </c>
      <c r="AD99" s="1">
        <v>7.9999999999999996E-6</v>
      </c>
      <c r="AE99" s="1">
        <v>93.155600000000007</v>
      </c>
      <c r="AF99" s="1">
        <v>4.6509999999999998E-3</v>
      </c>
      <c r="AG99" s="1">
        <v>7.0080000000000003E-3</v>
      </c>
      <c r="AH99" s="1">
        <v>7.6730000000000001E-3</v>
      </c>
      <c r="AI99" s="1">
        <v>6.6E-3</v>
      </c>
      <c r="AJ99" s="1">
        <v>7.9190000000000007E-3</v>
      </c>
      <c r="AK99" s="1">
        <v>2.3470000000000001E-2</v>
      </c>
      <c r="AL99" s="1">
        <v>3.2259000000000003E-2</v>
      </c>
      <c r="AM99" s="1">
        <v>0</v>
      </c>
      <c r="AN99" s="1">
        <v>0</v>
      </c>
      <c r="AO99" s="1">
        <v>7.7580000000000001E-3</v>
      </c>
      <c r="AP99" s="1">
        <v>9.4660000000000005E-3</v>
      </c>
      <c r="AQ99" s="1">
        <v>1.6414000000000002E-2</v>
      </c>
      <c r="AR99" s="1">
        <v>1.247E-2</v>
      </c>
      <c r="AS99" s="1">
        <v>1.3132E-2</v>
      </c>
      <c r="AT99" s="1">
        <v>3.0193999999999999E-2</v>
      </c>
      <c r="AU99" s="1">
        <v>4.5136999999999997E-2</v>
      </c>
      <c r="AV99" s="1">
        <v>0</v>
      </c>
      <c r="AW99" s="1">
        <v>0</v>
      </c>
      <c r="AX99" s="1">
        <v>-8091</v>
      </c>
      <c r="AY99" s="1">
        <v>28414</v>
      </c>
      <c r="AZ99" s="1">
        <v>-22</v>
      </c>
      <c r="BA99" s="1">
        <v>70.202699999999993</v>
      </c>
      <c r="BB99" s="1">
        <v>50.401299999999999</v>
      </c>
    </row>
    <row r="100" spans="1:54" x14ac:dyDescent="0.3">
      <c r="A100" s="78" t="s">
        <v>60</v>
      </c>
      <c r="B100" s="1">
        <v>12</v>
      </c>
      <c r="C100" s="1">
        <v>40</v>
      </c>
      <c r="D100" s="1">
        <v>15</v>
      </c>
      <c r="E100" s="1">
        <v>50</v>
      </c>
      <c r="F100" s="1">
        <v>3</v>
      </c>
      <c r="G100" s="1">
        <v>236</v>
      </c>
      <c r="H100" s="18">
        <v>72.438800000000001</v>
      </c>
      <c r="I100" s="1">
        <v>1.4130999999999999E-2</v>
      </c>
      <c r="J100" s="1">
        <v>-1.97E-3</v>
      </c>
      <c r="K100" s="17">
        <v>-1.97E-3</v>
      </c>
      <c r="L100" s="1">
        <v>32.566800000000001</v>
      </c>
      <c r="M100" s="1">
        <v>10.9777</v>
      </c>
      <c r="N100" s="1">
        <v>2.6699999999999998E-4</v>
      </c>
      <c r="O100" s="1">
        <v>0.39519599999999999</v>
      </c>
      <c r="P100" s="1">
        <v>1.0991200000000001</v>
      </c>
      <c r="Q100" s="1">
        <v>0.85553299999999999</v>
      </c>
      <c r="R100" s="1">
        <v>0</v>
      </c>
      <c r="S100" s="1">
        <v>47.728400000000001</v>
      </c>
      <c r="T100" s="1">
        <v>93.635199999999998</v>
      </c>
      <c r="U100" s="1">
        <v>2.3571999999999999E-2</v>
      </c>
      <c r="V100" s="1">
        <v>-2.66E-3</v>
      </c>
      <c r="W100" s="1">
        <v>69.6721</v>
      </c>
      <c r="X100" s="1">
        <v>20.7422</v>
      </c>
      <c r="Y100" s="1">
        <v>4.4299999999999998E-4</v>
      </c>
      <c r="Z100" s="1">
        <v>0.50841800000000004</v>
      </c>
      <c r="AA100" s="1">
        <v>1.53789</v>
      </c>
      <c r="AB100" s="1">
        <v>1.15324</v>
      </c>
      <c r="AC100" s="1">
        <v>0</v>
      </c>
      <c r="AD100" s="1">
        <v>0</v>
      </c>
      <c r="AE100" s="1">
        <v>93.635199999999998</v>
      </c>
      <c r="AF100" s="1">
        <v>4.6360000000000004E-3</v>
      </c>
      <c r="AG100" s="1">
        <v>6.9439999999999997E-3</v>
      </c>
      <c r="AH100" s="1">
        <v>7.7939999999999997E-3</v>
      </c>
      <c r="AI100" s="1">
        <v>6.417E-3</v>
      </c>
      <c r="AJ100" s="1">
        <v>8.0479999999999996E-3</v>
      </c>
      <c r="AK100" s="1">
        <v>2.3198E-2</v>
      </c>
      <c r="AL100" s="1">
        <v>1.9335999999999999E-2</v>
      </c>
      <c r="AM100" s="1">
        <v>0</v>
      </c>
      <c r="AN100" s="1">
        <v>0</v>
      </c>
      <c r="AO100" s="1">
        <v>7.7330000000000003E-3</v>
      </c>
      <c r="AP100" s="1">
        <v>9.3799999999999994E-3</v>
      </c>
      <c r="AQ100" s="1">
        <v>1.6674000000000001E-2</v>
      </c>
      <c r="AR100" s="1">
        <v>1.2125E-2</v>
      </c>
      <c r="AS100" s="1">
        <v>1.3346E-2</v>
      </c>
      <c r="AT100" s="1">
        <v>2.9843999999999999E-2</v>
      </c>
      <c r="AU100" s="1">
        <v>2.7054999999999999E-2</v>
      </c>
      <c r="AV100" s="1">
        <v>0</v>
      </c>
      <c r="AW100" s="1">
        <v>0</v>
      </c>
      <c r="AX100" s="1">
        <v>-8089</v>
      </c>
      <c r="AY100" s="1">
        <v>28415</v>
      </c>
      <c r="AZ100" s="1">
        <v>-22</v>
      </c>
      <c r="BA100" s="1">
        <v>72.438800000000001</v>
      </c>
      <c r="BB100" s="1">
        <v>50.416499999999999</v>
      </c>
    </row>
    <row r="101" spans="1:54" x14ac:dyDescent="0.3">
      <c r="A101" s="78" t="s">
        <v>60</v>
      </c>
      <c r="B101" s="1">
        <v>12</v>
      </c>
      <c r="C101" s="1">
        <v>40</v>
      </c>
      <c r="D101" s="1">
        <v>15</v>
      </c>
      <c r="E101" s="1">
        <v>50</v>
      </c>
      <c r="F101" s="1">
        <v>3</v>
      </c>
      <c r="G101" s="1">
        <v>237</v>
      </c>
      <c r="H101" s="18">
        <v>76.044300000000007</v>
      </c>
      <c r="I101" s="1">
        <v>1.7847999999999999E-2</v>
      </c>
      <c r="J101" s="1">
        <v>2.323E-3</v>
      </c>
      <c r="K101" s="17">
        <v>2.323E-3</v>
      </c>
      <c r="L101" s="1">
        <v>31.914400000000001</v>
      </c>
      <c r="M101" s="1">
        <v>10.9533</v>
      </c>
      <c r="N101" s="1">
        <v>2.1229999999999999E-3</v>
      </c>
      <c r="O101" s="1">
        <v>0.34933999999999998</v>
      </c>
      <c r="P101" s="1">
        <v>1.2226600000000001</v>
      </c>
      <c r="Q101" s="1">
        <v>1.03626</v>
      </c>
      <c r="R101" s="1">
        <v>0.15959699999999999</v>
      </c>
      <c r="S101" s="1">
        <v>47.100200000000001</v>
      </c>
      <c r="T101" s="1">
        <v>92.757999999999996</v>
      </c>
      <c r="U101" s="1">
        <v>2.9770999999999999E-2</v>
      </c>
      <c r="V101" s="1">
        <v>3.1380000000000002E-3</v>
      </c>
      <c r="W101" s="1">
        <v>68.276200000000003</v>
      </c>
      <c r="X101" s="1">
        <v>20.696000000000002</v>
      </c>
      <c r="Y101" s="1">
        <v>3.5200000000000001E-3</v>
      </c>
      <c r="Z101" s="1">
        <v>0.44942500000000002</v>
      </c>
      <c r="AA101" s="1">
        <v>1.71075</v>
      </c>
      <c r="AB101" s="1">
        <v>1.3968499999999999</v>
      </c>
      <c r="AC101" s="1">
        <v>0.192249</v>
      </c>
      <c r="AD101" s="1">
        <v>7.9999999999999996E-6</v>
      </c>
      <c r="AE101" s="1">
        <v>92.757999999999996</v>
      </c>
      <c r="AF101" s="1">
        <v>4.5529999999999998E-3</v>
      </c>
      <c r="AG101" s="1">
        <v>6.8830000000000002E-3</v>
      </c>
      <c r="AH101" s="1">
        <v>7.626E-3</v>
      </c>
      <c r="AI101" s="1">
        <v>6.6490000000000004E-3</v>
      </c>
      <c r="AJ101" s="1">
        <v>7.8790000000000006E-3</v>
      </c>
      <c r="AK101" s="1">
        <v>2.6366000000000001E-2</v>
      </c>
      <c r="AL101" s="1">
        <v>2.3786999999999999E-2</v>
      </c>
      <c r="AM101" s="1">
        <v>0</v>
      </c>
      <c r="AN101" s="1">
        <v>0</v>
      </c>
      <c r="AO101" s="1">
        <v>7.5960000000000003E-3</v>
      </c>
      <c r="AP101" s="1">
        <v>9.2980000000000007E-3</v>
      </c>
      <c r="AQ101" s="1">
        <v>1.6313999999999999E-2</v>
      </c>
      <c r="AR101" s="1">
        <v>1.2563E-2</v>
      </c>
      <c r="AS101" s="1">
        <v>1.3065999999999999E-2</v>
      </c>
      <c r="AT101" s="1">
        <v>3.3918999999999998E-2</v>
      </c>
      <c r="AU101" s="1">
        <v>3.3283E-2</v>
      </c>
      <c r="AV101" s="1">
        <v>0</v>
      </c>
      <c r="AW101" s="1">
        <v>0</v>
      </c>
      <c r="AX101" s="1">
        <v>-8086</v>
      </c>
      <c r="AY101" s="1">
        <v>28417</v>
      </c>
      <c r="AZ101" s="1">
        <v>-22</v>
      </c>
      <c r="BA101" s="1">
        <v>76.044300000000007</v>
      </c>
      <c r="BB101" s="1">
        <v>50.370699999999999</v>
      </c>
    </row>
    <row r="102" spans="1:54" x14ac:dyDescent="0.3">
      <c r="A102" s="78" t="s">
        <v>60</v>
      </c>
      <c r="B102" s="1">
        <v>12</v>
      </c>
      <c r="C102" s="1">
        <v>40</v>
      </c>
      <c r="D102" s="1">
        <v>15</v>
      </c>
      <c r="E102" s="1">
        <v>50</v>
      </c>
      <c r="F102" s="1">
        <v>3</v>
      </c>
      <c r="G102" s="1">
        <v>238</v>
      </c>
      <c r="H102" s="18">
        <v>79.206599999999995</v>
      </c>
      <c r="I102" s="1">
        <v>1.3218000000000001E-2</v>
      </c>
      <c r="J102" s="1">
        <v>-6.4999999999999997E-4</v>
      </c>
      <c r="K102" s="17">
        <v>-6.4999999999999997E-4</v>
      </c>
      <c r="L102" s="1">
        <v>32.303600000000003</v>
      </c>
      <c r="M102" s="1">
        <v>11.0258</v>
      </c>
      <c r="N102" s="1">
        <v>-2.1099999999999999E-3</v>
      </c>
      <c r="O102" s="1">
        <v>0.37450499999999998</v>
      </c>
      <c r="P102" s="1">
        <v>1.2079899999999999</v>
      </c>
      <c r="Q102" s="1">
        <v>0.95731999999999995</v>
      </c>
      <c r="R102" s="1">
        <v>0.81548399999999999</v>
      </c>
      <c r="S102" s="1">
        <v>47.709299999999999</v>
      </c>
      <c r="T102" s="1">
        <v>94.404499999999999</v>
      </c>
      <c r="U102" s="1">
        <v>2.2048999999999999E-2</v>
      </c>
      <c r="V102" s="1">
        <v>-8.8000000000000003E-4</v>
      </c>
      <c r="W102" s="1">
        <v>69.108999999999995</v>
      </c>
      <c r="X102" s="1">
        <v>20.833100000000002</v>
      </c>
      <c r="Y102" s="1">
        <v>-3.5100000000000001E-3</v>
      </c>
      <c r="Z102" s="1">
        <v>0.48180000000000001</v>
      </c>
      <c r="AA102" s="1">
        <v>1.6902200000000001</v>
      </c>
      <c r="AB102" s="1">
        <v>1.2904500000000001</v>
      </c>
      <c r="AC102" s="1">
        <v>0.98232600000000003</v>
      </c>
      <c r="AD102" s="1">
        <v>0</v>
      </c>
      <c r="AE102" s="1">
        <v>94.404499999999999</v>
      </c>
      <c r="AF102" s="1">
        <v>4.6759999999999996E-3</v>
      </c>
      <c r="AG102" s="1">
        <v>6.8669999999999998E-3</v>
      </c>
      <c r="AH102" s="1">
        <v>7.6519999999999999E-3</v>
      </c>
      <c r="AI102" s="1">
        <v>6.6519999999999999E-3</v>
      </c>
      <c r="AJ102" s="1">
        <v>8.1700000000000002E-3</v>
      </c>
      <c r="AK102" s="1">
        <v>2.257E-2</v>
      </c>
      <c r="AL102" s="1">
        <v>2.4707E-2</v>
      </c>
      <c r="AM102" s="1">
        <v>0</v>
      </c>
      <c r="AN102" s="1">
        <v>0</v>
      </c>
      <c r="AO102" s="1">
        <v>7.7990000000000004E-3</v>
      </c>
      <c r="AP102" s="1">
        <v>9.2759999999999995E-3</v>
      </c>
      <c r="AQ102" s="1">
        <v>1.6369999999999999E-2</v>
      </c>
      <c r="AR102" s="1">
        <v>1.2567999999999999E-2</v>
      </c>
      <c r="AS102" s="1">
        <v>1.3547999999999999E-2</v>
      </c>
      <c r="AT102" s="1">
        <v>2.9035999999999999E-2</v>
      </c>
      <c r="AU102" s="1">
        <v>3.4569999999999997E-2</v>
      </c>
      <c r="AV102" s="1">
        <v>0</v>
      </c>
      <c r="AW102" s="1">
        <v>0</v>
      </c>
      <c r="AX102" s="1">
        <v>-8083</v>
      </c>
      <c r="AY102" s="1">
        <v>28418</v>
      </c>
      <c r="AZ102" s="1">
        <v>-22</v>
      </c>
      <c r="BA102" s="1">
        <v>79.206599999999995</v>
      </c>
      <c r="BB102" s="1">
        <v>50.462299999999999</v>
      </c>
    </row>
    <row r="103" spans="1:54" x14ac:dyDescent="0.3">
      <c r="A103" s="78" t="s">
        <v>60</v>
      </c>
      <c r="B103" s="1">
        <v>12</v>
      </c>
      <c r="C103" s="1">
        <v>40</v>
      </c>
      <c r="D103" s="1">
        <v>15</v>
      </c>
      <c r="E103" s="1">
        <v>50</v>
      </c>
      <c r="F103" s="1">
        <v>3</v>
      </c>
      <c r="G103" s="1">
        <v>239</v>
      </c>
      <c r="H103" s="18">
        <v>82.034999999999997</v>
      </c>
      <c r="I103" s="1">
        <v>1.4238000000000001E-2</v>
      </c>
      <c r="J103" s="1">
        <v>-5.1000000000000004E-4</v>
      </c>
      <c r="K103" s="17">
        <v>-5.1000000000000004E-4</v>
      </c>
      <c r="L103" s="1">
        <v>32.329000000000001</v>
      </c>
      <c r="M103" s="1">
        <v>11.088900000000001</v>
      </c>
      <c r="N103" s="1">
        <v>1.392E-3</v>
      </c>
      <c r="O103" s="1">
        <v>0.35105900000000001</v>
      </c>
      <c r="P103" s="1">
        <v>1.20224</v>
      </c>
      <c r="Q103" s="1">
        <v>0.86532799999999999</v>
      </c>
      <c r="R103" s="1">
        <v>0</v>
      </c>
      <c r="S103" s="1">
        <v>47.589500000000001</v>
      </c>
      <c r="T103" s="1">
        <v>93.441199999999995</v>
      </c>
      <c r="U103" s="1">
        <v>2.375E-2</v>
      </c>
      <c r="V103" s="1">
        <v>-6.8000000000000005E-4</v>
      </c>
      <c r="W103" s="1">
        <v>69.163200000000003</v>
      </c>
      <c r="X103" s="1">
        <v>20.952300000000001</v>
      </c>
      <c r="Y103" s="1">
        <v>2.3080000000000002E-3</v>
      </c>
      <c r="Z103" s="1">
        <v>0.45163700000000001</v>
      </c>
      <c r="AA103" s="1">
        <v>1.68218</v>
      </c>
      <c r="AB103" s="1">
        <v>1.1664399999999999</v>
      </c>
      <c r="AC103" s="1">
        <v>0</v>
      </c>
      <c r="AD103" s="1">
        <v>-1.0000000000000001E-5</v>
      </c>
      <c r="AE103" s="1">
        <v>93.441199999999995</v>
      </c>
      <c r="AF103" s="1">
        <v>4.62E-3</v>
      </c>
      <c r="AG103" s="1">
        <v>7.1139999999999997E-3</v>
      </c>
      <c r="AH103" s="1">
        <v>7.587E-3</v>
      </c>
      <c r="AI103" s="1">
        <v>6.5579999999999996E-3</v>
      </c>
      <c r="AJ103" s="1">
        <v>7.9419999999999994E-3</v>
      </c>
      <c r="AK103" s="1">
        <v>2.4170000000000001E-2</v>
      </c>
      <c r="AL103" s="1">
        <v>2.6526000000000001E-2</v>
      </c>
      <c r="AM103" s="1">
        <v>0</v>
      </c>
      <c r="AN103" s="1">
        <v>0</v>
      </c>
      <c r="AO103" s="1">
        <v>7.7060000000000002E-3</v>
      </c>
      <c r="AP103" s="1">
        <v>9.6089999999999995E-3</v>
      </c>
      <c r="AQ103" s="1">
        <v>1.6232E-2</v>
      </c>
      <c r="AR103" s="1">
        <v>1.239E-2</v>
      </c>
      <c r="AS103" s="1">
        <v>1.3171E-2</v>
      </c>
      <c r="AT103" s="1">
        <v>3.1095000000000001E-2</v>
      </c>
      <c r="AU103" s="1">
        <v>3.7116000000000003E-2</v>
      </c>
      <c r="AV103" s="1">
        <v>0</v>
      </c>
      <c r="AW103" s="1">
        <v>0</v>
      </c>
      <c r="AX103" s="1">
        <v>-8081</v>
      </c>
      <c r="AY103" s="1">
        <v>28420</v>
      </c>
      <c r="AZ103" s="1">
        <v>-22</v>
      </c>
      <c r="BA103" s="1">
        <v>82.034999999999997</v>
      </c>
      <c r="BB103" s="1">
        <v>50.416499999999999</v>
      </c>
    </row>
    <row r="104" spans="1:54" x14ac:dyDescent="0.3">
      <c r="A104" s="78" t="s">
        <v>60</v>
      </c>
      <c r="B104" s="1">
        <v>12</v>
      </c>
      <c r="C104" s="1">
        <v>40</v>
      </c>
      <c r="D104" s="1">
        <v>15</v>
      </c>
      <c r="E104" s="1">
        <v>50</v>
      </c>
      <c r="F104" s="1">
        <v>3</v>
      </c>
      <c r="G104" s="1">
        <v>240</v>
      </c>
      <c r="H104" s="18">
        <v>85.197299999999998</v>
      </c>
      <c r="I104" s="1">
        <v>8.3843000000000001E-2</v>
      </c>
      <c r="J104" s="1">
        <v>2.3668000000000002E-2</v>
      </c>
      <c r="K104" s="17">
        <v>2.3668000000000002E-2</v>
      </c>
      <c r="L104" s="1">
        <v>35.64</v>
      </c>
      <c r="M104" s="1">
        <v>8.5555099999999999</v>
      </c>
      <c r="N104" s="1">
        <v>2.1668E-2</v>
      </c>
      <c r="O104" s="1">
        <v>1.0087299999999999</v>
      </c>
      <c r="P104" s="1">
        <v>0.65594399999999997</v>
      </c>
      <c r="Q104" s="1">
        <v>0.55789699999999998</v>
      </c>
      <c r="R104" s="1">
        <v>1.50403</v>
      </c>
      <c r="S104" s="1">
        <v>49.347999999999999</v>
      </c>
      <c r="T104" s="1">
        <v>97.399299999999997</v>
      </c>
      <c r="U104" s="1">
        <v>0.13985500000000001</v>
      </c>
      <c r="V104" s="1">
        <v>3.1970999999999999E-2</v>
      </c>
      <c r="W104" s="1">
        <v>76.246700000000004</v>
      </c>
      <c r="X104" s="1">
        <v>16.165500000000002</v>
      </c>
      <c r="Y104" s="1">
        <v>3.5933E-2</v>
      </c>
      <c r="Z104" s="1">
        <v>1.2977300000000001</v>
      </c>
      <c r="AA104" s="1">
        <v>0.91779699999999997</v>
      </c>
      <c r="AB104" s="1">
        <v>0.75203299999999995</v>
      </c>
      <c r="AC104" s="1">
        <v>1.8117399999999999</v>
      </c>
      <c r="AD104" s="1">
        <v>1.1E-5</v>
      </c>
      <c r="AE104" s="1">
        <v>97.399299999999997</v>
      </c>
      <c r="AF104" s="1">
        <v>4.6010000000000001E-3</v>
      </c>
      <c r="AG104" s="1">
        <v>7.2100000000000003E-3</v>
      </c>
      <c r="AH104" s="1">
        <v>7.5560000000000002E-3</v>
      </c>
      <c r="AI104" s="1">
        <v>6.4539999999999997E-3</v>
      </c>
      <c r="AJ104" s="1">
        <v>8.3099999999999997E-3</v>
      </c>
      <c r="AK104" s="1">
        <v>2.3904999999999999E-2</v>
      </c>
      <c r="AL104" s="1">
        <v>3.0745999999999999E-2</v>
      </c>
      <c r="AM104" s="1">
        <v>0</v>
      </c>
      <c r="AN104" s="1">
        <v>0</v>
      </c>
      <c r="AO104" s="1">
        <v>7.6750000000000004E-3</v>
      </c>
      <c r="AP104" s="1">
        <v>9.7389999999999994E-3</v>
      </c>
      <c r="AQ104" s="1">
        <v>1.6164999999999999E-2</v>
      </c>
      <c r="AR104" s="1">
        <v>1.2194999999999999E-2</v>
      </c>
      <c r="AS104" s="1">
        <v>1.3780000000000001E-2</v>
      </c>
      <c r="AT104" s="1">
        <v>3.0752999999999999E-2</v>
      </c>
      <c r="AU104" s="1">
        <v>4.3020000000000003E-2</v>
      </c>
      <c r="AV104" s="1">
        <v>0</v>
      </c>
      <c r="AW104" s="1">
        <v>0</v>
      </c>
      <c r="AX104" s="1">
        <v>-8078</v>
      </c>
      <c r="AY104" s="1">
        <v>28421</v>
      </c>
      <c r="AZ104" s="1">
        <v>-22</v>
      </c>
      <c r="BA104" s="1">
        <v>85.197299999999998</v>
      </c>
      <c r="BB104" s="1">
        <v>50.508099999999999</v>
      </c>
    </row>
    <row r="105" spans="1:54" x14ac:dyDescent="0.3">
      <c r="A105" s="78" t="s">
        <v>60</v>
      </c>
      <c r="B105" s="1">
        <v>12</v>
      </c>
      <c r="C105" s="1">
        <v>40</v>
      </c>
      <c r="D105" s="1">
        <v>15</v>
      </c>
      <c r="E105" s="1">
        <v>50</v>
      </c>
      <c r="F105" s="1">
        <v>3</v>
      </c>
      <c r="G105" s="1">
        <v>241</v>
      </c>
      <c r="H105" s="18">
        <v>88.025700000000001</v>
      </c>
      <c r="I105" s="1">
        <v>0.127942</v>
      </c>
      <c r="J105" s="1">
        <v>4.2285999999999997E-2</v>
      </c>
      <c r="K105" s="17">
        <v>4.2285999999999997E-2</v>
      </c>
      <c r="L105" s="1">
        <v>37.414999999999999</v>
      </c>
      <c r="M105" s="1">
        <v>6.5248299999999997</v>
      </c>
      <c r="N105" s="1">
        <v>3.6204E-2</v>
      </c>
      <c r="O105" s="1">
        <v>1.3850499999999999</v>
      </c>
      <c r="P105" s="1">
        <v>0.45188400000000001</v>
      </c>
      <c r="Q105" s="1">
        <v>0.50505900000000004</v>
      </c>
      <c r="R105" s="1">
        <v>1.18693</v>
      </c>
      <c r="S105" s="1">
        <v>49.552700000000002</v>
      </c>
      <c r="T105" s="1">
        <v>97.227900000000005</v>
      </c>
      <c r="U105" s="1">
        <v>0.21341499999999999</v>
      </c>
      <c r="V105" s="1">
        <v>5.7119000000000003E-2</v>
      </c>
      <c r="W105" s="1">
        <v>80.0441</v>
      </c>
      <c r="X105" s="1">
        <v>12.3285</v>
      </c>
      <c r="Y105" s="1">
        <v>6.0037E-2</v>
      </c>
      <c r="Z105" s="1">
        <v>1.7818700000000001</v>
      </c>
      <c r="AA105" s="1">
        <v>0.63227699999999998</v>
      </c>
      <c r="AB105" s="1">
        <v>0.68080799999999997</v>
      </c>
      <c r="AC105" s="1">
        <v>1.4297599999999999</v>
      </c>
      <c r="AD105" s="1">
        <v>3.9999999999999998E-6</v>
      </c>
      <c r="AE105" s="1">
        <v>97.227900000000005</v>
      </c>
      <c r="AF105" s="1">
        <v>4.6239999999999996E-3</v>
      </c>
      <c r="AG105" s="1">
        <v>7.1419999999999999E-3</v>
      </c>
      <c r="AH105" s="1">
        <v>7.5079999999999999E-3</v>
      </c>
      <c r="AI105" s="1">
        <v>6.5240000000000003E-3</v>
      </c>
      <c r="AJ105" s="1">
        <v>8.1770000000000002E-3</v>
      </c>
      <c r="AK105" s="1">
        <v>2.4908E-2</v>
      </c>
      <c r="AL105" s="1">
        <v>0</v>
      </c>
      <c r="AM105" s="1">
        <v>0</v>
      </c>
      <c r="AN105" s="1">
        <v>0</v>
      </c>
      <c r="AO105" s="1">
        <v>7.7130000000000002E-3</v>
      </c>
      <c r="AP105" s="1">
        <v>9.6480000000000003E-3</v>
      </c>
      <c r="AQ105" s="1">
        <v>1.6060999999999999E-2</v>
      </c>
      <c r="AR105" s="1">
        <v>1.2328E-2</v>
      </c>
      <c r="AS105" s="1">
        <v>1.3561E-2</v>
      </c>
      <c r="AT105" s="1">
        <v>3.2044000000000003E-2</v>
      </c>
      <c r="AU105" s="1">
        <v>0</v>
      </c>
      <c r="AV105" s="1">
        <v>0</v>
      </c>
      <c r="AW105" s="1">
        <v>0</v>
      </c>
      <c r="AX105" s="1">
        <v>-8076</v>
      </c>
      <c r="AY105" s="1">
        <v>28423</v>
      </c>
      <c r="AZ105" s="1">
        <v>-22</v>
      </c>
      <c r="BA105" s="1">
        <v>88.025700000000001</v>
      </c>
      <c r="BB105" s="1">
        <v>50.233400000000003</v>
      </c>
    </row>
    <row r="106" spans="1:54" x14ac:dyDescent="0.3">
      <c r="A106" s="78" t="s">
        <v>61</v>
      </c>
      <c r="B106" s="1">
        <v>13</v>
      </c>
      <c r="C106" s="1">
        <v>40</v>
      </c>
      <c r="D106" s="1">
        <v>15</v>
      </c>
      <c r="E106" s="1">
        <v>50</v>
      </c>
      <c r="F106" s="1">
        <v>3</v>
      </c>
      <c r="G106" s="1">
        <v>242</v>
      </c>
      <c r="H106" s="18">
        <v>0</v>
      </c>
      <c r="I106" s="1">
        <v>0.11280999999999999</v>
      </c>
      <c r="J106" s="1">
        <v>4.7375999999999996</v>
      </c>
      <c r="L106" s="1">
        <v>34.905099999999997</v>
      </c>
      <c r="M106" s="1">
        <v>5.6627099999999997</v>
      </c>
      <c r="N106" s="1">
        <v>2.7723999999999999E-2</v>
      </c>
      <c r="O106" s="1">
        <v>1.3154600000000001</v>
      </c>
      <c r="P106" s="1">
        <v>0.27383400000000002</v>
      </c>
      <c r="Q106" s="1">
        <v>0.58973500000000001</v>
      </c>
      <c r="R106" s="1">
        <v>2.19252</v>
      </c>
      <c r="S106" s="1">
        <v>47.701799999999999</v>
      </c>
      <c r="T106" s="1">
        <v>97.519199999999998</v>
      </c>
      <c r="U106" s="1">
        <v>0.18817400000000001</v>
      </c>
      <c r="V106" s="1">
        <v>6.39954</v>
      </c>
      <c r="W106" s="1">
        <v>74.674400000000006</v>
      </c>
      <c r="X106" s="1">
        <v>10.6996</v>
      </c>
      <c r="Y106" s="1">
        <v>4.5974000000000001E-2</v>
      </c>
      <c r="Z106" s="1">
        <v>1.69234</v>
      </c>
      <c r="AA106" s="1">
        <v>0.38314900000000002</v>
      </c>
      <c r="AB106" s="1">
        <v>0.79494900000000002</v>
      </c>
      <c r="AC106" s="1">
        <v>2.6410999999999998</v>
      </c>
      <c r="AD106" s="1">
        <v>7.9999999999999996E-6</v>
      </c>
      <c r="AE106" s="1">
        <v>97.519199999999998</v>
      </c>
      <c r="AF106" s="1">
        <v>4.9090000000000002E-3</v>
      </c>
      <c r="AG106" s="1">
        <v>7.3619999999999996E-3</v>
      </c>
      <c r="AH106" s="1">
        <v>7.8580000000000004E-3</v>
      </c>
      <c r="AI106" s="1">
        <v>6.7530000000000003E-3</v>
      </c>
      <c r="AJ106" s="1">
        <v>8.9160000000000003E-3</v>
      </c>
      <c r="AK106" s="1">
        <v>2.6585000000000001E-2</v>
      </c>
      <c r="AL106" s="1">
        <v>2.4782999999999999E-2</v>
      </c>
      <c r="AM106" s="1">
        <v>0</v>
      </c>
      <c r="AN106" s="1">
        <v>0</v>
      </c>
      <c r="AO106" s="1">
        <v>8.1880000000000008E-3</v>
      </c>
      <c r="AP106" s="1">
        <v>9.9450000000000007E-3</v>
      </c>
      <c r="AQ106" s="1">
        <v>1.6811E-2</v>
      </c>
      <c r="AR106" s="1">
        <v>1.2760000000000001E-2</v>
      </c>
      <c r="AS106" s="1">
        <v>1.4785E-2</v>
      </c>
      <c r="AT106" s="1">
        <v>3.4202000000000003E-2</v>
      </c>
      <c r="AU106" s="1">
        <v>3.4676999999999999E-2</v>
      </c>
      <c r="AV106" s="1">
        <v>0</v>
      </c>
      <c r="AW106" s="1">
        <v>0</v>
      </c>
      <c r="AX106" s="1">
        <v>-8336</v>
      </c>
      <c r="AY106" s="1">
        <v>28437</v>
      </c>
      <c r="AZ106" s="1">
        <v>-22</v>
      </c>
      <c r="BA106" s="1">
        <v>0</v>
      </c>
      <c r="BB106" s="1">
        <v>50.2639</v>
      </c>
    </row>
    <row r="107" spans="1:54" x14ac:dyDescent="0.3">
      <c r="A107" s="78" t="s">
        <v>61</v>
      </c>
      <c r="B107" s="1">
        <v>13</v>
      </c>
      <c r="C107" s="1">
        <v>40</v>
      </c>
      <c r="D107" s="1">
        <v>15</v>
      </c>
      <c r="E107" s="1">
        <v>50</v>
      </c>
      <c r="F107" s="1">
        <v>3</v>
      </c>
      <c r="G107" s="1">
        <v>243</v>
      </c>
      <c r="H107" s="18">
        <v>3.16228</v>
      </c>
      <c r="I107" s="1">
        <v>0.13398599999999999</v>
      </c>
      <c r="J107" s="1">
        <v>0.19426499999999999</v>
      </c>
      <c r="K107" s="17">
        <f>J107-0.032</f>
        <v>0.16226499999999999</v>
      </c>
      <c r="L107" s="1">
        <v>36.9345</v>
      </c>
      <c r="M107" s="1">
        <v>6.1688599999999996</v>
      </c>
      <c r="N107" s="1">
        <v>3.6989000000000001E-2</v>
      </c>
      <c r="O107" s="1">
        <v>1.42736</v>
      </c>
      <c r="P107" s="1">
        <v>0.39152999999999999</v>
      </c>
      <c r="Q107" s="1">
        <v>0.50844699999999998</v>
      </c>
      <c r="R107" s="1">
        <v>0.22242899999999999</v>
      </c>
      <c r="S107" s="1">
        <v>48.538400000000003</v>
      </c>
      <c r="T107" s="1">
        <v>94.556799999999996</v>
      </c>
      <c r="U107" s="1">
        <v>0.223497</v>
      </c>
      <c r="V107" s="1">
        <v>0.26241300000000001</v>
      </c>
      <c r="W107" s="1">
        <v>79.016199999999998</v>
      </c>
      <c r="X107" s="1">
        <v>11.656000000000001</v>
      </c>
      <c r="Y107" s="1">
        <v>6.1338999999999998E-2</v>
      </c>
      <c r="Z107" s="1">
        <v>1.8363</v>
      </c>
      <c r="AA107" s="1">
        <v>0.54782900000000001</v>
      </c>
      <c r="AB107" s="1">
        <v>0.68537599999999999</v>
      </c>
      <c r="AC107" s="1">
        <v>0.26793699999999998</v>
      </c>
      <c r="AD107" s="1">
        <v>0</v>
      </c>
      <c r="AE107" s="1">
        <v>94.556799999999996</v>
      </c>
      <c r="AF107" s="1">
        <v>4.6319999999999998E-3</v>
      </c>
      <c r="AG107" s="1">
        <v>6.8640000000000003E-3</v>
      </c>
      <c r="AH107" s="1">
        <v>7.3070000000000001E-3</v>
      </c>
      <c r="AI107" s="1">
        <v>6.607E-3</v>
      </c>
      <c r="AJ107" s="1">
        <v>8.0579999999999992E-3</v>
      </c>
      <c r="AK107" s="1">
        <v>2.4854000000000001E-2</v>
      </c>
      <c r="AL107" s="1">
        <v>1.3597E-2</v>
      </c>
      <c r="AM107" s="1">
        <v>0</v>
      </c>
      <c r="AN107" s="1">
        <v>0</v>
      </c>
      <c r="AO107" s="1">
        <v>7.7270000000000004E-3</v>
      </c>
      <c r="AP107" s="1">
        <v>9.2720000000000007E-3</v>
      </c>
      <c r="AQ107" s="1">
        <v>1.5632E-2</v>
      </c>
      <c r="AR107" s="1">
        <v>1.2482999999999999E-2</v>
      </c>
      <c r="AS107" s="1">
        <v>1.3362000000000001E-2</v>
      </c>
      <c r="AT107" s="1">
        <v>3.1974000000000002E-2</v>
      </c>
      <c r="AU107" s="1">
        <v>1.9025E-2</v>
      </c>
      <c r="AV107" s="1">
        <v>0</v>
      </c>
      <c r="AW107" s="1">
        <v>0</v>
      </c>
      <c r="AX107" s="1">
        <v>-8333</v>
      </c>
      <c r="AY107" s="1">
        <v>28436</v>
      </c>
      <c r="AZ107" s="1">
        <v>-22</v>
      </c>
      <c r="BA107" s="1">
        <v>3.16228</v>
      </c>
      <c r="BB107" s="1">
        <v>50.233400000000003</v>
      </c>
    </row>
    <row r="108" spans="1:54" x14ac:dyDescent="0.3">
      <c r="A108" s="78" t="s">
        <v>61</v>
      </c>
      <c r="B108" s="1">
        <v>13</v>
      </c>
      <c r="C108" s="1">
        <v>40</v>
      </c>
      <c r="D108" s="1">
        <v>15</v>
      </c>
      <c r="E108" s="1">
        <v>50</v>
      </c>
      <c r="F108" s="1">
        <v>3</v>
      </c>
      <c r="G108" s="1">
        <v>244</v>
      </c>
      <c r="H108" s="18">
        <v>6.32456</v>
      </c>
      <c r="I108" s="1">
        <v>0.13195999999999999</v>
      </c>
      <c r="J108" s="1">
        <v>5.0890999999999999E-2</v>
      </c>
      <c r="K108" s="17">
        <f>J108-0.009</f>
        <v>4.1890999999999998E-2</v>
      </c>
      <c r="L108" s="1">
        <v>36.595999999999997</v>
      </c>
      <c r="M108" s="1">
        <v>6.1319600000000003</v>
      </c>
      <c r="N108" s="1">
        <v>2.9510000000000002E-2</v>
      </c>
      <c r="O108" s="1">
        <v>1.41204</v>
      </c>
      <c r="P108" s="1">
        <v>0.34885300000000002</v>
      </c>
      <c r="Q108" s="1">
        <v>0.51008500000000001</v>
      </c>
      <c r="R108" s="1">
        <v>1.53742</v>
      </c>
      <c r="S108" s="1">
        <v>48.311500000000002</v>
      </c>
      <c r="T108" s="1">
        <v>95.060100000000006</v>
      </c>
      <c r="U108" s="1">
        <v>0.22011700000000001</v>
      </c>
      <c r="V108" s="1">
        <v>6.8744E-2</v>
      </c>
      <c r="W108" s="1">
        <v>78.291899999999998</v>
      </c>
      <c r="X108" s="1">
        <v>11.5862</v>
      </c>
      <c r="Y108" s="1">
        <v>4.8936E-2</v>
      </c>
      <c r="Z108" s="1">
        <v>1.8165800000000001</v>
      </c>
      <c r="AA108" s="1">
        <v>0.48811500000000002</v>
      </c>
      <c r="AB108" s="1">
        <v>0.68758300000000006</v>
      </c>
      <c r="AC108" s="1">
        <v>1.8519699999999999</v>
      </c>
      <c r="AD108" s="1">
        <v>0</v>
      </c>
      <c r="AE108" s="1">
        <v>95.060100000000006</v>
      </c>
      <c r="AF108" s="1">
        <v>4.4999999999999997E-3</v>
      </c>
      <c r="AG108" s="1">
        <v>6.8440000000000003E-3</v>
      </c>
      <c r="AH108" s="1">
        <v>7.1970000000000003E-3</v>
      </c>
      <c r="AI108" s="1">
        <v>6.3330000000000001E-3</v>
      </c>
      <c r="AJ108" s="1">
        <v>7.9970000000000006E-3</v>
      </c>
      <c r="AK108" s="1">
        <v>2.4015999999999999E-2</v>
      </c>
      <c r="AL108" s="1">
        <v>2.3882E-2</v>
      </c>
      <c r="AM108" s="1">
        <v>0</v>
      </c>
      <c r="AN108" s="1">
        <v>0</v>
      </c>
      <c r="AO108" s="1">
        <v>7.5059999999999997E-3</v>
      </c>
      <c r="AP108" s="1">
        <v>9.2449999999999997E-3</v>
      </c>
      <c r="AQ108" s="1">
        <v>1.5396E-2</v>
      </c>
      <c r="AR108" s="1">
        <v>1.1965999999999999E-2</v>
      </c>
      <c r="AS108" s="1">
        <v>1.3261E-2</v>
      </c>
      <c r="AT108" s="1">
        <v>3.0896E-2</v>
      </c>
      <c r="AU108" s="1">
        <v>3.3415E-2</v>
      </c>
      <c r="AV108" s="1">
        <v>0</v>
      </c>
      <c r="AW108" s="1">
        <v>0</v>
      </c>
      <c r="AX108" s="1">
        <v>-8330</v>
      </c>
      <c r="AY108" s="1">
        <v>28435</v>
      </c>
      <c r="AZ108" s="1">
        <v>-22</v>
      </c>
      <c r="BA108" s="1">
        <v>6.32456</v>
      </c>
      <c r="BB108" s="1">
        <v>50.294499999999999</v>
      </c>
    </row>
    <row r="109" spans="1:54" x14ac:dyDescent="0.3">
      <c r="A109" s="78" t="s">
        <v>61</v>
      </c>
      <c r="B109" s="1">
        <v>13</v>
      </c>
      <c r="C109" s="1">
        <v>40</v>
      </c>
      <c r="D109" s="1">
        <v>15</v>
      </c>
      <c r="E109" s="1">
        <v>50</v>
      </c>
      <c r="F109" s="1">
        <v>3</v>
      </c>
      <c r="G109" s="1">
        <v>245</v>
      </c>
      <c r="H109" s="18">
        <v>9.1529799999999994</v>
      </c>
      <c r="I109" s="1">
        <v>0.13439400000000001</v>
      </c>
      <c r="J109" s="1">
        <v>4.0641999999999998E-2</v>
      </c>
      <c r="K109" s="17">
        <f>J109-0.004</f>
        <v>3.6641999999999994E-2</v>
      </c>
      <c r="L109" s="1">
        <v>36.990600000000001</v>
      </c>
      <c r="M109" s="1">
        <v>6.2033500000000004</v>
      </c>
      <c r="N109" s="1">
        <v>3.6978999999999998E-2</v>
      </c>
      <c r="O109" s="1">
        <v>1.3820699999999999</v>
      </c>
      <c r="P109" s="1">
        <v>0.34510000000000002</v>
      </c>
      <c r="Q109" s="1">
        <v>0.48882700000000001</v>
      </c>
      <c r="R109" s="1">
        <v>1.3449599999999999</v>
      </c>
      <c r="S109" s="1">
        <v>48.770699999999998</v>
      </c>
      <c r="T109" s="1">
        <v>95.737700000000004</v>
      </c>
      <c r="U109" s="1">
        <v>0.22417699999999999</v>
      </c>
      <c r="V109" s="1">
        <v>5.4899000000000003E-2</v>
      </c>
      <c r="W109" s="1">
        <v>79.136200000000002</v>
      </c>
      <c r="X109" s="1">
        <v>11.7211</v>
      </c>
      <c r="Y109" s="1">
        <v>6.1323000000000003E-2</v>
      </c>
      <c r="Z109" s="1">
        <v>1.77803</v>
      </c>
      <c r="AA109" s="1">
        <v>0.48286499999999999</v>
      </c>
      <c r="AB109" s="1">
        <v>0.65892799999999996</v>
      </c>
      <c r="AC109" s="1">
        <v>1.6201300000000001</v>
      </c>
      <c r="AD109" s="1">
        <v>-1.0000000000000001E-5</v>
      </c>
      <c r="AE109" s="1">
        <v>95.737700000000004</v>
      </c>
      <c r="AF109" s="1">
        <v>4.5490000000000001E-3</v>
      </c>
      <c r="AG109" s="1">
        <v>7.0049999999999999E-3</v>
      </c>
      <c r="AH109" s="1">
        <v>7.2570000000000004E-3</v>
      </c>
      <c r="AI109" s="1">
        <v>6.4549999999999998E-3</v>
      </c>
      <c r="AJ109" s="1">
        <v>8.0350000000000005E-3</v>
      </c>
      <c r="AK109" s="1">
        <v>2.4081000000000002E-2</v>
      </c>
      <c r="AL109" s="1">
        <v>2.0670999999999998E-2</v>
      </c>
      <c r="AM109" s="1">
        <v>0</v>
      </c>
      <c r="AN109" s="1">
        <v>0</v>
      </c>
      <c r="AO109" s="1">
        <v>7.5880000000000001E-3</v>
      </c>
      <c r="AP109" s="1">
        <v>9.4619999999999999E-3</v>
      </c>
      <c r="AQ109" s="1">
        <v>1.5524E-2</v>
      </c>
      <c r="AR109" s="1">
        <v>1.2197E-2</v>
      </c>
      <c r="AS109" s="1">
        <v>1.3325E-2</v>
      </c>
      <c r="AT109" s="1">
        <v>3.0980000000000001E-2</v>
      </c>
      <c r="AU109" s="1">
        <v>2.8923000000000001E-2</v>
      </c>
      <c r="AV109" s="1">
        <v>0</v>
      </c>
      <c r="AW109" s="1">
        <v>0</v>
      </c>
      <c r="AX109" s="1">
        <v>-8328</v>
      </c>
      <c r="AY109" s="1">
        <v>28433</v>
      </c>
      <c r="AZ109" s="1">
        <v>-22</v>
      </c>
      <c r="BA109" s="1">
        <v>9.1529799999999994</v>
      </c>
      <c r="BB109" s="1">
        <v>50.2639</v>
      </c>
    </row>
    <row r="110" spans="1:54" x14ac:dyDescent="0.3">
      <c r="A110" s="78" t="s">
        <v>61</v>
      </c>
      <c r="B110" s="1">
        <v>13</v>
      </c>
      <c r="C110" s="1">
        <v>40</v>
      </c>
      <c r="D110" s="1">
        <v>15</v>
      </c>
      <c r="E110" s="1">
        <v>50</v>
      </c>
      <c r="F110" s="1">
        <v>3</v>
      </c>
      <c r="G110" s="1">
        <v>246</v>
      </c>
      <c r="H110" s="18">
        <v>12.315300000000001</v>
      </c>
      <c r="I110" s="1">
        <v>0.122569</v>
      </c>
      <c r="J110" s="1">
        <v>4.4561000000000003E-2</v>
      </c>
      <c r="K110" s="17">
        <f>J110-0.0024</f>
        <v>4.2161000000000004E-2</v>
      </c>
      <c r="L110" s="1">
        <v>35.228900000000003</v>
      </c>
      <c r="M110" s="1">
        <v>5.8844900000000004</v>
      </c>
      <c r="N110" s="1">
        <v>3.5677E-2</v>
      </c>
      <c r="O110" s="1">
        <v>1.36669</v>
      </c>
      <c r="P110" s="1">
        <v>0.32492100000000002</v>
      </c>
      <c r="Q110" s="1">
        <v>0.43303700000000001</v>
      </c>
      <c r="R110" s="1">
        <v>1.3587899999999999</v>
      </c>
      <c r="S110" s="1">
        <v>46.443399999999997</v>
      </c>
      <c r="T110" s="1">
        <v>91.242999999999995</v>
      </c>
      <c r="U110" s="1">
        <v>0.20445099999999999</v>
      </c>
      <c r="V110" s="1">
        <v>6.0193000000000003E-2</v>
      </c>
      <c r="W110" s="1">
        <v>75.367199999999997</v>
      </c>
      <c r="X110" s="1">
        <v>11.118600000000001</v>
      </c>
      <c r="Y110" s="1">
        <v>5.9164000000000001E-2</v>
      </c>
      <c r="Z110" s="1">
        <v>1.75824</v>
      </c>
      <c r="AA110" s="1">
        <v>0.45462999999999998</v>
      </c>
      <c r="AB110" s="1">
        <v>0.58372400000000002</v>
      </c>
      <c r="AC110" s="1">
        <v>1.6367799999999999</v>
      </c>
      <c r="AD110" s="1">
        <v>0</v>
      </c>
      <c r="AE110" s="1">
        <v>91.242999999999995</v>
      </c>
      <c r="AF110" s="1">
        <v>4.5630000000000002E-3</v>
      </c>
      <c r="AG110" s="1">
        <v>6.8929999999999998E-3</v>
      </c>
      <c r="AH110" s="1">
        <v>7.084E-3</v>
      </c>
      <c r="AI110" s="1">
        <v>6.3070000000000001E-3</v>
      </c>
      <c r="AJ110" s="1">
        <v>8.0149999999999996E-3</v>
      </c>
      <c r="AK110" s="1">
        <v>2.3276000000000002E-2</v>
      </c>
      <c r="AL110" s="1">
        <v>3.3154000000000003E-2</v>
      </c>
      <c r="AM110" s="1">
        <v>0</v>
      </c>
      <c r="AN110" s="1">
        <v>0</v>
      </c>
      <c r="AO110" s="1">
        <v>7.6109999999999997E-3</v>
      </c>
      <c r="AP110" s="1">
        <v>9.3100000000000006E-3</v>
      </c>
      <c r="AQ110" s="1">
        <v>1.5155999999999999E-2</v>
      </c>
      <c r="AR110" s="1">
        <v>1.1917000000000001E-2</v>
      </c>
      <c r="AS110" s="1">
        <v>1.3292E-2</v>
      </c>
      <c r="AT110" s="1">
        <v>2.9944999999999999E-2</v>
      </c>
      <c r="AU110" s="1">
        <v>4.6389E-2</v>
      </c>
      <c r="AV110" s="1">
        <v>0</v>
      </c>
      <c r="AW110" s="1">
        <v>0</v>
      </c>
      <c r="AX110" s="1">
        <v>-8325</v>
      </c>
      <c r="AY110" s="1">
        <v>28432</v>
      </c>
      <c r="AZ110" s="1">
        <v>-22</v>
      </c>
      <c r="BA110" s="1">
        <v>12.315300000000001</v>
      </c>
      <c r="BB110" s="1">
        <v>50.294499999999999</v>
      </c>
    </row>
    <row r="111" spans="1:54" x14ac:dyDescent="0.3">
      <c r="A111" s="78" t="s">
        <v>61</v>
      </c>
      <c r="B111" s="1">
        <v>13</v>
      </c>
      <c r="C111" s="1">
        <v>40</v>
      </c>
      <c r="D111" s="1">
        <v>15</v>
      </c>
      <c r="E111" s="1">
        <v>50</v>
      </c>
      <c r="F111" s="1">
        <v>3</v>
      </c>
      <c r="G111" s="1">
        <v>247</v>
      </c>
      <c r="H111" s="18">
        <v>15.477499999999999</v>
      </c>
      <c r="I111" s="1">
        <v>0.131245</v>
      </c>
      <c r="J111" s="1">
        <v>4.7558999999999997E-2</v>
      </c>
      <c r="K111" s="17">
        <f>J111-0.0015</f>
        <v>4.6058999999999996E-2</v>
      </c>
      <c r="L111" s="1">
        <v>36.898099999999999</v>
      </c>
      <c r="M111" s="1">
        <v>6.02719</v>
      </c>
      <c r="N111" s="1">
        <v>3.1495000000000002E-2</v>
      </c>
      <c r="O111" s="1">
        <v>1.4280900000000001</v>
      </c>
      <c r="P111" s="1">
        <v>0.37336399999999997</v>
      </c>
      <c r="Q111" s="1">
        <v>0.493203</v>
      </c>
      <c r="R111" s="1">
        <v>1.41703</v>
      </c>
      <c r="S111" s="1">
        <v>48.546100000000003</v>
      </c>
      <c r="T111" s="1">
        <v>95.3934</v>
      </c>
      <c r="U111" s="1">
        <v>0.21892500000000001</v>
      </c>
      <c r="V111" s="1">
        <v>6.4241999999999994E-2</v>
      </c>
      <c r="W111" s="1">
        <v>78.938299999999998</v>
      </c>
      <c r="X111" s="1">
        <v>11.388299999999999</v>
      </c>
      <c r="Y111" s="1">
        <v>5.2228999999999998E-2</v>
      </c>
      <c r="Z111" s="1">
        <v>1.83724</v>
      </c>
      <c r="AA111" s="1">
        <v>0.52241199999999999</v>
      </c>
      <c r="AB111" s="1">
        <v>0.66482600000000003</v>
      </c>
      <c r="AC111" s="1">
        <v>1.70695</v>
      </c>
      <c r="AD111" s="1">
        <v>0</v>
      </c>
      <c r="AE111" s="1">
        <v>95.3934</v>
      </c>
      <c r="AF111" s="1">
        <v>4.4730000000000004E-3</v>
      </c>
      <c r="AG111" s="1">
        <v>6.9719999999999999E-3</v>
      </c>
      <c r="AH111" s="1">
        <v>7.3559999999999997E-3</v>
      </c>
      <c r="AI111" s="1">
        <v>6.4530000000000004E-3</v>
      </c>
      <c r="AJ111" s="1">
        <v>8.2959999999999996E-3</v>
      </c>
      <c r="AK111" s="1">
        <v>2.3484000000000001E-2</v>
      </c>
      <c r="AL111" s="1">
        <v>2.1793E-2</v>
      </c>
      <c r="AM111" s="1">
        <v>0</v>
      </c>
      <c r="AN111" s="1">
        <v>0</v>
      </c>
      <c r="AO111" s="1">
        <v>7.4609999999999998E-3</v>
      </c>
      <c r="AP111" s="1">
        <v>9.4179999999999993E-3</v>
      </c>
      <c r="AQ111" s="1">
        <v>1.5737000000000001E-2</v>
      </c>
      <c r="AR111" s="1">
        <v>1.2193000000000001E-2</v>
      </c>
      <c r="AS111" s="1">
        <v>1.3757999999999999E-2</v>
      </c>
      <c r="AT111" s="1">
        <v>3.0211999999999999E-2</v>
      </c>
      <c r="AU111" s="1">
        <v>3.0492999999999999E-2</v>
      </c>
      <c r="AV111" s="1">
        <v>0</v>
      </c>
      <c r="AW111" s="1">
        <v>0</v>
      </c>
      <c r="AX111" s="1">
        <v>-8322</v>
      </c>
      <c r="AY111" s="1">
        <v>28431</v>
      </c>
      <c r="AZ111" s="1">
        <v>-22</v>
      </c>
      <c r="BA111" s="1">
        <v>15.477499999999999</v>
      </c>
      <c r="BB111" s="1">
        <v>50.325000000000003</v>
      </c>
    </row>
    <row r="112" spans="1:54" x14ac:dyDescent="0.3">
      <c r="A112" s="78" t="s">
        <v>61</v>
      </c>
      <c r="B112" s="1">
        <v>13</v>
      </c>
      <c r="C112" s="1">
        <v>40</v>
      </c>
      <c r="D112" s="1">
        <v>15</v>
      </c>
      <c r="E112" s="1">
        <v>50</v>
      </c>
      <c r="F112" s="1">
        <v>3</v>
      </c>
      <c r="G112" s="1">
        <v>248</v>
      </c>
      <c r="H112" s="18">
        <v>18.639800000000001</v>
      </c>
      <c r="I112" s="1">
        <v>0.13502700000000001</v>
      </c>
      <c r="J112" s="1">
        <v>4.5932000000000001E-2</v>
      </c>
      <c r="K112" s="17">
        <f>J112-0.0011</f>
        <v>4.4832000000000004E-2</v>
      </c>
      <c r="L112" s="1">
        <v>37.202599999999997</v>
      </c>
      <c r="M112" s="1">
        <v>6.15029</v>
      </c>
      <c r="N112" s="1">
        <v>3.2903000000000002E-2</v>
      </c>
      <c r="O112" s="1">
        <v>1.4252100000000001</v>
      </c>
      <c r="P112" s="1">
        <v>0.36901499999999998</v>
      </c>
      <c r="Q112" s="1">
        <v>0.44477100000000003</v>
      </c>
      <c r="R112" s="1">
        <v>1.2741199999999999</v>
      </c>
      <c r="S112" s="1">
        <v>48.956699999999998</v>
      </c>
      <c r="T112" s="1">
        <v>96.036500000000004</v>
      </c>
      <c r="U112" s="1">
        <v>0.22523299999999999</v>
      </c>
      <c r="V112" s="1">
        <v>6.2045000000000003E-2</v>
      </c>
      <c r="W112" s="1">
        <v>79.589600000000004</v>
      </c>
      <c r="X112" s="1">
        <v>11.620900000000001</v>
      </c>
      <c r="Y112" s="1">
        <v>5.4564000000000001E-2</v>
      </c>
      <c r="Z112" s="1">
        <v>1.83352</v>
      </c>
      <c r="AA112" s="1">
        <v>0.51632699999999998</v>
      </c>
      <c r="AB112" s="1">
        <v>0.59954099999999999</v>
      </c>
      <c r="AC112" s="1">
        <v>1.5347900000000001</v>
      </c>
      <c r="AD112" s="1">
        <v>3.9999999999999998E-6</v>
      </c>
      <c r="AE112" s="1">
        <v>96.036500000000004</v>
      </c>
      <c r="AF112" s="1">
        <v>4.4099999999999999E-3</v>
      </c>
      <c r="AG112" s="1">
        <v>6.8849999999999996E-3</v>
      </c>
      <c r="AH112" s="1">
        <v>7.4110000000000001E-3</v>
      </c>
      <c r="AI112" s="1">
        <v>6.5849999999999997E-3</v>
      </c>
      <c r="AJ112" s="1">
        <v>7.9500000000000005E-3</v>
      </c>
      <c r="AK112" s="1">
        <v>2.3543000000000001E-2</v>
      </c>
      <c r="AL112" s="1">
        <v>2.3904999999999999E-2</v>
      </c>
      <c r="AM112" s="1">
        <v>0</v>
      </c>
      <c r="AN112" s="1">
        <v>0</v>
      </c>
      <c r="AO112" s="1">
        <v>7.3559999999999997E-3</v>
      </c>
      <c r="AP112" s="1">
        <v>9.3010000000000002E-3</v>
      </c>
      <c r="AQ112" s="1">
        <v>1.5855000000000001E-2</v>
      </c>
      <c r="AR112" s="1">
        <v>1.2442E-2</v>
      </c>
      <c r="AS112" s="1">
        <v>1.3183E-2</v>
      </c>
      <c r="AT112" s="1">
        <v>3.0287999999999999E-2</v>
      </c>
      <c r="AU112" s="1">
        <v>3.3447999999999999E-2</v>
      </c>
      <c r="AV112" s="1">
        <v>0</v>
      </c>
      <c r="AW112" s="1">
        <v>0</v>
      </c>
      <c r="AX112" s="1">
        <v>-8319</v>
      </c>
      <c r="AY112" s="1">
        <v>28430</v>
      </c>
      <c r="AZ112" s="1">
        <v>-22</v>
      </c>
      <c r="BA112" s="1">
        <v>18.639800000000001</v>
      </c>
      <c r="BB112" s="1">
        <v>50.233400000000003</v>
      </c>
    </row>
    <row r="113" spans="1:54" x14ac:dyDescent="0.3">
      <c r="A113" s="78" t="s">
        <v>61</v>
      </c>
      <c r="B113" s="1">
        <v>13</v>
      </c>
      <c r="C113" s="1">
        <v>40</v>
      </c>
      <c r="D113" s="1">
        <v>15</v>
      </c>
      <c r="E113" s="1">
        <v>50</v>
      </c>
      <c r="F113" s="1">
        <v>3</v>
      </c>
      <c r="G113" s="1">
        <v>249</v>
      </c>
      <c r="H113" s="18">
        <v>20.875900000000001</v>
      </c>
      <c r="I113" s="1">
        <v>0.127224</v>
      </c>
      <c r="J113" s="1">
        <v>4.5363000000000001E-2</v>
      </c>
      <c r="K113" s="17">
        <f>J113-0.0009</f>
        <v>4.4463000000000003E-2</v>
      </c>
      <c r="L113" s="1">
        <v>38.624899999999997</v>
      </c>
      <c r="M113" s="1">
        <v>6.4063600000000003</v>
      </c>
      <c r="N113" s="1">
        <v>4.5414000000000003E-2</v>
      </c>
      <c r="O113" s="1">
        <v>1.43804</v>
      </c>
      <c r="P113" s="1">
        <v>0.33577499999999999</v>
      </c>
      <c r="Q113" s="1">
        <v>-0.85006999999999999</v>
      </c>
      <c r="R113" s="1">
        <v>0.57871600000000001</v>
      </c>
      <c r="S113" s="1">
        <v>50.205399999999997</v>
      </c>
      <c r="T113" s="1">
        <v>96.957099999999997</v>
      </c>
      <c r="U113" s="1">
        <v>0.21221799999999999</v>
      </c>
      <c r="V113" s="1">
        <v>6.1275999999999997E-2</v>
      </c>
      <c r="W113" s="1">
        <v>82.632499999999993</v>
      </c>
      <c r="X113" s="1">
        <v>12.104699999999999</v>
      </c>
      <c r="Y113" s="1">
        <v>7.5310000000000002E-2</v>
      </c>
      <c r="Z113" s="1">
        <v>1.8500300000000001</v>
      </c>
      <c r="AA113" s="1">
        <v>0.46981699999999998</v>
      </c>
      <c r="AB113" s="1">
        <v>-1.1458999999999999</v>
      </c>
      <c r="AC113" s="1">
        <v>0.69711699999999999</v>
      </c>
      <c r="AD113" s="1">
        <v>0</v>
      </c>
      <c r="AE113" s="1">
        <v>96.957099999999997</v>
      </c>
      <c r="AF113" s="1">
        <v>4.7010000000000003E-3</v>
      </c>
      <c r="AG113" s="1">
        <v>7.2009999999999999E-3</v>
      </c>
      <c r="AH113" s="1">
        <v>7.3010000000000002E-3</v>
      </c>
      <c r="AI113" s="1">
        <v>6.3489999999999996E-3</v>
      </c>
      <c r="AJ113" s="1">
        <v>7.9430000000000004E-3</v>
      </c>
      <c r="AK113" s="1">
        <v>2.4594000000000001E-2</v>
      </c>
      <c r="AL113" s="1">
        <v>2.9287000000000001E-2</v>
      </c>
      <c r="AM113" s="1">
        <v>0</v>
      </c>
      <c r="AN113" s="1">
        <v>0</v>
      </c>
      <c r="AO113" s="1">
        <v>7.842E-3</v>
      </c>
      <c r="AP113" s="1">
        <v>9.7269999999999995E-3</v>
      </c>
      <c r="AQ113" s="1">
        <v>1.562E-2</v>
      </c>
      <c r="AR113" s="1">
        <v>1.1997000000000001E-2</v>
      </c>
      <c r="AS113" s="1">
        <v>1.3173000000000001E-2</v>
      </c>
      <c r="AT113" s="1">
        <v>3.1640000000000001E-2</v>
      </c>
      <c r="AU113" s="1">
        <v>4.0979000000000002E-2</v>
      </c>
      <c r="AV113" s="1">
        <v>0</v>
      </c>
      <c r="AW113" s="1">
        <v>0</v>
      </c>
      <c r="AX113" s="1">
        <v>-8317</v>
      </c>
      <c r="AY113" s="1">
        <v>28429</v>
      </c>
      <c r="AZ113" s="1">
        <v>-22</v>
      </c>
      <c r="BA113" s="1">
        <v>20.875900000000001</v>
      </c>
      <c r="BB113" s="1">
        <v>50.2639</v>
      </c>
    </row>
    <row r="114" spans="1:54" x14ac:dyDescent="0.3">
      <c r="A114" s="78" t="s">
        <v>61</v>
      </c>
      <c r="B114" s="1">
        <v>13</v>
      </c>
      <c r="C114" s="1">
        <v>40</v>
      </c>
      <c r="D114" s="1">
        <v>15</v>
      </c>
      <c r="E114" s="1">
        <v>50</v>
      </c>
      <c r="F114" s="1">
        <v>3</v>
      </c>
      <c r="G114" s="1">
        <v>250</v>
      </c>
      <c r="H114" s="18">
        <v>24.0382</v>
      </c>
      <c r="I114" s="1">
        <v>0.122826</v>
      </c>
      <c r="J114" s="1">
        <v>4.0960000000000003E-2</v>
      </c>
      <c r="K114" s="17">
        <v>4.8626000000000003E-2</v>
      </c>
      <c r="L114" s="1">
        <v>37.204900000000002</v>
      </c>
      <c r="M114" s="1">
        <v>6.2057099999999998</v>
      </c>
      <c r="N114" s="1">
        <v>3.5708999999999998E-2</v>
      </c>
      <c r="O114" s="1">
        <v>1.37235</v>
      </c>
      <c r="P114" s="1">
        <v>0.33554600000000001</v>
      </c>
      <c r="Q114" s="1">
        <v>0.44322699999999998</v>
      </c>
      <c r="R114" s="1">
        <v>1.1665300000000001</v>
      </c>
      <c r="S114" s="1">
        <v>48.9495</v>
      </c>
      <c r="T114" s="1">
        <v>95.877300000000005</v>
      </c>
      <c r="U114" s="1">
        <v>0.20488100000000001</v>
      </c>
      <c r="V114" s="1">
        <v>5.5329000000000003E-2</v>
      </c>
      <c r="W114" s="1">
        <v>79.5946</v>
      </c>
      <c r="X114" s="1">
        <v>11.7256</v>
      </c>
      <c r="Y114" s="1">
        <v>5.9215999999999998E-2</v>
      </c>
      <c r="Z114" s="1">
        <v>1.76552</v>
      </c>
      <c r="AA114" s="1">
        <v>0.46949600000000002</v>
      </c>
      <c r="AB114" s="1">
        <v>0.59745999999999999</v>
      </c>
      <c r="AC114" s="1">
        <v>1.4052</v>
      </c>
      <c r="AD114" s="1">
        <v>7.9999999999999996E-6</v>
      </c>
      <c r="AE114" s="1">
        <v>95.877300000000005</v>
      </c>
      <c r="AF114" s="1">
        <v>4.607E-3</v>
      </c>
      <c r="AG114" s="1">
        <v>6.9829999999999996E-3</v>
      </c>
      <c r="AH114" s="1">
        <v>7.4219999999999998E-3</v>
      </c>
      <c r="AI114" s="1">
        <v>6.5449999999999996E-3</v>
      </c>
      <c r="AJ114" s="1">
        <v>8.1600000000000006E-3</v>
      </c>
      <c r="AK114" s="1">
        <v>2.4590999999999998E-2</v>
      </c>
      <c r="AL114" s="1">
        <v>3.1642000000000003E-2</v>
      </c>
      <c r="AM114" s="1">
        <v>0</v>
      </c>
      <c r="AN114" s="1">
        <v>0</v>
      </c>
      <c r="AO114" s="1">
        <v>7.6860000000000001E-3</v>
      </c>
      <c r="AP114" s="1">
        <v>9.4330000000000004E-3</v>
      </c>
      <c r="AQ114" s="1">
        <v>1.5878E-2</v>
      </c>
      <c r="AR114" s="1">
        <v>1.2366E-2</v>
      </c>
      <c r="AS114" s="1">
        <v>1.3531E-2</v>
      </c>
      <c r="AT114" s="1">
        <v>3.1635999999999997E-2</v>
      </c>
      <c r="AU114" s="1">
        <v>4.4274000000000001E-2</v>
      </c>
      <c r="AV114" s="1">
        <v>0</v>
      </c>
      <c r="AW114" s="1">
        <v>0</v>
      </c>
      <c r="AX114" s="1">
        <v>-8314</v>
      </c>
      <c r="AY114" s="1">
        <v>28428</v>
      </c>
      <c r="AZ114" s="1">
        <v>-22</v>
      </c>
      <c r="BA114" s="1">
        <v>24.0382</v>
      </c>
      <c r="BB114" s="1">
        <v>50.294499999999999</v>
      </c>
    </row>
    <row r="115" spans="1:54" x14ac:dyDescent="0.3">
      <c r="A115" s="78" t="s">
        <v>61</v>
      </c>
      <c r="B115" s="1">
        <v>13</v>
      </c>
      <c r="C115" s="1">
        <v>40</v>
      </c>
      <c r="D115" s="1">
        <v>15</v>
      </c>
      <c r="E115" s="1">
        <v>50</v>
      </c>
      <c r="F115" s="1">
        <v>3</v>
      </c>
      <c r="G115" s="1">
        <v>251</v>
      </c>
      <c r="H115" s="18">
        <v>27.643699999999999</v>
      </c>
      <c r="I115" s="1">
        <v>0.13364400000000001</v>
      </c>
      <c r="J115" s="1">
        <v>4.5289000000000003E-2</v>
      </c>
      <c r="K115" s="17">
        <v>3.8608999999999997E-2</v>
      </c>
      <c r="L115" s="1">
        <v>36.881300000000003</v>
      </c>
      <c r="M115" s="1">
        <v>6.2173699999999998</v>
      </c>
      <c r="N115" s="1">
        <v>3.1497999999999998E-2</v>
      </c>
      <c r="O115" s="1">
        <v>1.38629</v>
      </c>
      <c r="P115" s="1">
        <v>0.38462200000000002</v>
      </c>
      <c r="Q115" s="1">
        <v>0.49104999999999999</v>
      </c>
      <c r="R115" s="1">
        <v>1.29226</v>
      </c>
      <c r="S115" s="1">
        <v>48.6631</v>
      </c>
      <c r="T115" s="1">
        <v>95.526399999999995</v>
      </c>
      <c r="U115" s="1">
        <v>0.22292500000000001</v>
      </c>
      <c r="V115" s="1">
        <v>6.1177000000000002E-2</v>
      </c>
      <c r="W115" s="1">
        <v>78.902299999999997</v>
      </c>
      <c r="X115" s="1">
        <v>11.7476</v>
      </c>
      <c r="Y115" s="1">
        <v>5.2234000000000003E-2</v>
      </c>
      <c r="Z115" s="1">
        <v>1.78346</v>
      </c>
      <c r="AA115" s="1">
        <v>0.53816399999999998</v>
      </c>
      <c r="AB115" s="1">
        <v>0.66192399999999996</v>
      </c>
      <c r="AC115" s="1">
        <v>1.5566500000000001</v>
      </c>
      <c r="AD115" s="1">
        <v>7.9999999999999996E-6</v>
      </c>
      <c r="AE115" s="1">
        <v>95.526399999999995</v>
      </c>
      <c r="AF115" s="1">
        <v>4.6589999999999999E-3</v>
      </c>
      <c r="AG115" s="1">
        <v>6.8409999999999999E-3</v>
      </c>
      <c r="AH115" s="1">
        <v>7.2110000000000004E-3</v>
      </c>
      <c r="AI115" s="1">
        <v>6.411E-3</v>
      </c>
      <c r="AJ115" s="1">
        <v>8.116E-3</v>
      </c>
      <c r="AK115" s="1">
        <v>2.4361000000000001E-2</v>
      </c>
      <c r="AL115" s="1">
        <v>2.0653999999999999E-2</v>
      </c>
      <c r="AM115" s="1">
        <v>0</v>
      </c>
      <c r="AN115" s="1">
        <v>0</v>
      </c>
      <c r="AO115" s="1">
        <v>7.7720000000000003E-3</v>
      </c>
      <c r="AP115" s="1">
        <v>9.2409999999999992E-3</v>
      </c>
      <c r="AQ115" s="1">
        <v>1.5428000000000001E-2</v>
      </c>
      <c r="AR115" s="1">
        <v>1.2114E-2</v>
      </c>
      <c r="AS115" s="1">
        <v>1.3457999999999999E-2</v>
      </c>
      <c r="AT115" s="1">
        <v>3.1341000000000001E-2</v>
      </c>
      <c r="AU115" s="1">
        <v>2.8899000000000001E-2</v>
      </c>
      <c r="AV115" s="1">
        <v>0</v>
      </c>
      <c r="AW115" s="1">
        <v>0</v>
      </c>
      <c r="AX115" s="1">
        <v>-8311</v>
      </c>
      <c r="AY115" s="1">
        <v>28426</v>
      </c>
      <c r="AZ115" s="1">
        <v>-22</v>
      </c>
      <c r="BA115" s="1">
        <v>27.643699999999999</v>
      </c>
      <c r="BB115" s="1">
        <v>50.294499999999999</v>
      </c>
    </row>
    <row r="116" spans="1:54" x14ac:dyDescent="0.3">
      <c r="A116" s="78" t="s">
        <v>61</v>
      </c>
      <c r="B116" s="1">
        <v>13</v>
      </c>
      <c r="C116" s="1">
        <v>40</v>
      </c>
      <c r="D116" s="1">
        <v>15</v>
      </c>
      <c r="E116" s="1">
        <v>50</v>
      </c>
      <c r="F116" s="1">
        <v>3</v>
      </c>
      <c r="G116" s="1">
        <v>252</v>
      </c>
      <c r="H116" s="18">
        <v>30.806000000000001</v>
      </c>
      <c r="I116" s="1">
        <v>0.129612</v>
      </c>
      <c r="J116" s="1">
        <v>4.1444000000000002E-2</v>
      </c>
      <c r="K116" s="17">
        <v>4.6406000000000003E-2</v>
      </c>
      <c r="L116" s="1">
        <v>36.762599999999999</v>
      </c>
      <c r="M116" s="1">
        <v>6.1913</v>
      </c>
      <c r="N116" s="1">
        <v>3.746E-2</v>
      </c>
      <c r="O116" s="1">
        <v>1.3759699999999999</v>
      </c>
      <c r="P116" s="1">
        <v>0.33643200000000001</v>
      </c>
      <c r="Q116" s="1">
        <v>0.484404</v>
      </c>
      <c r="R116" s="1">
        <v>1.2980700000000001</v>
      </c>
      <c r="S116" s="1">
        <v>48.481299999999997</v>
      </c>
      <c r="T116" s="1">
        <v>95.138599999999997</v>
      </c>
      <c r="U116" s="1">
        <v>0.2162</v>
      </c>
      <c r="V116" s="1">
        <v>5.5982999999999998E-2</v>
      </c>
      <c r="W116" s="1">
        <v>78.648399999999995</v>
      </c>
      <c r="X116" s="1">
        <v>11.698399999999999</v>
      </c>
      <c r="Y116" s="1">
        <v>6.2120000000000002E-2</v>
      </c>
      <c r="Z116" s="1">
        <v>1.7701800000000001</v>
      </c>
      <c r="AA116" s="1">
        <v>0.47073599999999999</v>
      </c>
      <c r="AB116" s="1">
        <v>0.65296600000000005</v>
      </c>
      <c r="AC116" s="1">
        <v>1.5636399999999999</v>
      </c>
      <c r="AD116" s="1">
        <v>0</v>
      </c>
      <c r="AE116" s="1">
        <v>95.138599999999997</v>
      </c>
      <c r="AF116" s="1">
        <v>4.7190000000000001E-3</v>
      </c>
      <c r="AG116" s="1">
        <v>6.7980000000000002E-3</v>
      </c>
      <c r="AH116" s="1">
        <v>7.175E-3</v>
      </c>
      <c r="AI116" s="1">
        <v>6.4450000000000002E-3</v>
      </c>
      <c r="AJ116" s="1">
        <v>7.6480000000000003E-3</v>
      </c>
      <c r="AK116" s="1">
        <v>2.4174999999999999E-2</v>
      </c>
      <c r="AL116" s="1">
        <v>3.1647000000000002E-2</v>
      </c>
      <c r="AM116" s="1">
        <v>0</v>
      </c>
      <c r="AN116" s="1">
        <v>0</v>
      </c>
      <c r="AO116" s="1">
        <v>7.8709999999999995E-3</v>
      </c>
      <c r="AP116" s="1">
        <v>9.1830000000000002E-3</v>
      </c>
      <c r="AQ116" s="1">
        <v>1.5349E-2</v>
      </c>
      <c r="AR116" s="1">
        <v>1.2178E-2</v>
      </c>
      <c r="AS116" s="1">
        <v>1.2683E-2</v>
      </c>
      <c r="AT116" s="1">
        <v>3.1102000000000001E-2</v>
      </c>
      <c r="AU116" s="1">
        <v>4.428E-2</v>
      </c>
      <c r="AV116" s="1">
        <v>0</v>
      </c>
      <c r="AW116" s="1">
        <v>0</v>
      </c>
      <c r="AX116" s="1">
        <v>-8308</v>
      </c>
      <c r="AY116" s="1">
        <v>28425</v>
      </c>
      <c r="AZ116" s="1">
        <v>-22</v>
      </c>
      <c r="BA116" s="1">
        <v>30.806000000000001</v>
      </c>
      <c r="BB116" s="1">
        <v>50.294499999999999</v>
      </c>
    </row>
    <row r="117" spans="1:54" x14ac:dyDescent="0.3">
      <c r="A117" s="78" t="s">
        <v>61</v>
      </c>
      <c r="B117" s="1">
        <v>13</v>
      </c>
      <c r="C117" s="1">
        <v>40</v>
      </c>
      <c r="D117" s="1">
        <v>15</v>
      </c>
      <c r="E117" s="1">
        <v>50</v>
      </c>
      <c r="F117" s="1">
        <v>3</v>
      </c>
      <c r="G117" s="1">
        <v>253</v>
      </c>
      <c r="H117" s="18">
        <v>33.042099999999998</v>
      </c>
      <c r="I117" s="1">
        <v>0.12859599999999999</v>
      </c>
      <c r="J117" s="1">
        <v>4.1914E-2</v>
      </c>
      <c r="K117" s="17">
        <v>4.2164E-2</v>
      </c>
      <c r="L117" s="1">
        <v>37.449800000000003</v>
      </c>
      <c r="M117" s="1">
        <v>6.4024200000000002</v>
      </c>
      <c r="N117" s="1">
        <v>3.4499000000000002E-2</v>
      </c>
      <c r="O117" s="1">
        <v>1.4084000000000001</v>
      </c>
      <c r="P117" s="1">
        <v>0.36124400000000001</v>
      </c>
      <c r="Q117" s="1">
        <v>0.35529100000000002</v>
      </c>
      <c r="R117" s="1">
        <v>0.96480500000000002</v>
      </c>
      <c r="S117" s="1">
        <v>49.355600000000003</v>
      </c>
      <c r="T117" s="1">
        <v>96.502499999999998</v>
      </c>
      <c r="U117" s="1">
        <v>0.214506</v>
      </c>
      <c r="V117" s="1">
        <v>5.6618000000000002E-2</v>
      </c>
      <c r="W117" s="1">
        <v>80.118499999999997</v>
      </c>
      <c r="X117" s="1">
        <v>12.097300000000001</v>
      </c>
      <c r="Y117" s="1">
        <v>5.7209000000000003E-2</v>
      </c>
      <c r="Z117" s="1">
        <v>1.8119000000000001</v>
      </c>
      <c r="AA117" s="1">
        <v>0.50545300000000004</v>
      </c>
      <c r="AB117" s="1">
        <v>0.47892400000000002</v>
      </c>
      <c r="AC117" s="1">
        <v>1.1621999999999999</v>
      </c>
      <c r="AD117" s="1">
        <v>-1.0000000000000001E-5</v>
      </c>
      <c r="AE117" s="1">
        <v>96.502499999999998</v>
      </c>
      <c r="AF117" s="1">
        <v>4.5869999999999999E-3</v>
      </c>
      <c r="AG117" s="1">
        <v>6.9750000000000003E-3</v>
      </c>
      <c r="AH117" s="1">
        <v>7.3159999999999996E-3</v>
      </c>
      <c r="AI117" s="1">
        <v>6.4510000000000001E-3</v>
      </c>
      <c r="AJ117" s="1">
        <v>8.0420000000000005E-3</v>
      </c>
      <c r="AK117" s="1">
        <v>2.3800000000000002E-2</v>
      </c>
      <c r="AL117" s="1">
        <v>2.0596E-2</v>
      </c>
      <c r="AM117" s="1">
        <v>0</v>
      </c>
      <c r="AN117" s="1">
        <v>0</v>
      </c>
      <c r="AO117" s="1">
        <v>7.6509999999999998E-3</v>
      </c>
      <c r="AP117" s="1">
        <v>9.4219999999999998E-3</v>
      </c>
      <c r="AQ117" s="1">
        <v>1.5651999999999999E-2</v>
      </c>
      <c r="AR117" s="1">
        <v>1.2187999999999999E-2</v>
      </c>
      <c r="AS117" s="1">
        <v>1.3336000000000001E-2</v>
      </c>
      <c r="AT117" s="1">
        <v>3.0617999999999999E-2</v>
      </c>
      <c r="AU117" s="1">
        <v>2.8818E-2</v>
      </c>
      <c r="AV117" s="1">
        <v>0</v>
      </c>
      <c r="AW117" s="1">
        <v>0</v>
      </c>
      <c r="AX117" s="1">
        <v>-8306</v>
      </c>
      <c r="AY117" s="1">
        <v>28424</v>
      </c>
      <c r="AZ117" s="1">
        <v>-22</v>
      </c>
      <c r="BA117" s="1">
        <v>33.042099999999998</v>
      </c>
      <c r="BB117" s="1">
        <v>50.294499999999999</v>
      </c>
    </row>
    <row r="118" spans="1:54" x14ac:dyDescent="0.3">
      <c r="A118" s="78" t="s">
        <v>61</v>
      </c>
      <c r="B118" s="1">
        <v>13</v>
      </c>
      <c r="C118" s="1">
        <v>40</v>
      </c>
      <c r="D118" s="1">
        <v>15</v>
      </c>
      <c r="E118" s="1">
        <v>50</v>
      </c>
      <c r="F118" s="1">
        <v>3</v>
      </c>
      <c r="G118" s="1">
        <v>254</v>
      </c>
      <c r="H118" s="18">
        <v>36.204300000000003</v>
      </c>
      <c r="I118" s="1">
        <v>0.13217699999999999</v>
      </c>
      <c r="J118" s="1">
        <v>3.9505999999999999E-2</v>
      </c>
      <c r="K118" s="17">
        <v>2.33E-3</v>
      </c>
      <c r="L118" s="1">
        <v>36.984299999999998</v>
      </c>
      <c r="M118" s="1">
        <v>6.2627899999999999</v>
      </c>
      <c r="N118" s="1">
        <v>3.1144999999999999E-2</v>
      </c>
      <c r="O118" s="1">
        <v>1.4322900000000001</v>
      </c>
      <c r="P118" s="1">
        <v>0.32778800000000002</v>
      </c>
      <c r="Q118" s="1">
        <v>0.45677099999999998</v>
      </c>
      <c r="R118" s="1">
        <v>1.13019</v>
      </c>
      <c r="S118" s="1">
        <v>48.763100000000001</v>
      </c>
      <c r="T118" s="1">
        <v>95.56</v>
      </c>
      <c r="U118" s="1">
        <v>0.22048000000000001</v>
      </c>
      <c r="V118" s="1">
        <v>5.3365000000000003E-2</v>
      </c>
      <c r="W118" s="1">
        <v>79.122699999999995</v>
      </c>
      <c r="X118" s="1">
        <v>11.833399999999999</v>
      </c>
      <c r="Y118" s="1">
        <v>5.1646999999999998E-2</v>
      </c>
      <c r="Z118" s="1">
        <v>1.84263</v>
      </c>
      <c r="AA118" s="1">
        <v>0.45864199999999999</v>
      </c>
      <c r="AB118" s="1">
        <v>0.61571699999999996</v>
      </c>
      <c r="AC118" s="1">
        <v>1.3614200000000001</v>
      </c>
      <c r="AD118" s="1">
        <v>0</v>
      </c>
      <c r="AE118" s="1">
        <v>95.56</v>
      </c>
      <c r="AF118" s="1">
        <v>4.6880000000000003E-3</v>
      </c>
      <c r="AG118" s="1">
        <v>7.0569999999999999E-3</v>
      </c>
      <c r="AH118" s="1">
        <v>7.3159999999999996E-3</v>
      </c>
      <c r="AI118" s="1">
        <v>6.489E-3</v>
      </c>
      <c r="AJ118" s="1">
        <v>8.3909999999999992E-3</v>
      </c>
      <c r="AK118" s="1">
        <v>2.1905000000000001E-2</v>
      </c>
      <c r="AL118" s="1">
        <v>2.6728999999999999E-2</v>
      </c>
      <c r="AM118" s="1">
        <v>0</v>
      </c>
      <c r="AN118" s="1">
        <v>0</v>
      </c>
      <c r="AO118" s="1">
        <v>7.8200000000000006E-3</v>
      </c>
      <c r="AP118" s="1">
        <v>9.5320000000000005E-3</v>
      </c>
      <c r="AQ118" s="1">
        <v>1.5651999999999999E-2</v>
      </c>
      <c r="AR118" s="1">
        <v>1.226E-2</v>
      </c>
      <c r="AS118" s="1">
        <v>1.3913999999999999E-2</v>
      </c>
      <c r="AT118" s="1">
        <v>2.8181000000000001E-2</v>
      </c>
      <c r="AU118" s="1">
        <v>3.7399000000000002E-2</v>
      </c>
      <c r="AV118" s="1">
        <v>0</v>
      </c>
      <c r="AW118" s="1">
        <v>0</v>
      </c>
      <c r="AX118" s="1">
        <v>-8303</v>
      </c>
      <c r="AY118" s="1">
        <v>28423</v>
      </c>
      <c r="AZ118" s="1">
        <v>-22</v>
      </c>
      <c r="BA118" s="1">
        <v>36.204300000000003</v>
      </c>
      <c r="BB118" s="1">
        <v>50.248699999999999</v>
      </c>
    </row>
    <row r="119" spans="1:54" x14ac:dyDescent="0.3">
      <c r="A119" s="78" t="s">
        <v>61</v>
      </c>
      <c r="B119" s="1">
        <v>13</v>
      </c>
      <c r="C119" s="1">
        <v>40</v>
      </c>
      <c r="D119" s="1">
        <v>15</v>
      </c>
      <c r="E119" s="1">
        <v>50</v>
      </c>
      <c r="F119" s="1">
        <v>3</v>
      </c>
      <c r="G119" s="1">
        <v>255</v>
      </c>
      <c r="H119" s="18">
        <v>39.366599999999998</v>
      </c>
      <c r="I119" s="1">
        <v>0.13161200000000001</v>
      </c>
      <c r="J119" s="1">
        <v>4.1160000000000002E-2</v>
      </c>
      <c r="K119" s="17">
        <v>-4.1999999999999997E-3</v>
      </c>
      <c r="L119" s="1">
        <v>37.004199999999997</v>
      </c>
      <c r="M119" s="1">
        <v>6.1727100000000004</v>
      </c>
      <c r="N119" s="1">
        <v>4.3380000000000002E-2</v>
      </c>
      <c r="O119" s="1">
        <v>1.4361900000000001</v>
      </c>
      <c r="P119" s="1">
        <v>0.36600100000000002</v>
      </c>
      <c r="Q119" s="1">
        <v>0.41926600000000003</v>
      </c>
      <c r="R119" s="1">
        <v>0.88416099999999997</v>
      </c>
      <c r="S119" s="1">
        <v>48.666800000000002</v>
      </c>
      <c r="T119" s="1">
        <v>95.165400000000005</v>
      </c>
      <c r="U119" s="1">
        <v>0.21953700000000001</v>
      </c>
      <c r="V119" s="1">
        <v>5.5598000000000002E-2</v>
      </c>
      <c r="W119" s="1">
        <v>79.165099999999995</v>
      </c>
      <c r="X119" s="1">
        <v>11.6632</v>
      </c>
      <c r="Y119" s="1">
        <v>7.1937000000000001E-2</v>
      </c>
      <c r="Z119" s="1">
        <v>1.8476600000000001</v>
      </c>
      <c r="AA119" s="1">
        <v>0.51210900000000004</v>
      </c>
      <c r="AB119" s="1">
        <v>0.56516100000000002</v>
      </c>
      <c r="AC119" s="1">
        <v>1.0650500000000001</v>
      </c>
      <c r="AD119" s="1">
        <v>3.9999999999999998E-6</v>
      </c>
      <c r="AE119" s="1">
        <v>95.165400000000005</v>
      </c>
      <c r="AF119" s="1">
        <v>4.542E-3</v>
      </c>
      <c r="AG119" s="1">
        <v>7.0819999999999998E-3</v>
      </c>
      <c r="AH119" s="1">
        <v>7.1729999999999997E-3</v>
      </c>
      <c r="AI119" s="1">
        <v>6.535E-3</v>
      </c>
      <c r="AJ119" s="1">
        <v>7.9330000000000008E-3</v>
      </c>
      <c r="AK119" s="1">
        <v>2.3528E-2</v>
      </c>
      <c r="AL119" s="1">
        <v>2.0660000000000001E-2</v>
      </c>
      <c r="AM119" s="1">
        <v>0</v>
      </c>
      <c r="AN119" s="1">
        <v>0</v>
      </c>
      <c r="AO119" s="1">
        <v>7.5770000000000004E-3</v>
      </c>
      <c r="AP119" s="1">
        <v>9.5670000000000009E-3</v>
      </c>
      <c r="AQ119" s="1">
        <v>1.5346E-2</v>
      </c>
      <c r="AR119" s="1">
        <v>1.2349000000000001E-2</v>
      </c>
      <c r="AS119" s="1">
        <v>1.3155999999999999E-2</v>
      </c>
      <c r="AT119" s="1">
        <v>3.0269000000000001E-2</v>
      </c>
      <c r="AU119" s="1">
        <v>2.8908E-2</v>
      </c>
      <c r="AV119" s="1">
        <v>0</v>
      </c>
      <c r="AW119" s="1">
        <v>0</v>
      </c>
      <c r="AX119" s="1">
        <v>-8300</v>
      </c>
      <c r="AY119" s="1">
        <v>28422</v>
      </c>
      <c r="AZ119" s="1">
        <v>-22</v>
      </c>
      <c r="BA119" s="1">
        <v>39.366599999999998</v>
      </c>
      <c r="BB119" s="1">
        <v>50.248699999999999</v>
      </c>
    </row>
    <row r="120" spans="1:54" x14ac:dyDescent="0.3">
      <c r="A120" s="78" t="s">
        <v>61</v>
      </c>
      <c r="B120" s="1">
        <v>13</v>
      </c>
      <c r="C120" s="1">
        <v>40</v>
      </c>
      <c r="D120" s="1">
        <v>15</v>
      </c>
      <c r="E120" s="1">
        <v>50</v>
      </c>
      <c r="F120" s="1">
        <v>3</v>
      </c>
      <c r="G120" s="1">
        <v>256</v>
      </c>
      <c r="H120" s="18">
        <v>42.972200000000001</v>
      </c>
      <c r="I120" s="1">
        <v>0.129079</v>
      </c>
      <c r="J120" s="1">
        <v>3.9348000000000001E-2</v>
      </c>
      <c r="K120" s="17">
        <v>-7.1000000000000002E-4</v>
      </c>
      <c r="L120" s="1">
        <v>36.358400000000003</v>
      </c>
      <c r="M120" s="1">
        <v>6.1327100000000003</v>
      </c>
      <c r="N120" s="1">
        <v>3.9677999999999998E-2</v>
      </c>
      <c r="O120" s="1">
        <v>1.39696</v>
      </c>
      <c r="P120" s="1">
        <v>0.31329099999999999</v>
      </c>
      <c r="Q120" s="1">
        <v>-0.85006999999999999</v>
      </c>
      <c r="R120" s="1">
        <v>0.98193799999999998</v>
      </c>
      <c r="S120" s="1">
        <v>47.436599999999999</v>
      </c>
      <c r="T120" s="1">
        <v>91.977900000000005</v>
      </c>
      <c r="U120" s="1">
        <v>0.215311</v>
      </c>
      <c r="V120" s="1">
        <v>5.3151999999999998E-2</v>
      </c>
      <c r="W120" s="1">
        <v>77.783500000000004</v>
      </c>
      <c r="X120" s="1">
        <v>11.5877</v>
      </c>
      <c r="Y120" s="1">
        <v>6.5797999999999995E-2</v>
      </c>
      <c r="Z120" s="1">
        <v>1.79718</v>
      </c>
      <c r="AA120" s="1">
        <v>0.43835800000000003</v>
      </c>
      <c r="AB120" s="1">
        <v>-1.1458999999999999</v>
      </c>
      <c r="AC120" s="1">
        <v>1.1828399999999999</v>
      </c>
      <c r="AD120" s="1">
        <v>0</v>
      </c>
      <c r="AE120" s="1">
        <v>91.977900000000005</v>
      </c>
      <c r="AF120" s="1">
        <v>4.4889999999999999E-3</v>
      </c>
      <c r="AG120" s="1">
        <v>7.0730000000000003E-3</v>
      </c>
      <c r="AH120" s="1">
        <v>7.3229999999999996E-3</v>
      </c>
      <c r="AI120" s="1">
        <v>6.3590000000000001E-3</v>
      </c>
      <c r="AJ120" s="1">
        <v>7.9089999999999994E-3</v>
      </c>
      <c r="AK120" s="1">
        <v>2.4097E-2</v>
      </c>
      <c r="AL120" s="1">
        <v>3.0911000000000001E-2</v>
      </c>
      <c r="AM120" s="1">
        <v>0</v>
      </c>
      <c r="AN120" s="1">
        <v>0</v>
      </c>
      <c r="AO120" s="1">
        <v>7.489E-3</v>
      </c>
      <c r="AP120" s="1">
        <v>9.554E-3</v>
      </c>
      <c r="AQ120" s="1">
        <v>1.5668000000000001E-2</v>
      </c>
      <c r="AR120" s="1">
        <v>1.2016000000000001E-2</v>
      </c>
      <c r="AS120" s="1">
        <v>1.3115999999999999E-2</v>
      </c>
      <c r="AT120" s="1">
        <v>3.1001000000000001E-2</v>
      </c>
      <c r="AU120" s="1">
        <v>4.3250999999999998E-2</v>
      </c>
      <c r="AV120" s="1">
        <v>0</v>
      </c>
      <c r="AW120" s="1">
        <v>0</v>
      </c>
      <c r="AX120" s="1">
        <v>-8297</v>
      </c>
      <c r="AY120" s="1">
        <v>28420</v>
      </c>
      <c r="AZ120" s="1">
        <v>-22</v>
      </c>
      <c r="BA120" s="1">
        <v>42.972200000000001</v>
      </c>
      <c r="BB120" s="1">
        <v>50.248699999999999</v>
      </c>
    </row>
    <row r="121" spans="1:54" x14ac:dyDescent="0.3">
      <c r="A121" s="78" t="s">
        <v>61</v>
      </c>
      <c r="B121" s="1">
        <v>13</v>
      </c>
      <c r="C121" s="1">
        <v>40</v>
      </c>
      <c r="D121" s="1">
        <v>15</v>
      </c>
      <c r="E121" s="1">
        <v>50</v>
      </c>
      <c r="F121" s="1">
        <v>3</v>
      </c>
      <c r="G121" s="1">
        <v>257</v>
      </c>
      <c r="H121" s="18">
        <v>45.208199999999998</v>
      </c>
      <c r="I121" s="1">
        <v>0.13175400000000001</v>
      </c>
      <c r="J121" s="1">
        <v>3.8972E-2</v>
      </c>
      <c r="K121" s="17">
        <v>5.0489999999999997E-3</v>
      </c>
      <c r="L121" s="1">
        <v>37.576300000000003</v>
      </c>
      <c r="M121" s="1">
        <v>6.2754799999999999</v>
      </c>
      <c r="N121" s="1">
        <v>3.6045000000000001E-2</v>
      </c>
      <c r="O121" s="1">
        <v>1.4731700000000001</v>
      </c>
      <c r="P121" s="1">
        <v>0.32938099999999998</v>
      </c>
      <c r="Q121" s="1">
        <v>0.32612799999999997</v>
      </c>
      <c r="R121" s="1">
        <v>0.89285999999999999</v>
      </c>
      <c r="S121" s="1">
        <v>49.369900000000001</v>
      </c>
      <c r="T121" s="1">
        <v>96.45</v>
      </c>
      <c r="U121" s="1">
        <v>0.219773</v>
      </c>
      <c r="V121" s="1">
        <v>5.2644000000000003E-2</v>
      </c>
      <c r="W121" s="1">
        <v>80.389200000000002</v>
      </c>
      <c r="X121" s="1">
        <v>11.8574</v>
      </c>
      <c r="Y121" s="1">
        <v>5.9773E-2</v>
      </c>
      <c r="Z121" s="1">
        <v>1.8952199999999999</v>
      </c>
      <c r="AA121" s="1">
        <v>0.46087099999999998</v>
      </c>
      <c r="AB121" s="1">
        <v>0.43961299999999998</v>
      </c>
      <c r="AC121" s="1">
        <v>1.0755300000000001</v>
      </c>
      <c r="AD121" s="1">
        <v>0</v>
      </c>
      <c r="AE121" s="1">
        <v>96.45</v>
      </c>
      <c r="AF121" s="1">
        <v>4.4929999999999996E-3</v>
      </c>
      <c r="AG121" s="1">
        <v>7.0829999999999999E-3</v>
      </c>
      <c r="AH121" s="1">
        <v>7.4539999999999997E-3</v>
      </c>
      <c r="AI121" s="1">
        <v>6.5909999999999996E-3</v>
      </c>
      <c r="AJ121" s="1">
        <v>8.1370000000000001E-3</v>
      </c>
      <c r="AK121" s="1">
        <v>2.3560000000000001E-2</v>
      </c>
      <c r="AL121" s="1">
        <v>2.4882999999999999E-2</v>
      </c>
      <c r="AM121" s="1">
        <v>0</v>
      </c>
      <c r="AN121" s="1">
        <v>0</v>
      </c>
      <c r="AO121" s="1">
        <v>7.4949999999999999E-3</v>
      </c>
      <c r="AP121" s="1">
        <v>9.5680000000000001E-3</v>
      </c>
      <c r="AQ121" s="1">
        <v>1.5945999999999998E-2</v>
      </c>
      <c r="AR121" s="1">
        <v>1.2453000000000001E-2</v>
      </c>
      <c r="AS121" s="1">
        <v>1.3493E-2</v>
      </c>
      <c r="AT121" s="1">
        <v>3.0308999999999999E-2</v>
      </c>
      <c r="AU121" s="1">
        <v>3.4816E-2</v>
      </c>
      <c r="AV121" s="1">
        <v>0</v>
      </c>
      <c r="AW121" s="1">
        <v>0</v>
      </c>
      <c r="AX121" s="1">
        <v>-8295</v>
      </c>
      <c r="AY121" s="1">
        <v>28419</v>
      </c>
      <c r="AZ121" s="1">
        <v>-22</v>
      </c>
      <c r="BA121" s="1">
        <v>45.208199999999998</v>
      </c>
      <c r="BB121" s="1">
        <v>50.233400000000003</v>
      </c>
    </row>
    <row r="122" spans="1:54" x14ac:dyDescent="0.3">
      <c r="A122" s="78" t="s">
        <v>61</v>
      </c>
      <c r="B122" s="1">
        <v>13</v>
      </c>
      <c r="C122" s="1">
        <v>40</v>
      </c>
      <c r="D122" s="1">
        <v>15</v>
      </c>
      <c r="E122" s="1">
        <v>50</v>
      </c>
      <c r="F122" s="1">
        <v>3</v>
      </c>
      <c r="G122" s="1">
        <v>258</v>
      </c>
      <c r="H122" s="18">
        <v>48.3705</v>
      </c>
      <c r="I122" s="1">
        <v>0.12848100000000001</v>
      </c>
      <c r="J122" s="1">
        <v>4.9518E-2</v>
      </c>
      <c r="K122" s="17">
        <v>-2.5899999999999999E-3</v>
      </c>
      <c r="L122" s="1">
        <v>37.298999999999999</v>
      </c>
      <c r="M122" s="1">
        <v>6.1309399999999998</v>
      </c>
      <c r="N122" s="1">
        <v>3.6348999999999999E-2</v>
      </c>
      <c r="O122" s="1">
        <v>1.41764</v>
      </c>
      <c r="P122" s="1">
        <v>0.323598</v>
      </c>
      <c r="Q122" s="1">
        <v>0.37553199999999998</v>
      </c>
      <c r="R122" s="1">
        <v>1.0891500000000001</v>
      </c>
      <c r="S122" s="1">
        <v>48.966299999999997</v>
      </c>
      <c r="T122" s="1">
        <v>95.816500000000005</v>
      </c>
      <c r="U122" s="1">
        <v>0.214313</v>
      </c>
      <c r="V122" s="1">
        <v>6.6888000000000003E-2</v>
      </c>
      <c r="W122" s="1">
        <v>79.796000000000006</v>
      </c>
      <c r="X122" s="1">
        <v>11.584300000000001</v>
      </c>
      <c r="Y122" s="1">
        <v>6.0277999999999998E-2</v>
      </c>
      <c r="Z122" s="1">
        <v>1.82379</v>
      </c>
      <c r="AA122" s="1">
        <v>0.45277899999999999</v>
      </c>
      <c r="AB122" s="1">
        <v>0.50620900000000002</v>
      </c>
      <c r="AC122" s="1">
        <v>1.3119799999999999</v>
      </c>
      <c r="AD122" s="1">
        <v>3.9999999999999998E-6</v>
      </c>
      <c r="AE122" s="1">
        <v>95.816500000000005</v>
      </c>
      <c r="AF122" s="1">
        <v>4.5370000000000002E-3</v>
      </c>
      <c r="AG122" s="1">
        <v>6.842E-3</v>
      </c>
      <c r="AH122" s="1">
        <v>7.4079999999999997E-3</v>
      </c>
      <c r="AI122" s="1">
        <v>6.398E-3</v>
      </c>
      <c r="AJ122" s="1">
        <v>8.1169999999999992E-3</v>
      </c>
      <c r="AK122" s="1">
        <v>2.3553999999999999E-2</v>
      </c>
      <c r="AL122" s="1">
        <v>3.3876000000000003E-2</v>
      </c>
      <c r="AM122" s="1">
        <v>0</v>
      </c>
      <c r="AN122" s="1">
        <v>0</v>
      </c>
      <c r="AO122" s="1">
        <v>7.5669999999999999E-3</v>
      </c>
      <c r="AP122" s="1">
        <v>9.2420000000000002E-3</v>
      </c>
      <c r="AQ122" s="1">
        <v>1.5848999999999999E-2</v>
      </c>
      <c r="AR122" s="1">
        <v>1.2089000000000001E-2</v>
      </c>
      <c r="AS122" s="1">
        <v>1.3461000000000001E-2</v>
      </c>
      <c r="AT122" s="1">
        <v>3.0301999999999999E-2</v>
      </c>
      <c r="AU122" s="1">
        <v>4.7399999999999998E-2</v>
      </c>
      <c r="AV122" s="1">
        <v>0</v>
      </c>
      <c r="AW122" s="1">
        <v>0</v>
      </c>
      <c r="AX122" s="1">
        <v>-8292</v>
      </c>
      <c r="AY122" s="1">
        <v>28418</v>
      </c>
      <c r="AZ122" s="1">
        <v>-22</v>
      </c>
      <c r="BA122" s="1">
        <v>48.3705</v>
      </c>
      <c r="BB122" s="1">
        <v>50.248699999999999</v>
      </c>
    </row>
    <row r="123" spans="1:54" x14ac:dyDescent="0.3">
      <c r="A123" s="78" t="s">
        <v>61</v>
      </c>
      <c r="B123" s="1">
        <v>13</v>
      </c>
      <c r="C123" s="1">
        <v>40</v>
      </c>
      <c r="D123" s="1">
        <v>15</v>
      </c>
      <c r="E123" s="1">
        <v>50</v>
      </c>
      <c r="F123" s="1">
        <v>3</v>
      </c>
      <c r="G123" s="1">
        <v>259</v>
      </c>
      <c r="H123" s="18">
        <v>51.532800000000002</v>
      </c>
      <c r="I123" s="1">
        <v>0.131906</v>
      </c>
      <c r="J123" s="1">
        <v>4.3159000000000003E-2</v>
      </c>
      <c r="K123" s="17">
        <v>1.4005E-2</v>
      </c>
      <c r="L123" s="1">
        <v>36.742100000000001</v>
      </c>
      <c r="M123" s="1">
        <v>6.18011</v>
      </c>
      <c r="N123" s="1">
        <v>3.2409E-2</v>
      </c>
      <c r="O123" s="1">
        <v>1.4081999999999999</v>
      </c>
      <c r="P123" s="1">
        <v>0.29583199999999998</v>
      </c>
      <c r="Q123" s="1">
        <v>0.51892000000000005</v>
      </c>
      <c r="R123" s="1">
        <v>1.33318</v>
      </c>
      <c r="S123" s="1">
        <v>48.459000000000003</v>
      </c>
      <c r="T123" s="1">
        <v>95.144800000000004</v>
      </c>
      <c r="U123" s="1">
        <v>0.220027</v>
      </c>
      <c r="V123" s="1">
        <v>5.8298999999999997E-2</v>
      </c>
      <c r="W123" s="1">
        <v>78.604500000000002</v>
      </c>
      <c r="X123" s="1">
        <v>11.677199999999999</v>
      </c>
      <c r="Y123" s="1">
        <v>5.3744E-2</v>
      </c>
      <c r="Z123" s="1">
        <v>1.8116399999999999</v>
      </c>
      <c r="AA123" s="1">
        <v>0.41392899999999999</v>
      </c>
      <c r="AB123" s="1">
        <v>0.69949300000000003</v>
      </c>
      <c r="AC123" s="1">
        <v>1.6059399999999999</v>
      </c>
      <c r="AD123" s="1">
        <v>7.9999999999999996E-6</v>
      </c>
      <c r="AE123" s="1">
        <v>95.144800000000004</v>
      </c>
      <c r="AF123" s="1">
        <v>4.5649999999999996E-3</v>
      </c>
      <c r="AG123" s="1">
        <v>6.8269999999999997E-3</v>
      </c>
      <c r="AH123" s="1">
        <v>7.2170000000000003E-3</v>
      </c>
      <c r="AI123" s="1">
        <v>6.5189999999999996E-3</v>
      </c>
      <c r="AJ123" s="1">
        <v>8.1670000000000006E-3</v>
      </c>
      <c r="AK123" s="1">
        <v>2.4170000000000001E-2</v>
      </c>
      <c r="AL123" s="1">
        <v>3.6625999999999999E-2</v>
      </c>
      <c r="AM123" s="1">
        <v>0</v>
      </c>
      <c r="AN123" s="1">
        <v>0</v>
      </c>
      <c r="AO123" s="1">
        <v>7.6150000000000002E-3</v>
      </c>
      <c r="AP123" s="1">
        <v>9.2219999999999993E-3</v>
      </c>
      <c r="AQ123" s="1">
        <v>1.5440000000000001E-2</v>
      </c>
      <c r="AR123" s="1">
        <v>1.2318000000000001E-2</v>
      </c>
      <c r="AS123" s="1">
        <v>1.3542999999999999E-2</v>
      </c>
      <c r="AT123" s="1">
        <v>3.1094E-2</v>
      </c>
      <c r="AU123" s="1">
        <v>5.1248000000000002E-2</v>
      </c>
      <c r="AV123" s="1">
        <v>0</v>
      </c>
      <c r="AW123" s="1">
        <v>0</v>
      </c>
      <c r="AX123" s="1">
        <v>-8289</v>
      </c>
      <c r="AY123" s="1">
        <v>28417</v>
      </c>
      <c r="AZ123" s="1">
        <v>-22</v>
      </c>
      <c r="BA123" s="1">
        <v>51.532800000000002</v>
      </c>
      <c r="BB123" s="1">
        <v>50.233400000000003</v>
      </c>
    </row>
    <row r="124" spans="1:54" x14ac:dyDescent="0.3">
      <c r="A124" s="78" t="s">
        <v>61</v>
      </c>
      <c r="B124" s="1">
        <v>13</v>
      </c>
      <c r="C124" s="1">
        <v>40</v>
      </c>
      <c r="D124" s="1">
        <v>15</v>
      </c>
      <c r="E124" s="1">
        <v>50</v>
      </c>
      <c r="F124" s="1">
        <v>3</v>
      </c>
      <c r="G124" s="1">
        <v>260</v>
      </c>
      <c r="H124" s="18">
        <v>54.695099999999996</v>
      </c>
      <c r="I124" s="1">
        <v>0.12604199999999999</v>
      </c>
      <c r="J124" s="1">
        <v>3.6558E-2</v>
      </c>
      <c r="K124" s="17">
        <v>4.1711999999999999E-2</v>
      </c>
      <c r="L124" s="1">
        <v>36.974600000000002</v>
      </c>
      <c r="M124" s="1">
        <v>6.2602399999999996</v>
      </c>
      <c r="N124" s="1">
        <v>2.8036999999999999E-2</v>
      </c>
      <c r="O124" s="1">
        <v>1.42018</v>
      </c>
      <c r="P124" s="1">
        <v>0.30879200000000001</v>
      </c>
      <c r="Q124" s="1">
        <v>0.47991899999999998</v>
      </c>
      <c r="R124" s="1">
        <v>1.28701</v>
      </c>
      <c r="S124" s="1">
        <v>48.771599999999999</v>
      </c>
      <c r="T124" s="1">
        <v>95.692999999999998</v>
      </c>
      <c r="U124" s="1">
        <v>0.21024499999999999</v>
      </c>
      <c r="V124" s="1">
        <v>4.9383000000000003E-2</v>
      </c>
      <c r="W124" s="1">
        <v>79.101900000000001</v>
      </c>
      <c r="X124" s="1">
        <v>11.8286</v>
      </c>
      <c r="Y124" s="1">
        <v>4.6493E-2</v>
      </c>
      <c r="Z124" s="1">
        <v>1.8270599999999999</v>
      </c>
      <c r="AA124" s="1">
        <v>0.432062</v>
      </c>
      <c r="AB124" s="1">
        <v>0.64692000000000005</v>
      </c>
      <c r="AC124" s="1">
        <v>1.5503199999999999</v>
      </c>
      <c r="AD124" s="1">
        <v>3.9999999999999998E-6</v>
      </c>
      <c r="AE124" s="1">
        <v>95.692999999999998</v>
      </c>
      <c r="AF124" s="1">
        <v>4.6959999999999997E-3</v>
      </c>
      <c r="AG124" s="1">
        <v>7.0070000000000002E-3</v>
      </c>
      <c r="AH124" s="1">
        <v>7.3460000000000001E-3</v>
      </c>
      <c r="AI124" s="1">
        <v>6.2849999999999998E-3</v>
      </c>
      <c r="AJ124" s="1">
        <v>8.208E-3</v>
      </c>
      <c r="AK124" s="1">
        <v>2.5076000000000001E-2</v>
      </c>
      <c r="AL124" s="1">
        <v>3.7894999999999998E-2</v>
      </c>
      <c r="AM124" s="1">
        <v>0</v>
      </c>
      <c r="AN124" s="1">
        <v>0</v>
      </c>
      <c r="AO124" s="1">
        <v>7.8329999999999997E-3</v>
      </c>
      <c r="AP124" s="1">
        <v>9.4649999999999995E-3</v>
      </c>
      <c r="AQ124" s="1">
        <v>1.5716000000000001E-2</v>
      </c>
      <c r="AR124" s="1">
        <v>1.1875999999999999E-2</v>
      </c>
      <c r="AS124" s="1">
        <v>1.3611E-2</v>
      </c>
      <c r="AT124" s="1">
        <v>3.2260999999999998E-2</v>
      </c>
      <c r="AU124" s="1">
        <v>5.3023000000000001E-2</v>
      </c>
      <c r="AV124" s="1">
        <v>0</v>
      </c>
      <c r="AW124" s="1">
        <v>0</v>
      </c>
      <c r="AX124" s="1">
        <v>-8286</v>
      </c>
      <c r="AY124" s="1">
        <v>28416</v>
      </c>
      <c r="AZ124" s="1">
        <v>-22</v>
      </c>
      <c r="BA124" s="1">
        <v>54.695099999999996</v>
      </c>
      <c r="BB124" s="1">
        <v>50.248699999999999</v>
      </c>
    </row>
    <row r="125" spans="1:54" x14ac:dyDescent="0.3">
      <c r="A125" s="78" t="s">
        <v>61</v>
      </c>
      <c r="B125" s="1">
        <v>13</v>
      </c>
      <c r="C125" s="1">
        <v>40</v>
      </c>
      <c r="D125" s="1">
        <v>15</v>
      </c>
      <c r="E125" s="1">
        <v>50</v>
      </c>
      <c r="F125" s="1">
        <v>3</v>
      </c>
      <c r="G125" s="1">
        <v>261</v>
      </c>
      <c r="H125" s="18">
        <v>56.931100000000001</v>
      </c>
      <c r="I125" s="1">
        <v>0.12870400000000001</v>
      </c>
      <c r="J125" s="1">
        <v>3.8094000000000003E-2</v>
      </c>
      <c r="K125" s="17">
        <v>4.0731999999999997E-2</v>
      </c>
      <c r="L125" s="1">
        <v>37.259599999999999</v>
      </c>
      <c r="M125" s="1">
        <v>6.3703900000000004</v>
      </c>
      <c r="N125" s="1">
        <v>3.4264999999999997E-2</v>
      </c>
      <c r="O125" s="1">
        <v>1.47895</v>
      </c>
      <c r="P125" s="1">
        <v>0.40878100000000001</v>
      </c>
      <c r="Q125" s="1">
        <v>0.427033</v>
      </c>
      <c r="R125" s="1">
        <v>1.0561199999999999</v>
      </c>
      <c r="S125" s="1">
        <v>49.191899999999997</v>
      </c>
      <c r="T125" s="1">
        <v>96.393799999999999</v>
      </c>
      <c r="U125" s="1">
        <v>0.21468499999999999</v>
      </c>
      <c r="V125" s="1">
        <v>5.1457000000000003E-2</v>
      </c>
      <c r="W125" s="1">
        <v>79.711699999999993</v>
      </c>
      <c r="X125" s="1">
        <v>12.0367</v>
      </c>
      <c r="Y125" s="1">
        <v>5.6821999999999998E-2</v>
      </c>
      <c r="Z125" s="1">
        <v>1.90266</v>
      </c>
      <c r="AA125" s="1">
        <v>0.571967</v>
      </c>
      <c r="AB125" s="1">
        <v>0.575631</v>
      </c>
      <c r="AC125" s="1">
        <v>1.2722</v>
      </c>
      <c r="AD125" s="1">
        <v>0</v>
      </c>
      <c r="AE125" s="1">
        <v>96.393799999999999</v>
      </c>
      <c r="AF125" s="1">
        <v>4.6519999999999999E-3</v>
      </c>
      <c r="AG125" s="1">
        <v>7.0159999999999997E-3</v>
      </c>
      <c r="AH125" s="1">
        <v>7.2899999999999996E-3</v>
      </c>
      <c r="AI125" s="1">
        <v>6.4089999999999998E-3</v>
      </c>
      <c r="AJ125" s="1">
        <v>8.1279999999999998E-3</v>
      </c>
      <c r="AK125" s="1">
        <v>2.2977000000000001E-2</v>
      </c>
      <c r="AL125" s="1">
        <v>0</v>
      </c>
      <c r="AM125" s="1">
        <v>0</v>
      </c>
      <c r="AN125" s="1">
        <v>0</v>
      </c>
      <c r="AO125" s="1">
        <v>7.7590000000000003E-3</v>
      </c>
      <c r="AP125" s="1">
        <v>9.4769999999999993E-3</v>
      </c>
      <c r="AQ125" s="1">
        <v>1.5597E-2</v>
      </c>
      <c r="AR125" s="1">
        <v>1.2109999999999999E-2</v>
      </c>
      <c r="AS125" s="1">
        <v>1.3479E-2</v>
      </c>
      <c r="AT125" s="1">
        <v>2.9559999999999999E-2</v>
      </c>
      <c r="AU125" s="1">
        <v>0</v>
      </c>
      <c r="AV125" s="1">
        <v>0</v>
      </c>
      <c r="AW125" s="1">
        <v>0</v>
      </c>
      <c r="AX125" s="1">
        <v>-8284</v>
      </c>
      <c r="AY125" s="1">
        <v>28415</v>
      </c>
      <c r="AZ125" s="1">
        <v>-22</v>
      </c>
      <c r="BA125" s="1">
        <v>56.931100000000001</v>
      </c>
      <c r="BB125" s="1">
        <v>50.248699999999999</v>
      </c>
    </row>
    <row r="126" spans="1:54" x14ac:dyDescent="0.3">
      <c r="A126" s="78" t="s">
        <v>61</v>
      </c>
      <c r="B126" s="1">
        <v>13</v>
      </c>
      <c r="C126" s="1">
        <v>40</v>
      </c>
      <c r="D126" s="1">
        <v>15</v>
      </c>
      <c r="E126" s="1">
        <v>50</v>
      </c>
      <c r="F126" s="1">
        <v>3</v>
      </c>
      <c r="G126" s="1">
        <v>262</v>
      </c>
      <c r="H126" s="18">
        <v>60.536700000000003</v>
      </c>
      <c r="I126" s="1">
        <v>0.12461700000000001</v>
      </c>
      <c r="J126" s="1">
        <v>3.8087000000000003E-2</v>
      </c>
      <c r="K126" s="17">
        <v>1.8190999999999999E-2</v>
      </c>
      <c r="L126" s="1">
        <v>36.965899999999998</v>
      </c>
      <c r="M126" s="1">
        <v>6.2464500000000003</v>
      </c>
      <c r="N126" s="1">
        <v>3.8178999999999998E-2</v>
      </c>
      <c r="O126" s="1">
        <v>1.3956900000000001</v>
      </c>
      <c r="P126" s="1">
        <v>0.33024799999999999</v>
      </c>
      <c r="Q126" s="1">
        <v>0.470111</v>
      </c>
      <c r="R126" s="1">
        <v>1.3399700000000001</v>
      </c>
      <c r="S126" s="1">
        <v>48.764699999999998</v>
      </c>
      <c r="T126" s="1">
        <v>95.713899999999995</v>
      </c>
      <c r="U126" s="1">
        <v>0.207869</v>
      </c>
      <c r="V126" s="1">
        <v>5.1448000000000001E-2</v>
      </c>
      <c r="W126" s="1">
        <v>79.083299999999994</v>
      </c>
      <c r="X126" s="1">
        <v>11.8026</v>
      </c>
      <c r="Y126" s="1">
        <v>6.3311999999999993E-2</v>
      </c>
      <c r="Z126" s="1">
        <v>1.79555</v>
      </c>
      <c r="AA126" s="1">
        <v>0.46208399999999999</v>
      </c>
      <c r="AB126" s="1">
        <v>0.63369799999999998</v>
      </c>
      <c r="AC126" s="1">
        <v>1.6141099999999999</v>
      </c>
      <c r="AD126" s="1">
        <v>0</v>
      </c>
      <c r="AE126" s="1">
        <v>95.713899999999995</v>
      </c>
      <c r="AF126" s="1">
        <v>4.7410000000000004E-3</v>
      </c>
      <c r="AG126" s="1">
        <v>6.796E-3</v>
      </c>
      <c r="AH126" s="1">
        <v>7.4250000000000002E-3</v>
      </c>
      <c r="AI126" s="1">
        <v>6.6550000000000003E-3</v>
      </c>
      <c r="AJ126" s="1">
        <v>7.842E-3</v>
      </c>
      <c r="AK126" s="1">
        <v>2.3636000000000001E-2</v>
      </c>
      <c r="AL126" s="1">
        <v>2.8493000000000001E-2</v>
      </c>
      <c r="AM126" s="1">
        <v>0</v>
      </c>
      <c r="AN126" s="1">
        <v>0</v>
      </c>
      <c r="AO126" s="3">
        <v>7.9080000000000001E-3</v>
      </c>
      <c r="AP126" s="1">
        <v>9.1800000000000007E-3</v>
      </c>
      <c r="AQ126" s="1">
        <v>1.5885E-2</v>
      </c>
      <c r="AR126" s="1">
        <v>1.2574999999999999E-2</v>
      </c>
      <c r="AS126" s="1">
        <v>1.3004E-2</v>
      </c>
      <c r="AT126" s="1">
        <v>3.0408000000000001E-2</v>
      </c>
      <c r="AU126" s="1">
        <v>3.9868000000000001E-2</v>
      </c>
      <c r="AV126" s="1">
        <v>0</v>
      </c>
      <c r="AW126" s="1">
        <v>0</v>
      </c>
      <c r="AX126" s="1">
        <v>-8281</v>
      </c>
      <c r="AY126" s="1">
        <v>28413</v>
      </c>
      <c r="AZ126" s="1">
        <v>-22</v>
      </c>
      <c r="BA126" s="1">
        <v>60.536700000000003</v>
      </c>
      <c r="BB126" s="1">
        <v>50.248699999999999</v>
      </c>
    </row>
    <row r="127" spans="1:54" x14ac:dyDescent="0.3">
      <c r="AO127" s="3"/>
    </row>
    <row r="128" spans="1:54" x14ac:dyDescent="0.3">
      <c r="A128" s="78" t="s">
        <v>601</v>
      </c>
      <c r="D128" s="1">
        <v>15</v>
      </c>
      <c r="E128" s="1">
        <v>200</v>
      </c>
      <c r="F128" s="1">
        <v>5</v>
      </c>
      <c r="H128" s="18">
        <v>5</v>
      </c>
      <c r="I128" s="1">
        <v>0.14000000000000001</v>
      </c>
      <c r="J128" s="1">
        <v>8.9800000000000005E-2</v>
      </c>
      <c r="K128" s="17">
        <v>8.1059999999999993E-2</v>
      </c>
      <c r="L128" s="1">
        <v>35.1</v>
      </c>
      <c r="M128" s="1">
        <v>5.86</v>
      </c>
      <c r="N128" s="1">
        <v>0.05</v>
      </c>
      <c r="O128" s="1">
        <v>1.74</v>
      </c>
      <c r="P128" s="1">
        <v>0.39</v>
      </c>
      <c r="Q128" s="1">
        <v>2.33</v>
      </c>
      <c r="R128" s="1">
        <v>4.2300000000000004</v>
      </c>
      <c r="S128" s="1">
        <v>47.98</v>
      </c>
      <c r="T128" s="1">
        <v>97.98</v>
      </c>
      <c r="U128" s="1">
        <v>0.24</v>
      </c>
      <c r="W128" s="1">
        <v>75.09</v>
      </c>
      <c r="X128" s="1">
        <v>11.07</v>
      </c>
      <c r="Y128" s="1">
        <v>0.08</v>
      </c>
      <c r="Z128" s="1">
        <v>2.4900000000000002</v>
      </c>
      <c r="AA128" s="1">
        <v>0.55000000000000004</v>
      </c>
      <c r="AB128" s="1">
        <v>3.14</v>
      </c>
      <c r="AC128" s="1">
        <v>5.0999999999999996</v>
      </c>
      <c r="AE128" s="1">
        <v>97.98</v>
      </c>
      <c r="AF128" s="1">
        <v>3.9399999999999998E-2</v>
      </c>
      <c r="AG128" s="1">
        <v>1.15E-2</v>
      </c>
      <c r="AH128" s="1">
        <v>6.1100000000000002E-2</v>
      </c>
      <c r="AI128" s="1">
        <v>4.2799999999999998E-2</v>
      </c>
      <c r="AJ128" s="1">
        <v>3.5099999999999999E-2</v>
      </c>
      <c r="AK128" s="1">
        <v>0.1089</v>
      </c>
      <c r="AL128" s="1">
        <v>6.9400000000000003E-2</v>
      </c>
      <c r="AM128" s="1">
        <v>0.10059999999999999</v>
      </c>
      <c r="AN128" s="1">
        <v>7.4399999999999994E-2</v>
      </c>
      <c r="AX128" s="4">
        <v>4029</v>
      </c>
      <c r="AY128" s="4">
        <v>-29247</v>
      </c>
      <c r="AZ128" s="1">
        <v>11.0923</v>
      </c>
      <c r="BA128" s="1">
        <v>5</v>
      </c>
    </row>
    <row r="129" spans="1:53" x14ac:dyDescent="0.3">
      <c r="A129" s="78" t="s">
        <v>601</v>
      </c>
      <c r="D129" s="1">
        <v>15</v>
      </c>
      <c r="E129" s="1">
        <v>200</v>
      </c>
      <c r="F129" s="1">
        <v>5</v>
      </c>
      <c r="H129" s="18">
        <v>10</v>
      </c>
      <c r="I129" s="1">
        <v>0.16</v>
      </c>
      <c r="J129" s="1">
        <v>5.5500000000000001E-2</v>
      </c>
      <c r="K129" s="17">
        <v>5.1979999999999998E-2</v>
      </c>
      <c r="L129" s="1">
        <v>35.340000000000003</v>
      </c>
      <c r="M129" s="1">
        <v>5.92</v>
      </c>
      <c r="N129" s="1">
        <v>0.06</v>
      </c>
      <c r="O129" s="1">
        <v>1.76</v>
      </c>
      <c r="P129" s="1">
        <v>0.37</v>
      </c>
      <c r="Q129" s="1">
        <v>2.2599999999999998</v>
      </c>
      <c r="R129" s="1">
        <v>4.0599999999999996</v>
      </c>
      <c r="S129" s="1">
        <v>48.23</v>
      </c>
      <c r="T129" s="1">
        <v>98.25</v>
      </c>
      <c r="U129" s="1">
        <v>0.26</v>
      </c>
      <c r="W129" s="1">
        <v>75.61</v>
      </c>
      <c r="X129" s="1">
        <v>11.19</v>
      </c>
      <c r="Y129" s="1">
        <v>0.1</v>
      </c>
      <c r="Z129" s="1">
        <v>2.52</v>
      </c>
      <c r="AA129" s="1">
        <v>0.51</v>
      </c>
      <c r="AB129" s="1">
        <v>3.05</v>
      </c>
      <c r="AC129" s="1">
        <v>4.8899999999999997</v>
      </c>
      <c r="AE129" s="1">
        <v>98.25</v>
      </c>
      <c r="AF129" s="1">
        <v>3.7499999999999999E-2</v>
      </c>
      <c r="AG129" s="1">
        <v>1.15E-2</v>
      </c>
      <c r="AH129" s="1">
        <v>5.9799999999999999E-2</v>
      </c>
      <c r="AI129" s="1">
        <v>4.2599999999999999E-2</v>
      </c>
      <c r="AJ129" s="1">
        <v>3.1899999999999998E-2</v>
      </c>
      <c r="AK129" s="1">
        <v>9.9900000000000003E-2</v>
      </c>
      <c r="AL129" s="1">
        <v>7.4300000000000005E-2</v>
      </c>
      <c r="AM129" s="1">
        <v>6.9699999999999998E-2</v>
      </c>
      <c r="AN129" s="1">
        <v>9.0399999999999994E-2</v>
      </c>
      <c r="AX129" s="4">
        <v>4034</v>
      </c>
      <c r="AY129" s="4">
        <v>-29247</v>
      </c>
      <c r="AZ129" s="1">
        <v>11.0776</v>
      </c>
      <c r="BA129" s="1">
        <v>10</v>
      </c>
    </row>
    <row r="130" spans="1:53" x14ac:dyDescent="0.3">
      <c r="A130" s="78" t="s">
        <v>601</v>
      </c>
      <c r="D130" s="1">
        <v>15</v>
      </c>
      <c r="E130" s="1">
        <v>200</v>
      </c>
      <c r="F130" s="1">
        <v>5</v>
      </c>
      <c r="H130" s="18">
        <v>15</v>
      </c>
      <c r="I130" s="1">
        <v>0.13</v>
      </c>
      <c r="J130" s="1">
        <v>5.8000000000000003E-2</v>
      </c>
      <c r="K130" s="17">
        <v>5.6099999999999997E-2</v>
      </c>
      <c r="L130" s="1">
        <v>35.340000000000003</v>
      </c>
      <c r="M130" s="1">
        <v>5.88</v>
      </c>
      <c r="N130" s="1">
        <v>0.04</v>
      </c>
      <c r="O130" s="1">
        <v>1.68</v>
      </c>
      <c r="P130" s="1">
        <v>0.4</v>
      </c>
      <c r="Q130" s="1">
        <v>2.19</v>
      </c>
      <c r="R130" s="1">
        <v>4.16</v>
      </c>
      <c r="S130" s="1">
        <v>48.16</v>
      </c>
      <c r="T130" s="1">
        <v>98.11</v>
      </c>
      <c r="U130" s="1">
        <v>0.22</v>
      </c>
      <c r="W130" s="1">
        <v>75.61</v>
      </c>
      <c r="X130" s="1">
        <v>11.11</v>
      </c>
      <c r="Y130" s="1">
        <v>7.0000000000000007E-2</v>
      </c>
      <c r="Z130" s="1">
        <v>2.4</v>
      </c>
      <c r="AA130" s="1">
        <v>0.56000000000000005</v>
      </c>
      <c r="AB130" s="1">
        <v>2.95</v>
      </c>
      <c r="AC130" s="1">
        <v>5.01</v>
      </c>
      <c r="AE130" s="1">
        <v>98.11</v>
      </c>
      <c r="AF130" s="1">
        <v>3.85E-2</v>
      </c>
      <c r="AG130" s="1">
        <v>1.15E-2</v>
      </c>
      <c r="AH130" s="1">
        <v>5.7299999999999997E-2</v>
      </c>
      <c r="AI130" s="1">
        <v>4.1799999999999997E-2</v>
      </c>
      <c r="AJ130" s="1">
        <v>3.5099999999999999E-2</v>
      </c>
      <c r="AK130" s="1">
        <v>0.1056</v>
      </c>
      <c r="AL130" s="1">
        <v>6.0900000000000003E-2</v>
      </c>
      <c r="AM130" s="1">
        <v>8.14E-2</v>
      </c>
      <c r="AN130" s="1">
        <v>7.9699999999999993E-2</v>
      </c>
      <c r="AX130" s="4">
        <v>4039</v>
      </c>
      <c r="AY130" s="4">
        <v>-29247</v>
      </c>
      <c r="AZ130" s="1">
        <v>11.0787</v>
      </c>
      <c r="BA130" s="1">
        <v>15</v>
      </c>
    </row>
    <row r="131" spans="1:53" x14ac:dyDescent="0.3">
      <c r="A131" s="78" t="s">
        <v>601</v>
      </c>
      <c r="D131" s="1">
        <v>15</v>
      </c>
      <c r="E131" s="1">
        <v>200</v>
      </c>
      <c r="F131" s="1">
        <v>5</v>
      </c>
      <c r="H131" s="18">
        <v>20</v>
      </c>
      <c r="I131" s="1">
        <v>0.13</v>
      </c>
      <c r="J131" s="1">
        <v>4.2999999999999997E-2</v>
      </c>
      <c r="K131" s="17">
        <v>4.1799999999999997E-2</v>
      </c>
      <c r="L131" s="1">
        <v>33.21</v>
      </c>
      <c r="M131" s="1">
        <v>5.4</v>
      </c>
      <c r="N131" s="1">
        <v>0.03</v>
      </c>
      <c r="O131" s="1">
        <v>1.51</v>
      </c>
      <c r="P131" s="1">
        <v>2.2599999999999998</v>
      </c>
      <c r="Q131" s="1">
        <v>1.9</v>
      </c>
      <c r="R131" s="1">
        <v>3.98</v>
      </c>
      <c r="S131" s="1">
        <v>47.81</v>
      </c>
      <c r="T131" s="1">
        <v>97.88</v>
      </c>
      <c r="U131" s="1">
        <v>0.22</v>
      </c>
      <c r="W131" s="1">
        <v>71.040000000000006</v>
      </c>
      <c r="X131" s="1">
        <v>10.210000000000001</v>
      </c>
      <c r="Y131" s="1">
        <v>0.05</v>
      </c>
      <c r="Z131" s="1">
        <v>2.16</v>
      </c>
      <c r="AA131" s="1">
        <v>3.16</v>
      </c>
      <c r="AB131" s="1">
        <v>2.56</v>
      </c>
      <c r="AC131" s="1">
        <v>4.79</v>
      </c>
      <c r="AE131" s="1">
        <v>97.88</v>
      </c>
      <c r="AF131" s="1">
        <v>3.8600000000000002E-2</v>
      </c>
      <c r="AG131" s="1">
        <v>1.1599999999999999E-2</v>
      </c>
      <c r="AH131" s="1">
        <v>5.8200000000000002E-2</v>
      </c>
      <c r="AI131" s="1">
        <v>4.2900000000000001E-2</v>
      </c>
      <c r="AJ131" s="1">
        <v>3.6700000000000003E-2</v>
      </c>
      <c r="AK131" s="1">
        <v>0.1162</v>
      </c>
      <c r="AL131" s="1">
        <v>7.85E-2</v>
      </c>
      <c r="AM131" s="1">
        <v>0.1101</v>
      </c>
      <c r="AN131" s="1">
        <v>7.2499999999999995E-2</v>
      </c>
      <c r="AX131" s="4">
        <v>4044</v>
      </c>
      <c r="AY131" s="4">
        <v>-29247</v>
      </c>
      <c r="AZ131" s="1">
        <v>11.0723</v>
      </c>
      <c r="BA131" s="1">
        <v>20</v>
      </c>
    </row>
    <row r="132" spans="1:53" x14ac:dyDescent="0.3">
      <c r="A132" s="78" t="s">
        <v>601</v>
      </c>
      <c r="D132" s="1">
        <v>15</v>
      </c>
      <c r="E132" s="1">
        <v>200</v>
      </c>
      <c r="F132" s="1">
        <v>5</v>
      </c>
      <c r="H132" s="18">
        <v>25</v>
      </c>
      <c r="I132" s="1">
        <v>0.12</v>
      </c>
      <c r="J132" s="1">
        <v>4.5900000000000003E-2</v>
      </c>
      <c r="K132" s="17">
        <v>4.5069999999999999E-2</v>
      </c>
      <c r="L132" s="1">
        <v>35.04</v>
      </c>
      <c r="M132" s="1">
        <v>5.91</v>
      </c>
      <c r="N132" s="1">
        <v>0.04</v>
      </c>
      <c r="O132" s="1">
        <v>1.56</v>
      </c>
      <c r="P132" s="1">
        <v>0.34</v>
      </c>
      <c r="Q132" s="1">
        <v>2.06</v>
      </c>
      <c r="R132" s="1">
        <v>4.22</v>
      </c>
      <c r="S132" s="1">
        <v>47.69</v>
      </c>
      <c r="T132" s="1">
        <v>97.03</v>
      </c>
      <c r="U132" s="1">
        <v>0.21</v>
      </c>
      <c r="W132" s="1">
        <v>74.97</v>
      </c>
      <c r="X132" s="1">
        <v>11.17</v>
      </c>
      <c r="Y132" s="1">
        <v>7.0000000000000007E-2</v>
      </c>
      <c r="Z132" s="1">
        <v>2.2400000000000002</v>
      </c>
      <c r="AA132" s="1">
        <v>0.47</v>
      </c>
      <c r="AB132" s="1">
        <v>2.77</v>
      </c>
      <c r="AC132" s="1">
        <v>5.08</v>
      </c>
      <c r="AE132" s="1">
        <v>97.03</v>
      </c>
      <c r="AF132" s="1">
        <v>4.0300000000000002E-2</v>
      </c>
      <c r="AG132" s="1">
        <v>1.15E-2</v>
      </c>
      <c r="AH132" s="1">
        <v>6.5199999999999994E-2</v>
      </c>
      <c r="AI132" s="1">
        <v>4.3200000000000002E-2</v>
      </c>
      <c r="AJ132" s="1">
        <v>3.73E-2</v>
      </c>
      <c r="AK132" s="1">
        <v>0.1196</v>
      </c>
      <c r="AL132" s="1">
        <v>8.6900000000000005E-2</v>
      </c>
      <c r="AM132" s="1">
        <v>8.1299999999999997E-2</v>
      </c>
      <c r="AN132" s="1">
        <v>7.9699999999999993E-2</v>
      </c>
      <c r="AX132" s="4">
        <v>4049</v>
      </c>
      <c r="AY132" s="4">
        <v>-29247</v>
      </c>
      <c r="AZ132" s="1">
        <v>11.073499999999999</v>
      </c>
      <c r="BA132" s="1">
        <v>25</v>
      </c>
    </row>
    <row r="133" spans="1:53" x14ac:dyDescent="0.3">
      <c r="A133" s="78" t="s">
        <v>601</v>
      </c>
      <c r="D133" s="1">
        <v>15</v>
      </c>
      <c r="E133" s="1">
        <v>200</v>
      </c>
      <c r="F133" s="1">
        <v>5</v>
      </c>
      <c r="H133" s="18">
        <v>30</v>
      </c>
      <c r="I133" s="1">
        <v>0.13</v>
      </c>
      <c r="J133" s="1">
        <v>5.21E-2</v>
      </c>
      <c r="K133" s="17">
        <v>5.1479999999999998E-2</v>
      </c>
      <c r="L133" s="1">
        <v>31.18</v>
      </c>
      <c r="M133" s="1">
        <v>5.05</v>
      </c>
      <c r="N133" s="1">
        <v>0.04</v>
      </c>
      <c r="O133" s="1">
        <v>1.47</v>
      </c>
      <c r="P133" s="1">
        <v>0.34</v>
      </c>
      <c r="Q133" s="1">
        <v>1.56</v>
      </c>
      <c r="R133" s="1">
        <v>3.42</v>
      </c>
      <c r="S133" s="1">
        <v>42.15</v>
      </c>
      <c r="T133" s="1">
        <v>85.37</v>
      </c>
      <c r="U133" s="1">
        <v>0.21</v>
      </c>
      <c r="W133" s="1">
        <v>66.709999999999994</v>
      </c>
      <c r="X133" s="1">
        <v>9.5299999999999994</v>
      </c>
      <c r="Y133" s="1">
        <v>7.0000000000000007E-2</v>
      </c>
      <c r="Z133" s="1">
        <v>2.1</v>
      </c>
      <c r="AA133" s="1">
        <v>0.47</v>
      </c>
      <c r="AB133" s="1">
        <v>2.1</v>
      </c>
      <c r="AC133" s="1">
        <v>4.12</v>
      </c>
      <c r="AE133" s="1">
        <v>85.37</v>
      </c>
      <c r="AF133" s="1">
        <v>3.4700000000000002E-2</v>
      </c>
      <c r="AG133" s="1">
        <v>1.15E-2</v>
      </c>
      <c r="AH133" s="1">
        <v>5.8000000000000003E-2</v>
      </c>
      <c r="AI133" s="1">
        <v>4.3499999999999997E-2</v>
      </c>
      <c r="AJ133" s="1">
        <v>3.3399999999999999E-2</v>
      </c>
      <c r="AK133" s="1">
        <v>0.1076</v>
      </c>
      <c r="AL133" s="1">
        <v>7.2800000000000004E-2</v>
      </c>
      <c r="AM133" s="1">
        <v>7.5899999999999995E-2</v>
      </c>
      <c r="AN133" s="1">
        <v>7.6499999999999999E-2</v>
      </c>
      <c r="AX133" s="4">
        <v>4054</v>
      </c>
      <c r="AY133" s="4">
        <v>-29247</v>
      </c>
      <c r="AZ133" s="1">
        <v>11.0762</v>
      </c>
      <c r="BA133" s="1">
        <v>30</v>
      </c>
    </row>
    <row r="134" spans="1:53" x14ac:dyDescent="0.3">
      <c r="A134" s="78" t="s">
        <v>601</v>
      </c>
      <c r="D134" s="1">
        <v>15</v>
      </c>
      <c r="E134" s="1">
        <v>200</v>
      </c>
      <c r="F134" s="1">
        <v>5</v>
      </c>
      <c r="H134" s="18">
        <v>35</v>
      </c>
      <c r="I134" s="1">
        <v>0.13</v>
      </c>
      <c r="J134" s="1">
        <v>3.3700000000000001E-2</v>
      </c>
      <c r="K134" s="17">
        <v>3.322E-2</v>
      </c>
      <c r="L134" s="1">
        <v>35.229999999999997</v>
      </c>
      <c r="M134" s="1">
        <v>5.9</v>
      </c>
      <c r="N134" s="1">
        <v>0.04</v>
      </c>
      <c r="O134" s="1">
        <v>1.76</v>
      </c>
      <c r="P134" s="1">
        <v>0.43</v>
      </c>
      <c r="Q134" s="1">
        <v>1.96</v>
      </c>
      <c r="R134" s="1">
        <v>4.17</v>
      </c>
      <c r="S134" s="1">
        <v>48.01</v>
      </c>
      <c r="T134" s="1">
        <v>97.74</v>
      </c>
      <c r="U134" s="1">
        <v>0.21</v>
      </c>
      <c r="W134" s="1">
        <v>75.36</v>
      </c>
      <c r="X134" s="1">
        <v>11.15</v>
      </c>
      <c r="Y134" s="1">
        <v>7.0000000000000007E-2</v>
      </c>
      <c r="Z134" s="1">
        <v>2.5099999999999998</v>
      </c>
      <c r="AA134" s="1">
        <v>0.59</v>
      </c>
      <c r="AB134" s="1">
        <v>2.64</v>
      </c>
      <c r="AC134" s="1">
        <v>5.0199999999999996</v>
      </c>
      <c r="AE134" s="1">
        <v>97.74</v>
      </c>
      <c r="AF134" s="1">
        <v>4.0599999999999997E-2</v>
      </c>
      <c r="AG134" s="5">
        <v>1.2500000000000001E-2</v>
      </c>
      <c r="AH134" s="1">
        <v>6.6900000000000001E-2</v>
      </c>
      <c r="AI134" s="1">
        <v>4.53E-2</v>
      </c>
      <c r="AJ134" s="1">
        <v>3.73E-2</v>
      </c>
      <c r="AK134" s="1">
        <v>0.1075</v>
      </c>
      <c r="AL134" s="1">
        <v>8.0100000000000005E-2</v>
      </c>
      <c r="AM134" s="1">
        <v>0.10100000000000001</v>
      </c>
      <c r="AN134" s="1">
        <v>7.8E-2</v>
      </c>
      <c r="AX134" s="4">
        <v>4059</v>
      </c>
      <c r="AY134" s="4">
        <v>-29247</v>
      </c>
      <c r="AZ134" s="1">
        <v>11.068300000000001</v>
      </c>
      <c r="BA134" s="1">
        <v>35</v>
      </c>
    </row>
    <row r="135" spans="1:53" x14ac:dyDescent="0.3">
      <c r="A135" s="79" t="s">
        <v>602</v>
      </c>
      <c r="B135" s="4"/>
      <c r="C135" s="4"/>
      <c r="D135" s="1">
        <v>15</v>
      </c>
      <c r="E135" s="1">
        <v>200</v>
      </c>
      <c r="F135" s="1">
        <v>5</v>
      </c>
      <c r="G135" s="4"/>
      <c r="H135" s="19">
        <v>4.57</v>
      </c>
      <c r="I135" s="4">
        <v>0.13</v>
      </c>
      <c r="J135" s="5">
        <v>0.11210000000000001</v>
      </c>
      <c r="K135" s="80">
        <v>0.10238</v>
      </c>
      <c r="L135" s="4">
        <v>35.130000000000003</v>
      </c>
      <c r="M135" s="4">
        <v>5.82</v>
      </c>
      <c r="N135" s="4">
        <v>0.03</v>
      </c>
      <c r="O135" s="4">
        <v>1.18</v>
      </c>
      <c r="P135" s="4">
        <v>0.33</v>
      </c>
      <c r="Q135" s="4">
        <v>2.66</v>
      </c>
      <c r="R135" s="4">
        <v>4.1399999999999997</v>
      </c>
      <c r="S135" s="4">
        <v>47.73</v>
      </c>
      <c r="T135" s="4">
        <v>97.17</v>
      </c>
      <c r="U135" s="4">
        <v>0.22</v>
      </c>
      <c r="V135" s="4"/>
      <c r="W135" s="4">
        <v>75.150000000000006</v>
      </c>
      <c r="X135" s="4">
        <v>11</v>
      </c>
      <c r="Y135" s="4">
        <v>0.04</v>
      </c>
      <c r="Z135" s="4">
        <v>1.69</v>
      </c>
      <c r="AA135" s="4">
        <v>0.46</v>
      </c>
      <c r="AB135" s="4">
        <v>3.58</v>
      </c>
      <c r="AC135" s="4">
        <v>4.99</v>
      </c>
      <c r="AE135" s="4">
        <v>97.17</v>
      </c>
      <c r="AF135" s="5">
        <v>3.6999999999999998E-2</v>
      </c>
      <c r="AG135" s="5">
        <v>1.1900000000000001E-2</v>
      </c>
      <c r="AH135" s="5">
        <v>6.1600000000000002E-2</v>
      </c>
      <c r="AI135" s="5">
        <v>4.3299999999999998E-2</v>
      </c>
      <c r="AJ135" s="5">
        <v>3.8199999999999998E-2</v>
      </c>
      <c r="AK135" s="5">
        <v>0.1182</v>
      </c>
      <c r="AL135" s="5">
        <v>7.7499999999999999E-2</v>
      </c>
      <c r="AM135" s="5">
        <v>7.5200000000000003E-2</v>
      </c>
      <c r="AN135" s="5">
        <v>6.3500000000000001E-2</v>
      </c>
      <c r="AX135" s="1">
        <v>-4269</v>
      </c>
      <c r="AY135" s="1">
        <v>-1431.9</v>
      </c>
      <c r="AZ135" s="1">
        <v>11.067500000000001</v>
      </c>
      <c r="BA135" s="4">
        <v>4.57</v>
      </c>
    </row>
    <row r="136" spans="1:53" x14ac:dyDescent="0.3">
      <c r="A136" s="79" t="s">
        <v>602</v>
      </c>
      <c r="B136" s="4"/>
      <c r="C136" s="4"/>
      <c r="D136" s="1">
        <v>15</v>
      </c>
      <c r="E136" s="1">
        <v>200</v>
      </c>
      <c r="F136" s="1">
        <v>5</v>
      </c>
      <c r="G136" s="4"/>
      <c r="H136" s="19">
        <v>9.14</v>
      </c>
      <c r="I136" s="4">
        <v>0.15</v>
      </c>
      <c r="J136" s="5">
        <v>5.3699999999999998E-2</v>
      </c>
      <c r="K136" s="80">
        <v>4.9700000000000001E-2</v>
      </c>
      <c r="L136" s="4">
        <v>34.99</v>
      </c>
      <c r="M136" s="4">
        <v>5.85</v>
      </c>
      <c r="N136" s="4">
        <v>0.02</v>
      </c>
      <c r="O136" s="4">
        <v>1.33</v>
      </c>
      <c r="P136" s="4">
        <v>0.36</v>
      </c>
      <c r="Q136" s="4">
        <v>2.61</v>
      </c>
      <c r="R136" s="4">
        <v>4.1500000000000004</v>
      </c>
      <c r="S136" s="4">
        <v>47.67</v>
      </c>
      <c r="T136" s="4">
        <v>97.17</v>
      </c>
      <c r="U136" s="4">
        <v>0.24</v>
      </c>
      <c r="V136" s="4"/>
      <c r="W136" s="4">
        <v>74.849999999999994</v>
      </c>
      <c r="X136" s="4">
        <v>11.05</v>
      </c>
      <c r="Y136" s="4">
        <v>0.04</v>
      </c>
      <c r="Z136" s="4">
        <v>1.9</v>
      </c>
      <c r="AA136" s="4">
        <v>0.5</v>
      </c>
      <c r="AB136" s="4">
        <v>3.52</v>
      </c>
      <c r="AC136" s="4">
        <v>4.99</v>
      </c>
      <c r="AE136" s="4">
        <v>97.17</v>
      </c>
      <c r="AF136" s="5">
        <v>3.5999999999999997E-2</v>
      </c>
      <c r="AG136" s="5">
        <v>1.1900000000000001E-2</v>
      </c>
      <c r="AH136" s="5">
        <v>6.5699999999999995E-2</v>
      </c>
      <c r="AI136" s="5">
        <v>4.0399999999999998E-2</v>
      </c>
      <c r="AJ136" s="5">
        <v>3.44E-2</v>
      </c>
      <c r="AK136" s="5">
        <v>0.1197</v>
      </c>
      <c r="AL136" s="5">
        <v>7.5899999999999995E-2</v>
      </c>
      <c r="AM136" s="5">
        <v>0.11260000000000001</v>
      </c>
      <c r="AN136" s="5">
        <v>9.3299999999999994E-2</v>
      </c>
      <c r="AX136" s="1">
        <v>-4271</v>
      </c>
      <c r="AY136" s="1">
        <v>-1427.8</v>
      </c>
      <c r="AZ136" s="1">
        <v>11.0425</v>
      </c>
      <c r="BA136" s="4">
        <v>9.14</v>
      </c>
    </row>
    <row r="137" spans="1:53" x14ac:dyDescent="0.3">
      <c r="A137" s="79" t="s">
        <v>602</v>
      </c>
      <c r="B137" s="4"/>
      <c r="C137" s="4"/>
      <c r="D137" s="1">
        <v>15</v>
      </c>
      <c r="E137" s="1">
        <v>200</v>
      </c>
      <c r="F137" s="1">
        <v>5</v>
      </c>
      <c r="G137" s="4"/>
      <c r="H137" s="19">
        <v>13.72</v>
      </c>
      <c r="I137" s="4">
        <v>0.11</v>
      </c>
      <c r="J137" s="5">
        <v>4.4600000000000001E-2</v>
      </c>
      <c r="K137" s="80">
        <v>4.2410000000000003E-2</v>
      </c>
      <c r="L137" s="4">
        <v>35.119999999999997</v>
      </c>
      <c r="M137" s="4">
        <v>5.86</v>
      </c>
      <c r="N137" s="4">
        <v>0.05</v>
      </c>
      <c r="O137" s="4">
        <v>1.21</v>
      </c>
      <c r="P137" s="4">
        <v>0.31</v>
      </c>
      <c r="Q137" s="4">
        <v>2.4700000000000002</v>
      </c>
      <c r="R137" s="4">
        <v>4.1500000000000004</v>
      </c>
      <c r="S137" s="4">
        <v>47.71</v>
      </c>
      <c r="T137" s="4">
        <v>97.02</v>
      </c>
      <c r="U137" s="4">
        <v>0.18</v>
      </c>
      <c r="V137" s="4"/>
      <c r="W137" s="4">
        <v>75.14</v>
      </c>
      <c r="X137" s="4">
        <v>11.07</v>
      </c>
      <c r="Y137" s="4">
        <v>7.0000000000000007E-2</v>
      </c>
      <c r="Z137" s="4">
        <v>1.74</v>
      </c>
      <c r="AA137" s="4">
        <v>0.44</v>
      </c>
      <c r="AB137" s="4">
        <v>3.33</v>
      </c>
      <c r="AC137" s="4">
        <v>5</v>
      </c>
      <c r="AE137" s="4">
        <v>97.02</v>
      </c>
      <c r="AF137" s="5">
        <v>3.8399999999999997E-2</v>
      </c>
      <c r="AG137" s="5">
        <v>1.1900000000000001E-2</v>
      </c>
      <c r="AH137" s="5">
        <v>6.1499999999999999E-2</v>
      </c>
      <c r="AI137" s="5">
        <v>4.5600000000000002E-2</v>
      </c>
      <c r="AJ137" s="5">
        <v>3.73E-2</v>
      </c>
      <c r="AK137" s="5">
        <v>0.1197</v>
      </c>
      <c r="AL137" s="5">
        <v>8.6999999999999994E-2</v>
      </c>
      <c r="AM137" s="5">
        <v>8.0799999999999997E-2</v>
      </c>
      <c r="AN137" s="5">
        <v>9.1899999999999996E-2</v>
      </c>
      <c r="AX137" s="1">
        <v>-4273</v>
      </c>
      <c r="AY137" s="1">
        <v>-1423.7</v>
      </c>
      <c r="AZ137" s="1">
        <v>11.038600000000001</v>
      </c>
      <c r="BA137" s="4">
        <v>13.72</v>
      </c>
    </row>
    <row r="138" spans="1:53" x14ac:dyDescent="0.3">
      <c r="A138" s="79" t="s">
        <v>602</v>
      </c>
      <c r="B138" s="4"/>
      <c r="C138" s="4"/>
      <c r="D138" s="1">
        <v>15</v>
      </c>
      <c r="E138" s="1">
        <v>200</v>
      </c>
      <c r="F138" s="1">
        <v>5</v>
      </c>
      <c r="G138" s="4"/>
      <c r="H138" s="19">
        <v>18.29</v>
      </c>
      <c r="I138" s="4">
        <v>0.12</v>
      </c>
      <c r="J138" s="5">
        <v>4.2900000000000001E-2</v>
      </c>
      <c r="K138" s="80">
        <v>4.1509999999999998E-2</v>
      </c>
      <c r="L138" s="4">
        <v>35.090000000000003</v>
      </c>
      <c r="M138" s="4">
        <v>5.82</v>
      </c>
      <c r="N138" s="4">
        <v>0.06</v>
      </c>
      <c r="O138" s="4">
        <v>1.26</v>
      </c>
      <c r="P138" s="4">
        <v>0.27</v>
      </c>
      <c r="Q138" s="4">
        <v>2.29</v>
      </c>
      <c r="R138" s="4">
        <v>4.12</v>
      </c>
      <c r="S138" s="4">
        <v>47.57</v>
      </c>
      <c r="T138" s="4">
        <v>96.62</v>
      </c>
      <c r="U138" s="4">
        <v>0.2</v>
      </c>
      <c r="V138" s="4"/>
      <c r="W138" s="4">
        <v>75.069999999999993</v>
      </c>
      <c r="X138" s="4">
        <v>10.99</v>
      </c>
      <c r="Y138" s="4">
        <v>0.09</v>
      </c>
      <c r="Z138" s="4">
        <v>1.8</v>
      </c>
      <c r="AA138" s="4">
        <v>0.38</v>
      </c>
      <c r="AB138" s="4">
        <v>3.09</v>
      </c>
      <c r="AC138" s="4">
        <v>4.96</v>
      </c>
      <c r="AE138" s="4">
        <v>96.62</v>
      </c>
      <c r="AF138" s="5">
        <v>3.9800000000000002E-2</v>
      </c>
      <c r="AG138" s="5">
        <v>1.2E-2</v>
      </c>
      <c r="AH138" s="5">
        <v>5.8500000000000003E-2</v>
      </c>
      <c r="AI138" s="5">
        <v>4.3200000000000002E-2</v>
      </c>
      <c r="AJ138" s="5">
        <v>3.3399999999999999E-2</v>
      </c>
      <c r="AK138" s="5">
        <v>0.1021</v>
      </c>
      <c r="AL138" s="5">
        <v>8.9599999999999999E-2</v>
      </c>
      <c r="AM138" s="5">
        <v>6.2700000000000006E-2</v>
      </c>
      <c r="AN138" s="5">
        <v>7.8200000000000006E-2</v>
      </c>
      <c r="AX138" s="1">
        <v>-4275</v>
      </c>
      <c r="AY138" s="1">
        <v>-1419.6</v>
      </c>
      <c r="AZ138" s="1">
        <v>11.0379</v>
      </c>
      <c r="BA138" s="4">
        <v>18.29</v>
      </c>
    </row>
    <row r="139" spans="1:53" x14ac:dyDescent="0.3">
      <c r="A139" s="79" t="s">
        <v>602</v>
      </c>
      <c r="B139" s="4"/>
      <c r="C139" s="4"/>
      <c r="D139" s="1">
        <v>15</v>
      </c>
      <c r="E139" s="1">
        <v>200</v>
      </c>
      <c r="F139" s="1">
        <v>5</v>
      </c>
      <c r="G139" s="4"/>
      <c r="H139" s="19">
        <v>22.86</v>
      </c>
      <c r="I139" s="4">
        <v>0.12</v>
      </c>
      <c r="J139" s="5">
        <v>4.2599999999999999E-2</v>
      </c>
      <c r="K139" s="80">
        <v>4.1640000000000003E-2</v>
      </c>
      <c r="L139" s="4">
        <v>35.03</v>
      </c>
      <c r="M139" s="4">
        <v>5.96</v>
      </c>
      <c r="N139" s="4">
        <v>0.03</v>
      </c>
      <c r="O139" s="4">
        <v>1.25</v>
      </c>
      <c r="P139" s="4">
        <v>0.33</v>
      </c>
      <c r="Q139" s="4">
        <v>2.38</v>
      </c>
      <c r="R139" s="4">
        <v>4.18</v>
      </c>
      <c r="S139" s="4">
        <v>47.68</v>
      </c>
      <c r="T139" s="4">
        <v>97.01</v>
      </c>
      <c r="U139" s="4">
        <v>0.2</v>
      </c>
      <c r="V139" s="4"/>
      <c r="W139" s="4">
        <v>74.95</v>
      </c>
      <c r="X139" s="4">
        <v>11.27</v>
      </c>
      <c r="Y139" s="4">
        <v>0.04</v>
      </c>
      <c r="Z139" s="4">
        <v>1.79</v>
      </c>
      <c r="AA139" s="4">
        <v>0.46</v>
      </c>
      <c r="AB139" s="4">
        <v>3.21</v>
      </c>
      <c r="AC139" s="4">
        <v>5.03</v>
      </c>
      <c r="AE139" s="4">
        <v>97.01</v>
      </c>
      <c r="AF139" s="5">
        <v>3.7400000000000003E-2</v>
      </c>
      <c r="AG139" s="5">
        <v>1.2E-2</v>
      </c>
      <c r="AH139" s="5">
        <v>6.1899999999999997E-2</v>
      </c>
      <c r="AI139" s="5">
        <v>4.4200000000000003E-2</v>
      </c>
      <c r="AJ139" s="5">
        <v>3.9399999999999998E-2</v>
      </c>
      <c r="AK139" s="5">
        <v>0.1163</v>
      </c>
      <c r="AL139" s="5">
        <v>8.1600000000000006E-2</v>
      </c>
      <c r="AM139" s="5">
        <v>9.5699999999999993E-2</v>
      </c>
      <c r="AN139" s="5">
        <v>7.6499999999999999E-2</v>
      </c>
      <c r="AX139" s="1">
        <v>-4277</v>
      </c>
      <c r="AY139" s="1">
        <v>-1415.4</v>
      </c>
      <c r="AZ139" s="1">
        <v>11.037800000000001</v>
      </c>
      <c r="BA139" s="4">
        <v>22.86</v>
      </c>
    </row>
    <row r="140" spans="1:53" x14ac:dyDescent="0.3">
      <c r="A140" s="79" t="s">
        <v>602</v>
      </c>
      <c r="B140" s="4"/>
      <c r="C140" s="4"/>
      <c r="D140" s="1">
        <v>15</v>
      </c>
      <c r="E140" s="1">
        <v>200</v>
      </c>
      <c r="F140" s="1">
        <v>5</v>
      </c>
      <c r="G140" s="4"/>
      <c r="H140" s="19">
        <v>27.43</v>
      </c>
      <c r="I140" s="4">
        <v>0.14000000000000001</v>
      </c>
      <c r="J140" s="5">
        <v>4.7100000000000003E-2</v>
      </c>
      <c r="K140" s="80">
        <v>4.6390000000000001E-2</v>
      </c>
      <c r="L140" s="4">
        <v>34.81</v>
      </c>
      <c r="M140" s="4">
        <v>6.06</v>
      </c>
      <c r="N140" s="4">
        <v>0.03</v>
      </c>
      <c r="O140" s="4">
        <v>1.27</v>
      </c>
      <c r="P140" s="4">
        <v>0.43</v>
      </c>
      <c r="Q140" s="4">
        <v>2.59</v>
      </c>
      <c r="R140" s="4">
        <v>4.13</v>
      </c>
      <c r="S140" s="4">
        <v>47.64</v>
      </c>
      <c r="T140" s="4">
        <v>97.16</v>
      </c>
      <c r="U140" s="4">
        <v>0.23</v>
      </c>
      <c r="V140" s="4"/>
      <c r="W140" s="4">
        <v>74.459999999999994</v>
      </c>
      <c r="X140" s="4">
        <v>11.46</v>
      </c>
      <c r="Y140" s="4">
        <v>0.04</v>
      </c>
      <c r="Z140" s="4">
        <v>1.81</v>
      </c>
      <c r="AA140" s="4">
        <v>0.6</v>
      </c>
      <c r="AB140" s="4">
        <v>3.49</v>
      </c>
      <c r="AC140" s="4">
        <v>4.9800000000000004</v>
      </c>
      <c r="AE140" s="4">
        <v>97.16</v>
      </c>
      <c r="AF140" s="5">
        <v>3.8100000000000002E-2</v>
      </c>
      <c r="AG140" s="5">
        <v>1.1900000000000001E-2</v>
      </c>
      <c r="AH140" s="5">
        <v>5.91E-2</v>
      </c>
      <c r="AI140" s="5">
        <v>4.1099999999999998E-2</v>
      </c>
      <c r="AJ140" s="5">
        <v>3.8800000000000001E-2</v>
      </c>
      <c r="AK140" s="5">
        <v>0.1129</v>
      </c>
      <c r="AL140" s="5">
        <v>7.4399999999999994E-2</v>
      </c>
      <c r="AM140" s="5">
        <v>0.1002</v>
      </c>
      <c r="AN140" s="5">
        <v>8.7499999999999994E-2</v>
      </c>
      <c r="AX140" s="1">
        <v>-4279</v>
      </c>
      <c r="AY140" s="1">
        <v>-1411.3</v>
      </c>
      <c r="AZ140" s="1">
        <v>11.0397</v>
      </c>
      <c r="BA140" s="4">
        <v>27.43</v>
      </c>
    </row>
    <row r="141" spans="1:53" x14ac:dyDescent="0.3">
      <c r="A141" s="79" t="s">
        <v>602</v>
      </c>
      <c r="B141" s="4"/>
      <c r="C141" s="4"/>
      <c r="D141" s="1">
        <v>15</v>
      </c>
      <c r="E141" s="1">
        <v>200</v>
      </c>
      <c r="F141" s="1">
        <v>5</v>
      </c>
      <c r="G141" s="4"/>
      <c r="H141" s="19">
        <v>32</v>
      </c>
      <c r="I141" s="4">
        <v>0.11</v>
      </c>
      <c r="J141" s="5">
        <v>4.4499999999999998E-2</v>
      </c>
      <c r="K141" s="80">
        <v>4.3950000000000003E-2</v>
      </c>
      <c r="L141" s="4">
        <v>34.82</v>
      </c>
      <c r="M141" s="4">
        <v>6.09</v>
      </c>
      <c r="N141" s="4">
        <v>0.04</v>
      </c>
      <c r="O141" s="4">
        <v>1.26</v>
      </c>
      <c r="P141" s="4">
        <v>0.35</v>
      </c>
      <c r="Q141" s="4">
        <v>2.67</v>
      </c>
      <c r="R141" s="4">
        <v>4.1399999999999997</v>
      </c>
      <c r="S141" s="4">
        <v>47.7</v>
      </c>
      <c r="T141" s="4">
        <v>97.28</v>
      </c>
      <c r="U141" s="4">
        <v>0.19</v>
      </c>
      <c r="V141" s="4"/>
      <c r="W141" s="4">
        <v>74.5</v>
      </c>
      <c r="X141" s="4">
        <v>11.52</v>
      </c>
      <c r="Y141" s="4">
        <v>7.0000000000000007E-2</v>
      </c>
      <c r="Z141" s="4">
        <v>1.81</v>
      </c>
      <c r="AA141" s="4">
        <v>0.49</v>
      </c>
      <c r="AB141" s="4">
        <v>3.6</v>
      </c>
      <c r="AC141" s="4">
        <v>4.9800000000000004</v>
      </c>
      <c r="AE141" s="4">
        <v>97.28</v>
      </c>
      <c r="AF141" s="5">
        <v>3.6799999999999999E-2</v>
      </c>
      <c r="AG141" s="5">
        <v>1.1900000000000001E-2</v>
      </c>
      <c r="AH141" s="5">
        <v>6.5600000000000006E-2</v>
      </c>
      <c r="AI141" s="5">
        <v>4.5999999999999999E-2</v>
      </c>
      <c r="AJ141" s="5">
        <v>3.6700000000000003E-2</v>
      </c>
      <c r="AK141" s="5">
        <v>0.1129</v>
      </c>
      <c r="AL141" s="5">
        <v>7.7399999999999997E-2</v>
      </c>
      <c r="AM141" s="5">
        <v>0.1043</v>
      </c>
      <c r="AN141" s="5">
        <v>7.8100000000000003E-2</v>
      </c>
      <c r="AX141" s="1">
        <v>-4281</v>
      </c>
      <c r="AY141" s="1">
        <v>-1407.2</v>
      </c>
      <c r="AZ141" s="1">
        <v>11.038600000000001</v>
      </c>
      <c r="BA141" s="4">
        <v>32</v>
      </c>
    </row>
    <row r="142" spans="1:53" x14ac:dyDescent="0.3">
      <c r="A142" s="79" t="s">
        <v>602</v>
      </c>
      <c r="B142" s="4"/>
      <c r="C142" s="4"/>
      <c r="D142" s="1">
        <v>15</v>
      </c>
      <c r="E142" s="1">
        <v>200</v>
      </c>
      <c r="F142" s="1">
        <v>5</v>
      </c>
      <c r="G142" s="4"/>
      <c r="H142" s="19">
        <v>36.57</v>
      </c>
      <c r="I142" s="4">
        <v>0.06</v>
      </c>
      <c r="J142" s="5">
        <v>5.0700000000000002E-2</v>
      </c>
      <c r="K142" s="80">
        <v>5.0259999999999999E-2</v>
      </c>
      <c r="L142" s="4">
        <v>32.65</v>
      </c>
      <c r="M142" s="4">
        <v>8.5</v>
      </c>
      <c r="N142" s="4">
        <v>0.02</v>
      </c>
      <c r="O142" s="4">
        <v>0.74</v>
      </c>
      <c r="P142" s="4">
        <v>0.85</v>
      </c>
      <c r="Q142" s="4">
        <v>4.09</v>
      </c>
      <c r="R142" s="4">
        <v>3.65</v>
      </c>
      <c r="S142" s="4">
        <v>47.66</v>
      </c>
      <c r="T142" s="4">
        <v>98.26</v>
      </c>
      <c r="U142" s="4">
        <v>0.1</v>
      </c>
      <c r="V142" s="4"/>
      <c r="W142" s="4">
        <v>69.86</v>
      </c>
      <c r="X142" s="4">
        <v>16.07</v>
      </c>
      <c r="Y142" s="4">
        <v>0.03</v>
      </c>
      <c r="Z142" s="4">
        <v>1.06</v>
      </c>
      <c r="AA142" s="4">
        <v>1.19</v>
      </c>
      <c r="AB142" s="4">
        <v>5.51</v>
      </c>
      <c r="AC142" s="4">
        <v>4.3899999999999997</v>
      </c>
      <c r="AE142" s="4">
        <v>98.26</v>
      </c>
      <c r="AF142" s="5">
        <v>3.7999999999999999E-2</v>
      </c>
      <c r="AG142" s="5">
        <v>1.1900000000000001E-2</v>
      </c>
      <c r="AH142" s="5">
        <v>6.1499999999999999E-2</v>
      </c>
      <c r="AI142" s="5">
        <v>4.1700000000000001E-2</v>
      </c>
      <c r="AJ142" s="5">
        <v>3.5299999999999998E-2</v>
      </c>
      <c r="AK142" s="5">
        <v>0.1076</v>
      </c>
      <c r="AL142" s="5">
        <v>8.1500000000000003E-2</v>
      </c>
      <c r="AM142" s="5">
        <v>0.1027</v>
      </c>
      <c r="AN142" s="5">
        <v>8.1299999999999997E-2</v>
      </c>
      <c r="AX142" s="1">
        <v>-4283</v>
      </c>
      <c r="AY142" s="1">
        <v>-1403.1</v>
      </c>
      <c r="AZ142" s="1">
        <v>11.0412</v>
      </c>
      <c r="BA142" s="4">
        <v>36.57</v>
      </c>
    </row>
    <row r="143" spans="1:53" x14ac:dyDescent="0.3">
      <c r="A143" s="79" t="s">
        <v>602</v>
      </c>
      <c r="B143" s="4"/>
      <c r="C143" s="4"/>
      <c r="D143" s="1">
        <v>15</v>
      </c>
      <c r="E143" s="1">
        <v>200</v>
      </c>
      <c r="F143" s="1">
        <v>5</v>
      </c>
      <c r="G143" s="4"/>
      <c r="H143" s="19">
        <v>41.15</v>
      </c>
      <c r="I143" s="4">
        <v>0.02</v>
      </c>
      <c r="J143" s="5">
        <v>4.8300000000000003E-2</v>
      </c>
      <c r="K143" s="80">
        <v>4.7940000000000003E-2</v>
      </c>
      <c r="L143" s="4">
        <v>31.09</v>
      </c>
      <c r="M143" s="4">
        <v>9.9700000000000006</v>
      </c>
      <c r="N143" s="4">
        <v>0</v>
      </c>
      <c r="O143" s="4">
        <v>0.5</v>
      </c>
      <c r="P143" s="4">
        <v>1.08</v>
      </c>
      <c r="Q143" s="4">
        <v>5.28</v>
      </c>
      <c r="R143" s="4">
        <v>3.51</v>
      </c>
      <c r="S143" s="4">
        <v>47.53</v>
      </c>
      <c r="T143" s="4">
        <v>99.04</v>
      </c>
      <c r="U143" s="4">
        <v>0.03</v>
      </c>
      <c r="V143" s="4"/>
      <c r="W143" s="4">
        <v>66.52</v>
      </c>
      <c r="X143" s="4">
        <v>18.829999999999998</v>
      </c>
      <c r="Y143" s="4">
        <v>0</v>
      </c>
      <c r="Z143" s="4">
        <v>0.72</v>
      </c>
      <c r="AA143" s="4">
        <v>1.51</v>
      </c>
      <c r="AB143" s="4">
        <v>7.12</v>
      </c>
      <c r="AC143" s="4">
        <v>4.22</v>
      </c>
      <c r="AE143" s="4">
        <v>99.04</v>
      </c>
      <c r="AF143" s="5">
        <v>3.9399999999999998E-2</v>
      </c>
      <c r="AG143" s="5">
        <v>1.1900000000000001E-2</v>
      </c>
      <c r="AH143" s="5">
        <v>6.0100000000000001E-2</v>
      </c>
      <c r="AI143" s="5">
        <v>4.8800000000000003E-2</v>
      </c>
      <c r="AJ143" s="5">
        <v>0</v>
      </c>
      <c r="AK143" s="5">
        <v>0.1075</v>
      </c>
      <c r="AL143" s="5">
        <v>8.14E-2</v>
      </c>
      <c r="AM143" s="5">
        <v>8.3900000000000002E-2</v>
      </c>
      <c r="AN143" s="5">
        <v>7.6200000000000004E-2</v>
      </c>
      <c r="AX143" s="1">
        <v>-4285</v>
      </c>
      <c r="AY143" s="1">
        <v>-1399</v>
      </c>
      <c r="AZ143" s="1">
        <v>11.0402</v>
      </c>
      <c r="BA143" s="4">
        <v>41.15</v>
      </c>
    </row>
    <row r="144" spans="1:53" x14ac:dyDescent="0.3">
      <c r="A144" s="79" t="s">
        <v>603</v>
      </c>
      <c r="B144" s="4"/>
      <c r="C144" s="4"/>
      <c r="D144" s="1">
        <v>15</v>
      </c>
      <c r="E144" s="1">
        <v>200</v>
      </c>
      <c r="F144" s="1">
        <v>5</v>
      </c>
      <c r="G144" s="4"/>
      <c r="H144" s="19">
        <v>0</v>
      </c>
      <c r="I144" s="4">
        <v>0.13</v>
      </c>
      <c r="J144" s="5">
        <v>3.7400000000000003E-2</v>
      </c>
      <c r="K144" s="80">
        <v>0</v>
      </c>
      <c r="L144" s="4">
        <v>35.42</v>
      </c>
      <c r="M144" s="4">
        <v>6.06</v>
      </c>
      <c r="N144" s="4">
        <v>0.03</v>
      </c>
      <c r="O144" s="4">
        <v>1.3</v>
      </c>
      <c r="P144" s="4">
        <v>0.38</v>
      </c>
      <c r="Q144" s="4">
        <v>2.56</v>
      </c>
      <c r="R144" s="4">
        <v>4.29</v>
      </c>
      <c r="S144" s="4">
        <v>48.35</v>
      </c>
      <c r="T144" s="4">
        <v>98.55</v>
      </c>
      <c r="U144" s="4">
        <v>0.22</v>
      </c>
      <c r="V144" s="4"/>
      <c r="W144" s="4">
        <v>75.78</v>
      </c>
      <c r="X144" s="4">
        <v>11.46</v>
      </c>
      <c r="Y144" s="4">
        <v>0.04</v>
      </c>
      <c r="Z144" s="4">
        <v>1.86</v>
      </c>
      <c r="AA144" s="4">
        <v>0.54</v>
      </c>
      <c r="AB144" s="4">
        <v>3.45</v>
      </c>
      <c r="AC144" s="4">
        <v>5.17</v>
      </c>
      <c r="AE144" s="4">
        <v>98.55</v>
      </c>
      <c r="AF144" s="5">
        <v>3.6700000000000003E-2</v>
      </c>
      <c r="AG144" s="5">
        <v>1.18E-2</v>
      </c>
      <c r="AH144" s="5">
        <v>6.1400000000000003E-2</v>
      </c>
      <c r="AI144" s="5">
        <v>4.2900000000000001E-2</v>
      </c>
      <c r="AJ144" s="5">
        <v>3.8199999999999998E-2</v>
      </c>
      <c r="AK144" s="5">
        <v>0.1174</v>
      </c>
      <c r="AL144" s="5">
        <v>7.8799999999999995E-2</v>
      </c>
      <c r="AM144" s="5">
        <v>9.2100000000000001E-2</v>
      </c>
      <c r="AN144" s="5">
        <v>7.7700000000000005E-2</v>
      </c>
      <c r="AX144" s="1">
        <v>-4244</v>
      </c>
      <c r="AY144" s="1">
        <v>-1444</v>
      </c>
      <c r="AZ144" s="1">
        <v>11.035500000000001</v>
      </c>
      <c r="BA144" s="4">
        <v>0</v>
      </c>
    </row>
    <row r="145" spans="1:54" x14ac:dyDescent="0.3">
      <c r="A145" s="79" t="s">
        <v>603</v>
      </c>
      <c r="B145" s="4"/>
      <c r="C145" s="4"/>
      <c r="D145" s="1">
        <v>15</v>
      </c>
      <c r="E145" s="1">
        <v>200</v>
      </c>
      <c r="F145" s="1">
        <v>5</v>
      </c>
      <c r="G145" s="4"/>
      <c r="H145" s="19">
        <v>5.04</v>
      </c>
      <c r="I145" s="4">
        <v>0.03</v>
      </c>
      <c r="J145" s="5">
        <v>8.9999999999999998E-4</v>
      </c>
      <c r="K145" s="80">
        <v>0</v>
      </c>
      <c r="L145" s="4">
        <v>32.020000000000003</v>
      </c>
      <c r="M145" s="4">
        <v>9.16</v>
      </c>
      <c r="N145" s="4">
        <v>0</v>
      </c>
      <c r="O145" s="4">
        <v>0.47</v>
      </c>
      <c r="P145" s="4">
        <v>0.74</v>
      </c>
      <c r="Q145" s="4">
        <v>4.42</v>
      </c>
      <c r="R145" s="4">
        <v>4.16</v>
      </c>
      <c r="S145" s="4">
        <v>47.56</v>
      </c>
      <c r="T145" s="4">
        <v>98.6</v>
      </c>
      <c r="U145" s="4">
        <v>0.04</v>
      </c>
      <c r="V145" s="4"/>
      <c r="W145" s="4">
        <v>68.510000000000005</v>
      </c>
      <c r="X145" s="4">
        <v>17.309999999999999</v>
      </c>
      <c r="Y145" s="4">
        <v>0</v>
      </c>
      <c r="Z145" s="4">
        <v>0.67</v>
      </c>
      <c r="AA145" s="4">
        <v>1.04</v>
      </c>
      <c r="AB145" s="4">
        <v>5.95</v>
      </c>
      <c r="AC145" s="4">
        <v>5.0199999999999996</v>
      </c>
      <c r="AE145" s="4">
        <v>98.6</v>
      </c>
      <c r="AF145" s="5">
        <v>3.7100000000000001E-2</v>
      </c>
      <c r="AG145" s="5">
        <v>1.18E-2</v>
      </c>
      <c r="AH145" s="5">
        <v>5.7200000000000001E-2</v>
      </c>
      <c r="AI145" s="5">
        <v>4.7800000000000002E-2</v>
      </c>
      <c r="AJ145" s="5">
        <v>3.4200000000000001E-2</v>
      </c>
      <c r="AK145" s="5">
        <v>8.1600000000000006E-2</v>
      </c>
      <c r="AL145" s="5">
        <v>7.6700000000000004E-2</v>
      </c>
      <c r="AM145" s="5">
        <v>9.6500000000000002E-2</v>
      </c>
      <c r="AN145" s="5">
        <v>6.1199999999999997E-2</v>
      </c>
      <c r="AX145" s="1">
        <v>-4240.1000000000004</v>
      </c>
      <c r="AY145" s="1">
        <v>-1440.8</v>
      </c>
      <c r="AZ145" s="1">
        <v>11.0199</v>
      </c>
      <c r="BA145" s="4">
        <v>5.04</v>
      </c>
      <c r="BB145" s="6"/>
    </row>
    <row r="146" spans="1:54" x14ac:dyDescent="0.3">
      <c r="A146" s="79" t="s">
        <v>603</v>
      </c>
      <c r="B146" s="4"/>
      <c r="C146" s="4"/>
      <c r="D146" s="1">
        <v>15</v>
      </c>
      <c r="E146" s="1">
        <v>200</v>
      </c>
      <c r="F146" s="1">
        <v>5</v>
      </c>
      <c r="G146" s="4"/>
      <c r="H146" s="19">
        <v>10.09</v>
      </c>
      <c r="I146" s="4">
        <v>0</v>
      </c>
      <c r="J146" s="5">
        <v>0</v>
      </c>
      <c r="K146" s="80">
        <v>0</v>
      </c>
      <c r="L146" s="4">
        <v>30.84</v>
      </c>
      <c r="M146" s="4">
        <v>10.39</v>
      </c>
      <c r="N146" s="4">
        <v>0.01</v>
      </c>
      <c r="O146" s="4">
        <v>0.18</v>
      </c>
      <c r="P146" s="4">
        <v>1.05</v>
      </c>
      <c r="Q146" s="4">
        <v>5.45</v>
      </c>
      <c r="R146" s="4">
        <v>3.78</v>
      </c>
      <c r="S146" s="4">
        <v>47.56</v>
      </c>
      <c r="T146" s="4">
        <v>99.29</v>
      </c>
      <c r="U146" s="4">
        <v>0</v>
      </c>
      <c r="V146" s="4"/>
      <c r="W146" s="4">
        <v>65.97</v>
      </c>
      <c r="X146" s="4">
        <v>19.63</v>
      </c>
      <c r="Y146" s="4">
        <v>0.02</v>
      </c>
      <c r="Z146" s="4">
        <v>0.26</v>
      </c>
      <c r="AA146" s="4">
        <v>1.46</v>
      </c>
      <c r="AB146" s="4">
        <v>7.35</v>
      </c>
      <c r="AC146" s="4">
        <v>4.55</v>
      </c>
      <c r="AE146" s="4">
        <v>99.29</v>
      </c>
      <c r="AF146" s="5">
        <v>0</v>
      </c>
      <c r="AG146" s="1">
        <v>0</v>
      </c>
      <c r="AH146" s="5">
        <v>5.7200000000000001E-2</v>
      </c>
      <c r="AI146" s="5">
        <v>4.4400000000000002E-2</v>
      </c>
      <c r="AJ146" s="5">
        <v>3.1600000000000003E-2</v>
      </c>
      <c r="AK146" s="5">
        <v>0.1103</v>
      </c>
      <c r="AL146" s="5">
        <v>7.0199999999999999E-2</v>
      </c>
      <c r="AM146" s="5">
        <v>7.1199999999999999E-2</v>
      </c>
      <c r="AN146" s="5">
        <v>6.6199999999999995E-2</v>
      </c>
      <c r="AX146" s="1">
        <v>-4236.2</v>
      </c>
      <c r="AY146" s="1">
        <v>-1437.6</v>
      </c>
      <c r="AZ146" s="1">
        <v>11.019500000000001</v>
      </c>
      <c r="BA146" s="4">
        <v>10.09</v>
      </c>
      <c r="BB146" s="6"/>
    </row>
    <row r="147" spans="1:54" x14ac:dyDescent="0.3">
      <c r="A147" s="79" t="s">
        <v>603</v>
      </c>
      <c r="B147" s="4"/>
      <c r="C147" s="4"/>
      <c r="D147" s="1">
        <v>15</v>
      </c>
      <c r="E147" s="1">
        <v>200</v>
      </c>
      <c r="F147" s="1">
        <v>5</v>
      </c>
      <c r="G147" s="4"/>
      <c r="H147" s="19">
        <v>15.13</v>
      </c>
      <c r="I147" s="4">
        <v>0.01</v>
      </c>
      <c r="J147" s="5">
        <v>0</v>
      </c>
      <c r="K147" s="80">
        <v>0</v>
      </c>
      <c r="L147" s="4">
        <v>30.85</v>
      </c>
      <c r="M147" s="4">
        <v>10.119999999999999</v>
      </c>
      <c r="N147" s="4">
        <v>0</v>
      </c>
      <c r="O147" s="4">
        <v>0.22</v>
      </c>
      <c r="P147" s="4">
        <v>1.07</v>
      </c>
      <c r="Q147" s="4">
        <v>5.2</v>
      </c>
      <c r="R147" s="4">
        <v>3.82</v>
      </c>
      <c r="S147" s="4">
        <v>47.28</v>
      </c>
      <c r="T147" s="4">
        <v>98.6</v>
      </c>
      <c r="U147" s="4">
        <v>0.01</v>
      </c>
      <c r="V147" s="4"/>
      <c r="W147" s="4">
        <v>65.989999999999995</v>
      </c>
      <c r="X147" s="4">
        <v>19.13</v>
      </c>
      <c r="Y147" s="4">
        <v>0</v>
      </c>
      <c r="Z147" s="4">
        <v>0.31</v>
      </c>
      <c r="AA147" s="4">
        <v>1.5</v>
      </c>
      <c r="AB147" s="4">
        <v>7.01</v>
      </c>
      <c r="AC147" s="4">
        <v>4.6100000000000003</v>
      </c>
      <c r="AE147" s="4">
        <v>98.6</v>
      </c>
      <c r="AF147" s="5">
        <v>3.5000000000000003E-2</v>
      </c>
      <c r="AG147" s="1">
        <v>0</v>
      </c>
      <c r="AH147" s="5">
        <v>5.1900000000000002E-2</v>
      </c>
      <c r="AI147" s="5">
        <v>4.3099999999999999E-2</v>
      </c>
      <c r="AJ147" s="5">
        <v>0</v>
      </c>
      <c r="AK147" s="5">
        <v>0.1174</v>
      </c>
      <c r="AL147" s="5">
        <v>8.0100000000000005E-2</v>
      </c>
      <c r="AM147" s="5">
        <v>0.10580000000000001</v>
      </c>
      <c r="AN147" s="5">
        <v>7.3800000000000004E-2</v>
      </c>
      <c r="AX147" s="1">
        <v>-4232.3</v>
      </c>
      <c r="AY147" s="1">
        <v>-1434.4</v>
      </c>
      <c r="AZ147" s="1">
        <v>11.019500000000001</v>
      </c>
      <c r="BA147" s="4">
        <v>15.13</v>
      </c>
      <c r="BB147" s="6"/>
    </row>
    <row r="148" spans="1:54" x14ac:dyDescent="0.3">
      <c r="A148" s="79" t="s">
        <v>603</v>
      </c>
      <c r="B148" s="4"/>
      <c r="C148" s="4"/>
      <c r="D148" s="1">
        <v>15</v>
      </c>
      <c r="E148" s="1">
        <v>200</v>
      </c>
      <c r="F148" s="1">
        <v>5</v>
      </c>
      <c r="G148" s="4"/>
      <c r="H148" s="19">
        <v>20.18</v>
      </c>
      <c r="I148" s="4">
        <v>0.03</v>
      </c>
      <c r="J148" s="5">
        <v>0</v>
      </c>
      <c r="K148" s="80">
        <v>0</v>
      </c>
      <c r="L148" s="4">
        <v>30.92</v>
      </c>
      <c r="M148" s="4">
        <v>9.94</v>
      </c>
      <c r="N148" s="4">
        <v>0</v>
      </c>
      <c r="O148" s="4">
        <v>0.5</v>
      </c>
      <c r="P148" s="4">
        <v>1.05</v>
      </c>
      <c r="Q148" s="4">
        <v>5.44</v>
      </c>
      <c r="R148" s="4">
        <v>3.58</v>
      </c>
      <c r="S148" s="4">
        <v>47.35</v>
      </c>
      <c r="T148" s="4">
        <v>98.81</v>
      </c>
      <c r="U148" s="4">
        <v>0.04</v>
      </c>
      <c r="V148" s="4"/>
      <c r="W148" s="4">
        <v>66.150000000000006</v>
      </c>
      <c r="X148" s="4">
        <v>18.78</v>
      </c>
      <c r="Y148" s="4">
        <v>0</v>
      </c>
      <c r="Z148" s="4">
        <v>0.72</v>
      </c>
      <c r="AA148" s="4">
        <v>1.47</v>
      </c>
      <c r="AB148" s="4">
        <v>7.33</v>
      </c>
      <c r="AC148" s="4">
        <v>4.32</v>
      </c>
      <c r="AE148" s="4">
        <v>98.81</v>
      </c>
      <c r="AF148" s="5">
        <v>3.5799999999999998E-2</v>
      </c>
      <c r="AG148" s="1">
        <v>0</v>
      </c>
      <c r="AH148" s="5">
        <v>5.8500000000000003E-2</v>
      </c>
      <c r="AI148" s="5">
        <v>4.6100000000000002E-2</v>
      </c>
      <c r="AJ148" s="5">
        <v>0</v>
      </c>
      <c r="AK148" s="5">
        <v>9.4399999999999998E-2</v>
      </c>
      <c r="AL148" s="5">
        <v>7.0099999999999996E-2</v>
      </c>
      <c r="AM148" s="5">
        <v>9.9400000000000002E-2</v>
      </c>
      <c r="AN148" s="5">
        <v>7.9299999999999995E-2</v>
      </c>
      <c r="AX148" s="1">
        <v>-4228.3999999999996</v>
      </c>
      <c r="AY148" s="1">
        <v>-1431.2</v>
      </c>
      <c r="AZ148" s="1">
        <v>11.019500000000001</v>
      </c>
      <c r="BA148" s="4">
        <v>20.18</v>
      </c>
      <c r="BB148" s="6"/>
    </row>
    <row r="149" spans="1:54" x14ac:dyDescent="0.3">
      <c r="A149" s="79" t="s">
        <v>603</v>
      </c>
      <c r="B149" s="4"/>
      <c r="C149" s="4"/>
      <c r="D149" s="1">
        <v>15</v>
      </c>
      <c r="E149" s="1">
        <v>200</v>
      </c>
      <c r="F149" s="1">
        <v>5</v>
      </c>
      <c r="G149" s="4"/>
      <c r="H149" s="19">
        <v>25.22</v>
      </c>
      <c r="I149" s="4">
        <v>0.08</v>
      </c>
      <c r="J149" s="5">
        <v>2.7900000000000001E-2</v>
      </c>
      <c r="K149" s="80">
        <v>2.708E-2</v>
      </c>
      <c r="L149" s="4">
        <v>33.79</v>
      </c>
      <c r="M149" s="4">
        <v>7.37</v>
      </c>
      <c r="N149" s="4">
        <v>0.01</v>
      </c>
      <c r="O149" s="4">
        <v>1.08</v>
      </c>
      <c r="P149" s="4">
        <v>0.57999999999999996</v>
      </c>
      <c r="Q149" s="4">
        <v>3.37</v>
      </c>
      <c r="R149" s="4">
        <v>3.97</v>
      </c>
      <c r="S149" s="4">
        <v>47.84</v>
      </c>
      <c r="T149" s="4">
        <v>98.16</v>
      </c>
      <c r="U149" s="4">
        <v>0.13</v>
      </c>
      <c r="V149" s="4"/>
      <c r="W149" s="4">
        <v>72.290000000000006</v>
      </c>
      <c r="X149" s="4">
        <v>13.93</v>
      </c>
      <c r="Y149" s="4">
        <v>0.02</v>
      </c>
      <c r="Z149" s="4">
        <v>1.54</v>
      </c>
      <c r="AA149" s="4">
        <v>0.82</v>
      </c>
      <c r="AB149" s="4">
        <v>4.54</v>
      </c>
      <c r="AC149" s="4">
        <v>4.78</v>
      </c>
      <c r="AE149" s="4">
        <v>98.16</v>
      </c>
      <c r="AF149" s="5">
        <v>3.61E-2</v>
      </c>
      <c r="AG149" s="5">
        <v>1.1900000000000001E-2</v>
      </c>
      <c r="AH149" s="5">
        <v>5.7700000000000001E-2</v>
      </c>
      <c r="AI149" s="5">
        <v>4.4900000000000002E-2</v>
      </c>
      <c r="AJ149" s="5">
        <v>4.2500000000000003E-2</v>
      </c>
      <c r="AK149" s="5">
        <v>0.1026</v>
      </c>
      <c r="AL149" s="5">
        <v>8.0100000000000005E-2</v>
      </c>
      <c r="AM149" s="5">
        <v>0.1014</v>
      </c>
      <c r="AN149" s="5">
        <v>6.7900000000000002E-2</v>
      </c>
      <c r="AX149" s="1">
        <v>-4224.5</v>
      </c>
      <c r="AY149" s="1">
        <v>-1428</v>
      </c>
      <c r="AZ149" s="1">
        <v>11.031499999999999</v>
      </c>
      <c r="BA149" s="4">
        <v>25.22</v>
      </c>
      <c r="BB149" s="6"/>
    </row>
    <row r="150" spans="1:54" x14ac:dyDescent="0.3">
      <c r="A150" s="79" t="s">
        <v>603</v>
      </c>
      <c r="B150" s="4"/>
      <c r="C150" s="4"/>
      <c r="D150" s="1">
        <v>15</v>
      </c>
      <c r="E150" s="1">
        <v>200</v>
      </c>
      <c r="F150" s="1">
        <v>5</v>
      </c>
      <c r="G150" s="4"/>
      <c r="H150" s="19">
        <v>30.27</v>
      </c>
      <c r="I150" s="4">
        <v>0.13</v>
      </c>
      <c r="J150" s="5">
        <v>3.7900000000000003E-2</v>
      </c>
      <c r="K150" s="80">
        <v>3.7289999999999997E-2</v>
      </c>
      <c r="L150" s="4">
        <v>35.56</v>
      </c>
      <c r="M150" s="4">
        <v>5.99</v>
      </c>
      <c r="N150" s="4">
        <v>0.05</v>
      </c>
      <c r="O150" s="4">
        <v>1.33</v>
      </c>
      <c r="P150" s="4">
        <v>0.33</v>
      </c>
      <c r="Q150" s="4">
        <v>2.4900000000000002</v>
      </c>
      <c r="R150" s="4">
        <v>4.1900000000000004</v>
      </c>
      <c r="S150" s="4">
        <v>48.41</v>
      </c>
      <c r="T150" s="4">
        <v>98.54</v>
      </c>
      <c r="U150" s="4">
        <v>0.22</v>
      </c>
      <c r="V150" s="4"/>
      <c r="W150" s="4">
        <v>76.069999999999993</v>
      </c>
      <c r="X150" s="4">
        <v>11.31</v>
      </c>
      <c r="Y150" s="4">
        <v>0.08</v>
      </c>
      <c r="Z150" s="4">
        <v>1.9</v>
      </c>
      <c r="AA150" s="4">
        <v>0.46</v>
      </c>
      <c r="AB150" s="4">
        <v>3.35</v>
      </c>
      <c r="AC150" s="4">
        <v>5.05</v>
      </c>
      <c r="AE150" s="4">
        <v>98.54</v>
      </c>
      <c r="AF150" s="5">
        <v>3.7999999999999999E-2</v>
      </c>
      <c r="AG150" s="5">
        <v>1.18E-2</v>
      </c>
      <c r="AH150" s="5">
        <v>5.7500000000000002E-2</v>
      </c>
      <c r="AI150" s="5">
        <v>4.4400000000000002E-2</v>
      </c>
      <c r="AJ150" s="5">
        <v>3.4599999999999999E-2</v>
      </c>
      <c r="AK150" s="5">
        <v>9.4399999999999998E-2</v>
      </c>
      <c r="AL150" s="5">
        <v>6.9000000000000006E-2</v>
      </c>
      <c r="AM150" s="5">
        <v>9.8699999999999996E-2</v>
      </c>
      <c r="AN150" s="5">
        <v>8.3500000000000005E-2</v>
      </c>
      <c r="AX150" s="1">
        <v>-4220.6000000000004</v>
      </c>
      <c r="AY150" s="1">
        <v>-1424.8</v>
      </c>
      <c r="AZ150" s="1">
        <v>11.0357</v>
      </c>
      <c r="BA150" s="4">
        <v>30.27</v>
      </c>
      <c r="BB150" s="6"/>
    </row>
    <row r="151" spans="1:54" x14ac:dyDescent="0.3">
      <c r="A151" s="79" t="s">
        <v>603</v>
      </c>
      <c r="B151" s="4"/>
      <c r="C151" s="4"/>
      <c r="D151" s="1">
        <v>15</v>
      </c>
      <c r="E151" s="1">
        <v>200</v>
      </c>
      <c r="F151" s="1">
        <v>5</v>
      </c>
      <c r="G151" s="4"/>
      <c r="H151" s="19">
        <v>35.31</v>
      </c>
      <c r="I151" s="4">
        <v>0.11</v>
      </c>
      <c r="J151" s="5">
        <v>4.2999999999999997E-2</v>
      </c>
      <c r="K151" s="80">
        <v>4.2529999999999998E-2</v>
      </c>
      <c r="L151" s="4">
        <v>35.54</v>
      </c>
      <c r="M151" s="4">
        <v>5.96</v>
      </c>
      <c r="N151" s="4">
        <v>0.03</v>
      </c>
      <c r="O151" s="4">
        <v>1.29</v>
      </c>
      <c r="P151" s="4">
        <v>0.34</v>
      </c>
      <c r="Q151" s="4">
        <v>2.2400000000000002</v>
      </c>
      <c r="R151" s="4">
        <v>4.28</v>
      </c>
      <c r="S151" s="4">
        <v>48.25</v>
      </c>
      <c r="T151" s="4">
        <v>98.09</v>
      </c>
      <c r="U151" s="4">
        <v>0.18</v>
      </c>
      <c r="V151" s="4"/>
      <c r="W151" s="4">
        <v>76.040000000000006</v>
      </c>
      <c r="X151" s="4">
        <v>11.26</v>
      </c>
      <c r="Y151" s="4">
        <v>0.05</v>
      </c>
      <c r="Z151" s="4">
        <v>1.85</v>
      </c>
      <c r="AA151" s="4">
        <v>0.47</v>
      </c>
      <c r="AB151" s="4">
        <v>3.02</v>
      </c>
      <c r="AC151" s="4">
        <v>5.16</v>
      </c>
      <c r="AE151" s="4">
        <v>98.09</v>
      </c>
      <c r="AF151" s="5">
        <v>3.9199999999999999E-2</v>
      </c>
      <c r="AG151" s="1">
        <v>1.17E-2</v>
      </c>
      <c r="AH151" s="5">
        <v>6.0100000000000001E-2</v>
      </c>
      <c r="AI151" s="5">
        <v>4.3400000000000001E-2</v>
      </c>
      <c r="AJ151" s="5">
        <v>3.8199999999999998E-2</v>
      </c>
      <c r="AK151" s="5">
        <v>0.10879999999999999</v>
      </c>
      <c r="AL151" s="5">
        <v>6.7599999999999993E-2</v>
      </c>
      <c r="AM151" s="5">
        <v>9.5000000000000001E-2</v>
      </c>
      <c r="AN151" s="5">
        <v>6.3E-2</v>
      </c>
      <c r="AX151" s="1">
        <v>-4216.7</v>
      </c>
      <c r="AY151" s="1">
        <v>-1421.6</v>
      </c>
      <c r="AZ151" s="1">
        <v>11.0379</v>
      </c>
      <c r="BA151" s="4">
        <v>35.31</v>
      </c>
      <c r="BB151" s="6"/>
    </row>
    <row r="152" spans="1:54" x14ac:dyDescent="0.3">
      <c r="A152" s="79" t="s">
        <v>603</v>
      </c>
      <c r="B152" s="4"/>
      <c r="C152" s="4"/>
      <c r="D152" s="1">
        <v>15</v>
      </c>
      <c r="E152" s="1">
        <v>200</v>
      </c>
      <c r="F152" s="1">
        <v>5</v>
      </c>
      <c r="G152" s="4"/>
      <c r="H152" s="19">
        <v>40.36</v>
      </c>
      <c r="I152" s="4">
        <v>0.12</v>
      </c>
      <c r="J152" s="5">
        <v>3.6299999999999999E-2</v>
      </c>
      <c r="K152" s="80">
        <v>3.5929999999999997E-2</v>
      </c>
      <c r="L152" s="4">
        <v>35.520000000000003</v>
      </c>
      <c r="M152" s="4">
        <v>5.89</v>
      </c>
      <c r="N152" s="4">
        <v>0.03</v>
      </c>
      <c r="O152" s="4">
        <v>1.28</v>
      </c>
      <c r="P152" s="4">
        <v>0.34</v>
      </c>
      <c r="Q152" s="4">
        <v>2.34</v>
      </c>
      <c r="R152" s="4">
        <v>4.26</v>
      </c>
      <c r="S152" s="4">
        <v>48.19</v>
      </c>
      <c r="T152" s="4">
        <v>98.01</v>
      </c>
      <c r="U152" s="4">
        <v>0.21</v>
      </c>
      <c r="V152" s="4"/>
      <c r="W152" s="4">
        <v>75.989999999999995</v>
      </c>
      <c r="X152" s="4">
        <v>11.13</v>
      </c>
      <c r="Y152" s="4">
        <v>0.05</v>
      </c>
      <c r="Z152" s="4">
        <v>1.83</v>
      </c>
      <c r="AA152" s="4">
        <v>0.47</v>
      </c>
      <c r="AB152" s="4">
        <v>3.16</v>
      </c>
      <c r="AC152" s="4">
        <v>5.13</v>
      </c>
      <c r="AE152" s="4">
        <v>98.01</v>
      </c>
      <c r="AF152" s="5">
        <v>3.7600000000000001E-2</v>
      </c>
      <c r="AG152" s="5">
        <v>1.17E-2</v>
      </c>
      <c r="AH152" s="5">
        <v>5.5800000000000002E-2</v>
      </c>
      <c r="AI152" s="5">
        <v>3.9199999999999999E-2</v>
      </c>
      <c r="AJ152" s="5">
        <v>3.6400000000000002E-2</v>
      </c>
      <c r="AK152" s="5">
        <v>0.1057</v>
      </c>
      <c r="AL152" s="5">
        <v>7.6700000000000004E-2</v>
      </c>
      <c r="AM152" s="5">
        <v>9.8699999999999996E-2</v>
      </c>
      <c r="AN152" s="5">
        <v>7.6799999999999993E-2</v>
      </c>
      <c r="AX152" s="1">
        <v>-4212.8</v>
      </c>
      <c r="AY152" s="1">
        <v>-1418.4</v>
      </c>
      <c r="AZ152" s="1">
        <v>11.035</v>
      </c>
      <c r="BA152" s="4">
        <v>40.36</v>
      </c>
      <c r="BB152" s="6"/>
    </row>
    <row r="153" spans="1:54" x14ac:dyDescent="0.3">
      <c r="A153" s="79" t="s">
        <v>603</v>
      </c>
      <c r="B153" s="4"/>
      <c r="C153" s="4"/>
      <c r="D153" s="1">
        <v>15</v>
      </c>
      <c r="E153" s="1">
        <v>200</v>
      </c>
      <c r="F153" s="1">
        <v>5</v>
      </c>
      <c r="G153" s="4"/>
      <c r="H153" s="19">
        <v>45.4</v>
      </c>
      <c r="I153" s="4">
        <v>0.13</v>
      </c>
      <c r="J153" s="5">
        <v>3.6900000000000002E-2</v>
      </c>
      <c r="K153" s="80">
        <v>3.6600000000000001E-2</v>
      </c>
      <c r="L153" s="4">
        <v>35.33</v>
      </c>
      <c r="M153" s="4">
        <v>5.98</v>
      </c>
      <c r="N153" s="4">
        <v>0.04</v>
      </c>
      <c r="O153" s="4">
        <v>1.4</v>
      </c>
      <c r="P153" s="4">
        <v>0.35</v>
      </c>
      <c r="Q153" s="4">
        <v>2.2000000000000002</v>
      </c>
      <c r="R153" s="4">
        <v>4.03</v>
      </c>
      <c r="S153" s="4">
        <v>48.05</v>
      </c>
      <c r="T153" s="4">
        <v>97.57</v>
      </c>
      <c r="U153" s="4">
        <v>0.22</v>
      </c>
      <c r="V153" s="4"/>
      <c r="W153" s="4">
        <v>75.58</v>
      </c>
      <c r="X153" s="4">
        <v>11.3</v>
      </c>
      <c r="Y153" s="4">
        <v>7.0000000000000007E-2</v>
      </c>
      <c r="Z153" s="4">
        <v>2</v>
      </c>
      <c r="AA153" s="4">
        <v>0.49</v>
      </c>
      <c r="AB153" s="4">
        <v>2.96</v>
      </c>
      <c r="AC153" s="4">
        <v>4.8600000000000003</v>
      </c>
      <c r="AE153" s="4">
        <v>97.57</v>
      </c>
      <c r="AF153" s="5">
        <v>3.8100000000000002E-2</v>
      </c>
      <c r="AG153" s="5">
        <v>1.17E-2</v>
      </c>
      <c r="AH153" s="5">
        <v>6.0299999999999999E-2</v>
      </c>
      <c r="AI153" s="5">
        <v>4.1700000000000001E-2</v>
      </c>
      <c r="AJ153" s="5">
        <v>3.5200000000000002E-2</v>
      </c>
      <c r="AK153" s="5">
        <v>9.0899999999999995E-2</v>
      </c>
      <c r="AL153" s="5">
        <v>7.1599999999999997E-2</v>
      </c>
      <c r="AM153" s="5">
        <v>9.8900000000000002E-2</v>
      </c>
      <c r="AN153" s="5">
        <v>6.9500000000000006E-2</v>
      </c>
      <c r="AX153" s="1">
        <v>-4208.8999999999996</v>
      </c>
      <c r="AY153" s="1">
        <v>-1415.2</v>
      </c>
      <c r="AZ153" s="1">
        <v>11.035299999999999</v>
      </c>
      <c r="BA153" s="4">
        <v>45.4</v>
      </c>
      <c r="BB153" s="6"/>
    </row>
    <row r="154" spans="1:54" x14ac:dyDescent="0.3">
      <c r="A154" s="79" t="s">
        <v>603</v>
      </c>
      <c r="B154" s="4"/>
      <c r="C154" s="4"/>
      <c r="D154" s="1">
        <v>15</v>
      </c>
      <c r="E154" s="1">
        <v>200</v>
      </c>
      <c r="F154" s="1">
        <v>5</v>
      </c>
      <c r="G154" s="4"/>
      <c r="H154" s="19">
        <v>50.45</v>
      </c>
      <c r="I154" s="4">
        <v>0.14000000000000001</v>
      </c>
      <c r="J154" s="5">
        <v>3.39E-2</v>
      </c>
      <c r="K154" s="80">
        <v>3.3649999999999999E-2</v>
      </c>
      <c r="L154" s="4">
        <v>35.44</v>
      </c>
      <c r="M154" s="4">
        <v>5.84</v>
      </c>
      <c r="N154" s="4">
        <v>0.04</v>
      </c>
      <c r="O154" s="4">
        <v>1.32</v>
      </c>
      <c r="P154" s="4">
        <v>0.3</v>
      </c>
      <c r="Q154" s="4">
        <v>2.44</v>
      </c>
      <c r="R154" s="4">
        <v>4.13</v>
      </c>
      <c r="S154" s="4">
        <v>48.08</v>
      </c>
      <c r="T154" s="4">
        <v>97.75</v>
      </c>
      <c r="U154" s="4">
        <v>0.24</v>
      </c>
      <c r="V154" s="4"/>
      <c r="W154" s="4">
        <v>75.81</v>
      </c>
      <c r="X154" s="4">
        <v>11.04</v>
      </c>
      <c r="Y154" s="4">
        <v>7.0000000000000007E-2</v>
      </c>
      <c r="Z154" s="4">
        <v>1.89</v>
      </c>
      <c r="AA154" s="4">
        <v>0.42</v>
      </c>
      <c r="AB154" s="4">
        <v>3.29</v>
      </c>
      <c r="AC154" s="4">
        <v>4.9800000000000004</v>
      </c>
      <c r="AE154" s="4">
        <v>97.75</v>
      </c>
      <c r="AF154" s="5">
        <v>3.7400000000000003E-2</v>
      </c>
      <c r="AG154" s="5">
        <v>1.18E-2</v>
      </c>
      <c r="AH154" s="5">
        <v>5.8299999999999998E-2</v>
      </c>
      <c r="AI154" s="5">
        <v>4.3200000000000002E-2</v>
      </c>
      <c r="AJ154" s="5">
        <v>3.1099999999999999E-2</v>
      </c>
      <c r="AK154" s="5">
        <v>9.6100000000000005E-2</v>
      </c>
      <c r="AL154" s="5">
        <v>7.7799999999999994E-2</v>
      </c>
      <c r="AM154" s="5">
        <v>9.11E-2</v>
      </c>
      <c r="AN154" s="5">
        <v>7.9600000000000004E-2</v>
      </c>
      <c r="AX154" s="1">
        <v>-4205</v>
      </c>
      <c r="AY154" s="1">
        <v>-1412</v>
      </c>
      <c r="AZ154" s="1">
        <v>11.034000000000001</v>
      </c>
      <c r="BA154" s="4">
        <v>50.45</v>
      </c>
      <c r="BB154" s="6"/>
    </row>
    <row r="155" spans="1:54" x14ac:dyDescent="0.3">
      <c r="A155" s="79" t="s">
        <v>604</v>
      </c>
      <c r="B155" s="4"/>
      <c r="C155" s="4"/>
      <c r="D155" s="1">
        <v>15</v>
      </c>
      <c r="E155" s="1">
        <v>200</v>
      </c>
      <c r="F155" s="1">
        <v>5</v>
      </c>
      <c r="G155" s="4"/>
      <c r="H155" s="19">
        <v>0</v>
      </c>
      <c r="I155" s="4">
        <v>0.1</v>
      </c>
      <c r="J155" s="5">
        <v>9.9900000000000003E-2</v>
      </c>
      <c r="K155" s="80">
        <v>5.7450000000000001E-2</v>
      </c>
      <c r="L155" s="4">
        <v>33.35</v>
      </c>
      <c r="M155" s="4">
        <v>7.69</v>
      </c>
      <c r="N155" s="4">
        <v>0.08</v>
      </c>
      <c r="O155" s="4">
        <v>1.65</v>
      </c>
      <c r="P155" s="4">
        <v>1.99</v>
      </c>
      <c r="Q155" s="4">
        <v>3.08</v>
      </c>
      <c r="R155" s="4">
        <v>1.91</v>
      </c>
      <c r="S155" s="4">
        <v>47.98</v>
      </c>
      <c r="T155" s="4">
        <v>97.92</v>
      </c>
      <c r="U155" s="4">
        <v>0.17</v>
      </c>
      <c r="V155" s="4"/>
      <c r="W155" s="4">
        <v>71.349999999999994</v>
      </c>
      <c r="X155" s="4">
        <v>14.53</v>
      </c>
      <c r="Y155" s="4">
        <v>0.13</v>
      </c>
      <c r="Z155" s="4">
        <v>2.36</v>
      </c>
      <c r="AA155" s="4">
        <v>2.79</v>
      </c>
      <c r="AB155" s="4">
        <v>4.1500000000000004</v>
      </c>
      <c r="AC155" s="4">
        <v>2.2999999999999998</v>
      </c>
      <c r="AE155" s="4">
        <v>97.92</v>
      </c>
      <c r="AF155" s="5">
        <v>3.7499999999999999E-2</v>
      </c>
      <c r="AG155" s="5">
        <v>1.17E-2</v>
      </c>
      <c r="AH155" s="5">
        <v>6.0900000000000003E-2</v>
      </c>
      <c r="AI155" s="5">
        <v>4.4600000000000001E-2</v>
      </c>
      <c r="AJ155" s="5">
        <v>3.5000000000000003E-2</v>
      </c>
      <c r="AK155" s="5">
        <v>0.1171</v>
      </c>
      <c r="AL155" s="5">
        <v>8.5000000000000006E-2</v>
      </c>
      <c r="AM155" s="5">
        <v>0.1011</v>
      </c>
      <c r="AN155" s="5">
        <v>5.6899999999999999E-2</v>
      </c>
      <c r="AX155" s="1">
        <v>-3975</v>
      </c>
      <c r="AY155" s="1">
        <v>-5048</v>
      </c>
      <c r="AZ155" s="1">
        <v>11.0623</v>
      </c>
      <c r="BA155" s="4">
        <v>0</v>
      </c>
    </row>
    <row r="156" spans="1:54" x14ac:dyDescent="0.3">
      <c r="A156" s="79" t="s">
        <v>604</v>
      </c>
      <c r="B156" s="4"/>
      <c r="C156" s="4"/>
      <c r="D156" s="1">
        <v>15</v>
      </c>
      <c r="E156" s="1">
        <v>200</v>
      </c>
      <c r="F156" s="1">
        <v>5</v>
      </c>
      <c r="G156" s="4"/>
      <c r="H156" s="19">
        <v>4.9800000000000004</v>
      </c>
      <c r="I156" s="4">
        <v>0.13</v>
      </c>
      <c r="J156" s="5">
        <v>5.11E-2</v>
      </c>
      <c r="K156" s="80">
        <v>4.2320000000000003E-2</v>
      </c>
      <c r="L156" s="4">
        <v>35.049999999999997</v>
      </c>
      <c r="M156" s="4">
        <v>5.82</v>
      </c>
      <c r="N156" s="4">
        <v>0.1</v>
      </c>
      <c r="O156" s="4">
        <v>1.87</v>
      </c>
      <c r="P156" s="4">
        <v>0.79</v>
      </c>
      <c r="Q156" s="4">
        <v>2.5</v>
      </c>
      <c r="R156" s="4">
        <v>2.5499999999999998</v>
      </c>
      <c r="S156" s="4">
        <v>47.81</v>
      </c>
      <c r="T156" s="4">
        <v>96.67</v>
      </c>
      <c r="U156" s="4">
        <v>0.22</v>
      </c>
      <c r="V156" s="4"/>
      <c r="W156" s="4">
        <v>74.989999999999995</v>
      </c>
      <c r="X156" s="4">
        <v>11</v>
      </c>
      <c r="Y156" s="4">
        <v>0.17</v>
      </c>
      <c r="Z156" s="4">
        <v>2.67</v>
      </c>
      <c r="AA156" s="4">
        <v>1.1000000000000001</v>
      </c>
      <c r="AB156" s="4">
        <v>3.37</v>
      </c>
      <c r="AC156" s="4">
        <v>3.07</v>
      </c>
      <c r="AE156" s="4">
        <v>96.67</v>
      </c>
      <c r="AF156" s="5">
        <v>3.6200000000000003E-2</v>
      </c>
      <c r="AG156" s="5">
        <v>1.1900000000000001E-2</v>
      </c>
      <c r="AH156" s="5">
        <v>6.0499999999999998E-2</v>
      </c>
      <c r="AI156" s="5">
        <v>3.9899999999999998E-2</v>
      </c>
      <c r="AJ156" s="5">
        <v>3.04E-2</v>
      </c>
      <c r="AK156" s="5">
        <v>8.3000000000000004E-2</v>
      </c>
      <c r="AL156" s="5">
        <v>7.3999999999999996E-2</v>
      </c>
      <c r="AM156" s="5">
        <v>0.1011</v>
      </c>
      <c r="AN156" s="5">
        <v>8.2400000000000001E-2</v>
      </c>
      <c r="AX156" s="1">
        <v>-3973.1</v>
      </c>
      <c r="AY156" s="1">
        <v>-5043.3999999999996</v>
      </c>
      <c r="AZ156" s="1">
        <v>11.041399999999999</v>
      </c>
      <c r="BA156" s="4">
        <v>4.9800000000000004</v>
      </c>
    </row>
    <row r="157" spans="1:54" x14ac:dyDescent="0.3">
      <c r="A157" s="79" t="s">
        <v>604</v>
      </c>
      <c r="B157" s="4"/>
      <c r="C157" s="4"/>
      <c r="D157" s="1">
        <v>15</v>
      </c>
      <c r="E157" s="1">
        <v>200</v>
      </c>
      <c r="F157" s="1">
        <v>5</v>
      </c>
      <c r="G157" s="4"/>
      <c r="H157" s="19">
        <v>9.9499999999999993</v>
      </c>
      <c r="I157" s="4">
        <v>0.13</v>
      </c>
      <c r="J157" s="5">
        <v>5.3999999999999999E-2</v>
      </c>
      <c r="K157" s="80">
        <v>5.0450000000000002E-2</v>
      </c>
      <c r="L157" s="4">
        <v>35.17</v>
      </c>
      <c r="M157" s="4">
        <v>5.9</v>
      </c>
      <c r="N157" s="4">
        <v>0.08</v>
      </c>
      <c r="O157" s="4">
        <v>1.83</v>
      </c>
      <c r="P157" s="4">
        <v>0.78</v>
      </c>
      <c r="Q157" s="4">
        <v>2.44</v>
      </c>
      <c r="R157" s="4">
        <v>2.56</v>
      </c>
      <c r="S157" s="4">
        <v>47.97</v>
      </c>
      <c r="T157" s="4">
        <v>96.98</v>
      </c>
      <c r="U157" s="4">
        <v>0.22</v>
      </c>
      <c r="V157" s="4"/>
      <c r="W157" s="4">
        <v>75.239999999999995</v>
      </c>
      <c r="X157" s="4">
        <v>11.15</v>
      </c>
      <c r="Y157" s="4">
        <v>0.14000000000000001</v>
      </c>
      <c r="Z157" s="4">
        <v>2.62</v>
      </c>
      <c r="AA157" s="4">
        <v>1.0900000000000001</v>
      </c>
      <c r="AB157" s="4">
        <v>3.29</v>
      </c>
      <c r="AC157" s="4">
        <v>3.09</v>
      </c>
      <c r="AE157" s="4">
        <v>96.98</v>
      </c>
      <c r="AF157" s="5">
        <v>3.7100000000000001E-2</v>
      </c>
      <c r="AG157" s="5">
        <v>1.17E-2</v>
      </c>
      <c r="AH157" s="5">
        <v>5.7500000000000002E-2</v>
      </c>
      <c r="AI157" s="5">
        <v>4.3799999999999999E-2</v>
      </c>
      <c r="AJ157" s="5">
        <v>3.6900000000000002E-2</v>
      </c>
      <c r="AK157" s="5">
        <v>0.1016</v>
      </c>
      <c r="AL157" s="5">
        <v>8.7400000000000005E-2</v>
      </c>
      <c r="AM157" s="5">
        <v>5.8599999999999999E-2</v>
      </c>
      <c r="AN157" s="5">
        <v>7.4099999999999999E-2</v>
      </c>
      <c r="AX157" s="1">
        <v>-3971.2</v>
      </c>
      <c r="AY157" s="1">
        <v>-5038.8</v>
      </c>
      <c r="AZ157" s="1">
        <v>11.0426</v>
      </c>
      <c r="BA157" s="4">
        <v>9.9499999999999993</v>
      </c>
    </row>
    <row r="158" spans="1:54" x14ac:dyDescent="0.3">
      <c r="A158" s="79" t="s">
        <v>604</v>
      </c>
      <c r="B158" s="4"/>
      <c r="C158" s="4"/>
      <c r="D158" s="1">
        <v>15</v>
      </c>
      <c r="E158" s="1">
        <v>200</v>
      </c>
      <c r="F158" s="1">
        <v>5</v>
      </c>
      <c r="G158" s="4"/>
      <c r="H158" s="19">
        <v>14.93</v>
      </c>
      <c r="I158" s="4">
        <v>0.15</v>
      </c>
      <c r="J158" s="5">
        <v>4.7100000000000003E-2</v>
      </c>
      <c r="K158" s="80">
        <v>4.5179999999999998E-2</v>
      </c>
      <c r="L158" s="4">
        <v>35.159999999999997</v>
      </c>
      <c r="M158" s="4">
        <v>5.73</v>
      </c>
      <c r="N158" s="4">
        <v>0.08</v>
      </c>
      <c r="O158" s="4">
        <v>1.89</v>
      </c>
      <c r="P158" s="4">
        <v>0.83</v>
      </c>
      <c r="Q158" s="4">
        <v>2.7</v>
      </c>
      <c r="R158" s="4">
        <v>2.44</v>
      </c>
      <c r="S158" s="4">
        <v>47.93</v>
      </c>
      <c r="T158" s="4">
        <v>96.96</v>
      </c>
      <c r="U158" s="4">
        <v>0.25</v>
      </c>
      <c r="V158" s="4"/>
      <c r="W158" s="4">
        <v>75.22</v>
      </c>
      <c r="X158" s="4">
        <v>10.82</v>
      </c>
      <c r="Y158" s="4">
        <v>0.14000000000000001</v>
      </c>
      <c r="Z158" s="4">
        <v>2.7</v>
      </c>
      <c r="AA158" s="4">
        <v>1.17</v>
      </c>
      <c r="AB158" s="4">
        <v>3.64</v>
      </c>
      <c r="AC158" s="4">
        <v>2.94</v>
      </c>
      <c r="AE158" s="4">
        <v>96.96</v>
      </c>
      <c r="AF158" s="5">
        <v>3.5999999999999997E-2</v>
      </c>
      <c r="AG158" s="5">
        <v>1.17E-2</v>
      </c>
      <c r="AH158" s="5">
        <v>5.9700000000000003E-2</v>
      </c>
      <c r="AI158" s="5">
        <v>4.4600000000000001E-2</v>
      </c>
      <c r="AJ158" s="5">
        <v>3.8300000000000001E-2</v>
      </c>
      <c r="AK158" s="5">
        <v>0.10680000000000001</v>
      </c>
      <c r="AL158" s="5">
        <v>7.3099999999999998E-2</v>
      </c>
      <c r="AM158" s="5">
        <v>9.7900000000000001E-2</v>
      </c>
      <c r="AN158" s="5">
        <v>6.4600000000000005E-2</v>
      </c>
      <c r="AX158" s="1">
        <v>-3969.2</v>
      </c>
      <c r="AY158" s="1">
        <v>-5034.2</v>
      </c>
      <c r="AZ158" s="1">
        <v>11.0397</v>
      </c>
      <c r="BA158" s="4">
        <v>14.93</v>
      </c>
    </row>
    <row r="159" spans="1:54" x14ac:dyDescent="0.3">
      <c r="A159" s="79" t="s">
        <v>604</v>
      </c>
      <c r="B159" s="4"/>
      <c r="C159" s="4"/>
      <c r="D159" s="1">
        <v>15</v>
      </c>
      <c r="E159" s="1">
        <v>200</v>
      </c>
      <c r="F159" s="1">
        <v>5</v>
      </c>
      <c r="G159" s="4"/>
      <c r="H159" s="19">
        <v>19.91</v>
      </c>
      <c r="I159" s="4">
        <v>0.15</v>
      </c>
      <c r="J159" s="5">
        <v>4.53E-2</v>
      </c>
      <c r="K159" s="80">
        <v>4.4089999999999997E-2</v>
      </c>
      <c r="L159" s="4">
        <v>35.21</v>
      </c>
      <c r="M159" s="4">
        <v>5.88</v>
      </c>
      <c r="N159" s="4">
        <v>0.09</v>
      </c>
      <c r="O159" s="4">
        <v>1.79</v>
      </c>
      <c r="P159" s="4">
        <v>0.81</v>
      </c>
      <c r="Q159" s="4">
        <v>2.4300000000000002</v>
      </c>
      <c r="R159" s="4">
        <v>2.48</v>
      </c>
      <c r="S159" s="4">
        <v>48</v>
      </c>
      <c r="T159" s="4">
        <v>96.92</v>
      </c>
      <c r="U159" s="4">
        <v>0.25</v>
      </c>
      <c r="V159" s="4"/>
      <c r="W159" s="4">
        <v>75.33</v>
      </c>
      <c r="X159" s="4">
        <v>11.11</v>
      </c>
      <c r="Y159" s="4">
        <v>0.15</v>
      </c>
      <c r="Z159" s="4">
        <v>2.56</v>
      </c>
      <c r="AA159" s="4">
        <v>1.1299999999999999</v>
      </c>
      <c r="AB159" s="4">
        <v>3.28</v>
      </c>
      <c r="AC159" s="4">
        <v>2.99</v>
      </c>
      <c r="AE159" s="4">
        <v>96.92</v>
      </c>
      <c r="AF159" s="5">
        <v>3.7499999999999999E-2</v>
      </c>
      <c r="AG159" s="5">
        <v>1.17E-2</v>
      </c>
      <c r="AH159" s="5">
        <v>5.7299999999999997E-2</v>
      </c>
      <c r="AI159" s="5">
        <v>4.2099999999999999E-2</v>
      </c>
      <c r="AJ159" s="5">
        <v>3.6299999999999999E-2</v>
      </c>
      <c r="AK159" s="5">
        <v>0.1115</v>
      </c>
      <c r="AL159" s="5">
        <v>7.3200000000000001E-2</v>
      </c>
      <c r="AM159" s="5">
        <v>9.8000000000000004E-2</v>
      </c>
      <c r="AN159" s="5">
        <v>8.1600000000000006E-2</v>
      </c>
      <c r="AX159" s="1">
        <v>-3967.3</v>
      </c>
      <c r="AY159" s="1">
        <v>-5029.6000000000004</v>
      </c>
      <c r="AZ159" s="1">
        <v>11.0389</v>
      </c>
      <c r="BA159" s="4">
        <v>19.91</v>
      </c>
    </row>
    <row r="160" spans="1:54" x14ac:dyDescent="0.3">
      <c r="A160" s="79" t="s">
        <v>604</v>
      </c>
      <c r="B160" s="4"/>
      <c r="C160" s="4"/>
      <c r="D160" s="1">
        <v>15</v>
      </c>
      <c r="E160" s="1">
        <v>200</v>
      </c>
      <c r="F160" s="1">
        <v>5</v>
      </c>
      <c r="G160" s="4"/>
      <c r="H160" s="19">
        <v>24.88</v>
      </c>
      <c r="I160" s="4">
        <v>0.15</v>
      </c>
      <c r="J160" s="5">
        <v>3.7400000000000003E-2</v>
      </c>
      <c r="K160" s="80">
        <v>3.6560000000000002E-2</v>
      </c>
      <c r="L160" s="4">
        <v>35.409999999999997</v>
      </c>
      <c r="M160" s="4">
        <v>5.92</v>
      </c>
      <c r="N160" s="4">
        <v>0.08</v>
      </c>
      <c r="O160" s="4">
        <v>1.85</v>
      </c>
      <c r="P160" s="4">
        <v>0.8</v>
      </c>
      <c r="Q160" s="4">
        <v>2.62</v>
      </c>
      <c r="R160" s="4">
        <v>2.56</v>
      </c>
      <c r="S160" s="4">
        <v>48.35</v>
      </c>
      <c r="T160" s="4">
        <v>97.8</v>
      </c>
      <c r="U160" s="4">
        <v>0.25</v>
      </c>
      <c r="V160" s="4"/>
      <c r="W160" s="4">
        <v>75.760000000000005</v>
      </c>
      <c r="X160" s="4">
        <v>11.19</v>
      </c>
      <c r="Y160" s="4">
        <v>0.14000000000000001</v>
      </c>
      <c r="Z160" s="4">
        <v>2.65</v>
      </c>
      <c r="AA160" s="4">
        <v>1.1100000000000001</v>
      </c>
      <c r="AB160" s="4">
        <v>3.53</v>
      </c>
      <c r="AC160" s="4">
        <v>3.08</v>
      </c>
      <c r="AE160" s="4">
        <v>97.8</v>
      </c>
      <c r="AF160" s="5">
        <v>3.7499999999999999E-2</v>
      </c>
      <c r="AG160" s="5">
        <v>1.18E-2</v>
      </c>
      <c r="AH160" s="5">
        <v>5.7299999999999997E-2</v>
      </c>
      <c r="AI160" s="5">
        <v>3.9199999999999999E-2</v>
      </c>
      <c r="AJ160" s="5">
        <v>3.5000000000000003E-2</v>
      </c>
      <c r="AK160" s="5">
        <v>0.10199999999999999</v>
      </c>
      <c r="AL160" s="5">
        <v>6.9099999999999995E-2</v>
      </c>
      <c r="AM160" s="5">
        <v>5.8700000000000002E-2</v>
      </c>
      <c r="AN160" s="5">
        <v>7.8799999999999995E-2</v>
      </c>
      <c r="AX160" s="1">
        <v>-3965.4</v>
      </c>
      <c r="AY160" s="1">
        <v>-5025.1000000000004</v>
      </c>
      <c r="AZ160" s="1">
        <v>11.035500000000001</v>
      </c>
      <c r="BA160" s="4">
        <v>24.88</v>
      </c>
    </row>
    <row r="161" spans="1:53" x14ac:dyDescent="0.3">
      <c r="A161" s="79" t="s">
        <v>604</v>
      </c>
      <c r="B161" s="4"/>
      <c r="C161" s="4"/>
      <c r="D161" s="1">
        <v>15</v>
      </c>
      <c r="E161" s="1">
        <v>200</v>
      </c>
      <c r="F161" s="1">
        <v>5</v>
      </c>
      <c r="G161" s="4"/>
      <c r="H161" s="19">
        <v>29.86</v>
      </c>
      <c r="I161" s="4">
        <v>0.13</v>
      </c>
      <c r="J161" s="5">
        <v>4.3799999999999999E-2</v>
      </c>
      <c r="K161" s="80">
        <v>4.3180000000000003E-2</v>
      </c>
      <c r="L161" s="4">
        <v>35.22</v>
      </c>
      <c r="M161" s="4">
        <v>5.83</v>
      </c>
      <c r="N161" s="4">
        <v>0.09</v>
      </c>
      <c r="O161" s="4">
        <v>1.84</v>
      </c>
      <c r="P161" s="4">
        <v>0.83</v>
      </c>
      <c r="Q161" s="4">
        <v>2.14</v>
      </c>
      <c r="R161" s="4">
        <v>2.4500000000000002</v>
      </c>
      <c r="S161" s="4">
        <v>47.88</v>
      </c>
      <c r="T161" s="4">
        <v>96.5</v>
      </c>
      <c r="U161" s="4">
        <v>0.22</v>
      </c>
      <c r="V161" s="4"/>
      <c r="W161" s="4">
        <v>75.349999999999994</v>
      </c>
      <c r="X161" s="4">
        <v>11.02</v>
      </c>
      <c r="Y161" s="4">
        <v>0.15</v>
      </c>
      <c r="Z161" s="4">
        <v>2.63</v>
      </c>
      <c r="AA161" s="4">
        <v>1.1599999999999999</v>
      </c>
      <c r="AB161" s="4">
        <v>2.88</v>
      </c>
      <c r="AC161" s="4">
        <v>2.96</v>
      </c>
      <c r="AE161" s="4">
        <v>96.5</v>
      </c>
      <c r="AF161" s="5">
        <v>3.6499999999999998E-2</v>
      </c>
      <c r="AG161" s="5">
        <v>1.17E-2</v>
      </c>
      <c r="AH161" s="5">
        <v>5.9200000000000003E-2</v>
      </c>
      <c r="AI161" s="5">
        <v>3.8800000000000001E-2</v>
      </c>
      <c r="AJ161" s="5">
        <v>3.2800000000000003E-2</v>
      </c>
      <c r="AK161" s="5">
        <v>9.69E-2</v>
      </c>
      <c r="AL161" s="5">
        <v>7.46E-2</v>
      </c>
      <c r="AM161" s="5">
        <v>6.5199999999999994E-2</v>
      </c>
      <c r="AN161" s="5">
        <v>8.3099999999999993E-2</v>
      </c>
      <c r="AX161" s="1">
        <v>-3963.5</v>
      </c>
      <c r="AY161" s="1">
        <v>-5020.5</v>
      </c>
      <c r="AZ161" s="1">
        <v>11.0383</v>
      </c>
      <c r="BA161" s="4">
        <v>29.86</v>
      </c>
    </row>
    <row r="162" spans="1:53" x14ac:dyDescent="0.3">
      <c r="A162" s="79" t="s">
        <v>604</v>
      </c>
      <c r="B162" s="4"/>
      <c r="C162" s="4"/>
      <c r="D162" s="1">
        <v>15</v>
      </c>
      <c r="E162" s="1">
        <v>200</v>
      </c>
      <c r="F162" s="1">
        <v>5</v>
      </c>
      <c r="G162" s="4"/>
      <c r="H162" s="19">
        <v>34.83</v>
      </c>
      <c r="I162" s="4">
        <v>0.13</v>
      </c>
      <c r="J162" s="5">
        <v>4.2299999999999997E-2</v>
      </c>
      <c r="K162" s="80">
        <v>4.1820000000000003E-2</v>
      </c>
      <c r="L162" s="4">
        <v>34.93</v>
      </c>
      <c r="M162" s="4">
        <v>5.83</v>
      </c>
      <c r="N162" s="4">
        <v>7.0000000000000007E-2</v>
      </c>
      <c r="O162" s="4">
        <v>1.91</v>
      </c>
      <c r="P162" s="4">
        <v>0.74</v>
      </c>
      <c r="Q162" s="4">
        <v>2.62</v>
      </c>
      <c r="R162" s="4">
        <v>2.5499999999999998</v>
      </c>
      <c r="S162" s="4">
        <v>47.7</v>
      </c>
      <c r="T162" s="4">
        <v>96.53</v>
      </c>
      <c r="U162" s="4">
        <v>0.22</v>
      </c>
      <c r="V162" s="4"/>
      <c r="W162" s="4">
        <v>74.739999999999995</v>
      </c>
      <c r="X162" s="4">
        <v>11.02</v>
      </c>
      <c r="Y162" s="4">
        <v>0.12</v>
      </c>
      <c r="Z162" s="4">
        <v>2.74</v>
      </c>
      <c r="AA162" s="4">
        <v>1.04</v>
      </c>
      <c r="AB162" s="4">
        <v>3.53</v>
      </c>
      <c r="AC162" s="4">
        <v>3.07</v>
      </c>
      <c r="AE162" s="4">
        <v>96.53</v>
      </c>
      <c r="AF162" s="5">
        <v>3.5200000000000002E-2</v>
      </c>
      <c r="AG162" s="5">
        <v>1.18E-2</v>
      </c>
      <c r="AH162" s="5">
        <v>5.9200000000000003E-2</v>
      </c>
      <c r="AI162" s="5">
        <v>4.3099999999999999E-2</v>
      </c>
      <c r="AJ162" s="5">
        <v>4.1399999999999999E-2</v>
      </c>
      <c r="AK162" s="5">
        <v>0.1037</v>
      </c>
      <c r="AL162" s="5">
        <v>7.1900000000000006E-2</v>
      </c>
      <c r="AM162" s="5">
        <v>7.5999999999999998E-2</v>
      </c>
      <c r="AN162" s="5">
        <v>8.0299999999999996E-2</v>
      </c>
      <c r="AX162" s="1">
        <v>-3961.5</v>
      </c>
      <c r="AY162" s="1">
        <v>-5015.8999999999996</v>
      </c>
      <c r="AZ162" s="1">
        <v>11.037599999999999</v>
      </c>
      <c r="BA162" s="4">
        <v>34.83</v>
      </c>
    </row>
    <row r="163" spans="1:53" x14ac:dyDescent="0.3">
      <c r="A163" s="79" t="s">
        <v>604</v>
      </c>
      <c r="B163" s="4"/>
      <c r="C163" s="4"/>
      <c r="D163" s="1">
        <v>15</v>
      </c>
      <c r="E163" s="1">
        <v>200</v>
      </c>
      <c r="F163" s="1">
        <v>5</v>
      </c>
      <c r="G163" s="4"/>
      <c r="H163" s="19">
        <v>39.81</v>
      </c>
      <c r="I163" s="4">
        <v>0.11</v>
      </c>
      <c r="J163" s="5">
        <v>4.3900000000000002E-2</v>
      </c>
      <c r="K163" s="80">
        <v>4.3520000000000003E-2</v>
      </c>
      <c r="L163" s="4">
        <v>34.450000000000003</v>
      </c>
      <c r="M163" s="4">
        <v>6.58</v>
      </c>
      <c r="N163" s="4">
        <v>0.09</v>
      </c>
      <c r="O163" s="4">
        <v>1.78</v>
      </c>
      <c r="P163" s="4">
        <v>1.42</v>
      </c>
      <c r="Q163" s="4">
        <v>2.76</v>
      </c>
      <c r="R163" s="4">
        <v>2.33</v>
      </c>
      <c r="S163" s="4">
        <v>48.04</v>
      </c>
      <c r="T163" s="4">
        <v>97.65</v>
      </c>
      <c r="U163" s="4">
        <v>0.19</v>
      </c>
      <c r="V163" s="4"/>
      <c r="W163" s="4">
        <v>73.709999999999994</v>
      </c>
      <c r="X163" s="4">
        <v>12.44</v>
      </c>
      <c r="Y163" s="4">
        <v>0.15</v>
      </c>
      <c r="Z163" s="4">
        <v>2.54</v>
      </c>
      <c r="AA163" s="4">
        <v>1.99</v>
      </c>
      <c r="AB163" s="4">
        <v>3.73</v>
      </c>
      <c r="AC163" s="4">
        <v>2.81</v>
      </c>
      <c r="AE163" s="4">
        <v>97.65</v>
      </c>
      <c r="AF163" s="5">
        <v>3.8800000000000001E-2</v>
      </c>
      <c r="AG163" s="5">
        <v>1.18E-2</v>
      </c>
      <c r="AH163" s="5">
        <v>5.9799999999999999E-2</v>
      </c>
      <c r="AI163" s="5">
        <v>4.0899999999999999E-2</v>
      </c>
      <c r="AJ163" s="5">
        <v>2.9100000000000001E-2</v>
      </c>
      <c r="AK163" s="5">
        <v>0.126</v>
      </c>
      <c r="AL163" s="5">
        <v>7.7100000000000002E-2</v>
      </c>
      <c r="AM163" s="5">
        <v>9.4E-2</v>
      </c>
      <c r="AN163" s="5">
        <v>7.8799999999999995E-2</v>
      </c>
      <c r="AX163" s="1">
        <v>-3959.6</v>
      </c>
      <c r="AY163" s="1">
        <v>-5011.3</v>
      </c>
      <c r="AZ163" s="1">
        <v>11.0383</v>
      </c>
      <c r="BA163" s="4">
        <v>39.81</v>
      </c>
    </row>
    <row r="164" spans="1:53" x14ac:dyDescent="0.3">
      <c r="A164" s="79" t="s">
        <v>604</v>
      </c>
      <c r="B164" s="4"/>
      <c r="C164" s="4"/>
      <c r="D164" s="1">
        <v>15</v>
      </c>
      <c r="E164" s="1">
        <v>200</v>
      </c>
      <c r="F164" s="1">
        <v>5</v>
      </c>
      <c r="G164" s="4"/>
      <c r="H164" s="19">
        <v>44.79</v>
      </c>
      <c r="I164" s="4">
        <v>0.13</v>
      </c>
      <c r="J164" s="5">
        <v>4.53E-2</v>
      </c>
      <c r="K164" s="80">
        <v>4.4990000000000002E-2</v>
      </c>
      <c r="L164" s="4">
        <v>34.200000000000003</v>
      </c>
      <c r="M164" s="4">
        <v>6.7</v>
      </c>
      <c r="N164" s="4">
        <v>0.08</v>
      </c>
      <c r="O164" s="4">
        <v>1.63</v>
      </c>
      <c r="P164" s="4">
        <v>1.46</v>
      </c>
      <c r="Q164" s="4">
        <v>2.76</v>
      </c>
      <c r="R164" s="4">
        <v>2.2599999999999998</v>
      </c>
      <c r="S164" s="4">
        <v>47.81</v>
      </c>
      <c r="T164" s="4">
        <v>97.1</v>
      </c>
      <c r="U164" s="4">
        <v>0.22</v>
      </c>
      <c r="V164" s="4"/>
      <c r="W164" s="4">
        <v>73.180000000000007</v>
      </c>
      <c r="X164" s="4">
        <v>12.65</v>
      </c>
      <c r="Y164" s="4">
        <v>0.13</v>
      </c>
      <c r="Z164" s="4">
        <v>2.33</v>
      </c>
      <c r="AA164" s="4">
        <v>2.04</v>
      </c>
      <c r="AB164" s="4">
        <v>3.72</v>
      </c>
      <c r="AC164" s="4">
        <v>2.72</v>
      </c>
      <c r="AE164" s="4">
        <v>97.1</v>
      </c>
      <c r="AF164" s="5">
        <v>3.5000000000000003E-2</v>
      </c>
      <c r="AG164" s="5">
        <v>1.1599999999999999E-2</v>
      </c>
      <c r="AH164" s="5">
        <v>6.0999999999999999E-2</v>
      </c>
      <c r="AI164" s="5">
        <v>4.3099999999999999E-2</v>
      </c>
      <c r="AJ164" s="5">
        <v>3.2199999999999999E-2</v>
      </c>
      <c r="AK164" s="5">
        <v>0.1147</v>
      </c>
      <c r="AL164" s="5">
        <v>7.7100000000000002E-2</v>
      </c>
      <c r="AM164" s="5">
        <v>9.7799999999999998E-2</v>
      </c>
      <c r="AN164" s="5">
        <v>7.2800000000000004E-2</v>
      </c>
      <c r="AX164" s="1">
        <v>-3957.7</v>
      </c>
      <c r="AY164" s="1">
        <v>-5006.7</v>
      </c>
      <c r="AZ164" s="1">
        <v>11.0389</v>
      </c>
      <c r="BA164" s="4">
        <v>44.79</v>
      </c>
    </row>
    <row r="165" spans="1:53" x14ac:dyDescent="0.3">
      <c r="A165" s="79" t="s">
        <v>604</v>
      </c>
      <c r="B165" s="4"/>
      <c r="C165" s="4"/>
      <c r="D165" s="1">
        <v>15</v>
      </c>
      <c r="E165" s="1">
        <v>200</v>
      </c>
      <c r="F165" s="1">
        <v>5</v>
      </c>
      <c r="G165" s="4"/>
      <c r="H165" s="19">
        <v>49.76</v>
      </c>
      <c r="I165" s="4">
        <v>0.13</v>
      </c>
      <c r="J165" s="5">
        <v>3.3700000000000001E-2</v>
      </c>
      <c r="K165" s="80">
        <v>3.3439999999999998E-2</v>
      </c>
      <c r="L165" s="4">
        <v>35.1</v>
      </c>
      <c r="M165" s="4">
        <v>5.99</v>
      </c>
      <c r="N165" s="4">
        <v>0.08</v>
      </c>
      <c r="O165" s="4">
        <v>1.94</v>
      </c>
      <c r="P165" s="4">
        <v>0.95</v>
      </c>
      <c r="Q165" s="4">
        <v>2.77</v>
      </c>
      <c r="R165" s="4">
        <v>2.52</v>
      </c>
      <c r="S165" s="4">
        <v>48.2</v>
      </c>
      <c r="T165" s="4">
        <v>97.8</v>
      </c>
      <c r="U165" s="4">
        <v>0.21</v>
      </c>
      <c r="V165" s="4"/>
      <c r="W165" s="4">
        <v>75.09</v>
      </c>
      <c r="X165" s="4">
        <v>11.33</v>
      </c>
      <c r="Y165" s="4">
        <v>0.14000000000000001</v>
      </c>
      <c r="Z165" s="4">
        <v>2.77</v>
      </c>
      <c r="AA165" s="4">
        <v>1.32</v>
      </c>
      <c r="AB165" s="4">
        <v>3.73</v>
      </c>
      <c r="AC165" s="4">
        <v>3.04</v>
      </c>
      <c r="AE165" s="4">
        <v>97.8</v>
      </c>
      <c r="AF165" s="5">
        <v>3.4700000000000002E-2</v>
      </c>
      <c r="AG165" s="5">
        <v>1.18E-2</v>
      </c>
      <c r="AH165" s="5">
        <v>5.2400000000000002E-2</v>
      </c>
      <c r="AI165" s="5">
        <v>0.04</v>
      </c>
      <c r="AJ165" s="5">
        <v>3.5200000000000002E-2</v>
      </c>
      <c r="AK165" s="5">
        <v>9.69E-2</v>
      </c>
      <c r="AL165" s="5">
        <v>7.1900000000000006E-2</v>
      </c>
      <c r="AM165" s="5">
        <v>6.5100000000000005E-2</v>
      </c>
      <c r="AN165" s="5">
        <v>6.4699999999999994E-2</v>
      </c>
      <c r="AX165" s="1">
        <v>-3955.8</v>
      </c>
      <c r="AY165" s="1">
        <v>-5002.1000000000004</v>
      </c>
      <c r="AZ165" s="1">
        <v>11.033899999999999</v>
      </c>
      <c r="BA165" s="4">
        <v>49.76</v>
      </c>
    </row>
    <row r="166" spans="1:53" x14ac:dyDescent="0.3">
      <c r="A166" s="79" t="s">
        <v>604</v>
      </c>
      <c r="B166" s="4"/>
      <c r="C166" s="4"/>
      <c r="D166" s="1">
        <v>15</v>
      </c>
      <c r="E166" s="1">
        <v>200</v>
      </c>
      <c r="F166" s="1">
        <v>5</v>
      </c>
      <c r="G166" s="4"/>
      <c r="H166" s="19">
        <v>54.74</v>
      </c>
      <c r="I166" s="4">
        <v>0.12</v>
      </c>
      <c r="J166" s="5">
        <v>3.6700000000000003E-2</v>
      </c>
      <c r="K166" s="80">
        <v>3.6479999999999999E-2</v>
      </c>
      <c r="L166" s="4">
        <v>35.24</v>
      </c>
      <c r="M166" s="4">
        <v>5.92</v>
      </c>
      <c r="N166" s="4">
        <v>7.0000000000000007E-2</v>
      </c>
      <c r="O166" s="4">
        <v>1.75</v>
      </c>
      <c r="P166" s="4">
        <v>0.93</v>
      </c>
      <c r="Q166" s="4">
        <v>2.25</v>
      </c>
      <c r="R166" s="4">
        <v>2.63</v>
      </c>
      <c r="S166" s="4">
        <v>48.03</v>
      </c>
      <c r="T166" s="4">
        <v>97.02</v>
      </c>
      <c r="U166" s="4">
        <v>0.2</v>
      </c>
      <c r="V166" s="4"/>
      <c r="W166" s="4">
        <v>75.39</v>
      </c>
      <c r="X166" s="4">
        <v>11.19</v>
      </c>
      <c r="Y166" s="4">
        <v>0.12</v>
      </c>
      <c r="Z166" s="4">
        <v>2.5</v>
      </c>
      <c r="AA166" s="4">
        <v>1.3</v>
      </c>
      <c r="AB166" s="4">
        <v>3.03</v>
      </c>
      <c r="AC166" s="4">
        <v>3.17</v>
      </c>
      <c r="AE166" s="4">
        <v>97.02</v>
      </c>
      <c r="AF166" s="5">
        <v>3.6900000000000002E-2</v>
      </c>
      <c r="AG166" s="5">
        <v>1.18E-2</v>
      </c>
      <c r="AH166" s="5">
        <v>5.74E-2</v>
      </c>
      <c r="AI166" s="5">
        <v>4.5999999999999999E-2</v>
      </c>
      <c r="AJ166" s="5">
        <v>3.2899999999999999E-2</v>
      </c>
      <c r="AK166" s="5">
        <v>0.1022</v>
      </c>
      <c r="AL166" s="5">
        <v>6.93E-2</v>
      </c>
      <c r="AM166" s="5">
        <v>7.6100000000000001E-2</v>
      </c>
      <c r="AN166" s="5">
        <v>7.1400000000000005E-2</v>
      </c>
      <c r="AX166" s="1">
        <v>-3953.8</v>
      </c>
      <c r="AY166" s="1">
        <v>-4997.5</v>
      </c>
      <c r="AZ166" s="1">
        <v>11.0352</v>
      </c>
      <c r="BA166" s="4">
        <v>54.74</v>
      </c>
    </row>
    <row r="167" spans="1:53" x14ac:dyDescent="0.3">
      <c r="A167" s="79" t="s">
        <v>604</v>
      </c>
      <c r="B167" s="4"/>
      <c r="C167" s="4"/>
      <c r="D167" s="1">
        <v>15</v>
      </c>
      <c r="E167" s="1">
        <v>200</v>
      </c>
      <c r="F167" s="1">
        <v>5</v>
      </c>
      <c r="G167" s="4"/>
      <c r="H167" s="19">
        <v>59.72</v>
      </c>
      <c r="I167" s="4">
        <v>0.15</v>
      </c>
      <c r="J167" s="5">
        <v>4.2700000000000002E-2</v>
      </c>
      <c r="K167" s="80">
        <v>4.2509999999999999E-2</v>
      </c>
      <c r="L167" s="4">
        <v>35.35</v>
      </c>
      <c r="M167" s="4">
        <v>5.96</v>
      </c>
      <c r="N167" s="4">
        <v>0.1</v>
      </c>
      <c r="O167" s="4">
        <v>1.84</v>
      </c>
      <c r="P167" s="4">
        <v>0.75</v>
      </c>
      <c r="Q167" s="4">
        <v>2.72</v>
      </c>
      <c r="R167" s="4">
        <v>2.6</v>
      </c>
      <c r="S167" s="4">
        <v>48.36</v>
      </c>
      <c r="T167" s="4">
        <v>97.92</v>
      </c>
      <c r="U167" s="4">
        <v>0.25</v>
      </c>
      <c r="V167" s="4"/>
      <c r="W167" s="4">
        <v>75.63</v>
      </c>
      <c r="X167" s="4">
        <v>11.26</v>
      </c>
      <c r="Y167" s="4">
        <v>0.16</v>
      </c>
      <c r="Z167" s="4">
        <v>2.63</v>
      </c>
      <c r="AA167" s="4">
        <v>1.06</v>
      </c>
      <c r="AB167" s="4">
        <v>3.67</v>
      </c>
      <c r="AC167" s="4">
        <v>3.13</v>
      </c>
      <c r="AE167" s="4">
        <v>97.92</v>
      </c>
      <c r="AF167" s="5">
        <v>3.5499999999999997E-2</v>
      </c>
      <c r="AG167" s="5">
        <v>1.17E-2</v>
      </c>
      <c r="AH167" s="5">
        <v>5.3800000000000001E-2</v>
      </c>
      <c r="AI167" s="5">
        <v>4.2200000000000001E-2</v>
      </c>
      <c r="AJ167" s="5">
        <v>3.2199999999999999E-2</v>
      </c>
      <c r="AK167" s="5">
        <v>0.1038</v>
      </c>
      <c r="AL167" s="5">
        <v>8.3299999999999999E-2</v>
      </c>
      <c r="AM167" s="5">
        <v>8.5500000000000007E-2</v>
      </c>
      <c r="AN167" s="5">
        <v>7.8899999999999998E-2</v>
      </c>
      <c r="AX167" s="1">
        <v>-3951.9</v>
      </c>
      <c r="AY167" s="1">
        <v>-4992.8999999999996</v>
      </c>
      <c r="AZ167" s="1">
        <v>11.037800000000001</v>
      </c>
      <c r="BA167" s="4">
        <v>59.72</v>
      </c>
    </row>
    <row r="168" spans="1:53" x14ac:dyDescent="0.3">
      <c r="A168" s="79" t="s">
        <v>604</v>
      </c>
      <c r="B168" s="4"/>
      <c r="C168" s="4"/>
      <c r="D168" s="1">
        <v>15</v>
      </c>
      <c r="E168" s="1">
        <v>200</v>
      </c>
      <c r="F168" s="1">
        <v>5</v>
      </c>
      <c r="G168" s="4"/>
      <c r="H168" s="19">
        <v>64.69</v>
      </c>
      <c r="I168" s="4">
        <v>0.11</v>
      </c>
      <c r="J168" s="5">
        <v>3.8300000000000001E-2</v>
      </c>
      <c r="K168" s="80">
        <v>3.814E-2</v>
      </c>
      <c r="L168" s="4">
        <v>32.78</v>
      </c>
      <c r="M168" s="4">
        <v>8.44</v>
      </c>
      <c r="N168" s="4">
        <v>0.05</v>
      </c>
      <c r="O168" s="4">
        <v>1.39</v>
      </c>
      <c r="P168" s="4">
        <v>2.4700000000000002</v>
      </c>
      <c r="Q168" s="4">
        <v>3.33</v>
      </c>
      <c r="R168" s="4">
        <v>1.73</v>
      </c>
      <c r="S168" s="4">
        <v>48.07</v>
      </c>
      <c r="T168" s="4">
        <v>98.4</v>
      </c>
      <c r="U168" s="4">
        <v>0.18</v>
      </c>
      <c r="V168" s="4"/>
      <c r="W168" s="4">
        <v>70.14</v>
      </c>
      <c r="X168" s="4">
        <v>15.95</v>
      </c>
      <c r="Y168" s="4">
        <v>0.09</v>
      </c>
      <c r="Z168" s="4">
        <v>1.99</v>
      </c>
      <c r="AA168" s="4">
        <v>3.46</v>
      </c>
      <c r="AB168" s="4">
        <v>4.4800000000000004</v>
      </c>
      <c r="AC168" s="4">
        <v>2.09</v>
      </c>
      <c r="AE168" s="4">
        <v>98.4</v>
      </c>
      <c r="AF168" s="5">
        <v>3.3599999999999998E-2</v>
      </c>
      <c r="AG168" s="5">
        <v>1.18E-2</v>
      </c>
      <c r="AH168" s="5">
        <v>5.6899999999999999E-2</v>
      </c>
      <c r="AI168" s="5">
        <v>4.58E-2</v>
      </c>
      <c r="AJ168" s="5">
        <v>3.73E-2</v>
      </c>
      <c r="AK168" s="5">
        <v>8.3900000000000002E-2</v>
      </c>
      <c r="AL168" s="5">
        <v>8.43E-2</v>
      </c>
      <c r="AM168" s="5">
        <v>0.1013</v>
      </c>
      <c r="AN168" s="5">
        <v>8.2900000000000001E-2</v>
      </c>
      <c r="AX168" s="1">
        <v>-3950</v>
      </c>
      <c r="AY168" s="1">
        <v>-4988.3</v>
      </c>
      <c r="AZ168" s="1">
        <v>11.0359</v>
      </c>
      <c r="BA168" s="4">
        <v>64.69</v>
      </c>
    </row>
    <row r="169" spans="1:53" x14ac:dyDescent="0.3">
      <c r="A169" s="79" t="s">
        <v>604</v>
      </c>
      <c r="B169" s="4"/>
      <c r="C169" s="4"/>
      <c r="D169" s="1">
        <v>15</v>
      </c>
      <c r="E169" s="1">
        <v>200</v>
      </c>
      <c r="F169" s="1">
        <v>5</v>
      </c>
      <c r="G169" s="4"/>
      <c r="H169" s="19">
        <v>69.67</v>
      </c>
      <c r="I169" s="4">
        <v>0.1</v>
      </c>
      <c r="J169" s="5">
        <v>3.2399999999999998E-2</v>
      </c>
      <c r="K169" s="80">
        <v>3.2259999999999997E-2</v>
      </c>
      <c r="L169" s="4">
        <v>32.36</v>
      </c>
      <c r="M169" s="4">
        <v>8.42</v>
      </c>
      <c r="N169" s="4">
        <v>0.05</v>
      </c>
      <c r="O169" s="4">
        <v>1.35</v>
      </c>
      <c r="P169" s="4">
        <v>2.2599999999999998</v>
      </c>
      <c r="Q169" s="4">
        <v>3.6</v>
      </c>
      <c r="R169" s="4">
        <v>1.68</v>
      </c>
      <c r="S169" s="4">
        <v>47.55</v>
      </c>
      <c r="T169" s="4">
        <v>97.39</v>
      </c>
      <c r="U169" s="4">
        <v>0.17</v>
      </c>
      <c r="V169" s="4"/>
      <c r="W169" s="4">
        <v>69.22</v>
      </c>
      <c r="X169" s="4">
        <v>15.9</v>
      </c>
      <c r="Y169" s="4">
        <v>0.09</v>
      </c>
      <c r="Z169" s="4">
        <v>1.93</v>
      </c>
      <c r="AA169" s="4">
        <v>3.16</v>
      </c>
      <c r="AB169" s="4">
        <v>4.8600000000000003</v>
      </c>
      <c r="AC169" s="4">
        <v>2.0299999999999998</v>
      </c>
      <c r="AE169" s="4">
        <v>97.39</v>
      </c>
      <c r="AF169" s="5">
        <v>3.61E-2</v>
      </c>
      <c r="AG169" s="5">
        <v>1.18E-2</v>
      </c>
      <c r="AH169" s="5">
        <v>5.67E-2</v>
      </c>
      <c r="AI169" s="5">
        <v>4.0800000000000003E-2</v>
      </c>
      <c r="AJ169" s="5">
        <v>3.6600000000000001E-2</v>
      </c>
      <c r="AK169" s="5">
        <v>9.5200000000000007E-2</v>
      </c>
      <c r="AL169" s="5">
        <v>8.7499999999999994E-2</v>
      </c>
      <c r="AM169" s="5">
        <v>9.7100000000000006E-2</v>
      </c>
      <c r="AN169" s="5">
        <v>8.1500000000000003E-2</v>
      </c>
      <c r="AX169" s="1">
        <v>-3948.1</v>
      </c>
      <c r="AY169" s="1">
        <v>-4983.7</v>
      </c>
      <c r="AZ169" s="1">
        <v>11.0334</v>
      </c>
      <c r="BA169" s="4">
        <v>69.67</v>
      </c>
    </row>
    <row r="170" spans="1:53" x14ac:dyDescent="0.3">
      <c r="A170" s="79" t="s">
        <v>604</v>
      </c>
      <c r="B170" s="4"/>
      <c r="C170" s="4"/>
      <c r="D170" s="1">
        <v>15</v>
      </c>
      <c r="E170" s="1">
        <v>200</v>
      </c>
      <c r="F170" s="1">
        <v>5</v>
      </c>
      <c r="G170" s="4"/>
      <c r="H170" s="19">
        <v>74.650000000000006</v>
      </c>
      <c r="I170" s="4">
        <v>7.0000000000000007E-2</v>
      </c>
      <c r="J170" s="5">
        <v>3.4200000000000001E-2</v>
      </c>
      <c r="K170" s="80">
        <v>3.4079999999999999E-2</v>
      </c>
      <c r="L170" s="4">
        <v>30.43</v>
      </c>
      <c r="M170" s="4">
        <v>10.18</v>
      </c>
      <c r="N170" s="4">
        <v>0.03</v>
      </c>
      <c r="O170" s="4">
        <v>1.06</v>
      </c>
      <c r="P170" s="4">
        <v>3.47</v>
      </c>
      <c r="Q170" s="4">
        <v>4.01</v>
      </c>
      <c r="R170" s="4">
        <v>1.21</v>
      </c>
      <c r="S170" s="4">
        <v>47.29</v>
      </c>
      <c r="T170" s="4">
        <v>97.78</v>
      </c>
      <c r="U170" s="4">
        <v>0.11</v>
      </c>
      <c r="V170" s="4"/>
      <c r="W170" s="4">
        <v>65.11</v>
      </c>
      <c r="X170" s="4">
        <v>19.23</v>
      </c>
      <c r="Y170" s="4">
        <v>0.06</v>
      </c>
      <c r="Z170" s="4">
        <v>1.51</v>
      </c>
      <c r="AA170" s="4">
        <v>4.8499999999999996</v>
      </c>
      <c r="AB170" s="4">
        <v>5.41</v>
      </c>
      <c r="AC170" s="4">
        <v>1.46</v>
      </c>
      <c r="AE170" s="4">
        <v>97.78</v>
      </c>
      <c r="AF170" s="5">
        <v>3.4599999999999999E-2</v>
      </c>
      <c r="AG170" s="5">
        <v>1.18E-2</v>
      </c>
      <c r="AH170" s="5">
        <v>0.06</v>
      </c>
      <c r="AI170" s="5">
        <v>4.3999999999999997E-2</v>
      </c>
      <c r="AJ170" s="5">
        <v>3.8600000000000002E-2</v>
      </c>
      <c r="AK170" s="5">
        <v>0.1037</v>
      </c>
      <c r="AL170" s="5">
        <v>7.6700000000000004E-2</v>
      </c>
      <c r="AM170" s="5">
        <v>0.1004</v>
      </c>
      <c r="AN170" s="5">
        <v>7.0900000000000005E-2</v>
      </c>
      <c r="AX170" s="1">
        <v>-3946.2</v>
      </c>
      <c r="AY170" s="1">
        <v>-4979.2</v>
      </c>
      <c r="AZ170" s="1">
        <v>11.0341</v>
      </c>
      <c r="BA170" s="4">
        <v>74.650000000000006</v>
      </c>
    </row>
    <row r="171" spans="1:53" x14ac:dyDescent="0.3">
      <c r="A171" s="79" t="s">
        <v>604</v>
      </c>
      <c r="B171" s="4"/>
      <c r="C171" s="4"/>
      <c r="D171" s="1">
        <v>15</v>
      </c>
      <c r="E171" s="1">
        <v>200</v>
      </c>
      <c r="F171" s="1">
        <v>5</v>
      </c>
      <c r="G171" s="4"/>
      <c r="H171" s="19">
        <v>79.62</v>
      </c>
      <c r="I171" s="4">
        <v>0.03</v>
      </c>
      <c r="J171" s="5">
        <v>3.3500000000000002E-2</v>
      </c>
      <c r="K171" s="80">
        <v>3.3390000000000003E-2</v>
      </c>
      <c r="L171" s="4">
        <v>29.87</v>
      </c>
      <c r="M171" s="4">
        <v>10.93</v>
      </c>
      <c r="N171" s="4">
        <v>0.03</v>
      </c>
      <c r="O171" s="4">
        <v>0.8</v>
      </c>
      <c r="P171" s="4">
        <v>3.82</v>
      </c>
      <c r="Q171" s="4">
        <v>4.45</v>
      </c>
      <c r="R171" s="4">
        <v>0.93</v>
      </c>
      <c r="S171" s="4">
        <v>47.43</v>
      </c>
      <c r="T171" s="4">
        <v>98.32</v>
      </c>
      <c r="U171" s="4">
        <v>0.05</v>
      </c>
      <c r="V171" s="4"/>
      <c r="W171" s="4">
        <v>63.9</v>
      </c>
      <c r="X171" s="4">
        <v>20.65</v>
      </c>
      <c r="Y171" s="4">
        <v>0.05</v>
      </c>
      <c r="Z171" s="4">
        <v>1.1399999999999999</v>
      </c>
      <c r="AA171" s="4">
        <v>5.35</v>
      </c>
      <c r="AB171" s="4">
        <v>6</v>
      </c>
      <c r="AC171" s="4">
        <v>1.1200000000000001</v>
      </c>
      <c r="AE171" s="4">
        <v>98.32</v>
      </c>
      <c r="AF171" s="5">
        <v>3.8399999999999997E-2</v>
      </c>
      <c r="AG171" s="5">
        <v>1.18E-2</v>
      </c>
      <c r="AH171" s="5">
        <v>5.33E-2</v>
      </c>
      <c r="AI171" s="5">
        <v>4.41E-2</v>
      </c>
      <c r="AJ171" s="5">
        <v>3.39E-2</v>
      </c>
      <c r="AK171" s="5">
        <v>0.10539999999999999</v>
      </c>
      <c r="AL171" s="5">
        <v>8.7300000000000003E-2</v>
      </c>
      <c r="AM171" s="5">
        <v>0.1169</v>
      </c>
      <c r="AN171" s="5">
        <v>8.3900000000000002E-2</v>
      </c>
      <c r="AX171" s="1">
        <v>-3944.2</v>
      </c>
      <c r="AY171" s="1">
        <v>-4974.6000000000004</v>
      </c>
      <c r="AZ171" s="1">
        <v>11.033899999999999</v>
      </c>
      <c r="BA171" s="4">
        <v>79.62</v>
      </c>
    </row>
    <row r="172" spans="1:53" x14ac:dyDescent="0.3">
      <c r="A172" s="79" t="s">
        <v>604</v>
      </c>
      <c r="B172" s="4"/>
      <c r="C172" s="4"/>
      <c r="D172" s="1">
        <v>15</v>
      </c>
      <c r="E172" s="1">
        <v>200</v>
      </c>
      <c r="F172" s="1">
        <v>5</v>
      </c>
      <c r="G172" s="4"/>
      <c r="H172" s="19">
        <v>84.6</v>
      </c>
      <c r="I172" s="4">
        <v>0.01</v>
      </c>
      <c r="J172" s="5">
        <v>4.3200000000000002E-2</v>
      </c>
      <c r="K172" s="80">
        <v>4.3099999999999999E-2</v>
      </c>
      <c r="L172" s="4">
        <v>29.42</v>
      </c>
      <c r="M172" s="4">
        <v>11.88</v>
      </c>
      <c r="N172" s="4">
        <v>0.03</v>
      </c>
      <c r="O172" s="4">
        <v>0.84</v>
      </c>
      <c r="P172" s="4">
        <v>4.37</v>
      </c>
      <c r="Q172" s="4">
        <v>4.6100000000000003</v>
      </c>
      <c r="R172" s="4">
        <v>0.59</v>
      </c>
      <c r="S172" s="4">
        <v>47.98</v>
      </c>
      <c r="T172" s="4">
        <v>99.77</v>
      </c>
      <c r="U172" s="4">
        <v>0.02</v>
      </c>
      <c r="V172" s="4"/>
      <c r="W172" s="4">
        <v>62.94</v>
      </c>
      <c r="X172" s="4">
        <v>22.44</v>
      </c>
      <c r="Y172" s="4">
        <v>0.06</v>
      </c>
      <c r="Z172" s="4">
        <v>1.2</v>
      </c>
      <c r="AA172" s="4">
        <v>6.11</v>
      </c>
      <c r="AB172" s="4">
        <v>6.22</v>
      </c>
      <c r="AC172" s="4">
        <v>0.71</v>
      </c>
      <c r="AE172" s="4">
        <v>99.77</v>
      </c>
      <c r="AF172" s="5">
        <v>3.6299999999999999E-2</v>
      </c>
      <c r="AG172" s="5">
        <v>1.17E-2</v>
      </c>
      <c r="AH172" s="5">
        <v>5.1900000000000002E-2</v>
      </c>
      <c r="AI172" s="5">
        <v>4.4400000000000002E-2</v>
      </c>
      <c r="AJ172" s="5">
        <v>3.2500000000000001E-2</v>
      </c>
      <c r="AK172" s="5">
        <v>9.5100000000000004E-2</v>
      </c>
      <c r="AL172" s="5">
        <v>9.1399999999999995E-2</v>
      </c>
      <c r="AM172" s="5">
        <v>9.6000000000000002E-2</v>
      </c>
      <c r="AN172" s="5">
        <v>7.8200000000000006E-2</v>
      </c>
      <c r="AX172" s="1">
        <v>-3942.3</v>
      </c>
      <c r="AY172" s="1">
        <v>-4970</v>
      </c>
      <c r="AZ172" s="1">
        <v>11.038</v>
      </c>
      <c r="BA172" s="4">
        <v>84.6</v>
      </c>
    </row>
    <row r="173" spans="1:53" x14ac:dyDescent="0.3">
      <c r="A173" s="79" t="s">
        <v>604</v>
      </c>
      <c r="B173" s="4"/>
      <c r="C173" s="4"/>
      <c r="D173" s="1">
        <v>15</v>
      </c>
      <c r="E173" s="1">
        <v>200</v>
      </c>
      <c r="F173" s="1">
        <v>5</v>
      </c>
      <c r="G173" s="4"/>
      <c r="H173" s="19">
        <v>89.57</v>
      </c>
      <c r="I173" s="4">
        <v>0.12</v>
      </c>
      <c r="J173" s="5">
        <v>3.8600000000000002E-2</v>
      </c>
      <c r="K173" s="80">
        <v>3.8510000000000003E-2</v>
      </c>
      <c r="L173" s="4">
        <v>34.99</v>
      </c>
      <c r="M173" s="4">
        <v>6.06</v>
      </c>
      <c r="N173" s="4">
        <v>7.0000000000000007E-2</v>
      </c>
      <c r="O173" s="4">
        <v>1.84</v>
      </c>
      <c r="P173" s="4">
        <v>0.88</v>
      </c>
      <c r="Q173" s="4">
        <v>2.56</v>
      </c>
      <c r="R173" s="4">
        <v>2.4700000000000002</v>
      </c>
      <c r="S173" s="4">
        <v>47.94</v>
      </c>
      <c r="T173" s="4">
        <v>96.98</v>
      </c>
      <c r="U173" s="4">
        <v>0.21</v>
      </c>
      <c r="V173" s="4"/>
      <c r="W173" s="4">
        <v>74.86</v>
      </c>
      <c r="X173" s="4">
        <v>11.46</v>
      </c>
      <c r="Y173" s="4">
        <v>0.11</v>
      </c>
      <c r="Z173" s="4">
        <v>2.64</v>
      </c>
      <c r="AA173" s="4">
        <v>1.22</v>
      </c>
      <c r="AB173" s="4">
        <v>3.45</v>
      </c>
      <c r="AC173" s="4">
        <v>2.97</v>
      </c>
      <c r="AE173" s="4">
        <v>96.98</v>
      </c>
      <c r="AF173" s="5">
        <v>3.8300000000000001E-2</v>
      </c>
      <c r="AG173" s="5">
        <v>1.18E-2</v>
      </c>
      <c r="AH173" s="5">
        <v>5.5E-2</v>
      </c>
      <c r="AI173" s="5">
        <v>4.19E-2</v>
      </c>
      <c r="AJ173" s="5">
        <v>4.2599999999999999E-2</v>
      </c>
      <c r="AK173" s="5">
        <v>9.8699999999999996E-2</v>
      </c>
      <c r="AL173" s="5">
        <v>7.1900000000000006E-2</v>
      </c>
      <c r="AM173" s="5">
        <v>0.09</v>
      </c>
      <c r="AN173" s="5">
        <v>7.4499999999999997E-2</v>
      </c>
      <c r="AX173" s="1">
        <v>-3940.4</v>
      </c>
      <c r="AY173" s="1">
        <v>-4965.3999999999996</v>
      </c>
      <c r="AZ173" s="1">
        <v>11.036099999999999</v>
      </c>
      <c r="BA173" s="4">
        <v>89.57</v>
      </c>
    </row>
    <row r="174" spans="1:53" x14ac:dyDescent="0.3">
      <c r="A174" s="79" t="s">
        <v>604</v>
      </c>
      <c r="B174" s="4"/>
      <c r="C174" s="4"/>
      <c r="D174" s="1">
        <v>15</v>
      </c>
      <c r="E174" s="1">
        <v>200</v>
      </c>
      <c r="F174" s="1">
        <v>5</v>
      </c>
      <c r="G174" s="4"/>
      <c r="H174" s="19">
        <v>94.55</v>
      </c>
      <c r="I174" s="4">
        <v>0.13</v>
      </c>
      <c r="J174" s="5">
        <v>4.0500000000000001E-2</v>
      </c>
      <c r="K174" s="80">
        <v>4.0419999999999998E-2</v>
      </c>
      <c r="L174" s="4">
        <v>35.36</v>
      </c>
      <c r="M174" s="4">
        <v>5.72</v>
      </c>
      <c r="N174" s="4">
        <v>0.09</v>
      </c>
      <c r="O174" s="4">
        <v>1.85</v>
      </c>
      <c r="P174" s="4">
        <v>0.77</v>
      </c>
      <c r="Q174" s="4">
        <v>2.66</v>
      </c>
      <c r="R174" s="4">
        <v>2.44</v>
      </c>
      <c r="S174" s="4">
        <v>48.08</v>
      </c>
      <c r="T174" s="4">
        <v>97.18</v>
      </c>
      <c r="U174" s="4">
        <v>0.21</v>
      </c>
      <c r="V174" s="4"/>
      <c r="W174" s="4">
        <v>75.650000000000006</v>
      </c>
      <c r="X174" s="4">
        <v>10.8</v>
      </c>
      <c r="Y174" s="4">
        <v>0.14000000000000001</v>
      </c>
      <c r="Z174" s="4">
        <v>2.65</v>
      </c>
      <c r="AA174" s="4">
        <v>1.08</v>
      </c>
      <c r="AB174" s="4">
        <v>3.58</v>
      </c>
      <c r="AC174" s="4">
        <v>2.94</v>
      </c>
      <c r="AE174" s="4">
        <v>97.18</v>
      </c>
      <c r="AF174" s="5">
        <v>3.7499999999999999E-2</v>
      </c>
      <c r="AG174" s="5">
        <v>1.17E-2</v>
      </c>
      <c r="AH174" s="5">
        <v>6.0499999999999998E-2</v>
      </c>
      <c r="AI174" s="5">
        <v>4.2200000000000001E-2</v>
      </c>
      <c r="AJ174" s="5">
        <v>3.6400000000000002E-2</v>
      </c>
      <c r="AK174" s="5">
        <v>0.1205</v>
      </c>
      <c r="AL174" s="5">
        <v>8.3199999999999996E-2</v>
      </c>
      <c r="AM174" s="5">
        <v>7.5899999999999995E-2</v>
      </c>
      <c r="AN174" s="5">
        <v>6.8099999999999994E-2</v>
      </c>
      <c r="AX174" s="1">
        <v>-3938.5</v>
      </c>
      <c r="AY174" s="1">
        <v>-4960.8</v>
      </c>
      <c r="AZ174" s="1">
        <v>11.036799999999999</v>
      </c>
      <c r="BA174" s="4">
        <v>94.55</v>
      </c>
    </row>
    <row r="175" spans="1:53" x14ac:dyDescent="0.3">
      <c r="A175" s="79" t="s">
        <v>604</v>
      </c>
      <c r="B175" s="4"/>
      <c r="C175" s="4"/>
      <c r="D175" s="1">
        <v>15</v>
      </c>
      <c r="E175" s="1">
        <v>200</v>
      </c>
      <c r="F175" s="1">
        <v>5</v>
      </c>
      <c r="G175" s="4"/>
      <c r="H175" s="19">
        <v>99.53</v>
      </c>
      <c r="I175" s="4">
        <v>0.12</v>
      </c>
      <c r="J175" s="5">
        <v>3.8600000000000002E-2</v>
      </c>
      <c r="K175" s="80">
        <v>3.8530000000000002E-2</v>
      </c>
      <c r="L175" s="4">
        <v>35.28</v>
      </c>
      <c r="M175" s="4">
        <v>5.95</v>
      </c>
      <c r="N175" s="4">
        <v>7.0000000000000007E-2</v>
      </c>
      <c r="O175" s="4">
        <v>1.81</v>
      </c>
      <c r="P175" s="4">
        <v>0.74</v>
      </c>
      <c r="Q175" s="4">
        <v>2.2400000000000002</v>
      </c>
      <c r="R175" s="4">
        <v>2.54</v>
      </c>
      <c r="S175" s="4">
        <v>48.04</v>
      </c>
      <c r="T175" s="4">
        <v>96.89</v>
      </c>
      <c r="U175" s="4">
        <v>0.2</v>
      </c>
      <c r="V175" s="4"/>
      <c r="W175" s="4">
        <v>75.47</v>
      </c>
      <c r="X175" s="4">
        <v>11.24</v>
      </c>
      <c r="Y175" s="4">
        <v>0.12</v>
      </c>
      <c r="Z175" s="4">
        <v>2.59</v>
      </c>
      <c r="AA175" s="4">
        <v>1.03</v>
      </c>
      <c r="AB175" s="4">
        <v>3.02</v>
      </c>
      <c r="AC175" s="4">
        <v>3.06</v>
      </c>
      <c r="AE175" s="4">
        <v>96.89</v>
      </c>
      <c r="AF175" s="5">
        <v>3.7699999999999997E-2</v>
      </c>
      <c r="AG175" s="5">
        <v>1.17E-2</v>
      </c>
      <c r="AH175" s="5">
        <v>5.5800000000000002E-2</v>
      </c>
      <c r="AI175" s="5">
        <v>4.3299999999999998E-2</v>
      </c>
      <c r="AJ175" s="5">
        <v>3.56E-2</v>
      </c>
      <c r="AK175" s="5">
        <v>0.1147</v>
      </c>
      <c r="AL175" s="5">
        <v>8.6699999999999999E-2</v>
      </c>
      <c r="AM175" s="5">
        <v>0.10580000000000001</v>
      </c>
      <c r="AN175" s="5">
        <v>8.4500000000000006E-2</v>
      </c>
      <c r="AX175" s="1">
        <v>-3936.5</v>
      </c>
      <c r="AY175" s="1">
        <v>-4956.2</v>
      </c>
      <c r="AZ175" s="1">
        <v>11.036</v>
      </c>
      <c r="BA175" s="4">
        <v>99.53</v>
      </c>
    </row>
    <row r="176" spans="1:53" x14ac:dyDescent="0.3">
      <c r="A176" s="78" t="s">
        <v>445</v>
      </c>
      <c r="D176" s="1">
        <v>15</v>
      </c>
      <c r="E176" s="1">
        <v>200</v>
      </c>
      <c r="F176" s="1">
        <v>5</v>
      </c>
      <c r="H176" s="30">
        <v>5.0199999999999996</v>
      </c>
      <c r="I176" s="1">
        <v>0.08</v>
      </c>
      <c r="J176" s="1">
        <v>5.3999999999999999E-2</v>
      </c>
      <c r="K176" s="17">
        <v>4.4999999999999998E-2</v>
      </c>
      <c r="L176" s="1">
        <v>35.950000000000003</v>
      </c>
      <c r="M176" s="1">
        <v>5.97</v>
      </c>
      <c r="N176" s="1">
        <v>0.02</v>
      </c>
      <c r="O176" s="1">
        <v>1.48</v>
      </c>
      <c r="P176" s="1">
        <v>0.34</v>
      </c>
      <c r="Q176" s="1">
        <v>0.64</v>
      </c>
      <c r="R176" s="1">
        <v>3.62</v>
      </c>
      <c r="S176" s="1">
        <v>48.09</v>
      </c>
      <c r="T176" s="1">
        <v>96.24</v>
      </c>
      <c r="U176" s="1">
        <v>0.14000000000000001</v>
      </c>
      <c r="V176" s="1">
        <v>7.2900000000000006E-2</v>
      </c>
      <c r="W176" s="1">
        <v>76.91</v>
      </c>
      <c r="X176" s="1">
        <v>11.28</v>
      </c>
      <c r="Y176" s="1">
        <v>0.03</v>
      </c>
      <c r="Z176" s="1">
        <v>2.12</v>
      </c>
      <c r="AA176" s="1">
        <v>0.48</v>
      </c>
      <c r="AB176" s="1">
        <v>0.86</v>
      </c>
      <c r="AC176" s="1">
        <v>4.3600000000000003</v>
      </c>
      <c r="AD176" s="1">
        <v>0</v>
      </c>
      <c r="AE176" s="1">
        <v>96.24</v>
      </c>
      <c r="AF176" s="1">
        <v>3.8999999999999999E-4</v>
      </c>
      <c r="AG176" s="1">
        <v>1.15E-2</v>
      </c>
      <c r="AH176" s="1">
        <v>5.6099999999999997E-2</v>
      </c>
      <c r="AI176" s="3">
        <f>400/10000</f>
        <v>0.04</v>
      </c>
      <c r="AJ176" s="1">
        <v>3.7600000000000001E-2</v>
      </c>
      <c r="AK176" s="1">
        <v>0.1147</v>
      </c>
      <c r="AL176" s="1">
        <v>8.0100000000000005E-2</v>
      </c>
      <c r="AM176" s="1">
        <v>0.08</v>
      </c>
      <c r="AN176" s="1">
        <v>6.7299999999999999E-2</v>
      </c>
      <c r="AO176" s="1">
        <v>1.5639097744360903E-4</v>
      </c>
      <c r="AP176" s="1">
        <v>2.9864312146984351E-3</v>
      </c>
      <c r="AQ176" s="1">
        <v>0.1202142857142857</v>
      </c>
      <c r="AR176" s="1">
        <v>7.5581912527798376E-2</v>
      </c>
      <c r="AS176" s="1">
        <v>1.4928039702233253E-2</v>
      </c>
      <c r="AT176" s="1">
        <v>3.4496240601503754E-2</v>
      </c>
      <c r="AU176" s="1">
        <v>0.11213999999999999</v>
      </c>
      <c r="AV176" s="1">
        <v>0.10785030461270671</v>
      </c>
      <c r="AW176" s="1">
        <v>8.1105128205128205E-2</v>
      </c>
      <c r="AX176" s="4">
        <v>-8766.2999999999993</v>
      </c>
      <c r="AY176" s="4">
        <v>9657.2000000000007</v>
      </c>
      <c r="AZ176" s="4">
        <v>10.9</v>
      </c>
      <c r="BA176" s="7">
        <v>5.0199999999999996</v>
      </c>
    </row>
    <row r="177" spans="1:53" x14ac:dyDescent="0.3">
      <c r="A177" s="78" t="s">
        <v>445</v>
      </c>
      <c r="D177" s="1">
        <v>15</v>
      </c>
      <c r="E177" s="1">
        <v>200</v>
      </c>
      <c r="F177" s="1">
        <v>5</v>
      </c>
      <c r="H177" s="30">
        <v>10.050000000000001</v>
      </c>
      <c r="I177" s="1">
        <v>0.1</v>
      </c>
      <c r="J177" s="1">
        <v>4.0300000000000002E-2</v>
      </c>
      <c r="K177" s="17">
        <v>3.6999999999999998E-2</v>
      </c>
      <c r="L177" s="1">
        <v>35.54</v>
      </c>
      <c r="M177" s="1">
        <v>5.81</v>
      </c>
      <c r="N177" s="1">
        <v>0</v>
      </c>
      <c r="O177" s="1">
        <v>1.37</v>
      </c>
      <c r="P177" s="1">
        <v>0.3</v>
      </c>
      <c r="Q177" s="1">
        <v>1.1000000000000001</v>
      </c>
      <c r="R177" s="1">
        <v>3.97</v>
      </c>
      <c r="S177" s="1">
        <v>47.66</v>
      </c>
      <c r="T177" s="1">
        <v>95.94</v>
      </c>
      <c r="U177" s="1">
        <v>0.17</v>
      </c>
      <c r="V177" s="1">
        <v>5.4399999999999997E-2</v>
      </c>
      <c r="W177" s="1">
        <v>76.03</v>
      </c>
      <c r="X177" s="1">
        <v>10.98</v>
      </c>
      <c r="Y177" s="1">
        <v>0</v>
      </c>
      <c r="Z177" s="1">
        <v>1.95</v>
      </c>
      <c r="AA177" s="1">
        <v>0.42</v>
      </c>
      <c r="AB177" s="1">
        <v>1.48</v>
      </c>
      <c r="AC177" s="1">
        <v>4.78</v>
      </c>
      <c r="AD177" s="1">
        <v>0</v>
      </c>
      <c r="AE177" s="1">
        <v>95.94</v>
      </c>
      <c r="AF177" s="1">
        <v>3.6999999999999999E-4</v>
      </c>
      <c r="AG177" s="1">
        <v>1.15E-2</v>
      </c>
      <c r="AH177" s="1">
        <v>5.7500000000000002E-2</v>
      </c>
      <c r="AI177" s="3">
        <f>443/10000</f>
        <v>4.4299999999999999E-2</v>
      </c>
      <c r="AJ177" s="1">
        <v>0</v>
      </c>
      <c r="AK177" s="1">
        <v>0.1056</v>
      </c>
      <c r="AL177" s="1">
        <v>8.5900000000000004E-2</v>
      </c>
      <c r="AM177" s="1">
        <v>8.4400000000000003E-2</v>
      </c>
      <c r="AN177" s="1">
        <v>7.1999999999999995E-2</v>
      </c>
      <c r="AO177" s="1">
        <v>1.4837092731829574E-4</v>
      </c>
      <c r="AP177" s="1">
        <v>2.9864312146984351E-3</v>
      </c>
      <c r="AQ177" s="1">
        <v>0.12321428571428572</v>
      </c>
      <c r="AR177" s="1">
        <v>8.3706968124536693E-2</v>
      </c>
      <c r="AS177" s="1">
        <v>0</v>
      </c>
      <c r="AT177" s="1">
        <v>3.1759398496240598E-2</v>
      </c>
      <c r="AU177" s="1">
        <v>0.12026000000000001</v>
      </c>
      <c r="AV177" s="1">
        <v>0.11378207136640557</v>
      </c>
      <c r="AW177" s="1">
        <v>8.6769230769230765E-2</v>
      </c>
      <c r="AX177" s="4">
        <v>-8769.7000000000007</v>
      </c>
      <c r="AY177" s="4">
        <v>9653.4</v>
      </c>
      <c r="AZ177" s="4">
        <v>10.88</v>
      </c>
      <c r="BA177" s="7">
        <v>10.050000000000001</v>
      </c>
    </row>
    <row r="178" spans="1:53" x14ac:dyDescent="0.3">
      <c r="A178" s="78" t="s">
        <v>445</v>
      </c>
      <c r="D178" s="1">
        <v>15</v>
      </c>
      <c r="E178" s="1">
        <v>200</v>
      </c>
      <c r="F178" s="1">
        <v>5</v>
      </c>
      <c r="H178" s="30">
        <v>15.07</v>
      </c>
      <c r="I178" s="1">
        <v>0.08</v>
      </c>
      <c r="J178" s="1">
        <v>3.9899999999999998E-2</v>
      </c>
      <c r="K178" s="17">
        <v>3.7999999999999999E-2</v>
      </c>
      <c r="L178" s="1">
        <v>35.31</v>
      </c>
      <c r="M178" s="1">
        <v>5.89</v>
      </c>
      <c r="N178" s="1">
        <v>0.05</v>
      </c>
      <c r="O178" s="1">
        <v>1.36</v>
      </c>
      <c r="P178" s="1">
        <v>0.27</v>
      </c>
      <c r="Q178" s="1">
        <v>1.99</v>
      </c>
      <c r="R178" s="1">
        <v>4.0999999999999996</v>
      </c>
      <c r="S178" s="1">
        <v>47.81</v>
      </c>
      <c r="T178" s="1">
        <v>96.94</v>
      </c>
      <c r="U178" s="1">
        <v>0.13</v>
      </c>
      <c r="V178" s="1">
        <v>5.3900000000000003E-2</v>
      </c>
      <c r="W178" s="1">
        <v>75.540000000000006</v>
      </c>
      <c r="X178" s="1">
        <v>11.12</v>
      </c>
      <c r="Y178" s="1">
        <v>0.08</v>
      </c>
      <c r="Z178" s="1">
        <v>1.95</v>
      </c>
      <c r="AA178" s="1">
        <v>0.38</v>
      </c>
      <c r="AB178" s="1">
        <v>2.68</v>
      </c>
      <c r="AC178" s="1">
        <v>4.93</v>
      </c>
      <c r="AD178" s="1">
        <v>0</v>
      </c>
      <c r="AE178" s="1">
        <v>96.94</v>
      </c>
      <c r="AF178" s="1">
        <v>3.8200000000000002E-4</v>
      </c>
      <c r="AG178" s="1">
        <v>1.1599999999999999E-2</v>
      </c>
      <c r="AH178" s="1">
        <v>5.67E-2</v>
      </c>
      <c r="AI178" s="1">
        <v>4.3700000000000003E-2</v>
      </c>
      <c r="AJ178" s="1">
        <v>3.1399999999999997E-2</v>
      </c>
      <c r="AK178" s="1">
        <v>0.11169999999999999</v>
      </c>
      <c r="AL178" s="1">
        <v>8.5900000000000004E-2</v>
      </c>
      <c r="AM178" s="1">
        <v>8.8400000000000006E-2</v>
      </c>
      <c r="AN178" s="1">
        <v>9.0899999999999995E-2</v>
      </c>
      <c r="AO178" s="1">
        <v>1.5318295739348372E-4</v>
      </c>
      <c r="AP178" s="1">
        <v>3.0124001817827691E-3</v>
      </c>
      <c r="AQ178" s="1">
        <v>0.12150000000000001</v>
      </c>
      <c r="AR178" s="1">
        <v>8.2573239436619733E-2</v>
      </c>
      <c r="AS178" s="1">
        <v>1.2466501240694788E-2</v>
      </c>
      <c r="AT178" s="1">
        <v>3.3593984962406009E-2</v>
      </c>
      <c r="AU178" s="1">
        <v>0.12026000000000001</v>
      </c>
      <c r="AV178" s="1">
        <v>0.11917458659704092</v>
      </c>
      <c r="AW178" s="1">
        <v>0.10954615384615383</v>
      </c>
      <c r="AX178" s="4">
        <v>-8773</v>
      </c>
      <c r="AY178" s="4">
        <v>9649.7000000000007</v>
      </c>
      <c r="AZ178" s="4">
        <v>10.98</v>
      </c>
      <c r="BA178" s="7">
        <v>15.07</v>
      </c>
    </row>
    <row r="179" spans="1:53" x14ac:dyDescent="0.3">
      <c r="A179" s="78" t="s">
        <v>445</v>
      </c>
      <c r="D179" s="1">
        <v>15</v>
      </c>
      <c r="E179" s="1">
        <v>200</v>
      </c>
      <c r="F179" s="1">
        <v>5</v>
      </c>
      <c r="H179" s="30">
        <v>20.09</v>
      </c>
      <c r="I179" s="1">
        <v>0.09</v>
      </c>
      <c r="J179" s="1">
        <v>3.8899999999999997E-2</v>
      </c>
      <c r="K179" s="17">
        <v>3.7999999999999999E-2</v>
      </c>
      <c r="L179" s="1">
        <v>35.42</v>
      </c>
      <c r="M179" s="1">
        <v>5.9</v>
      </c>
      <c r="N179" s="1">
        <v>0.03</v>
      </c>
      <c r="O179" s="1">
        <v>1.38</v>
      </c>
      <c r="P179" s="1">
        <v>0.31</v>
      </c>
      <c r="Q179" s="1">
        <v>2.06</v>
      </c>
      <c r="R179" s="1">
        <v>4.04</v>
      </c>
      <c r="S179" s="1">
        <v>48</v>
      </c>
      <c r="T179" s="1">
        <v>97.37</v>
      </c>
      <c r="U179" s="1">
        <v>0.16</v>
      </c>
      <c r="V179" s="1">
        <v>5.2499999999999998E-2</v>
      </c>
      <c r="W179" s="1">
        <v>75.77</v>
      </c>
      <c r="X179" s="1">
        <v>11.14</v>
      </c>
      <c r="Y179" s="1">
        <v>0.05</v>
      </c>
      <c r="Z179" s="1">
        <v>1.97</v>
      </c>
      <c r="AA179" s="1">
        <v>0.44</v>
      </c>
      <c r="AB179" s="1">
        <v>2.78</v>
      </c>
      <c r="AC179" s="1">
        <v>4.8600000000000003</v>
      </c>
      <c r="AD179" s="1">
        <v>0</v>
      </c>
      <c r="AE179" s="1">
        <v>97.37</v>
      </c>
      <c r="AF179" s="1">
        <v>3.8499999999999998E-4</v>
      </c>
      <c r="AG179" s="1">
        <v>1.15E-2</v>
      </c>
      <c r="AH179" s="1">
        <v>6.3E-2</v>
      </c>
      <c r="AI179" s="1">
        <v>0.04</v>
      </c>
      <c r="AJ179" s="1">
        <v>3.3599999999999998E-2</v>
      </c>
      <c r="AK179" s="1">
        <v>9.9099999999999994E-2</v>
      </c>
      <c r="AL179" s="1">
        <v>7.7600000000000002E-2</v>
      </c>
      <c r="AM179" s="1">
        <v>7.4700000000000003E-2</v>
      </c>
      <c r="AN179" s="1">
        <v>7.4999999999999997E-2</v>
      </c>
      <c r="AO179" s="1">
        <v>1.5438596491228071E-4</v>
      </c>
      <c r="AP179" s="1">
        <v>2.9864312146984351E-3</v>
      </c>
      <c r="AQ179" s="1">
        <v>0.13500000000000001</v>
      </c>
      <c r="AR179" s="1">
        <v>7.5581912527798376E-2</v>
      </c>
      <c r="AS179" s="1">
        <v>1.3339950372208437E-2</v>
      </c>
      <c r="AT179" s="1">
        <v>2.980451127819549E-2</v>
      </c>
      <c r="AU179" s="1">
        <v>0.10864</v>
      </c>
      <c r="AV179" s="1">
        <v>0.10070522193211488</v>
      </c>
      <c r="AW179" s="1">
        <v>9.0384615384615383E-2</v>
      </c>
      <c r="AX179" s="4">
        <v>-8776.2999999999993</v>
      </c>
      <c r="AY179" s="4">
        <v>9645.9</v>
      </c>
      <c r="AZ179" s="4">
        <v>11.04</v>
      </c>
      <c r="BA179" s="7">
        <v>20.09</v>
      </c>
    </row>
    <row r="180" spans="1:53" x14ac:dyDescent="0.3">
      <c r="A180" s="78" t="s">
        <v>445</v>
      </c>
      <c r="D180" s="1">
        <v>15</v>
      </c>
      <c r="E180" s="1">
        <v>200</v>
      </c>
      <c r="F180" s="1">
        <v>5</v>
      </c>
      <c r="H180" s="30">
        <v>25.11</v>
      </c>
      <c r="I180" s="1">
        <v>0.1</v>
      </c>
      <c r="J180" s="1">
        <v>3.3700000000000001E-2</v>
      </c>
      <c r="K180" s="17">
        <v>3.3000000000000002E-2</v>
      </c>
      <c r="L180" s="1">
        <v>35.22</v>
      </c>
      <c r="M180" s="1">
        <v>5.94</v>
      </c>
      <c r="N180" s="1">
        <v>0.02</v>
      </c>
      <c r="O180" s="1">
        <v>1.53</v>
      </c>
      <c r="P180" s="1">
        <v>0.28999999999999998</v>
      </c>
      <c r="Q180" s="1">
        <v>1.97</v>
      </c>
      <c r="R180" s="1">
        <v>4</v>
      </c>
      <c r="S180" s="1">
        <v>47.78</v>
      </c>
      <c r="T180" s="1">
        <v>96.88</v>
      </c>
      <c r="U180" s="1">
        <v>0.16</v>
      </c>
      <c r="V180" s="1">
        <v>4.5499999999999999E-2</v>
      </c>
      <c r="W180" s="1">
        <v>75.36</v>
      </c>
      <c r="X180" s="1">
        <v>11.22</v>
      </c>
      <c r="Y180" s="1">
        <v>0.03</v>
      </c>
      <c r="Z180" s="1">
        <v>2.1800000000000002</v>
      </c>
      <c r="AA180" s="1">
        <v>0.4</v>
      </c>
      <c r="AB180" s="1">
        <v>2.65</v>
      </c>
      <c r="AC180" s="1">
        <v>4.82</v>
      </c>
      <c r="AD180" s="1">
        <v>0</v>
      </c>
      <c r="AE180" s="1">
        <v>96.88</v>
      </c>
      <c r="AF180" s="1">
        <v>3.5399999999999999E-4</v>
      </c>
      <c r="AG180" s="1">
        <v>1.1599999999999999E-2</v>
      </c>
      <c r="AH180" s="1">
        <v>5.6399999999999999E-2</v>
      </c>
      <c r="AI180" s="1">
        <v>4.5400000000000003E-2</v>
      </c>
      <c r="AJ180" s="1">
        <v>3.8699999999999998E-2</v>
      </c>
      <c r="AK180" s="1">
        <v>0.1071</v>
      </c>
      <c r="AL180" s="1">
        <v>7.1199999999999999E-2</v>
      </c>
      <c r="AM180" s="1">
        <v>6.9599999999999995E-2</v>
      </c>
      <c r="AN180" s="1">
        <v>8.4599999999999995E-2</v>
      </c>
      <c r="AO180" s="1">
        <v>1.4195488721804511E-4</v>
      </c>
      <c r="AP180" s="1">
        <v>3.0124001817827691E-3</v>
      </c>
      <c r="AQ180" s="1">
        <v>0.12085714285714286</v>
      </c>
      <c r="AR180" s="1">
        <v>8.5785470719051168E-2</v>
      </c>
      <c r="AS180" s="1">
        <v>1.5364764267990074E-2</v>
      </c>
      <c r="AT180" s="1">
        <v>3.2210526315789481E-2</v>
      </c>
      <c r="AU180" s="1">
        <v>9.9680000000000005E-2</v>
      </c>
      <c r="AV180" s="1">
        <v>9.3829765013054831E-2</v>
      </c>
      <c r="AW180" s="1">
        <v>0.10195384615384616</v>
      </c>
      <c r="AX180" s="4">
        <v>-8779.7000000000007</v>
      </c>
      <c r="AY180" s="4">
        <v>9642.1</v>
      </c>
      <c r="AZ180" s="4">
        <v>10.99</v>
      </c>
      <c r="BA180" s="7">
        <v>25.11</v>
      </c>
    </row>
    <row r="181" spans="1:53" x14ac:dyDescent="0.3">
      <c r="A181" s="78" t="s">
        <v>445</v>
      </c>
      <c r="D181" s="1">
        <v>15</v>
      </c>
      <c r="E181" s="1">
        <v>200</v>
      </c>
      <c r="F181" s="1">
        <v>5</v>
      </c>
      <c r="H181" s="30">
        <v>30.14</v>
      </c>
      <c r="I181" s="1">
        <v>0.1</v>
      </c>
      <c r="J181" s="1">
        <v>3.2899999999999999E-2</v>
      </c>
      <c r="K181" s="17">
        <v>3.2000000000000001E-2</v>
      </c>
      <c r="L181" s="1">
        <v>35.25</v>
      </c>
      <c r="M181" s="1">
        <v>5.96</v>
      </c>
      <c r="N181" s="1">
        <v>0.02</v>
      </c>
      <c r="O181" s="1">
        <v>1.49</v>
      </c>
      <c r="P181" s="1">
        <v>0.33</v>
      </c>
      <c r="Q181" s="1">
        <v>2.13</v>
      </c>
      <c r="R181" s="1">
        <v>4.0599999999999996</v>
      </c>
      <c r="S181" s="1">
        <v>47.92</v>
      </c>
      <c r="T181" s="1">
        <v>97.35</v>
      </c>
      <c r="U181" s="1">
        <v>0.17</v>
      </c>
      <c r="V181" s="1">
        <v>4.4400000000000002E-2</v>
      </c>
      <c r="W181" s="1">
        <v>75.42</v>
      </c>
      <c r="X181" s="1">
        <v>11.25</v>
      </c>
      <c r="Y181" s="1">
        <v>0.03</v>
      </c>
      <c r="Z181" s="1">
        <v>2.14</v>
      </c>
      <c r="AA181" s="1">
        <v>0.46</v>
      </c>
      <c r="AB181" s="1">
        <v>2.88</v>
      </c>
      <c r="AC181" s="1">
        <v>4.8899999999999997</v>
      </c>
      <c r="AD181" s="1">
        <v>0</v>
      </c>
      <c r="AE181" s="1">
        <v>97.35</v>
      </c>
      <c r="AF181" s="1">
        <v>3.6200000000000002E-4</v>
      </c>
      <c r="AG181" s="1">
        <v>1.15E-2</v>
      </c>
      <c r="AH181" s="1">
        <v>6.0100000000000001E-2</v>
      </c>
      <c r="AI181" s="1">
        <v>4.07E-2</v>
      </c>
      <c r="AJ181" s="1">
        <v>3.9899999999999998E-2</v>
      </c>
      <c r="AK181" s="1">
        <v>0.1071</v>
      </c>
      <c r="AL181" s="1">
        <v>7.7600000000000002E-2</v>
      </c>
      <c r="AM181" s="1">
        <v>0.104</v>
      </c>
      <c r="AN181" s="1">
        <v>6.88E-2</v>
      </c>
      <c r="AO181" s="1">
        <v>1.4516290726817043E-4</v>
      </c>
      <c r="AP181" s="1">
        <v>2.9864312146984351E-3</v>
      </c>
      <c r="AQ181" s="1">
        <v>0.12878571428571428</v>
      </c>
      <c r="AR181" s="1">
        <v>7.690459599703485E-2</v>
      </c>
      <c r="AS181" s="1">
        <v>1.584119106699752E-2</v>
      </c>
      <c r="AT181" s="1">
        <v>3.2210526315789481E-2</v>
      </c>
      <c r="AU181" s="1">
        <v>0.10864</v>
      </c>
      <c r="AV181" s="1">
        <v>0.14020539599651871</v>
      </c>
      <c r="AW181" s="1">
        <v>8.291282051282052E-2</v>
      </c>
      <c r="AX181" s="4">
        <v>-8783</v>
      </c>
      <c r="AY181" s="4">
        <v>9638.2999999999993</v>
      </c>
      <c r="AZ181" s="4">
        <v>11.05</v>
      </c>
      <c r="BA181" s="7">
        <v>30.14</v>
      </c>
    </row>
    <row r="182" spans="1:53" x14ac:dyDescent="0.3">
      <c r="A182" s="78" t="s">
        <v>445</v>
      </c>
      <c r="D182" s="1">
        <v>15</v>
      </c>
      <c r="E182" s="1">
        <v>200</v>
      </c>
      <c r="F182" s="1">
        <v>5</v>
      </c>
      <c r="H182" s="30">
        <v>35.159999999999997</v>
      </c>
      <c r="I182" s="1">
        <v>0.08</v>
      </c>
      <c r="J182" s="1">
        <v>4.5999999999999999E-2</v>
      </c>
      <c r="K182" s="17">
        <v>4.5999999999999999E-2</v>
      </c>
      <c r="L182" s="1">
        <v>35.35</v>
      </c>
      <c r="M182" s="1">
        <v>5.82</v>
      </c>
      <c r="N182" s="1">
        <v>0.05</v>
      </c>
      <c r="O182" s="1">
        <v>1.37</v>
      </c>
      <c r="P182" s="1">
        <v>0.3</v>
      </c>
      <c r="Q182" s="1">
        <v>2.17</v>
      </c>
      <c r="R182" s="1">
        <v>4.0599999999999996</v>
      </c>
      <c r="S182" s="1">
        <v>47.85</v>
      </c>
      <c r="T182" s="1">
        <v>97.1</v>
      </c>
      <c r="U182" s="1">
        <v>0.14000000000000001</v>
      </c>
      <c r="V182" s="1">
        <v>6.2100000000000002E-2</v>
      </c>
      <c r="W182" s="1">
        <v>75.62</v>
      </c>
      <c r="X182" s="1">
        <v>10.99</v>
      </c>
      <c r="Y182" s="1">
        <v>0.09</v>
      </c>
      <c r="Z182" s="1">
        <v>1.96</v>
      </c>
      <c r="AA182" s="1">
        <v>0.42</v>
      </c>
      <c r="AB182" s="1">
        <v>2.92</v>
      </c>
      <c r="AC182" s="1">
        <v>4.8899999999999997</v>
      </c>
      <c r="AD182" s="1">
        <v>0</v>
      </c>
      <c r="AE182" s="1">
        <v>97.1</v>
      </c>
      <c r="AF182" s="1">
        <v>3.8200000000000002E-4</v>
      </c>
      <c r="AG182" s="1">
        <v>1.1599999999999999E-2</v>
      </c>
      <c r="AH182" s="1">
        <v>5.9299999999999999E-2</v>
      </c>
      <c r="AI182" s="1">
        <v>4.3499999999999997E-2</v>
      </c>
      <c r="AJ182" s="1">
        <v>3.2199999999999999E-2</v>
      </c>
      <c r="AK182" s="1">
        <v>9.9099999999999994E-2</v>
      </c>
      <c r="AL182" s="1">
        <v>7.7700000000000005E-2</v>
      </c>
      <c r="AM182" s="1">
        <v>8.4000000000000005E-2</v>
      </c>
      <c r="AN182" s="1">
        <v>9.2100000000000001E-2</v>
      </c>
      <c r="AO182" s="1">
        <v>1.5318295739348372E-4</v>
      </c>
      <c r="AP182" s="1">
        <v>3.0124001817827691E-3</v>
      </c>
      <c r="AQ182" s="1">
        <v>0.12707142857142856</v>
      </c>
      <c r="AR182" s="1">
        <v>8.2195329873980733E-2</v>
      </c>
      <c r="AS182" s="1">
        <v>1.2784119106699753E-2</v>
      </c>
      <c r="AT182" s="1">
        <v>2.980451127819549E-2</v>
      </c>
      <c r="AU182" s="1">
        <v>0.10878000000000002</v>
      </c>
      <c r="AV182" s="1">
        <v>0.11324281984334204</v>
      </c>
      <c r="AW182" s="1">
        <v>0.11099230769230771</v>
      </c>
      <c r="AX182" s="4">
        <v>-8786.2999999999993</v>
      </c>
      <c r="AY182" s="4">
        <v>9634.6</v>
      </c>
      <c r="AZ182" s="4">
        <v>11</v>
      </c>
      <c r="BA182" s="7">
        <v>35.159999999999997</v>
      </c>
    </row>
    <row r="183" spans="1:53" x14ac:dyDescent="0.3">
      <c r="A183" s="78" t="s">
        <v>445</v>
      </c>
      <c r="D183" s="1">
        <v>15</v>
      </c>
      <c r="E183" s="1">
        <v>200</v>
      </c>
      <c r="F183" s="1">
        <v>5</v>
      </c>
      <c r="H183" s="30">
        <v>40.18</v>
      </c>
      <c r="I183" s="1">
        <v>0.13</v>
      </c>
      <c r="J183" s="1">
        <v>3.5900000000000001E-2</v>
      </c>
      <c r="K183" s="17">
        <v>3.5999999999999997E-2</v>
      </c>
      <c r="L183" s="1">
        <v>35.409999999999997</v>
      </c>
      <c r="M183" s="1">
        <v>5.82</v>
      </c>
      <c r="N183" s="1">
        <v>0.05</v>
      </c>
      <c r="O183" s="1">
        <v>1.47</v>
      </c>
      <c r="P183" s="1">
        <v>0.27</v>
      </c>
      <c r="Q183" s="1">
        <v>2.04</v>
      </c>
      <c r="R183" s="1">
        <v>3.96</v>
      </c>
      <c r="S183" s="1">
        <v>47.94</v>
      </c>
      <c r="T183" s="1">
        <v>97.19</v>
      </c>
      <c r="U183" s="1">
        <v>0.21</v>
      </c>
      <c r="V183" s="1">
        <v>4.8500000000000001E-2</v>
      </c>
      <c r="W183" s="1">
        <v>75.760000000000005</v>
      </c>
      <c r="X183" s="1">
        <v>11</v>
      </c>
      <c r="Y183" s="1">
        <v>0.08</v>
      </c>
      <c r="Z183" s="1">
        <v>2.1</v>
      </c>
      <c r="AA183" s="1">
        <v>0.37</v>
      </c>
      <c r="AB183" s="1">
        <v>2.75</v>
      </c>
      <c r="AC183" s="1">
        <v>4.7699999999999996</v>
      </c>
      <c r="AD183" s="1">
        <v>0</v>
      </c>
      <c r="AE183" s="1">
        <v>97.19</v>
      </c>
      <c r="AF183" s="1">
        <v>3.4499999999999998E-4</v>
      </c>
      <c r="AG183" s="1">
        <v>1.15E-2</v>
      </c>
      <c r="AH183" s="1">
        <v>5.7799999999999997E-2</v>
      </c>
      <c r="AI183" s="1">
        <v>4.3099999999999999E-2</v>
      </c>
      <c r="AJ183" s="1">
        <v>3.4299999999999997E-2</v>
      </c>
      <c r="AK183" s="1">
        <v>9.74E-2</v>
      </c>
      <c r="AL183" s="1">
        <v>7.51E-2</v>
      </c>
      <c r="AM183" s="1">
        <v>8.4199999999999997E-2</v>
      </c>
      <c r="AN183" s="1">
        <v>8.3299999999999999E-2</v>
      </c>
      <c r="AO183" s="1">
        <v>1.3834586466165413E-4</v>
      </c>
      <c r="AP183" s="1">
        <v>2.9864312146984351E-3</v>
      </c>
      <c r="AQ183" s="1">
        <v>0.12385714285714286</v>
      </c>
      <c r="AR183" s="1">
        <v>8.1439510748702745E-2</v>
      </c>
      <c r="AS183" s="1">
        <v>1.3617866004962779E-2</v>
      </c>
      <c r="AT183" s="1">
        <v>2.929323308270677E-2</v>
      </c>
      <c r="AU183" s="1">
        <v>0.10514000000000001</v>
      </c>
      <c r="AV183" s="1">
        <v>0.11351244560487379</v>
      </c>
      <c r="AW183" s="1">
        <v>0.10038717948717948</v>
      </c>
      <c r="AX183" s="4">
        <v>-8789.7000000000007</v>
      </c>
      <c r="AY183" s="4">
        <v>9630.7999999999993</v>
      </c>
      <c r="AZ183" s="4">
        <v>11.02</v>
      </c>
      <c r="BA183" s="7">
        <v>40.18</v>
      </c>
    </row>
    <row r="184" spans="1:53" x14ac:dyDescent="0.3">
      <c r="A184" s="78" t="s">
        <v>445</v>
      </c>
      <c r="D184" s="1">
        <v>15</v>
      </c>
      <c r="E184" s="1">
        <v>200</v>
      </c>
      <c r="F184" s="1">
        <v>5</v>
      </c>
      <c r="H184" s="30">
        <v>45.2</v>
      </c>
      <c r="I184" s="1">
        <v>0.09</v>
      </c>
      <c r="J184" s="1">
        <v>3.2300000000000002E-2</v>
      </c>
      <c r="K184" s="17">
        <v>3.2000000000000001E-2</v>
      </c>
      <c r="L184" s="1">
        <v>35.18</v>
      </c>
      <c r="M184" s="1">
        <v>6.02</v>
      </c>
      <c r="N184" s="1">
        <v>0.04</v>
      </c>
      <c r="O184" s="1">
        <v>1.37</v>
      </c>
      <c r="P184" s="1">
        <v>0.36</v>
      </c>
      <c r="Q184" s="1">
        <v>2.1800000000000002</v>
      </c>
      <c r="R184" s="1">
        <v>4.0599999999999996</v>
      </c>
      <c r="S184" s="1">
        <v>47.86</v>
      </c>
      <c r="T184" s="1">
        <v>97.24</v>
      </c>
      <c r="U184" s="1">
        <v>0.15</v>
      </c>
      <c r="V184" s="1">
        <v>4.36E-2</v>
      </c>
      <c r="W184" s="1">
        <v>75.25</v>
      </c>
      <c r="X184" s="1">
        <v>11.38</v>
      </c>
      <c r="Y184" s="1">
        <v>7.0000000000000007E-2</v>
      </c>
      <c r="Z184" s="1">
        <v>1.96</v>
      </c>
      <c r="AA184" s="1">
        <v>0.51</v>
      </c>
      <c r="AB184" s="1">
        <v>2.94</v>
      </c>
      <c r="AC184" s="1">
        <v>4.8899999999999997</v>
      </c>
      <c r="AD184" s="1">
        <v>0</v>
      </c>
      <c r="AE184" s="1">
        <v>97.24</v>
      </c>
      <c r="AF184" s="1">
        <v>3.7100000000000002E-4</v>
      </c>
      <c r="AG184" s="1">
        <v>1.1599999999999999E-2</v>
      </c>
      <c r="AH184" s="1">
        <v>6.1899999999999997E-2</v>
      </c>
      <c r="AI184" s="1">
        <v>3.8100000000000002E-2</v>
      </c>
      <c r="AJ184" s="1">
        <v>3.2899999999999999E-2</v>
      </c>
      <c r="AK184" s="1">
        <v>0.1087</v>
      </c>
      <c r="AL184" s="1">
        <v>6.9900000000000004E-2</v>
      </c>
      <c r="AM184" s="1">
        <v>6.9500000000000006E-2</v>
      </c>
      <c r="AN184" s="1">
        <v>7.3499999999999996E-2</v>
      </c>
      <c r="AO184" s="1">
        <v>1.4877192982456141E-4</v>
      </c>
      <c r="AP184" s="1">
        <v>3.0124001817827691E-3</v>
      </c>
      <c r="AQ184" s="1">
        <v>0.13264285714285715</v>
      </c>
      <c r="AR184" s="1">
        <v>7.1991771682727954E-2</v>
      </c>
      <c r="AS184" s="1">
        <v>1.3062034739454095E-2</v>
      </c>
      <c r="AT184" s="1">
        <v>3.2691729323308272E-2</v>
      </c>
      <c r="AU184" s="1">
        <v>9.7860000000000003E-2</v>
      </c>
      <c r="AV184" s="1">
        <v>9.3694952132288956E-2</v>
      </c>
      <c r="AW184" s="1">
        <v>8.8576923076923081E-2</v>
      </c>
      <c r="AX184" s="4">
        <v>-8793</v>
      </c>
      <c r="AY184" s="4">
        <v>9627</v>
      </c>
      <c r="AZ184" s="4">
        <v>11.02</v>
      </c>
      <c r="BA184" s="7">
        <v>45.2</v>
      </c>
    </row>
    <row r="185" spans="1:53" x14ac:dyDescent="0.3">
      <c r="A185" s="78" t="s">
        <v>445</v>
      </c>
      <c r="D185" s="1">
        <v>15</v>
      </c>
      <c r="E185" s="1">
        <v>200</v>
      </c>
      <c r="F185" s="1">
        <v>5</v>
      </c>
      <c r="H185" s="30">
        <v>50.23</v>
      </c>
      <c r="I185" s="1">
        <v>0.08</v>
      </c>
      <c r="J185" s="1">
        <v>3.2800000000000003E-2</v>
      </c>
      <c r="K185" s="17">
        <v>3.3000000000000002E-2</v>
      </c>
      <c r="L185" s="1">
        <v>35.14</v>
      </c>
      <c r="M185" s="1">
        <v>5.98</v>
      </c>
      <c r="N185" s="1">
        <v>0.01</v>
      </c>
      <c r="O185" s="1">
        <v>1.44</v>
      </c>
      <c r="P185" s="1">
        <v>0.3</v>
      </c>
      <c r="Q185" s="1">
        <v>2.2599999999999998</v>
      </c>
      <c r="R185" s="1">
        <v>4.1500000000000004</v>
      </c>
      <c r="S185" s="1">
        <v>47.83</v>
      </c>
      <c r="T185" s="1">
        <v>97.27</v>
      </c>
      <c r="U185" s="1">
        <v>0.14000000000000001</v>
      </c>
      <c r="V185" s="1">
        <v>4.4299999999999999E-2</v>
      </c>
      <c r="W185" s="1">
        <v>75.19</v>
      </c>
      <c r="X185" s="1">
        <v>11.29</v>
      </c>
      <c r="Y185" s="1">
        <v>0.01</v>
      </c>
      <c r="Z185" s="1">
        <v>2.0699999999999998</v>
      </c>
      <c r="AA185" s="1">
        <v>0.42</v>
      </c>
      <c r="AB185" s="1">
        <v>3.04</v>
      </c>
      <c r="AC185" s="1">
        <v>5</v>
      </c>
      <c r="AD185" s="1">
        <v>0</v>
      </c>
      <c r="AE185" s="1">
        <v>97.27</v>
      </c>
      <c r="AF185" s="1">
        <v>3.9199999999999999E-4</v>
      </c>
      <c r="AG185" s="1">
        <v>1.15E-2</v>
      </c>
      <c r="AH185" s="1">
        <v>5.9200000000000003E-2</v>
      </c>
      <c r="AI185" s="1">
        <v>4.0399999999999998E-2</v>
      </c>
      <c r="AJ185" s="1">
        <v>0.04</v>
      </c>
      <c r="AK185" s="1">
        <v>0.1024</v>
      </c>
      <c r="AL185" s="1">
        <v>8.2400000000000001E-2</v>
      </c>
      <c r="AM185" s="1">
        <v>0.1002</v>
      </c>
      <c r="AN185" s="1">
        <v>7.4899999999999994E-2</v>
      </c>
      <c r="AO185" s="1">
        <v>1.5719298245614035E-4</v>
      </c>
      <c r="AP185" s="1">
        <v>2.9864312146984351E-3</v>
      </c>
      <c r="AQ185" s="1">
        <v>0.12685714285714286</v>
      </c>
      <c r="AR185" s="1">
        <v>7.6337731653076349E-2</v>
      </c>
      <c r="AS185" s="1">
        <v>1.5880893300248139E-2</v>
      </c>
      <c r="AT185" s="1">
        <v>3.079699248120301E-2</v>
      </c>
      <c r="AU185" s="1">
        <v>0.11535999999999999</v>
      </c>
      <c r="AV185" s="1">
        <v>0.13508250652741513</v>
      </c>
      <c r="AW185" s="1">
        <v>9.0264102564102555E-2</v>
      </c>
      <c r="AX185" s="4">
        <v>-8796.2999999999993</v>
      </c>
      <c r="AY185" s="4">
        <v>9623.2000000000007</v>
      </c>
      <c r="AZ185" s="4">
        <v>11.03</v>
      </c>
      <c r="BA185" s="7">
        <v>50.23</v>
      </c>
    </row>
    <row r="186" spans="1:53" x14ac:dyDescent="0.3">
      <c r="A186" s="78" t="s">
        <v>445</v>
      </c>
      <c r="D186" s="1">
        <v>15</v>
      </c>
      <c r="E186" s="1">
        <v>200</v>
      </c>
      <c r="F186" s="1">
        <v>5</v>
      </c>
      <c r="H186" s="30">
        <v>55.25</v>
      </c>
      <c r="I186" s="1">
        <v>0.12</v>
      </c>
      <c r="J186" s="1">
        <v>3.0499999999999999E-2</v>
      </c>
      <c r="K186" s="17">
        <v>0.03</v>
      </c>
      <c r="L186" s="1">
        <v>35.49</v>
      </c>
      <c r="M186" s="1">
        <v>5.91</v>
      </c>
      <c r="N186" s="1">
        <v>0.04</v>
      </c>
      <c r="O186" s="1">
        <v>1.32</v>
      </c>
      <c r="P186" s="1">
        <v>0.4</v>
      </c>
      <c r="Q186" s="1">
        <v>1.9</v>
      </c>
      <c r="R186" s="1">
        <v>4.04</v>
      </c>
      <c r="S186" s="1">
        <v>48.05</v>
      </c>
      <c r="T186" s="1">
        <v>97.32</v>
      </c>
      <c r="U186" s="1">
        <v>0.21</v>
      </c>
      <c r="V186" s="1">
        <v>4.1200000000000001E-2</v>
      </c>
      <c r="W186" s="1">
        <v>75.92</v>
      </c>
      <c r="X186" s="1">
        <v>11.16</v>
      </c>
      <c r="Y186" s="1">
        <v>0.06</v>
      </c>
      <c r="Z186" s="1">
        <v>1.88</v>
      </c>
      <c r="AA186" s="1">
        <v>0.56999999999999995</v>
      </c>
      <c r="AB186" s="1">
        <v>2.56</v>
      </c>
      <c r="AC186" s="1">
        <v>4.8600000000000003</v>
      </c>
      <c r="AD186" s="1">
        <v>0</v>
      </c>
      <c r="AE186" s="1">
        <v>97.32</v>
      </c>
      <c r="AF186" s="1">
        <v>3.4699999999999998E-4</v>
      </c>
      <c r="AG186" s="1">
        <v>1.15E-2</v>
      </c>
      <c r="AH186" s="1">
        <v>5.8299999999999998E-2</v>
      </c>
      <c r="AI186" s="1">
        <v>4.0300000000000002E-2</v>
      </c>
      <c r="AJ186" s="1">
        <v>3.49E-2</v>
      </c>
      <c r="AK186" s="1">
        <v>0.11169999999999999</v>
      </c>
      <c r="AL186" s="1">
        <v>7.1199999999999999E-2</v>
      </c>
      <c r="AM186" s="1">
        <v>8.8400000000000006E-2</v>
      </c>
      <c r="AN186" s="1">
        <v>7.0400000000000004E-2</v>
      </c>
      <c r="AO186" s="1">
        <v>1.3914786967418545E-4</v>
      </c>
      <c r="AP186" s="1">
        <v>2.9864312146984351E-3</v>
      </c>
      <c r="AQ186" s="1">
        <v>0.12492857142857142</v>
      </c>
      <c r="AR186" s="1">
        <v>7.6148776871756876E-2</v>
      </c>
      <c r="AS186" s="1">
        <v>1.3856079404466502E-2</v>
      </c>
      <c r="AT186" s="1">
        <v>3.3593984962406009E-2</v>
      </c>
      <c r="AU186" s="1">
        <v>9.9680000000000005E-2</v>
      </c>
      <c r="AV186" s="1">
        <v>0.11917458659704092</v>
      </c>
      <c r="AW186" s="1">
        <v>8.484102564102565E-2</v>
      </c>
      <c r="AX186" s="4">
        <v>-8799.7000000000007</v>
      </c>
      <c r="AY186" s="4">
        <v>9619.4</v>
      </c>
      <c r="AZ186" s="4">
        <v>11.02</v>
      </c>
      <c r="BA186" s="7">
        <v>55.25</v>
      </c>
    </row>
    <row r="187" spans="1:53" x14ac:dyDescent="0.3">
      <c r="A187" s="78" t="s">
        <v>445</v>
      </c>
      <c r="D187" s="1">
        <v>15</v>
      </c>
      <c r="E187" s="1">
        <v>200</v>
      </c>
      <c r="F187" s="1">
        <v>5</v>
      </c>
      <c r="H187" s="30">
        <v>60.27</v>
      </c>
      <c r="I187" s="1">
        <v>0.11</v>
      </c>
      <c r="J187" s="1">
        <v>4.2000000000000003E-2</v>
      </c>
      <c r="K187" s="17">
        <v>4.2000000000000003E-2</v>
      </c>
      <c r="L187" s="1">
        <v>35.47</v>
      </c>
      <c r="M187" s="1">
        <v>5.97</v>
      </c>
      <c r="N187" s="1">
        <v>0.04</v>
      </c>
      <c r="O187" s="1">
        <v>1.42</v>
      </c>
      <c r="P187" s="1">
        <v>0.38</v>
      </c>
      <c r="Q187" s="1">
        <v>2.12</v>
      </c>
      <c r="R187" s="1">
        <v>3.95</v>
      </c>
      <c r="S187" s="1">
        <v>48.15</v>
      </c>
      <c r="T187" s="1">
        <v>97.66</v>
      </c>
      <c r="U187" s="1">
        <v>0.18</v>
      </c>
      <c r="V187" s="1">
        <v>5.67E-2</v>
      </c>
      <c r="W187" s="1">
        <v>75.89</v>
      </c>
      <c r="X187" s="1">
        <v>11.27</v>
      </c>
      <c r="Y187" s="1">
        <v>0.06</v>
      </c>
      <c r="Z187" s="1">
        <v>2.0299999999999998</v>
      </c>
      <c r="AA187" s="1">
        <v>0.53</v>
      </c>
      <c r="AB187" s="1">
        <v>2.85</v>
      </c>
      <c r="AC187" s="1">
        <v>4.76</v>
      </c>
      <c r="AD187" s="1">
        <v>0</v>
      </c>
      <c r="AE187" s="1">
        <v>97.66</v>
      </c>
      <c r="AF187" s="1">
        <v>3.59E-4</v>
      </c>
      <c r="AG187" s="1">
        <v>1.15E-2</v>
      </c>
      <c r="AH187" s="1">
        <v>5.9299999999999999E-2</v>
      </c>
      <c r="AI187" s="1">
        <v>4.5499999999999999E-2</v>
      </c>
      <c r="AJ187" s="1">
        <v>3.4299999999999997E-2</v>
      </c>
      <c r="AK187" s="1">
        <v>0.1072</v>
      </c>
      <c r="AL187" s="1">
        <v>6.9900000000000004E-2</v>
      </c>
      <c r="AM187" s="1">
        <v>6.4000000000000001E-2</v>
      </c>
      <c r="AN187" s="1">
        <v>8.5900000000000004E-2</v>
      </c>
      <c r="AO187" s="1">
        <v>1.4395989974937343E-4</v>
      </c>
      <c r="AP187" s="1">
        <v>2.9864312146984351E-3</v>
      </c>
      <c r="AQ187" s="1">
        <v>0.12707142857142856</v>
      </c>
      <c r="AR187" s="1">
        <v>8.5974425500370655E-2</v>
      </c>
      <c r="AS187" s="1">
        <v>1.3617866004962779E-2</v>
      </c>
      <c r="AT187" s="1">
        <v>3.2240601503759396E-2</v>
      </c>
      <c r="AU187" s="1">
        <v>9.7860000000000003E-2</v>
      </c>
      <c r="AV187" s="1">
        <v>8.6280243690165362E-2</v>
      </c>
      <c r="AW187" s="1">
        <v>0.10352051282051282</v>
      </c>
      <c r="AX187" s="4">
        <v>-8803</v>
      </c>
      <c r="AY187" s="4">
        <v>9615.7000000000007</v>
      </c>
      <c r="AZ187" s="4">
        <v>11.07</v>
      </c>
      <c r="BA187" s="7">
        <v>60.27</v>
      </c>
    </row>
    <row r="188" spans="1:53" x14ac:dyDescent="0.3">
      <c r="A188" s="78" t="s">
        <v>445</v>
      </c>
      <c r="D188" s="1">
        <v>15</v>
      </c>
      <c r="E188" s="1">
        <v>200</v>
      </c>
      <c r="F188" s="1">
        <v>5</v>
      </c>
      <c r="H188" s="30">
        <v>65.290000000000006</v>
      </c>
      <c r="I188" s="1">
        <v>0.1</v>
      </c>
      <c r="J188" s="1">
        <v>3.04E-2</v>
      </c>
      <c r="K188" s="17">
        <v>0.03</v>
      </c>
      <c r="L188" s="1">
        <v>35.15</v>
      </c>
      <c r="M188" s="1">
        <v>5.91</v>
      </c>
      <c r="N188" s="1">
        <v>0.04</v>
      </c>
      <c r="O188" s="1">
        <v>1.59</v>
      </c>
      <c r="P188" s="1">
        <v>0.35</v>
      </c>
      <c r="Q188" s="1">
        <v>2.08</v>
      </c>
      <c r="R188" s="1">
        <v>4</v>
      </c>
      <c r="S188" s="1">
        <v>47.78</v>
      </c>
      <c r="T188" s="1">
        <v>97.04</v>
      </c>
      <c r="U188" s="1">
        <v>0.17</v>
      </c>
      <c r="V188" s="1">
        <v>4.1000000000000002E-2</v>
      </c>
      <c r="W188" s="1">
        <v>75.2</v>
      </c>
      <c r="X188" s="1">
        <v>11.16</v>
      </c>
      <c r="Y188" s="1">
        <v>0.06</v>
      </c>
      <c r="Z188" s="1">
        <v>2.27</v>
      </c>
      <c r="AA188" s="1">
        <v>0.49</v>
      </c>
      <c r="AB188" s="1">
        <v>2.8</v>
      </c>
      <c r="AC188" s="1">
        <v>4.82</v>
      </c>
      <c r="AD188" s="1">
        <v>0</v>
      </c>
      <c r="AE188" s="1">
        <v>97.04</v>
      </c>
      <c r="AF188" s="1">
        <v>3.5599999999999998E-4</v>
      </c>
      <c r="AG188" s="1">
        <v>1.15E-2</v>
      </c>
      <c r="AH188" s="1">
        <v>5.7200000000000001E-2</v>
      </c>
      <c r="AI188" s="1">
        <v>4.5499999999999999E-2</v>
      </c>
      <c r="AJ188" s="1">
        <v>3.6900000000000002E-2</v>
      </c>
      <c r="AK188" s="1">
        <v>0.1056</v>
      </c>
      <c r="AL188" s="1">
        <v>8.5800000000000001E-2</v>
      </c>
      <c r="AM188" s="1">
        <v>0.1041</v>
      </c>
      <c r="AN188" s="1">
        <v>7.3499999999999996E-2</v>
      </c>
      <c r="AO188" s="1">
        <v>1.4275689223057644E-4</v>
      </c>
      <c r="AP188" s="1">
        <v>2.9864312146984351E-3</v>
      </c>
      <c r="AQ188" s="1">
        <v>0.12257142857142857</v>
      </c>
      <c r="AR188" s="1">
        <v>8.5974425500370655E-2</v>
      </c>
      <c r="AS188" s="1">
        <v>1.4650124069478911E-2</v>
      </c>
      <c r="AT188" s="1">
        <v>3.1759398496240598E-2</v>
      </c>
      <c r="AU188" s="1">
        <v>0.12012</v>
      </c>
      <c r="AV188" s="1">
        <v>0.1403402088772846</v>
      </c>
      <c r="AW188" s="1">
        <v>8.8576923076923081E-2</v>
      </c>
      <c r="AX188" s="4">
        <v>-8806.2999999999993</v>
      </c>
      <c r="AY188" s="4">
        <v>9611.9</v>
      </c>
      <c r="AZ188" s="4">
        <v>11.02</v>
      </c>
      <c r="BA188" s="7">
        <v>65.290000000000006</v>
      </c>
    </row>
    <row r="189" spans="1:53" x14ac:dyDescent="0.3">
      <c r="A189" s="78" t="s">
        <v>445</v>
      </c>
      <c r="D189" s="1">
        <v>15</v>
      </c>
      <c r="E189" s="1">
        <v>200</v>
      </c>
      <c r="F189" s="1">
        <v>5</v>
      </c>
      <c r="H189" s="30">
        <v>70.319999999999993</v>
      </c>
      <c r="I189" s="1">
        <v>0.09</v>
      </c>
      <c r="J189" s="1">
        <v>3.5700000000000003E-2</v>
      </c>
      <c r="K189" s="17">
        <v>3.5999999999999997E-2</v>
      </c>
      <c r="L189" s="1">
        <v>35.090000000000003</v>
      </c>
      <c r="M189" s="1">
        <v>5.86</v>
      </c>
      <c r="N189" s="1">
        <v>0.03</v>
      </c>
      <c r="O189" s="1">
        <v>1.55</v>
      </c>
      <c r="P189" s="1">
        <v>0.28999999999999998</v>
      </c>
      <c r="Q189" s="1">
        <v>2.2400000000000002</v>
      </c>
      <c r="R189" s="1">
        <v>4.12</v>
      </c>
      <c r="S189" s="1">
        <v>47.71</v>
      </c>
      <c r="T189" s="1">
        <v>97.07</v>
      </c>
      <c r="U189" s="1">
        <v>0.15</v>
      </c>
      <c r="V189" s="1">
        <v>4.82E-2</v>
      </c>
      <c r="W189" s="1">
        <v>75.069999999999993</v>
      </c>
      <c r="X189" s="1">
        <v>11.08</v>
      </c>
      <c r="Y189" s="1">
        <v>0.05</v>
      </c>
      <c r="Z189" s="1">
        <v>2.2200000000000002</v>
      </c>
      <c r="AA189" s="1">
        <v>0.4</v>
      </c>
      <c r="AB189" s="1">
        <v>3.02</v>
      </c>
      <c r="AC189" s="1">
        <v>4.97</v>
      </c>
      <c r="AD189" s="1">
        <v>0</v>
      </c>
      <c r="AE189" s="1">
        <v>97.07</v>
      </c>
      <c r="AF189" s="1">
        <v>3.8299999999999999E-4</v>
      </c>
      <c r="AG189" s="1">
        <v>1.15E-2</v>
      </c>
      <c r="AH189" s="1">
        <v>5.3499999999999999E-2</v>
      </c>
      <c r="AI189" s="1">
        <v>4.2599999999999999E-2</v>
      </c>
      <c r="AJ189" s="1">
        <v>3.5099999999999999E-2</v>
      </c>
      <c r="AK189" s="1">
        <v>9.7299999999999998E-2</v>
      </c>
      <c r="AL189" s="1">
        <v>8.5800000000000001E-2</v>
      </c>
      <c r="AM189" s="1">
        <v>7.9600000000000004E-2</v>
      </c>
      <c r="AN189" s="1">
        <v>7.0400000000000004E-2</v>
      </c>
      <c r="AO189" s="1">
        <v>1.5358395989974936E-4</v>
      </c>
      <c r="AP189" s="1">
        <v>2.9864312146984351E-3</v>
      </c>
      <c r="AQ189" s="1">
        <v>0.11464285714285714</v>
      </c>
      <c r="AR189" s="1">
        <v>8.0494736842105258E-2</v>
      </c>
      <c r="AS189" s="1">
        <v>1.3935483870967743E-2</v>
      </c>
      <c r="AT189" s="1">
        <v>2.9263157894736842E-2</v>
      </c>
      <c r="AU189" s="1">
        <v>0.12012</v>
      </c>
      <c r="AV189" s="1">
        <v>0.10731105308964317</v>
      </c>
      <c r="AW189" s="1">
        <v>8.484102564102565E-2</v>
      </c>
      <c r="AX189" s="4">
        <v>-8809.7000000000007</v>
      </c>
      <c r="AY189" s="4">
        <v>9608.1</v>
      </c>
      <c r="AZ189" s="4">
        <v>11.03</v>
      </c>
      <c r="BA189" s="7">
        <v>70.319999999999993</v>
      </c>
    </row>
    <row r="190" spans="1:53" x14ac:dyDescent="0.3">
      <c r="A190" s="78" t="s">
        <v>445</v>
      </c>
      <c r="D190" s="1">
        <v>15</v>
      </c>
      <c r="E190" s="1">
        <v>200</v>
      </c>
      <c r="F190" s="1">
        <v>5</v>
      </c>
      <c r="H190" s="30">
        <v>75.34</v>
      </c>
      <c r="I190" s="1">
        <v>0.08</v>
      </c>
      <c r="J190" s="1">
        <v>3.5900000000000001E-2</v>
      </c>
      <c r="K190" s="17">
        <v>3.5999999999999997E-2</v>
      </c>
      <c r="L190" s="1">
        <v>35.04</v>
      </c>
      <c r="M190" s="1">
        <v>5.81</v>
      </c>
      <c r="N190" s="1">
        <v>0.03</v>
      </c>
      <c r="O190" s="1">
        <v>1.48</v>
      </c>
      <c r="P190" s="1">
        <v>0.33</v>
      </c>
      <c r="Q190" s="1">
        <v>2.11</v>
      </c>
      <c r="R190" s="1">
        <v>3.91</v>
      </c>
      <c r="S190" s="1">
        <v>47.5</v>
      </c>
      <c r="T190" s="1">
        <v>96.37</v>
      </c>
      <c r="U190" s="1">
        <v>0.14000000000000001</v>
      </c>
      <c r="V190" s="1">
        <v>4.8500000000000001E-2</v>
      </c>
      <c r="W190" s="1">
        <v>74.97</v>
      </c>
      <c r="X190" s="1">
        <v>10.98</v>
      </c>
      <c r="Y190" s="1">
        <v>0.05</v>
      </c>
      <c r="Z190" s="1">
        <v>2.12</v>
      </c>
      <c r="AA190" s="1">
        <v>0.47</v>
      </c>
      <c r="AB190" s="1">
        <v>2.84</v>
      </c>
      <c r="AC190" s="1">
        <v>4.71</v>
      </c>
      <c r="AD190" s="1">
        <v>0</v>
      </c>
      <c r="AE190" s="1">
        <v>96.37</v>
      </c>
      <c r="AF190" s="1">
        <v>3.6900000000000002E-4</v>
      </c>
      <c r="AG190" s="1">
        <v>1.15E-2</v>
      </c>
      <c r="AH190" s="1">
        <v>6.0100000000000001E-2</v>
      </c>
      <c r="AI190" s="1">
        <v>4.3200000000000002E-2</v>
      </c>
      <c r="AJ190" s="1">
        <v>3.4299999999999997E-2</v>
      </c>
      <c r="AK190" s="1">
        <v>0.1007</v>
      </c>
      <c r="AL190" s="1">
        <v>7.6399999999999996E-2</v>
      </c>
      <c r="AM190" s="1">
        <v>9.2600000000000002E-2</v>
      </c>
      <c r="AN190" s="1">
        <v>7.4999999999999997E-2</v>
      </c>
      <c r="AO190" s="1">
        <v>1.4796992481203009E-4</v>
      </c>
      <c r="AP190" s="1">
        <v>2.9864312146984351E-3</v>
      </c>
      <c r="AQ190" s="1">
        <v>0.12878571428571428</v>
      </c>
      <c r="AR190" s="1">
        <v>8.1628465530022246E-2</v>
      </c>
      <c r="AS190" s="1">
        <v>1.3617866004962779E-2</v>
      </c>
      <c r="AT190" s="1">
        <v>3.0285714285714284E-2</v>
      </c>
      <c r="AU190" s="1">
        <v>0.10695999999999999</v>
      </c>
      <c r="AV190" s="1">
        <v>0.12483672758920801</v>
      </c>
      <c r="AW190" s="1">
        <v>9.0384615384615383E-2</v>
      </c>
      <c r="AX190" s="4">
        <v>-8813</v>
      </c>
      <c r="AY190" s="4">
        <v>9604.2999999999993</v>
      </c>
      <c r="AZ190" s="4">
        <v>10.93</v>
      </c>
      <c r="BA190" s="7">
        <v>75.34</v>
      </c>
    </row>
    <row r="191" spans="1:53" x14ac:dyDescent="0.3">
      <c r="A191" s="78" t="s">
        <v>445</v>
      </c>
      <c r="D191" s="1">
        <v>15</v>
      </c>
      <c r="E191" s="1">
        <v>200</v>
      </c>
      <c r="F191" s="1">
        <v>5</v>
      </c>
      <c r="H191" s="30">
        <v>80.36</v>
      </c>
      <c r="I191" s="1">
        <v>0.1</v>
      </c>
      <c r="J191" s="1">
        <v>3.2000000000000001E-2</v>
      </c>
      <c r="K191" s="17">
        <v>3.2000000000000001E-2</v>
      </c>
      <c r="L191" s="1">
        <v>35.380000000000003</v>
      </c>
      <c r="M191" s="1">
        <v>5.93</v>
      </c>
      <c r="N191" s="1">
        <v>0.04</v>
      </c>
      <c r="O191" s="1">
        <v>1.36</v>
      </c>
      <c r="P191" s="1">
        <v>0.28999999999999998</v>
      </c>
      <c r="Q191" s="1">
        <v>2.12</v>
      </c>
      <c r="R191" s="1">
        <v>4.0599999999999996</v>
      </c>
      <c r="S191" s="1">
        <v>47.96</v>
      </c>
      <c r="T191" s="1">
        <v>97.24</v>
      </c>
      <c r="U191" s="1">
        <v>0.16</v>
      </c>
      <c r="V191" s="1">
        <v>4.3200000000000002E-2</v>
      </c>
      <c r="W191" s="1">
        <v>75.69</v>
      </c>
      <c r="X191" s="1">
        <v>11.21</v>
      </c>
      <c r="Y191" s="1">
        <v>0.06</v>
      </c>
      <c r="Z191" s="1">
        <v>1.94</v>
      </c>
      <c r="AA191" s="1">
        <v>0.4</v>
      </c>
      <c r="AB191" s="1">
        <v>2.86</v>
      </c>
      <c r="AC191" s="1">
        <v>4.8899999999999997</v>
      </c>
      <c r="AD191" s="1">
        <v>0</v>
      </c>
      <c r="AE191" s="1">
        <v>97.24</v>
      </c>
      <c r="AF191" s="1">
        <v>3.7599999999999998E-4</v>
      </c>
      <c r="AG191" s="1">
        <v>1.1599999999999999E-2</v>
      </c>
      <c r="AH191" s="1">
        <v>5.6899999999999999E-2</v>
      </c>
      <c r="AI191" s="1">
        <v>4.3999999999999997E-2</v>
      </c>
      <c r="AJ191" s="1">
        <v>4.1599999999999998E-2</v>
      </c>
      <c r="AK191" s="1">
        <v>0.11020000000000001</v>
      </c>
      <c r="AL191" s="1">
        <v>8.8099999999999998E-2</v>
      </c>
      <c r="AM191" s="1">
        <v>7.9399999999999998E-2</v>
      </c>
      <c r="AN191" s="1">
        <v>8.2000000000000003E-2</v>
      </c>
      <c r="AO191" s="1">
        <v>1.5077694235588973E-4</v>
      </c>
      <c r="AP191" s="1">
        <v>3.0124001817827691E-3</v>
      </c>
      <c r="AQ191" s="1">
        <v>0.12192857142857143</v>
      </c>
      <c r="AR191" s="1">
        <v>8.3140103780578206E-2</v>
      </c>
      <c r="AS191" s="1">
        <v>1.6516129032258065E-2</v>
      </c>
      <c r="AT191" s="1">
        <v>3.3142857142857148E-2</v>
      </c>
      <c r="AU191" s="1">
        <v>0.12334000000000001</v>
      </c>
      <c r="AV191" s="1">
        <v>0.10704142732811139</v>
      </c>
      <c r="AW191" s="1">
        <v>9.8820512820512824E-2</v>
      </c>
      <c r="AX191" s="4">
        <v>-8816.2999999999993</v>
      </c>
      <c r="AY191" s="4">
        <v>9600.6</v>
      </c>
      <c r="AZ191" s="4">
        <v>11</v>
      </c>
      <c r="BA191" s="7">
        <v>80.36</v>
      </c>
    </row>
    <row r="192" spans="1:53" x14ac:dyDescent="0.3">
      <c r="A192" s="78" t="s">
        <v>445</v>
      </c>
      <c r="D192" s="1">
        <v>15</v>
      </c>
      <c r="E192" s="1">
        <v>200</v>
      </c>
      <c r="F192" s="1">
        <v>5</v>
      </c>
      <c r="H192" s="30">
        <v>85.38</v>
      </c>
      <c r="I192" s="1">
        <v>0.12</v>
      </c>
      <c r="J192" s="1">
        <v>2.8899999999999999E-2</v>
      </c>
      <c r="K192" s="17">
        <v>2.9000000000000001E-2</v>
      </c>
      <c r="L192" s="1">
        <v>35.06</v>
      </c>
      <c r="M192" s="1">
        <v>5.75</v>
      </c>
      <c r="N192" s="1">
        <v>0.03</v>
      </c>
      <c r="O192" s="1">
        <v>1.4</v>
      </c>
      <c r="P192" s="1">
        <v>0.34</v>
      </c>
      <c r="Q192" s="1">
        <v>2.17</v>
      </c>
      <c r="R192" s="1">
        <v>4.0999999999999996</v>
      </c>
      <c r="S192" s="1">
        <v>47.52</v>
      </c>
      <c r="T192" s="1">
        <v>96.56</v>
      </c>
      <c r="U192" s="1">
        <v>0.2</v>
      </c>
      <c r="V192" s="1">
        <v>3.9E-2</v>
      </c>
      <c r="W192" s="1">
        <v>75.010000000000005</v>
      </c>
      <c r="X192" s="1">
        <v>10.86</v>
      </c>
      <c r="Y192" s="1">
        <v>0.06</v>
      </c>
      <c r="Z192" s="1">
        <v>2</v>
      </c>
      <c r="AA192" s="1">
        <v>0.48</v>
      </c>
      <c r="AB192" s="1">
        <v>2.92</v>
      </c>
      <c r="AC192" s="1">
        <v>4.93</v>
      </c>
      <c r="AD192" s="1">
        <v>0</v>
      </c>
      <c r="AE192" s="1">
        <v>96.56</v>
      </c>
      <c r="AF192" s="1">
        <v>3.6400000000000001E-4</v>
      </c>
      <c r="AG192" s="1">
        <v>1.2200000000000001E-2</v>
      </c>
      <c r="AH192" s="1">
        <v>5.4399999999999997E-2</v>
      </c>
      <c r="AI192" s="1">
        <v>3.7100000000000001E-2</v>
      </c>
      <c r="AJ192" s="1">
        <v>3.3700000000000001E-2</v>
      </c>
      <c r="AK192" s="1">
        <v>0.11020000000000001</v>
      </c>
      <c r="AL192" s="1">
        <v>7.2599999999999998E-2</v>
      </c>
      <c r="AM192" s="1">
        <v>0.1003</v>
      </c>
      <c r="AN192" s="1">
        <v>6.88E-2</v>
      </c>
      <c r="AO192" s="1">
        <v>1.4596491228070177E-4</v>
      </c>
      <c r="AP192" s="1">
        <v>3.1682139842887751E-3</v>
      </c>
      <c r="AQ192" s="5">
        <v>0.11657142857142856</v>
      </c>
      <c r="AR192" s="1">
        <v>7.0102223869532992E-2</v>
      </c>
      <c r="AS192" s="1">
        <v>1.3379652605459058E-2</v>
      </c>
      <c r="AT192" s="1">
        <v>3.3142857142857148E-2</v>
      </c>
      <c r="AU192" s="1">
        <v>0.10163999999999999</v>
      </c>
      <c r="AV192" s="1">
        <v>0.13521731940818102</v>
      </c>
      <c r="AW192" s="1">
        <v>8.291282051282052E-2</v>
      </c>
      <c r="AX192" s="4">
        <v>-8819.7000000000007</v>
      </c>
      <c r="AY192" s="4">
        <v>9596.7999999999993</v>
      </c>
      <c r="AZ192" s="4">
        <v>10.95</v>
      </c>
      <c r="BA192" s="7">
        <v>85.38</v>
      </c>
    </row>
    <row r="193" spans="1:53" x14ac:dyDescent="0.3">
      <c r="A193" s="78" t="s">
        <v>605</v>
      </c>
      <c r="D193" s="1">
        <v>15</v>
      </c>
      <c r="E193" s="1">
        <v>200</v>
      </c>
      <c r="F193" s="1">
        <v>5</v>
      </c>
      <c r="H193" s="18">
        <v>0</v>
      </c>
      <c r="I193" s="1">
        <v>0.11</v>
      </c>
      <c r="J193" s="1">
        <v>5.4100000000000002E-2</v>
      </c>
      <c r="K193" s="17">
        <v>1.1650000000000001E-2</v>
      </c>
      <c r="L193" s="1">
        <v>35.630000000000003</v>
      </c>
      <c r="M193" s="1">
        <v>5.98</v>
      </c>
      <c r="N193" s="1">
        <v>0.04</v>
      </c>
      <c r="O193" s="1">
        <v>2.02</v>
      </c>
      <c r="P193" s="1">
        <v>0.32</v>
      </c>
      <c r="Q193" s="1">
        <v>2.36</v>
      </c>
      <c r="R193" s="1">
        <v>4.1399999999999997</v>
      </c>
      <c r="S193" s="1">
        <v>48.71</v>
      </c>
      <c r="T193" s="1">
        <v>99.41</v>
      </c>
      <c r="U193" s="1">
        <v>0.18</v>
      </c>
      <c r="W193" s="1">
        <v>76.23</v>
      </c>
      <c r="X193" s="1">
        <v>11.31</v>
      </c>
      <c r="Y193" s="1">
        <v>7.0000000000000007E-2</v>
      </c>
      <c r="Z193" s="1">
        <v>2.89</v>
      </c>
      <c r="AA193" s="1">
        <v>0.44</v>
      </c>
      <c r="AB193" s="1">
        <v>3.18</v>
      </c>
      <c r="AC193" s="1">
        <v>4.9800000000000004</v>
      </c>
      <c r="AE193" s="1">
        <v>99.41</v>
      </c>
      <c r="AF193" s="1">
        <v>3.7100000000000001E-2</v>
      </c>
      <c r="AG193" s="1">
        <v>1.17E-2</v>
      </c>
      <c r="AH193" s="1">
        <v>5.91E-2</v>
      </c>
      <c r="AI193" s="1">
        <v>4.36E-2</v>
      </c>
      <c r="AJ193" s="1">
        <v>3.3599999999999998E-2</v>
      </c>
      <c r="AK193" s="1">
        <v>0.1051</v>
      </c>
      <c r="AL193" s="1">
        <v>7.7200000000000005E-2</v>
      </c>
      <c r="AM193" s="1">
        <v>7.6100000000000001E-2</v>
      </c>
      <c r="AN193" s="1">
        <v>8.2799999999999999E-2</v>
      </c>
      <c r="AX193" s="1">
        <v>-7927</v>
      </c>
      <c r="AY193" s="1">
        <v>8647</v>
      </c>
      <c r="AZ193" s="1">
        <v>11.0427</v>
      </c>
      <c r="BA193" s="1">
        <v>0</v>
      </c>
    </row>
    <row r="194" spans="1:53" x14ac:dyDescent="0.3">
      <c r="A194" s="78" t="s">
        <v>605</v>
      </c>
      <c r="D194" s="1">
        <v>15</v>
      </c>
      <c r="E194" s="1">
        <v>200</v>
      </c>
      <c r="F194" s="1">
        <v>5</v>
      </c>
      <c r="H194" s="18">
        <v>5.13</v>
      </c>
      <c r="I194" s="1">
        <v>0.12</v>
      </c>
      <c r="J194" s="1">
        <v>4.1099999999999998E-2</v>
      </c>
      <c r="K194" s="17">
        <v>3.2620000000000003E-2</v>
      </c>
      <c r="L194" s="1">
        <v>35.92</v>
      </c>
      <c r="M194" s="1">
        <v>5.87</v>
      </c>
      <c r="N194" s="1">
        <v>0.02</v>
      </c>
      <c r="O194" s="1">
        <v>1.94</v>
      </c>
      <c r="P194" s="1">
        <v>0.28999999999999998</v>
      </c>
      <c r="Q194" s="1">
        <v>2.17</v>
      </c>
      <c r="R194" s="1">
        <v>4.07</v>
      </c>
      <c r="S194" s="1">
        <v>48.79</v>
      </c>
      <c r="T194" s="1">
        <v>99.26</v>
      </c>
      <c r="U194" s="1">
        <v>0.19</v>
      </c>
      <c r="W194" s="1">
        <v>76.84</v>
      </c>
      <c r="X194" s="1">
        <v>11.09</v>
      </c>
      <c r="Y194" s="1">
        <v>0.04</v>
      </c>
      <c r="Z194" s="1">
        <v>2.78</v>
      </c>
      <c r="AA194" s="1">
        <v>0.41</v>
      </c>
      <c r="AB194" s="1">
        <v>2.92</v>
      </c>
      <c r="AC194" s="1">
        <v>4.9000000000000004</v>
      </c>
      <c r="AE194" s="1">
        <v>99.26</v>
      </c>
      <c r="AF194" s="1">
        <v>3.7100000000000001E-2</v>
      </c>
      <c r="AG194" s="1">
        <v>1.2E-2</v>
      </c>
      <c r="AH194" s="1">
        <v>5.8900000000000001E-2</v>
      </c>
      <c r="AI194" s="1">
        <v>4.2700000000000002E-2</v>
      </c>
      <c r="AJ194" s="1">
        <v>3.5799999999999998E-2</v>
      </c>
      <c r="AK194" s="1">
        <v>0.1056</v>
      </c>
      <c r="AL194" s="1">
        <v>8.48E-2</v>
      </c>
      <c r="AM194" s="1">
        <v>7.5300000000000006E-2</v>
      </c>
      <c r="AN194" s="1">
        <v>8.3400000000000002E-2</v>
      </c>
      <c r="AX194" s="1">
        <v>-7924.9</v>
      </c>
      <c r="AY194" s="1">
        <v>8642.2999999999993</v>
      </c>
      <c r="AZ194" s="1">
        <v>11.037100000000001</v>
      </c>
      <c r="BA194" s="1">
        <v>5.13</v>
      </c>
    </row>
    <row r="195" spans="1:53" x14ac:dyDescent="0.3">
      <c r="A195" s="78" t="s">
        <v>605</v>
      </c>
      <c r="D195" s="1">
        <v>15</v>
      </c>
      <c r="E195" s="1">
        <v>200</v>
      </c>
      <c r="F195" s="1">
        <v>5</v>
      </c>
      <c r="H195" s="18">
        <v>10.27</v>
      </c>
      <c r="I195" s="1">
        <v>0.14000000000000001</v>
      </c>
      <c r="J195" s="1">
        <v>4.3400000000000001E-2</v>
      </c>
      <c r="K195" s="17">
        <v>4.0009999999999997E-2</v>
      </c>
      <c r="L195" s="1">
        <v>35.44</v>
      </c>
      <c r="M195" s="1">
        <v>5.89</v>
      </c>
      <c r="N195" s="1">
        <v>0.04</v>
      </c>
      <c r="O195" s="1">
        <v>1.96</v>
      </c>
      <c r="P195" s="1">
        <v>0.33</v>
      </c>
      <c r="Q195" s="1">
        <v>2.4300000000000002</v>
      </c>
      <c r="R195" s="1">
        <v>4.1100000000000003</v>
      </c>
      <c r="S195" s="1">
        <v>48.43</v>
      </c>
      <c r="T195" s="1">
        <v>98.84</v>
      </c>
      <c r="U195" s="1">
        <v>0.23</v>
      </c>
      <c r="W195" s="1">
        <v>75.83</v>
      </c>
      <c r="X195" s="1">
        <v>11.13</v>
      </c>
      <c r="Y195" s="1">
        <v>7.0000000000000007E-2</v>
      </c>
      <c r="Z195" s="1">
        <v>2.81</v>
      </c>
      <c r="AA195" s="1">
        <v>0.46</v>
      </c>
      <c r="AB195" s="1">
        <v>3.28</v>
      </c>
      <c r="AC195" s="1">
        <v>4.95</v>
      </c>
      <c r="AE195" s="1">
        <v>98.84</v>
      </c>
      <c r="AF195" s="1">
        <v>3.6400000000000002E-2</v>
      </c>
      <c r="AG195" s="1">
        <v>1.18E-2</v>
      </c>
      <c r="AH195" s="1">
        <v>5.9799999999999999E-2</v>
      </c>
      <c r="AI195" s="1">
        <v>4.2200000000000001E-2</v>
      </c>
      <c r="AJ195" s="1">
        <v>3.1800000000000002E-2</v>
      </c>
      <c r="AK195" s="1">
        <v>0.1072</v>
      </c>
      <c r="AL195" s="1">
        <v>6.7100000000000007E-2</v>
      </c>
      <c r="AM195" s="1">
        <v>9.3200000000000005E-2</v>
      </c>
      <c r="AN195" s="1">
        <v>7.6399999999999996E-2</v>
      </c>
      <c r="AX195" s="1">
        <v>-7922.8</v>
      </c>
      <c r="AY195" s="1">
        <v>8637.6</v>
      </c>
      <c r="AZ195" s="1">
        <v>11.0381</v>
      </c>
      <c r="BA195" s="1">
        <v>10.27</v>
      </c>
    </row>
    <row r="196" spans="1:53" x14ac:dyDescent="0.3">
      <c r="A196" s="78" t="s">
        <v>605</v>
      </c>
      <c r="D196" s="1">
        <v>15</v>
      </c>
      <c r="E196" s="1">
        <v>200</v>
      </c>
      <c r="F196" s="1">
        <v>5</v>
      </c>
      <c r="H196" s="18">
        <v>15.4</v>
      </c>
      <c r="I196" s="1">
        <v>0.1</v>
      </c>
      <c r="J196" s="1">
        <v>4.4400000000000002E-2</v>
      </c>
      <c r="K196" s="17">
        <v>4.258E-2</v>
      </c>
      <c r="L196" s="1">
        <v>34.75</v>
      </c>
      <c r="M196" s="1">
        <v>5.75</v>
      </c>
      <c r="N196" s="1">
        <v>0.03</v>
      </c>
      <c r="O196" s="1">
        <v>1.83</v>
      </c>
      <c r="P196" s="1">
        <v>0.34</v>
      </c>
      <c r="Q196" s="1">
        <v>2.34</v>
      </c>
      <c r="R196" s="1">
        <v>3.83</v>
      </c>
      <c r="S196" s="1">
        <v>47.32</v>
      </c>
      <c r="T196" s="1">
        <v>96.33</v>
      </c>
      <c r="U196" s="1">
        <v>0.16</v>
      </c>
      <c r="W196" s="1">
        <v>74.34</v>
      </c>
      <c r="X196" s="1">
        <v>10.87</v>
      </c>
      <c r="Y196" s="1">
        <v>0.05</v>
      </c>
      <c r="Z196" s="1">
        <v>2.61</v>
      </c>
      <c r="AA196" s="1">
        <v>0.47</v>
      </c>
      <c r="AB196" s="1">
        <v>3.16</v>
      </c>
      <c r="AC196" s="1">
        <v>4.6100000000000003</v>
      </c>
      <c r="AE196" s="1">
        <v>96.33</v>
      </c>
      <c r="AF196" s="1">
        <v>3.6600000000000001E-2</v>
      </c>
      <c r="AG196" s="1">
        <v>1.18E-2</v>
      </c>
      <c r="AH196" s="1">
        <v>5.7500000000000002E-2</v>
      </c>
      <c r="AI196" s="1">
        <v>4.3700000000000003E-2</v>
      </c>
      <c r="AJ196" s="1">
        <v>4.19E-2</v>
      </c>
      <c r="AK196" s="1">
        <v>0.12039999999999999</v>
      </c>
      <c r="AL196" s="1">
        <v>6.7100000000000007E-2</v>
      </c>
      <c r="AM196" s="1">
        <v>7.51E-2</v>
      </c>
      <c r="AN196" s="1">
        <v>7.7899999999999997E-2</v>
      </c>
      <c r="AX196" s="1">
        <v>-7920.6</v>
      </c>
      <c r="AY196" s="1">
        <v>8633</v>
      </c>
      <c r="AZ196" s="1">
        <v>11.038500000000001</v>
      </c>
      <c r="BA196" s="1">
        <v>15.4</v>
      </c>
    </row>
    <row r="197" spans="1:53" x14ac:dyDescent="0.3">
      <c r="A197" s="78" t="s">
        <v>605</v>
      </c>
      <c r="D197" s="1">
        <v>15</v>
      </c>
      <c r="E197" s="1">
        <v>200</v>
      </c>
      <c r="F197" s="1">
        <v>5</v>
      </c>
      <c r="H197" s="18">
        <v>20.53</v>
      </c>
      <c r="I197" s="1">
        <v>0.12</v>
      </c>
      <c r="J197" s="1">
        <v>4.2099999999999999E-2</v>
      </c>
      <c r="K197" s="17">
        <v>4.095E-2</v>
      </c>
      <c r="L197" s="1">
        <v>35.69</v>
      </c>
      <c r="M197" s="1">
        <v>5.92</v>
      </c>
      <c r="N197" s="1">
        <v>0.02</v>
      </c>
      <c r="O197" s="1">
        <v>1.87</v>
      </c>
      <c r="P197" s="1">
        <v>0.33</v>
      </c>
      <c r="Q197" s="1">
        <v>2.34</v>
      </c>
      <c r="R197" s="1">
        <v>3.97</v>
      </c>
      <c r="S197" s="1">
        <v>48.6</v>
      </c>
      <c r="T197" s="1">
        <v>98.91</v>
      </c>
      <c r="U197" s="1">
        <v>0.2</v>
      </c>
      <c r="W197" s="1">
        <v>76.36</v>
      </c>
      <c r="X197" s="1">
        <v>11.18</v>
      </c>
      <c r="Y197" s="1">
        <v>0.03</v>
      </c>
      <c r="Z197" s="1">
        <v>2.67</v>
      </c>
      <c r="AA197" s="1">
        <v>0.46</v>
      </c>
      <c r="AB197" s="1">
        <v>3.16</v>
      </c>
      <c r="AC197" s="1">
        <v>4.78</v>
      </c>
      <c r="AE197" s="1">
        <v>98.91</v>
      </c>
      <c r="AF197" s="1">
        <v>3.5900000000000001E-2</v>
      </c>
      <c r="AG197" s="1">
        <v>1.18E-2</v>
      </c>
      <c r="AH197" s="1">
        <v>5.7000000000000002E-2</v>
      </c>
      <c r="AI197" s="1">
        <v>4.3700000000000003E-2</v>
      </c>
      <c r="AJ197" s="1">
        <v>4.1300000000000003E-2</v>
      </c>
      <c r="AK197" s="1">
        <v>0.1057</v>
      </c>
      <c r="AL197" s="1">
        <v>6.8500000000000005E-2</v>
      </c>
      <c r="AM197" s="1">
        <v>5.8200000000000002E-2</v>
      </c>
      <c r="AN197" s="1">
        <v>8.7300000000000003E-2</v>
      </c>
      <c r="AX197" s="1">
        <v>-7918.5</v>
      </c>
      <c r="AY197" s="1">
        <v>8628.2999999999993</v>
      </c>
      <c r="AZ197" s="1">
        <v>11.0375</v>
      </c>
      <c r="BA197" s="1">
        <v>20.53</v>
      </c>
    </row>
    <row r="198" spans="1:53" x14ac:dyDescent="0.3">
      <c r="A198" s="78" t="s">
        <v>605</v>
      </c>
      <c r="D198" s="1">
        <v>15</v>
      </c>
      <c r="E198" s="1">
        <v>200</v>
      </c>
      <c r="F198" s="1">
        <v>5</v>
      </c>
      <c r="H198" s="18">
        <v>25.67</v>
      </c>
      <c r="I198" s="1">
        <v>0.1</v>
      </c>
      <c r="J198" s="1">
        <v>4.2099999999999999E-2</v>
      </c>
      <c r="K198" s="17">
        <v>4.1300000000000003E-2</v>
      </c>
      <c r="L198" s="1">
        <v>35.869999999999997</v>
      </c>
      <c r="M198" s="1">
        <v>5.93</v>
      </c>
      <c r="N198" s="1">
        <v>0.04</v>
      </c>
      <c r="O198" s="1">
        <v>1.79</v>
      </c>
      <c r="P198" s="1">
        <v>0.34</v>
      </c>
      <c r="Q198" s="1">
        <v>2.37</v>
      </c>
      <c r="R198" s="1">
        <v>4.13</v>
      </c>
      <c r="S198" s="1">
        <v>48.86</v>
      </c>
      <c r="T198" s="1">
        <v>99.54</v>
      </c>
      <c r="U198" s="1">
        <v>0.17</v>
      </c>
      <c r="W198" s="1">
        <v>76.739999999999995</v>
      </c>
      <c r="X198" s="1">
        <v>11.21</v>
      </c>
      <c r="Y198" s="1">
        <v>7.0000000000000007E-2</v>
      </c>
      <c r="Z198" s="1">
        <v>2.56</v>
      </c>
      <c r="AA198" s="1">
        <v>0.48</v>
      </c>
      <c r="AB198" s="1">
        <v>3.2</v>
      </c>
      <c r="AC198" s="1">
        <v>4.97</v>
      </c>
      <c r="AE198" s="1">
        <v>99.54</v>
      </c>
      <c r="AF198" s="1">
        <v>3.7699999999999997E-2</v>
      </c>
      <c r="AG198" s="1">
        <v>1.18E-2</v>
      </c>
      <c r="AH198" s="1">
        <v>5.7500000000000002E-2</v>
      </c>
      <c r="AI198" s="1">
        <v>4.7899999999999998E-2</v>
      </c>
      <c r="AJ198" s="1">
        <v>3.5900000000000001E-2</v>
      </c>
      <c r="AK198" s="1">
        <v>8.8499999999999995E-2</v>
      </c>
      <c r="AL198" s="1">
        <v>8.2500000000000004E-2</v>
      </c>
      <c r="AM198" s="1">
        <v>8.4500000000000006E-2</v>
      </c>
      <c r="AN198" s="1">
        <v>6.8900000000000003E-2</v>
      </c>
      <c r="AX198" s="1">
        <v>-7916.4</v>
      </c>
      <c r="AY198" s="1">
        <v>8623.6</v>
      </c>
      <c r="AZ198" s="1">
        <v>11.0375</v>
      </c>
      <c r="BA198" s="1">
        <v>25.67</v>
      </c>
    </row>
    <row r="199" spans="1:53" x14ac:dyDescent="0.3">
      <c r="A199" s="78" t="s">
        <v>605</v>
      </c>
      <c r="D199" s="1">
        <v>15</v>
      </c>
      <c r="E199" s="1">
        <v>200</v>
      </c>
      <c r="F199" s="1">
        <v>5</v>
      </c>
      <c r="H199" s="18">
        <v>30.8</v>
      </c>
      <c r="I199" s="1">
        <v>0.09</v>
      </c>
      <c r="J199" s="1">
        <v>3.8100000000000002E-2</v>
      </c>
      <c r="K199" s="17">
        <v>3.7510000000000002E-2</v>
      </c>
      <c r="L199" s="1">
        <v>35.51</v>
      </c>
      <c r="M199" s="1">
        <v>5.93</v>
      </c>
      <c r="N199" s="1">
        <v>0.03</v>
      </c>
      <c r="O199" s="1">
        <v>1.76</v>
      </c>
      <c r="P199" s="1">
        <v>0.32</v>
      </c>
      <c r="Q199" s="1">
        <v>2.4</v>
      </c>
      <c r="R199" s="1">
        <v>3.97</v>
      </c>
      <c r="S199" s="1">
        <v>48.36</v>
      </c>
      <c r="T199" s="1">
        <v>98.4</v>
      </c>
      <c r="U199" s="1">
        <v>0.14000000000000001</v>
      </c>
      <c r="W199" s="1">
        <v>75.97</v>
      </c>
      <c r="X199" s="1">
        <v>11.21</v>
      </c>
      <c r="Y199" s="1">
        <v>0.04</v>
      </c>
      <c r="Z199" s="1">
        <v>2.52</v>
      </c>
      <c r="AA199" s="1">
        <v>0.44</v>
      </c>
      <c r="AB199" s="1">
        <v>3.23</v>
      </c>
      <c r="AC199" s="1">
        <v>4.78</v>
      </c>
      <c r="AE199" s="1">
        <v>98.4</v>
      </c>
      <c r="AF199" s="1">
        <v>3.7100000000000001E-2</v>
      </c>
      <c r="AG199" s="1">
        <v>1.18E-2</v>
      </c>
      <c r="AH199" s="1">
        <v>5.9799999999999999E-2</v>
      </c>
      <c r="AI199" s="1">
        <v>4.0300000000000002E-2</v>
      </c>
      <c r="AJ199" s="1">
        <v>4.02E-2</v>
      </c>
      <c r="AK199" s="1">
        <v>9.5699999999999993E-2</v>
      </c>
      <c r="AL199" s="1">
        <v>8.9200000000000002E-2</v>
      </c>
      <c r="AM199" s="1">
        <v>9.2899999999999996E-2</v>
      </c>
      <c r="AN199" s="1">
        <v>7.0499999999999993E-2</v>
      </c>
      <c r="AX199" s="1">
        <v>-7914.3</v>
      </c>
      <c r="AY199" s="1">
        <v>8618.9</v>
      </c>
      <c r="AZ199" s="1">
        <v>11.0358</v>
      </c>
      <c r="BA199" s="1">
        <v>30.8</v>
      </c>
    </row>
    <row r="200" spans="1:53" x14ac:dyDescent="0.3">
      <c r="A200" s="78" t="s">
        <v>605</v>
      </c>
      <c r="D200" s="1">
        <v>15</v>
      </c>
      <c r="E200" s="1">
        <v>200</v>
      </c>
      <c r="F200" s="1">
        <v>5</v>
      </c>
      <c r="H200" s="18">
        <v>35.94</v>
      </c>
      <c r="I200" s="1">
        <v>0.11</v>
      </c>
      <c r="J200" s="1">
        <v>3.8300000000000001E-2</v>
      </c>
      <c r="K200" s="17">
        <v>3.7850000000000002E-2</v>
      </c>
      <c r="L200" s="1">
        <v>35.56</v>
      </c>
      <c r="M200" s="1">
        <v>5.93</v>
      </c>
      <c r="N200" s="1">
        <v>0.03</v>
      </c>
      <c r="O200" s="1">
        <v>1.76</v>
      </c>
      <c r="P200" s="1">
        <v>0.28999999999999998</v>
      </c>
      <c r="Q200" s="1">
        <v>2.29</v>
      </c>
      <c r="R200" s="1">
        <v>4.24</v>
      </c>
      <c r="S200" s="1">
        <v>48.45</v>
      </c>
      <c r="T200" s="1">
        <v>98.76</v>
      </c>
      <c r="U200" s="1">
        <v>0.19</v>
      </c>
      <c r="W200" s="1">
        <v>76.08</v>
      </c>
      <c r="X200" s="1">
        <v>11.2</v>
      </c>
      <c r="Y200" s="1">
        <v>0.05</v>
      </c>
      <c r="Z200" s="1">
        <v>2.52</v>
      </c>
      <c r="AA200" s="1">
        <v>0.4</v>
      </c>
      <c r="AB200" s="1">
        <v>3.09</v>
      </c>
      <c r="AC200" s="1">
        <v>5.0999999999999996</v>
      </c>
      <c r="AE200" s="1">
        <v>98.76</v>
      </c>
      <c r="AF200" s="1">
        <v>3.5400000000000001E-2</v>
      </c>
      <c r="AG200" s="1">
        <v>1.18E-2</v>
      </c>
      <c r="AH200" s="1">
        <v>6.1899999999999997E-2</v>
      </c>
      <c r="AI200" s="1">
        <v>4.5100000000000001E-2</v>
      </c>
      <c r="AJ200" s="1">
        <v>3.8399999999999997E-2</v>
      </c>
      <c r="AK200" s="1">
        <v>9.9099999999999994E-2</v>
      </c>
      <c r="AL200" s="1">
        <v>9.4399999999999998E-2</v>
      </c>
      <c r="AM200" s="1">
        <v>0.108</v>
      </c>
      <c r="AN200" s="1">
        <v>7.0400000000000004E-2</v>
      </c>
      <c r="AX200" s="1">
        <v>-7912.2</v>
      </c>
      <c r="AY200" s="1">
        <v>8614.2999999999993</v>
      </c>
      <c r="AZ200" s="1">
        <v>11.0359</v>
      </c>
      <c r="BA200" s="1">
        <v>35.94</v>
      </c>
    </row>
    <row r="201" spans="1:53" x14ac:dyDescent="0.3">
      <c r="A201" s="78" t="s">
        <v>605</v>
      </c>
      <c r="D201" s="1">
        <v>15</v>
      </c>
      <c r="E201" s="1">
        <v>200</v>
      </c>
      <c r="F201" s="1">
        <v>5</v>
      </c>
      <c r="H201" s="18">
        <v>41.07</v>
      </c>
      <c r="I201" s="1">
        <v>0.11</v>
      </c>
      <c r="J201" s="1">
        <v>3.6299999999999999E-2</v>
      </c>
      <c r="K201" s="17">
        <v>3.594E-2</v>
      </c>
      <c r="L201" s="1">
        <v>35.770000000000003</v>
      </c>
      <c r="M201" s="1">
        <v>5.87</v>
      </c>
      <c r="N201" s="1">
        <v>0.01</v>
      </c>
      <c r="O201" s="1">
        <v>1.63</v>
      </c>
      <c r="P201" s="1">
        <v>0.3</v>
      </c>
      <c r="Q201" s="1">
        <v>2.06</v>
      </c>
      <c r="R201" s="1">
        <v>4.17</v>
      </c>
      <c r="S201" s="1">
        <v>48.47</v>
      </c>
      <c r="T201" s="1">
        <v>98.46</v>
      </c>
      <c r="U201" s="1">
        <v>0.18</v>
      </c>
      <c r="W201" s="1">
        <v>76.52</v>
      </c>
      <c r="X201" s="1">
        <v>11.09</v>
      </c>
      <c r="Y201" s="1">
        <v>0.02</v>
      </c>
      <c r="Z201" s="1">
        <v>2.33</v>
      </c>
      <c r="AA201" s="1">
        <v>0.42</v>
      </c>
      <c r="AB201" s="1">
        <v>2.77</v>
      </c>
      <c r="AC201" s="1">
        <v>5.0199999999999996</v>
      </c>
      <c r="AE201" s="1">
        <v>98.46</v>
      </c>
      <c r="AF201" s="1">
        <v>3.6999999999999998E-2</v>
      </c>
      <c r="AG201" s="1">
        <v>1.1900000000000001E-2</v>
      </c>
      <c r="AH201" s="1">
        <v>5.8599999999999999E-2</v>
      </c>
      <c r="AI201" s="1">
        <v>3.6400000000000002E-2</v>
      </c>
      <c r="AJ201" s="1">
        <v>4.0599999999999997E-2</v>
      </c>
      <c r="AK201" s="1">
        <v>0.1118</v>
      </c>
      <c r="AL201" s="1">
        <v>7.7700000000000005E-2</v>
      </c>
      <c r="AM201" s="1">
        <v>0.1007</v>
      </c>
      <c r="AN201" s="1">
        <v>7.3499999999999996E-2</v>
      </c>
      <c r="AX201" s="1">
        <v>-7910.1</v>
      </c>
      <c r="AY201" s="1">
        <v>8609.6</v>
      </c>
      <c r="AZ201" s="1">
        <v>11.035</v>
      </c>
      <c r="BA201" s="1">
        <v>41.07</v>
      </c>
    </row>
    <row r="202" spans="1:53" x14ac:dyDescent="0.3">
      <c r="A202" s="78" t="s">
        <v>605</v>
      </c>
      <c r="D202" s="1">
        <v>15</v>
      </c>
      <c r="E202" s="1">
        <v>200</v>
      </c>
      <c r="F202" s="1">
        <v>5</v>
      </c>
      <c r="H202" s="18">
        <v>46.2</v>
      </c>
      <c r="I202" s="1">
        <v>0.1</v>
      </c>
      <c r="J202" s="1">
        <v>4.1300000000000003E-2</v>
      </c>
      <c r="K202" s="17">
        <v>4.1000000000000002E-2</v>
      </c>
      <c r="L202" s="1">
        <v>35.58</v>
      </c>
      <c r="M202" s="1">
        <v>5.95</v>
      </c>
      <c r="N202" s="1">
        <v>0.03</v>
      </c>
      <c r="O202" s="1">
        <v>1.64</v>
      </c>
      <c r="P202" s="1">
        <v>0.36</v>
      </c>
      <c r="Q202" s="1">
        <v>2.16</v>
      </c>
      <c r="R202" s="1">
        <v>4.21</v>
      </c>
      <c r="S202" s="1">
        <v>48.39</v>
      </c>
      <c r="T202" s="1">
        <v>98.44</v>
      </c>
      <c r="U202" s="1">
        <v>0.16</v>
      </c>
      <c r="W202" s="1">
        <v>76.12</v>
      </c>
      <c r="X202" s="1">
        <v>11.25</v>
      </c>
      <c r="Y202" s="1">
        <v>0.04</v>
      </c>
      <c r="Z202" s="1">
        <v>2.34</v>
      </c>
      <c r="AA202" s="1">
        <v>0.5</v>
      </c>
      <c r="AB202" s="1">
        <v>2.91</v>
      </c>
      <c r="AC202" s="1">
        <v>5.07</v>
      </c>
      <c r="AE202" s="1">
        <v>98.44</v>
      </c>
      <c r="AF202" s="1">
        <v>3.7900000000000003E-2</v>
      </c>
      <c r="AG202" s="1">
        <v>1.1900000000000001E-2</v>
      </c>
      <c r="AH202" s="1">
        <v>5.7700000000000001E-2</v>
      </c>
      <c r="AI202" s="1">
        <v>4.5600000000000002E-2</v>
      </c>
      <c r="AJ202" s="1">
        <v>3.5700000000000003E-2</v>
      </c>
      <c r="AK202" s="1">
        <v>0.11899999999999999</v>
      </c>
      <c r="AL202" s="1">
        <v>7.9000000000000001E-2</v>
      </c>
      <c r="AM202" s="1">
        <v>0.12089999999999999</v>
      </c>
      <c r="AN202" s="1">
        <v>7.1999999999999995E-2</v>
      </c>
      <c r="AX202" s="1">
        <v>-7907.9</v>
      </c>
      <c r="AY202" s="1">
        <v>8604.9</v>
      </c>
      <c r="AZ202" s="1">
        <v>11.0372</v>
      </c>
      <c r="BA202" s="1">
        <v>46.2</v>
      </c>
    </row>
    <row r="203" spans="1:53" x14ac:dyDescent="0.3">
      <c r="A203" s="78" t="s">
        <v>605</v>
      </c>
      <c r="D203" s="1">
        <v>15</v>
      </c>
      <c r="E203" s="1">
        <v>200</v>
      </c>
      <c r="F203" s="1">
        <v>5</v>
      </c>
      <c r="H203" s="18">
        <v>51.34</v>
      </c>
      <c r="I203" s="1">
        <v>0.1</v>
      </c>
      <c r="J203" s="1">
        <v>4.7100000000000003E-2</v>
      </c>
      <c r="K203" s="17">
        <v>4.6850000000000003E-2</v>
      </c>
      <c r="L203" s="1">
        <v>35.729999999999997</v>
      </c>
      <c r="M203" s="1">
        <v>5.95</v>
      </c>
      <c r="N203" s="1">
        <v>0.05</v>
      </c>
      <c r="O203" s="1">
        <v>1.53</v>
      </c>
      <c r="P203" s="1">
        <v>0.36</v>
      </c>
      <c r="Q203" s="1">
        <v>2.36</v>
      </c>
      <c r="R203" s="1">
        <v>4</v>
      </c>
      <c r="S203" s="1">
        <v>48.58</v>
      </c>
      <c r="T203" s="1">
        <v>98.73</v>
      </c>
      <c r="U203" s="1">
        <v>0.17</v>
      </c>
      <c r="W203" s="1">
        <v>76.44</v>
      </c>
      <c r="X203" s="1">
        <v>11.25</v>
      </c>
      <c r="Y203" s="1">
        <v>0.09</v>
      </c>
      <c r="Z203" s="1">
        <v>2.19</v>
      </c>
      <c r="AA203" s="1">
        <v>0.5</v>
      </c>
      <c r="AB203" s="1">
        <v>3.18</v>
      </c>
      <c r="AC203" s="1">
        <v>4.82</v>
      </c>
      <c r="AE203" s="1">
        <v>98.73</v>
      </c>
      <c r="AF203" s="1">
        <v>3.8300000000000001E-2</v>
      </c>
      <c r="AG203" s="1">
        <v>1.18E-2</v>
      </c>
      <c r="AH203" s="1">
        <v>6.0999999999999999E-2</v>
      </c>
      <c r="AI203" s="1">
        <v>4.2099999999999999E-2</v>
      </c>
      <c r="AJ203" s="1">
        <v>3.0099999999999998E-2</v>
      </c>
      <c r="AK203" s="1">
        <v>9.4E-2</v>
      </c>
      <c r="AL203" s="1">
        <v>7.2599999999999998E-2</v>
      </c>
      <c r="AM203" s="1">
        <v>7.4800000000000005E-2</v>
      </c>
      <c r="AN203" s="1">
        <v>8.48E-2</v>
      </c>
      <c r="AX203" s="1">
        <v>-7905.8</v>
      </c>
      <c r="AY203" s="1">
        <v>8600.2000000000007</v>
      </c>
      <c r="AZ203" s="1">
        <v>11.0397</v>
      </c>
      <c r="BA203" s="1">
        <v>51.34</v>
      </c>
    </row>
    <row r="204" spans="1:53" x14ac:dyDescent="0.3">
      <c r="A204" s="78" t="s">
        <v>605</v>
      </c>
      <c r="D204" s="1">
        <v>15</v>
      </c>
      <c r="E204" s="1">
        <v>200</v>
      </c>
      <c r="F204" s="1">
        <v>5</v>
      </c>
      <c r="H204" s="18">
        <v>56.47</v>
      </c>
      <c r="I204" s="1">
        <v>0.11</v>
      </c>
      <c r="J204" s="1">
        <v>4.58E-2</v>
      </c>
      <c r="K204" s="17">
        <v>4.5589999999999999E-2</v>
      </c>
      <c r="L204" s="1">
        <v>35.67</v>
      </c>
      <c r="M204" s="1">
        <v>5.91</v>
      </c>
      <c r="N204" s="1">
        <v>0.03</v>
      </c>
      <c r="O204" s="1">
        <v>1.65</v>
      </c>
      <c r="P204" s="1">
        <v>0.33</v>
      </c>
      <c r="Q204" s="1">
        <v>2.31</v>
      </c>
      <c r="R204" s="1">
        <v>4.1100000000000003</v>
      </c>
      <c r="S204" s="1">
        <v>48.5</v>
      </c>
      <c r="T204" s="1">
        <v>98.69</v>
      </c>
      <c r="U204" s="1">
        <v>0.18</v>
      </c>
      <c r="W204" s="1">
        <v>76.31</v>
      </c>
      <c r="X204" s="1">
        <v>11.17</v>
      </c>
      <c r="Y204" s="1">
        <v>0.05</v>
      </c>
      <c r="Z204" s="1">
        <v>2.36</v>
      </c>
      <c r="AA204" s="1">
        <v>0.47</v>
      </c>
      <c r="AB204" s="1">
        <v>3.12</v>
      </c>
      <c r="AC204" s="1">
        <v>4.96</v>
      </c>
      <c r="AE204" s="1">
        <v>98.69</v>
      </c>
      <c r="AF204" s="1">
        <v>3.6499999999999998E-2</v>
      </c>
      <c r="AG204" s="1">
        <v>1.17E-2</v>
      </c>
      <c r="AH204" s="1">
        <v>5.9400000000000001E-2</v>
      </c>
      <c r="AI204" s="1">
        <v>4.1799999999999997E-2</v>
      </c>
      <c r="AJ204" s="1">
        <v>3.5799999999999998E-2</v>
      </c>
      <c r="AK204" s="1">
        <v>9.9199999999999997E-2</v>
      </c>
      <c r="AL204" s="1">
        <v>7.6499999999999999E-2</v>
      </c>
      <c r="AM204" s="1">
        <v>7.9799999999999996E-2</v>
      </c>
      <c r="AN204" s="1">
        <v>7.1999999999999995E-2</v>
      </c>
      <c r="AX204" s="1">
        <v>-7903.7</v>
      </c>
      <c r="AY204" s="1">
        <v>8595.6</v>
      </c>
      <c r="AZ204" s="1">
        <v>11.039099999999999</v>
      </c>
      <c r="BA204" s="1">
        <v>56.47</v>
      </c>
    </row>
    <row r="205" spans="1:53" x14ac:dyDescent="0.3">
      <c r="A205" s="78" t="s">
        <v>605</v>
      </c>
      <c r="D205" s="1">
        <v>15</v>
      </c>
      <c r="E205" s="1">
        <v>200</v>
      </c>
      <c r="F205" s="1">
        <v>5</v>
      </c>
      <c r="H205" s="18">
        <v>61.6</v>
      </c>
      <c r="I205" s="1">
        <v>0.1</v>
      </c>
      <c r="J205" s="1">
        <v>4.2299999999999997E-2</v>
      </c>
      <c r="K205" s="17">
        <v>4.2119999999999998E-2</v>
      </c>
      <c r="L205" s="1">
        <v>35.67</v>
      </c>
      <c r="M205" s="1">
        <v>5.94</v>
      </c>
      <c r="N205" s="1">
        <v>0.01</v>
      </c>
      <c r="O205" s="1">
        <v>1.52</v>
      </c>
      <c r="P205" s="1">
        <v>0.37</v>
      </c>
      <c r="Q205" s="1">
        <v>2.1800000000000002</v>
      </c>
      <c r="R205" s="1">
        <v>4.09</v>
      </c>
      <c r="S205" s="1">
        <v>48.44</v>
      </c>
      <c r="T205" s="1">
        <v>98.41</v>
      </c>
      <c r="U205" s="1">
        <v>0.17</v>
      </c>
      <c r="W205" s="1">
        <v>76.3</v>
      </c>
      <c r="X205" s="1">
        <v>11.22</v>
      </c>
      <c r="Y205" s="1">
        <v>0.02</v>
      </c>
      <c r="Z205" s="1">
        <v>2.1800000000000002</v>
      </c>
      <c r="AA205" s="1">
        <v>0.51</v>
      </c>
      <c r="AB205" s="1">
        <v>2.94</v>
      </c>
      <c r="AC205" s="1">
        <v>4.92</v>
      </c>
      <c r="AE205" s="1">
        <v>98.41</v>
      </c>
      <c r="AF205" s="1">
        <v>3.5400000000000001E-2</v>
      </c>
      <c r="AG205" s="1">
        <v>1.17E-2</v>
      </c>
      <c r="AH205" s="1">
        <v>6.1800000000000001E-2</v>
      </c>
      <c r="AI205" s="1">
        <v>4.1700000000000001E-2</v>
      </c>
      <c r="AJ205" s="1">
        <v>4.0599999999999997E-2</v>
      </c>
      <c r="AK205" s="1">
        <v>0.1009</v>
      </c>
      <c r="AL205" s="1">
        <v>7.9000000000000001E-2</v>
      </c>
      <c r="AM205" s="1">
        <v>7.9699999999999993E-2</v>
      </c>
      <c r="AN205" s="1">
        <v>7.51E-2</v>
      </c>
      <c r="AX205" s="1">
        <v>-7901.6</v>
      </c>
      <c r="AY205" s="1">
        <v>8590.9</v>
      </c>
      <c r="AZ205" s="1">
        <v>11.037599999999999</v>
      </c>
      <c r="BA205" s="1">
        <v>61.6</v>
      </c>
    </row>
    <row r="206" spans="1:53" x14ac:dyDescent="0.3">
      <c r="A206" s="78" t="s">
        <v>605</v>
      </c>
      <c r="D206" s="1">
        <v>15</v>
      </c>
      <c r="E206" s="1">
        <v>200</v>
      </c>
      <c r="F206" s="1">
        <v>5</v>
      </c>
      <c r="H206" s="18">
        <v>66.739999999999995</v>
      </c>
      <c r="I206" s="1">
        <v>0.1</v>
      </c>
      <c r="J206" s="1">
        <v>4.1200000000000001E-2</v>
      </c>
      <c r="K206" s="17">
        <v>4.1050000000000003E-2</v>
      </c>
      <c r="L206" s="1">
        <v>35.880000000000003</v>
      </c>
      <c r="M206" s="1">
        <v>5.97</v>
      </c>
      <c r="N206" s="1">
        <v>0.02</v>
      </c>
      <c r="O206" s="1">
        <v>1.5</v>
      </c>
      <c r="P206" s="1">
        <v>0.32</v>
      </c>
      <c r="Q206" s="1">
        <v>2.31</v>
      </c>
      <c r="R206" s="1">
        <v>4.0199999999999996</v>
      </c>
      <c r="S206" s="1">
        <v>48.69</v>
      </c>
      <c r="T206" s="1">
        <v>98.87</v>
      </c>
      <c r="U206" s="1">
        <v>0.16</v>
      </c>
      <c r="W206" s="1">
        <v>76.760000000000005</v>
      </c>
      <c r="X206" s="1">
        <v>11.27</v>
      </c>
      <c r="Y206" s="1">
        <v>0.04</v>
      </c>
      <c r="Z206" s="1">
        <v>2.15</v>
      </c>
      <c r="AA206" s="1">
        <v>0.45</v>
      </c>
      <c r="AB206" s="1">
        <v>3.11</v>
      </c>
      <c r="AC206" s="1">
        <v>4.84</v>
      </c>
      <c r="AE206" s="1">
        <v>98.87</v>
      </c>
      <c r="AF206" s="1">
        <v>3.5499999999999997E-2</v>
      </c>
      <c r="AG206" s="1">
        <v>1.18E-2</v>
      </c>
      <c r="AH206" s="1">
        <v>5.8200000000000002E-2</v>
      </c>
      <c r="AI206" s="1">
        <v>4.1700000000000001E-2</v>
      </c>
      <c r="AJ206" s="1">
        <v>3.6999999999999998E-2</v>
      </c>
      <c r="AK206" s="1">
        <v>0.1245</v>
      </c>
      <c r="AL206" s="1">
        <v>7.7700000000000005E-2</v>
      </c>
      <c r="AM206" s="1">
        <v>7.9600000000000004E-2</v>
      </c>
      <c r="AN206" s="1">
        <v>7.6499999999999999E-2</v>
      </c>
      <c r="AX206" s="1">
        <v>-7899.5</v>
      </c>
      <c r="AY206" s="1">
        <v>8586.2000000000007</v>
      </c>
      <c r="AZ206" s="1">
        <v>11.037100000000001</v>
      </c>
      <c r="BA206" s="1">
        <v>66.739999999999995</v>
      </c>
    </row>
    <row r="207" spans="1:53" x14ac:dyDescent="0.3">
      <c r="A207" s="78" t="s">
        <v>605</v>
      </c>
      <c r="D207" s="1">
        <v>15</v>
      </c>
      <c r="E207" s="1">
        <v>200</v>
      </c>
      <c r="F207" s="1">
        <v>5</v>
      </c>
      <c r="H207" s="18">
        <v>71.87</v>
      </c>
      <c r="I207" s="1">
        <v>0.11</v>
      </c>
      <c r="J207" s="1">
        <v>3.8199999999999998E-2</v>
      </c>
      <c r="K207" s="17">
        <v>3.807E-2</v>
      </c>
      <c r="L207" s="1">
        <v>35.49</v>
      </c>
      <c r="M207" s="1">
        <v>5.79</v>
      </c>
      <c r="N207" s="1">
        <v>0.03</v>
      </c>
      <c r="O207" s="1">
        <v>1.53</v>
      </c>
      <c r="P207" s="1">
        <v>0.33</v>
      </c>
      <c r="Q207" s="1">
        <v>2.06</v>
      </c>
      <c r="R207" s="1">
        <v>4.04</v>
      </c>
      <c r="S207" s="1">
        <v>48.04</v>
      </c>
      <c r="T207" s="1">
        <v>97.53</v>
      </c>
      <c r="U207" s="1">
        <v>0.18</v>
      </c>
      <c r="W207" s="1">
        <v>75.92</v>
      </c>
      <c r="X207" s="1">
        <v>10.95</v>
      </c>
      <c r="Y207" s="1">
        <v>0.04</v>
      </c>
      <c r="Z207" s="1">
        <v>2.19</v>
      </c>
      <c r="AA207" s="1">
        <v>0.46</v>
      </c>
      <c r="AB207" s="1">
        <v>2.78</v>
      </c>
      <c r="AC207" s="1">
        <v>4.87</v>
      </c>
      <c r="AE207" s="1">
        <v>97.53</v>
      </c>
      <c r="AF207" s="1">
        <v>3.73E-2</v>
      </c>
      <c r="AG207" s="1">
        <v>1.2200000000000001E-2</v>
      </c>
      <c r="AH207" s="1">
        <v>6.0199999999999997E-2</v>
      </c>
      <c r="AI207" s="1">
        <v>4.3799999999999999E-2</v>
      </c>
      <c r="AJ207" s="1">
        <v>0.04</v>
      </c>
      <c r="AK207" s="1">
        <v>0.10730000000000001</v>
      </c>
      <c r="AL207" s="1">
        <v>7.3899999999999993E-2</v>
      </c>
      <c r="AM207" s="1">
        <v>8.4400000000000003E-2</v>
      </c>
      <c r="AN207" s="1">
        <v>7.0499999999999993E-2</v>
      </c>
      <c r="AX207" s="1">
        <v>-7897.4</v>
      </c>
      <c r="AY207" s="1">
        <v>8581.5</v>
      </c>
      <c r="AZ207" s="1">
        <v>11.0358</v>
      </c>
      <c r="BA207" s="1">
        <v>71.87</v>
      </c>
    </row>
    <row r="208" spans="1:53" x14ac:dyDescent="0.3">
      <c r="A208" s="78" t="s">
        <v>605</v>
      </c>
      <c r="D208" s="1">
        <v>15</v>
      </c>
      <c r="E208" s="1">
        <v>200</v>
      </c>
      <c r="F208" s="1">
        <v>5</v>
      </c>
      <c r="H208" s="18">
        <v>77</v>
      </c>
      <c r="I208" s="1">
        <v>0.1</v>
      </c>
      <c r="J208" s="1">
        <v>3.95E-2</v>
      </c>
      <c r="K208" s="17">
        <v>3.9379999999999998E-2</v>
      </c>
      <c r="L208" s="1">
        <v>35.86</v>
      </c>
      <c r="M208" s="1">
        <v>5.99</v>
      </c>
      <c r="N208" s="1">
        <v>0.01</v>
      </c>
      <c r="O208" s="1">
        <v>1.51</v>
      </c>
      <c r="P208" s="1">
        <v>0.32</v>
      </c>
      <c r="Q208" s="1">
        <v>2.12</v>
      </c>
      <c r="R208" s="1">
        <v>4.09</v>
      </c>
      <c r="S208" s="1">
        <v>48.61</v>
      </c>
      <c r="T208" s="1">
        <v>98.63</v>
      </c>
      <c r="U208" s="1">
        <v>0.16</v>
      </c>
      <c r="W208" s="1">
        <v>76.709999999999994</v>
      </c>
      <c r="X208" s="1">
        <v>11.33</v>
      </c>
      <c r="Y208" s="1">
        <v>0.01</v>
      </c>
      <c r="Z208" s="1">
        <v>2.15</v>
      </c>
      <c r="AA208" s="1">
        <v>0.44</v>
      </c>
      <c r="AB208" s="1">
        <v>2.86</v>
      </c>
      <c r="AC208" s="1">
        <v>4.93</v>
      </c>
      <c r="AE208" s="1">
        <v>98.63</v>
      </c>
      <c r="AF208" s="1">
        <v>3.6400000000000002E-2</v>
      </c>
      <c r="AG208" s="1">
        <v>1.18E-2</v>
      </c>
      <c r="AH208" s="1">
        <v>5.7500000000000002E-2</v>
      </c>
      <c r="AI208" s="1">
        <v>4.4699999999999997E-2</v>
      </c>
      <c r="AJ208" s="1">
        <v>4.0599999999999997E-2</v>
      </c>
      <c r="AK208" s="1">
        <v>0.10879999999999999</v>
      </c>
      <c r="AL208" s="1">
        <v>7.7799999999999994E-2</v>
      </c>
      <c r="AM208" s="1">
        <v>7.9699999999999993E-2</v>
      </c>
      <c r="AN208" s="1">
        <v>6.3899999999999998E-2</v>
      </c>
      <c r="AX208" s="1">
        <v>-7895.2</v>
      </c>
      <c r="AY208" s="1">
        <v>8576.9</v>
      </c>
      <c r="AZ208" s="1">
        <v>11.0364</v>
      </c>
      <c r="BA208" s="1">
        <v>77</v>
      </c>
    </row>
    <row r="209" spans="1:53" x14ac:dyDescent="0.3">
      <c r="A209" s="78" t="s">
        <v>605</v>
      </c>
      <c r="D209" s="1">
        <v>15</v>
      </c>
      <c r="E209" s="1">
        <v>200</v>
      </c>
      <c r="F209" s="1">
        <v>5</v>
      </c>
      <c r="H209" s="18">
        <v>82.14</v>
      </c>
      <c r="I209" s="1">
        <v>0.08</v>
      </c>
      <c r="J209" s="1">
        <v>3.5400000000000001E-2</v>
      </c>
      <c r="K209" s="17">
        <v>3.5299999999999998E-2</v>
      </c>
      <c r="L209" s="1">
        <v>36.590000000000003</v>
      </c>
      <c r="M209" s="1">
        <v>6.14</v>
      </c>
      <c r="N209" s="1">
        <v>0.02</v>
      </c>
      <c r="O209" s="1">
        <v>1.62</v>
      </c>
      <c r="P209" s="1">
        <v>0.36</v>
      </c>
      <c r="Q209" s="1">
        <v>0.97</v>
      </c>
      <c r="R209" s="1">
        <v>3.69</v>
      </c>
      <c r="S209" s="1">
        <v>49.19</v>
      </c>
      <c r="T209" s="1">
        <v>98.72</v>
      </c>
      <c r="U209" s="1">
        <v>0.13</v>
      </c>
      <c r="W209" s="1">
        <v>78.290000000000006</v>
      </c>
      <c r="X209" s="1">
        <v>11.59</v>
      </c>
      <c r="Y209" s="1">
        <v>0.03</v>
      </c>
      <c r="Z209" s="1">
        <v>2.3199999999999998</v>
      </c>
      <c r="AA209" s="1">
        <v>0.51</v>
      </c>
      <c r="AB209" s="1">
        <v>1.31</v>
      </c>
      <c r="AC209" s="1">
        <v>4.4400000000000004</v>
      </c>
      <c r="AE209" s="1">
        <v>98.72</v>
      </c>
      <c r="AF209" s="1">
        <v>3.9399999999999998E-2</v>
      </c>
      <c r="AG209" s="1">
        <v>1.1900000000000001E-2</v>
      </c>
      <c r="AH209" s="1">
        <v>6.1899999999999997E-2</v>
      </c>
      <c r="AI209" s="1">
        <v>4.0399999999999998E-2</v>
      </c>
      <c r="AJ209" s="1">
        <v>4.0099999999999997E-2</v>
      </c>
      <c r="AK209" s="1">
        <v>0.1009</v>
      </c>
      <c r="AL209" s="1">
        <v>7.2599999999999998E-2</v>
      </c>
      <c r="AM209" s="1">
        <v>8.9099999999999999E-2</v>
      </c>
      <c r="AN209" s="1">
        <v>6.4000000000000001E-2</v>
      </c>
      <c r="AX209" s="1">
        <v>-7893.1</v>
      </c>
      <c r="AY209" s="1">
        <v>8572.2000000000007</v>
      </c>
      <c r="AZ209" s="1">
        <v>11.034599999999999</v>
      </c>
      <c r="BA209" s="1">
        <v>82.14</v>
      </c>
    </row>
    <row r="210" spans="1:53" x14ac:dyDescent="0.3">
      <c r="A210" s="78" t="s">
        <v>605</v>
      </c>
      <c r="D210" s="1">
        <v>15</v>
      </c>
      <c r="E210" s="1">
        <v>200</v>
      </c>
      <c r="F210" s="1">
        <v>5</v>
      </c>
      <c r="H210" s="18">
        <v>87.27</v>
      </c>
      <c r="I210" s="1">
        <v>0.09</v>
      </c>
      <c r="J210" s="1">
        <v>3.9600000000000003E-2</v>
      </c>
      <c r="K210" s="17">
        <v>3.9510000000000003E-2</v>
      </c>
      <c r="L210" s="1">
        <v>35.729999999999997</v>
      </c>
      <c r="M210" s="1">
        <v>5.96</v>
      </c>
      <c r="N210" s="1">
        <v>0.05</v>
      </c>
      <c r="O210" s="1">
        <v>1.56</v>
      </c>
      <c r="P210" s="1">
        <v>0.33</v>
      </c>
      <c r="Q210" s="1">
        <v>1.63</v>
      </c>
      <c r="R210" s="1">
        <v>4.09</v>
      </c>
      <c r="S210" s="1">
        <v>48.33</v>
      </c>
      <c r="T210" s="1">
        <v>97.82</v>
      </c>
      <c r="U210" s="1">
        <v>0.15</v>
      </c>
      <c r="W210" s="1">
        <v>76.44</v>
      </c>
      <c r="X210" s="1">
        <v>11.26</v>
      </c>
      <c r="Y210" s="1">
        <v>0.09</v>
      </c>
      <c r="Z210" s="1">
        <v>2.2200000000000002</v>
      </c>
      <c r="AA210" s="1">
        <v>0.46</v>
      </c>
      <c r="AB210" s="1">
        <v>2.2000000000000002</v>
      </c>
      <c r="AC210" s="1">
        <v>4.93</v>
      </c>
      <c r="AE210" s="1">
        <v>97.82</v>
      </c>
      <c r="AF210" s="1">
        <v>0.04</v>
      </c>
      <c r="AG210" s="1">
        <v>1.18E-2</v>
      </c>
      <c r="AH210" s="1">
        <v>5.7099999999999998E-2</v>
      </c>
      <c r="AI210" s="1">
        <v>4.1000000000000002E-2</v>
      </c>
      <c r="AJ210" s="1">
        <v>3.1399999999999997E-2</v>
      </c>
      <c r="AK210" s="1">
        <v>0.1119</v>
      </c>
      <c r="AL210" s="1">
        <v>7.2700000000000001E-2</v>
      </c>
      <c r="AM210" s="1">
        <v>8.8800000000000004E-2</v>
      </c>
      <c r="AN210" s="1">
        <v>7.0499999999999993E-2</v>
      </c>
      <c r="AX210" s="1">
        <v>-7891</v>
      </c>
      <c r="AY210" s="1">
        <v>8567.5</v>
      </c>
      <c r="AZ210" s="1">
        <v>11.0364</v>
      </c>
      <c r="BA210" s="1">
        <v>87.27</v>
      </c>
    </row>
    <row r="211" spans="1:53" x14ac:dyDescent="0.3">
      <c r="A211" s="78" t="s">
        <v>605</v>
      </c>
      <c r="D211" s="1">
        <v>15</v>
      </c>
      <c r="E211" s="1">
        <v>200</v>
      </c>
      <c r="F211" s="1">
        <v>5</v>
      </c>
      <c r="H211" s="18">
        <v>92.4</v>
      </c>
      <c r="I211" s="1">
        <v>0.09</v>
      </c>
      <c r="J211" s="1">
        <v>3.85E-2</v>
      </c>
      <c r="K211" s="17">
        <v>3.8420000000000003E-2</v>
      </c>
      <c r="L211" s="1">
        <v>37.020000000000003</v>
      </c>
      <c r="M211" s="1">
        <v>6.14</v>
      </c>
      <c r="N211" s="1">
        <v>0.06</v>
      </c>
      <c r="O211" s="1">
        <v>1.78</v>
      </c>
      <c r="P211" s="1">
        <v>0.4</v>
      </c>
      <c r="Q211" s="1">
        <v>0.39</v>
      </c>
      <c r="R211" s="1">
        <v>2.72</v>
      </c>
      <c r="S211" s="1">
        <v>49.38</v>
      </c>
      <c r="T211" s="1">
        <v>98.04</v>
      </c>
      <c r="U211" s="1">
        <v>0.15</v>
      </c>
      <c r="W211" s="1">
        <v>79.19</v>
      </c>
      <c r="X211" s="1">
        <v>11.61</v>
      </c>
      <c r="Y211" s="1">
        <v>0.1</v>
      </c>
      <c r="Z211" s="1">
        <v>2.54</v>
      </c>
      <c r="AA211" s="1">
        <v>0.56000000000000005</v>
      </c>
      <c r="AB211" s="1">
        <v>0.52</v>
      </c>
      <c r="AC211" s="1">
        <v>3.27</v>
      </c>
      <c r="AE211" s="1">
        <v>98.04</v>
      </c>
      <c r="AF211" s="1">
        <v>3.8800000000000001E-2</v>
      </c>
      <c r="AG211" s="1">
        <v>1.18E-2</v>
      </c>
      <c r="AH211" s="1">
        <v>5.7299999999999997E-2</v>
      </c>
      <c r="AI211" s="1">
        <v>4.6199999999999998E-2</v>
      </c>
      <c r="AJ211" s="1">
        <v>2.8799999999999999E-2</v>
      </c>
      <c r="AK211" s="1">
        <v>9.5899999999999999E-2</v>
      </c>
      <c r="AL211" s="1">
        <v>5.79E-2</v>
      </c>
      <c r="AM211" s="1">
        <v>9.7500000000000003E-2</v>
      </c>
      <c r="AN211" s="1">
        <v>8.3699999999999997E-2</v>
      </c>
      <c r="AX211" s="1">
        <v>-7888.9</v>
      </c>
      <c r="AY211" s="1">
        <v>8562.7999999999993</v>
      </c>
      <c r="AZ211" s="1">
        <v>11.036</v>
      </c>
      <c r="BA211" s="1">
        <v>92.4</v>
      </c>
    </row>
    <row r="212" spans="1:53" x14ac:dyDescent="0.3">
      <c r="A212" s="78" t="s">
        <v>605</v>
      </c>
      <c r="D212" s="1">
        <v>15</v>
      </c>
      <c r="E212" s="1">
        <v>200</v>
      </c>
      <c r="F212" s="1">
        <v>5</v>
      </c>
      <c r="H212" s="18">
        <v>97.54</v>
      </c>
      <c r="I212" s="1">
        <v>0.12</v>
      </c>
      <c r="J212" s="1">
        <v>3.5799999999999998E-2</v>
      </c>
      <c r="K212" s="17">
        <v>3.5729999999999998E-2</v>
      </c>
      <c r="L212" s="1">
        <v>36.049999999999997</v>
      </c>
      <c r="M212" s="1">
        <v>5.91</v>
      </c>
      <c r="N212" s="1">
        <v>0.05</v>
      </c>
      <c r="O212" s="1">
        <v>1.67</v>
      </c>
      <c r="P212" s="1">
        <v>0.37</v>
      </c>
      <c r="Q212" s="1">
        <v>1.55</v>
      </c>
      <c r="R212" s="1">
        <v>4.01</v>
      </c>
      <c r="S212" s="1">
        <v>48.7</v>
      </c>
      <c r="T212" s="1">
        <v>98.5</v>
      </c>
      <c r="U212" s="1">
        <v>0.2</v>
      </c>
      <c r="W212" s="1">
        <v>77.13</v>
      </c>
      <c r="X212" s="1">
        <v>11.18</v>
      </c>
      <c r="Y212" s="1">
        <v>0.09</v>
      </c>
      <c r="Z212" s="1">
        <v>2.38</v>
      </c>
      <c r="AA212" s="1">
        <v>0.52</v>
      </c>
      <c r="AB212" s="1">
        <v>2.09</v>
      </c>
      <c r="AC212" s="1">
        <v>4.83</v>
      </c>
      <c r="AE212" s="1">
        <v>98.5</v>
      </c>
      <c r="AF212" s="1">
        <v>3.3700000000000001E-2</v>
      </c>
      <c r="AG212" s="1">
        <v>1.18E-2</v>
      </c>
      <c r="AH212" s="1">
        <v>5.6599999999999998E-2</v>
      </c>
      <c r="AI212" s="1">
        <v>4.7399999999999998E-2</v>
      </c>
      <c r="AJ212" s="1">
        <v>3.0700000000000002E-2</v>
      </c>
      <c r="AK212" s="1">
        <v>9.4E-2</v>
      </c>
      <c r="AL212" s="1">
        <v>6.4199999999999993E-2</v>
      </c>
      <c r="AM212" s="1">
        <v>8.4699999999999998E-2</v>
      </c>
      <c r="AN212" s="1">
        <v>8.2100000000000006E-2</v>
      </c>
      <c r="AX212" s="1">
        <v>-7886.8</v>
      </c>
      <c r="AY212" s="1">
        <v>8558.1</v>
      </c>
      <c r="AZ212" s="1">
        <v>11.034800000000001</v>
      </c>
      <c r="BA212" s="1">
        <v>97.54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topLeftCell="A88" zoomScaleNormal="100" workbookViewId="0">
      <selection activeCell="E80" sqref="E80"/>
    </sheetView>
  </sheetViews>
  <sheetFormatPr baseColWidth="10" defaultColWidth="10.54296875" defaultRowHeight="13" x14ac:dyDescent="0.3"/>
  <cols>
    <col min="1" max="1" width="13.54296875" style="8" customWidth="1"/>
    <col min="2" max="2" width="17.1796875" style="77" customWidth="1"/>
    <col min="3" max="4" width="15.1796875" style="4" customWidth="1"/>
    <col min="5" max="5" width="16.54296875" style="4" customWidth="1"/>
    <col min="6" max="6" width="14" style="4" customWidth="1"/>
    <col min="7" max="7" width="12.54296875" style="4" customWidth="1"/>
    <col min="8" max="8" width="10.54296875" style="4"/>
    <col min="9" max="9" width="13.453125" style="4" customWidth="1"/>
    <col min="10" max="10" width="13.81640625" style="4" customWidth="1"/>
    <col min="11" max="29" width="10.54296875" style="4"/>
    <col min="30" max="30" width="11.453125" style="9" customWidth="1"/>
    <col min="31" max="36" width="10.54296875" style="4"/>
    <col min="37" max="38" width="11.453125" style="9" customWidth="1"/>
    <col min="39" max="44" width="10.54296875" style="9"/>
    <col min="45" max="45" width="11.453125" style="9" customWidth="1"/>
    <col min="46" max="46" width="10.54296875" style="9"/>
    <col min="47" max="47" width="19.81640625" style="4" customWidth="1"/>
    <col min="48" max="48" width="19" style="4" customWidth="1"/>
    <col min="49" max="16384" width="10.54296875" style="4"/>
  </cols>
  <sheetData>
    <row r="1" spans="1:46" x14ac:dyDescent="0.3">
      <c r="A1" s="8" t="s">
        <v>705</v>
      </c>
      <c r="Q1" s="91" t="s">
        <v>167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4" t="s">
        <v>200</v>
      </c>
    </row>
    <row r="2" spans="1:46" x14ac:dyDescent="0.3">
      <c r="B2" s="77" t="s">
        <v>168</v>
      </c>
      <c r="C2" s="4" t="s">
        <v>21</v>
      </c>
      <c r="D2" s="4" t="s">
        <v>20</v>
      </c>
      <c r="E2" s="4" t="s">
        <v>24</v>
      </c>
      <c r="F2" s="4" t="s">
        <v>23</v>
      </c>
      <c r="G2" s="4" t="s">
        <v>201</v>
      </c>
      <c r="H2" s="4" t="s">
        <v>19</v>
      </c>
      <c r="I2" s="4" t="s">
        <v>202</v>
      </c>
      <c r="J2" s="4" t="s">
        <v>112</v>
      </c>
      <c r="K2" s="4" t="s">
        <v>117</v>
      </c>
      <c r="L2" s="4" t="s">
        <v>169</v>
      </c>
      <c r="M2" s="4" t="s">
        <v>170</v>
      </c>
      <c r="N2" s="4" t="s">
        <v>171</v>
      </c>
      <c r="O2" s="4" t="s">
        <v>172</v>
      </c>
      <c r="P2" s="4" t="s">
        <v>173</v>
      </c>
      <c r="Q2" s="4" t="s">
        <v>103</v>
      </c>
      <c r="R2" s="4" t="s">
        <v>174</v>
      </c>
      <c r="S2" s="4" t="s">
        <v>175</v>
      </c>
      <c r="T2" s="4" t="s">
        <v>176</v>
      </c>
      <c r="U2" s="4" t="s">
        <v>169</v>
      </c>
      <c r="V2" s="4" t="s">
        <v>170</v>
      </c>
      <c r="W2" s="4" t="s">
        <v>171</v>
      </c>
      <c r="X2" s="4" t="s">
        <v>172</v>
      </c>
      <c r="Y2" s="4" t="s">
        <v>173</v>
      </c>
      <c r="Z2" s="4" t="s">
        <v>103</v>
      </c>
      <c r="AA2" s="9" t="s">
        <v>174</v>
      </c>
      <c r="AB2" s="9" t="s">
        <v>175</v>
      </c>
      <c r="AC2" s="9" t="s">
        <v>176</v>
      </c>
      <c r="AD2" s="9" t="s">
        <v>177</v>
      </c>
      <c r="AE2" s="9" t="s">
        <v>178</v>
      </c>
      <c r="AF2" s="4" t="s">
        <v>179</v>
      </c>
      <c r="AG2" s="4" t="s">
        <v>188</v>
      </c>
      <c r="AH2" s="4" t="s">
        <v>189</v>
      </c>
      <c r="AI2" s="4" t="s">
        <v>168</v>
      </c>
      <c r="AJ2" s="4" t="s">
        <v>190</v>
      </c>
      <c r="AK2" s="4" t="s">
        <v>191</v>
      </c>
      <c r="AL2" s="4" t="s">
        <v>192</v>
      </c>
      <c r="AM2" s="4" t="s">
        <v>193</v>
      </c>
      <c r="AN2" s="4"/>
      <c r="AO2" s="4"/>
      <c r="AP2" s="4"/>
      <c r="AQ2" s="4"/>
      <c r="AR2" s="4"/>
      <c r="AS2" s="4"/>
      <c r="AT2" s="4"/>
    </row>
    <row r="3" spans="1:46" x14ac:dyDescent="0.3">
      <c r="A3" s="8" t="s">
        <v>203</v>
      </c>
      <c r="B3" s="77" t="s">
        <v>204</v>
      </c>
      <c r="C3" s="28">
        <v>10.58</v>
      </c>
      <c r="D3" s="28">
        <v>78.05</v>
      </c>
      <c r="E3" s="28">
        <v>0.46</v>
      </c>
      <c r="F3" s="28">
        <v>2.0299999999999998</v>
      </c>
      <c r="G3" s="28">
        <v>0</v>
      </c>
      <c r="H3" s="28">
        <v>1.1200000000000001</v>
      </c>
      <c r="I3" s="28">
        <v>0</v>
      </c>
      <c r="J3" s="28">
        <v>0</v>
      </c>
      <c r="K3" s="28">
        <v>93.24</v>
      </c>
      <c r="L3" s="28">
        <v>255</v>
      </c>
      <c r="M3" s="28">
        <v>319</v>
      </c>
      <c r="N3" s="28">
        <v>508</v>
      </c>
      <c r="O3" s="28">
        <v>717</v>
      </c>
      <c r="P3" s="28"/>
      <c r="Q3" s="28">
        <v>961</v>
      </c>
      <c r="R3" s="28"/>
      <c r="S3" s="28"/>
      <c r="T3" s="28"/>
      <c r="U3" s="28">
        <v>0.12</v>
      </c>
      <c r="V3" s="28">
        <v>0.51</v>
      </c>
      <c r="W3" s="28">
        <v>0.06</v>
      </c>
      <c r="X3" s="28">
        <v>0.14000000000000001</v>
      </c>
      <c r="Y3" s="28">
        <v>0</v>
      </c>
      <c r="Z3" s="28">
        <v>0.12</v>
      </c>
      <c r="AA3" s="29">
        <v>0</v>
      </c>
      <c r="AB3" s="29">
        <v>0</v>
      </c>
      <c r="AC3" s="29"/>
      <c r="AD3" s="29">
        <v>-8729</v>
      </c>
      <c r="AE3" s="29">
        <v>2238</v>
      </c>
      <c r="AF3" s="28">
        <v>202</v>
      </c>
      <c r="AG3" s="28" t="s">
        <v>195</v>
      </c>
      <c r="AH3" s="28" t="s">
        <v>195</v>
      </c>
      <c r="AI3" s="28" t="s">
        <v>204</v>
      </c>
      <c r="AJ3" s="28">
        <v>0</v>
      </c>
      <c r="AK3" s="28">
        <v>11.21</v>
      </c>
      <c r="AL3" s="28">
        <v>1</v>
      </c>
      <c r="AM3" s="28" t="s">
        <v>205</v>
      </c>
      <c r="AN3" s="28"/>
      <c r="AO3" s="4"/>
      <c r="AP3" s="4"/>
      <c r="AQ3" s="4"/>
      <c r="AR3" s="4"/>
      <c r="AS3" s="4"/>
      <c r="AT3" s="4"/>
    </row>
    <row r="4" spans="1:46" x14ac:dyDescent="0.3">
      <c r="A4" s="8" t="s">
        <v>206</v>
      </c>
      <c r="B4" s="77" t="s">
        <v>204</v>
      </c>
      <c r="C4" s="4">
        <v>0</v>
      </c>
      <c r="D4" s="4">
        <v>32.46</v>
      </c>
      <c r="E4" s="4">
        <v>0</v>
      </c>
      <c r="F4" s="4">
        <v>0.57999999999999996</v>
      </c>
      <c r="G4" s="4">
        <v>0.16</v>
      </c>
      <c r="H4" s="4">
        <v>66</v>
      </c>
      <c r="I4" s="4">
        <v>1.07</v>
      </c>
      <c r="J4" s="4">
        <v>0.06</v>
      </c>
      <c r="K4" s="4">
        <v>100.5</v>
      </c>
      <c r="M4" s="4">
        <v>309</v>
      </c>
      <c r="O4" s="4">
        <v>965</v>
      </c>
      <c r="P4" s="4">
        <v>773</v>
      </c>
      <c r="Q4" s="4">
        <v>1466</v>
      </c>
      <c r="R4" s="4">
        <v>779</v>
      </c>
      <c r="S4" s="4">
        <v>301</v>
      </c>
      <c r="U4" s="4">
        <v>0</v>
      </c>
      <c r="V4" s="4">
        <v>0.25</v>
      </c>
      <c r="W4" s="4">
        <v>0</v>
      </c>
      <c r="X4" s="4">
        <v>0.1</v>
      </c>
      <c r="Y4" s="4">
        <v>7.0000000000000007E-2</v>
      </c>
      <c r="Z4" s="4">
        <v>0.77</v>
      </c>
      <c r="AA4" s="9">
        <v>0.09</v>
      </c>
      <c r="AB4" s="9">
        <v>0.03</v>
      </c>
      <c r="AC4" s="9"/>
      <c r="AD4" s="9">
        <v>-8722.1</v>
      </c>
      <c r="AE4" s="9">
        <v>2239.6999999999998</v>
      </c>
      <c r="AF4" s="4">
        <v>202</v>
      </c>
      <c r="AG4" s="4" t="s">
        <v>195</v>
      </c>
      <c r="AH4" s="4" t="s">
        <v>195</v>
      </c>
      <c r="AI4" s="4" t="s">
        <v>204</v>
      </c>
      <c r="AJ4" s="4">
        <v>7.09</v>
      </c>
      <c r="AK4" s="4">
        <v>25.41</v>
      </c>
      <c r="AL4" s="4">
        <v>2</v>
      </c>
      <c r="AM4" s="4" t="s">
        <v>207</v>
      </c>
      <c r="AN4" s="4"/>
      <c r="AO4" s="4"/>
      <c r="AP4" s="4"/>
      <c r="AQ4" s="4"/>
      <c r="AR4" s="4"/>
      <c r="AS4" s="4"/>
      <c r="AT4" s="4"/>
    </row>
    <row r="5" spans="1:46" x14ac:dyDescent="0.3">
      <c r="A5" s="8" t="s">
        <v>208</v>
      </c>
      <c r="B5" s="77" t="s">
        <v>204</v>
      </c>
      <c r="C5" s="4">
        <v>0</v>
      </c>
      <c r="D5" s="4">
        <v>32.770000000000003</v>
      </c>
      <c r="E5" s="4">
        <v>0</v>
      </c>
      <c r="F5" s="4">
        <v>0.49</v>
      </c>
      <c r="G5" s="4">
        <v>0.11</v>
      </c>
      <c r="H5" s="4">
        <v>66.290000000000006</v>
      </c>
      <c r="I5" s="4">
        <v>0.98</v>
      </c>
      <c r="J5" s="4">
        <v>0.01</v>
      </c>
      <c r="K5" s="4">
        <v>100.89</v>
      </c>
      <c r="L5" s="4">
        <v>262</v>
      </c>
      <c r="M5" s="4">
        <v>305</v>
      </c>
      <c r="O5" s="4">
        <v>958</v>
      </c>
      <c r="P5" s="4">
        <v>798</v>
      </c>
      <c r="Q5" s="4">
        <v>1446</v>
      </c>
      <c r="R5" s="4">
        <v>785</v>
      </c>
      <c r="S5" s="4">
        <v>309</v>
      </c>
      <c r="U5" s="4">
        <v>0.02</v>
      </c>
      <c r="V5" s="4">
        <v>0.25</v>
      </c>
      <c r="W5" s="4">
        <v>0</v>
      </c>
      <c r="X5" s="4">
        <v>0.1</v>
      </c>
      <c r="Y5" s="4">
        <v>7.0000000000000007E-2</v>
      </c>
      <c r="Z5" s="4">
        <v>0.77</v>
      </c>
      <c r="AA5" s="9">
        <v>0.09</v>
      </c>
      <c r="AB5" s="9">
        <v>0.03</v>
      </c>
      <c r="AC5" s="9"/>
      <c r="AD5" s="9">
        <v>-8715.2000000000007</v>
      </c>
      <c r="AE5" s="9">
        <v>2241.3000000000002</v>
      </c>
      <c r="AF5" s="4">
        <v>202</v>
      </c>
      <c r="AG5" s="4" t="s">
        <v>195</v>
      </c>
      <c r="AH5" s="4" t="s">
        <v>195</v>
      </c>
      <c r="AI5" s="4" t="s">
        <v>204</v>
      </c>
      <c r="AJ5" s="4">
        <v>14.17</v>
      </c>
      <c r="AK5" s="4">
        <v>25.48</v>
      </c>
      <c r="AL5" s="4">
        <v>3</v>
      </c>
      <c r="AM5" s="4" t="s">
        <v>209</v>
      </c>
      <c r="AN5" s="4"/>
      <c r="AO5" s="4"/>
      <c r="AP5" s="4"/>
      <c r="AQ5" s="4"/>
      <c r="AR5" s="4"/>
      <c r="AS5" s="4"/>
      <c r="AT5" s="4"/>
    </row>
    <row r="6" spans="1:46" x14ac:dyDescent="0.3">
      <c r="A6" s="8" t="s">
        <v>210</v>
      </c>
      <c r="B6" s="77" t="s">
        <v>204</v>
      </c>
      <c r="C6" s="4">
        <v>0</v>
      </c>
      <c r="D6" s="4">
        <v>32.4</v>
      </c>
      <c r="E6" s="4">
        <v>0</v>
      </c>
      <c r="F6" s="4">
        <v>0.49</v>
      </c>
      <c r="G6" s="4">
        <v>0.34</v>
      </c>
      <c r="H6" s="4">
        <v>65.67</v>
      </c>
      <c r="I6" s="4">
        <v>1.2</v>
      </c>
      <c r="J6" s="4">
        <v>0.14000000000000001</v>
      </c>
      <c r="K6" s="4">
        <v>100.47</v>
      </c>
      <c r="M6" s="4">
        <v>312</v>
      </c>
      <c r="O6" s="4">
        <v>965</v>
      </c>
      <c r="P6" s="4">
        <v>832</v>
      </c>
      <c r="Q6" s="4">
        <v>1482</v>
      </c>
      <c r="R6" s="4">
        <v>810</v>
      </c>
      <c r="S6" s="4">
        <v>312</v>
      </c>
      <c r="U6" s="4">
        <v>0</v>
      </c>
      <c r="V6" s="4">
        <v>0.25</v>
      </c>
      <c r="W6" s="4">
        <v>0</v>
      </c>
      <c r="X6" s="4">
        <v>0.1</v>
      </c>
      <c r="Y6" s="4">
        <v>0.08</v>
      </c>
      <c r="Z6" s="4">
        <v>0.77</v>
      </c>
      <c r="AA6" s="9">
        <v>0.1</v>
      </c>
      <c r="AB6" s="9">
        <v>0.03</v>
      </c>
      <c r="AC6" s="9"/>
      <c r="AD6" s="9">
        <v>-8708.2999999999993</v>
      </c>
      <c r="AE6" s="9">
        <v>2243</v>
      </c>
      <c r="AF6" s="4">
        <v>202</v>
      </c>
      <c r="AG6" s="4" t="s">
        <v>195</v>
      </c>
      <c r="AH6" s="4" t="s">
        <v>195</v>
      </c>
      <c r="AI6" s="4" t="s">
        <v>204</v>
      </c>
      <c r="AJ6" s="4">
        <v>21.26</v>
      </c>
      <c r="AK6" s="4">
        <v>25.43</v>
      </c>
      <c r="AL6" s="4">
        <v>4</v>
      </c>
      <c r="AM6" s="4" t="s">
        <v>211</v>
      </c>
      <c r="AN6" s="4"/>
      <c r="AO6" s="4"/>
      <c r="AP6" s="4"/>
      <c r="AQ6" s="4"/>
      <c r="AR6" s="4"/>
      <c r="AS6" s="4"/>
      <c r="AT6" s="4"/>
    </row>
    <row r="7" spans="1:46" x14ac:dyDescent="0.3">
      <c r="A7" s="8" t="s">
        <v>212</v>
      </c>
      <c r="B7" s="77" t="s">
        <v>204</v>
      </c>
      <c r="C7" s="4">
        <v>0</v>
      </c>
      <c r="D7" s="4">
        <v>32.020000000000003</v>
      </c>
      <c r="E7" s="4">
        <v>0.02</v>
      </c>
      <c r="F7" s="4">
        <v>0.49</v>
      </c>
      <c r="G7" s="4">
        <v>0.28000000000000003</v>
      </c>
      <c r="H7" s="4">
        <v>65.489999999999995</v>
      </c>
      <c r="I7" s="4">
        <v>1.07</v>
      </c>
      <c r="J7" s="4">
        <v>0.15</v>
      </c>
      <c r="K7" s="4">
        <v>99.71</v>
      </c>
      <c r="M7" s="4">
        <v>305</v>
      </c>
      <c r="N7" s="4">
        <v>674</v>
      </c>
      <c r="O7" s="4">
        <v>961</v>
      </c>
      <c r="P7" s="4">
        <v>808</v>
      </c>
      <c r="Q7" s="4">
        <v>1508</v>
      </c>
      <c r="R7" s="4">
        <v>817</v>
      </c>
      <c r="S7" s="4">
        <v>288</v>
      </c>
      <c r="U7" s="4">
        <v>0</v>
      </c>
      <c r="V7" s="4">
        <v>0.24</v>
      </c>
      <c r="W7" s="4">
        <v>0.06</v>
      </c>
      <c r="X7" s="4">
        <v>0.1</v>
      </c>
      <c r="Y7" s="4">
        <v>0.08</v>
      </c>
      <c r="Z7" s="4">
        <v>0.77</v>
      </c>
      <c r="AA7" s="9">
        <v>0.09</v>
      </c>
      <c r="AB7" s="9">
        <v>0.03</v>
      </c>
      <c r="AC7" s="9"/>
      <c r="AD7" s="9">
        <v>-8701.4</v>
      </c>
      <c r="AE7" s="9">
        <v>2244.6999999999998</v>
      </c>
      <c r="AF7" s="4">
        <v>202</v>
      </c>
      <c r="AG7" s="4" t="s">
        <v>195</v>
      </c>
      <c r="AH7" s="4" t="s">
        <v>195</v>
      </c>
      <c r="AI7" s="4" t="s">
        <v>204</v>
      </c>
      <c r="AJ7" s="4">
        <v>28.35</v>
      </c>
      <c r="AK7" s="4">
        <v>25.23</v>
      </c>
      <c r="AL7" s="4">
        <v>5</v>
      </c>
      <c r="AM7" s="4" t="s">
        <v>213</v>
      </c>
      <c r="AN7" s="4"/>
      <c r="AO7" s="4"/>
      <c r="AP7" s="4"/>
      <c r="AQ7" s="4"/>
      <c r="AR7" s="4"/>
      <c r="AS7" s="4"/>
      <c r="AT7" s="4"/>
    </row>
    <row r="8" spans="1:46" x14ac:dyDescent="0.3">
      <c r="A8" s="8" t="s">
        <v>214</v>
      </c>
      <c r="B8" s="77" t="s">
        <v>204</v>
      </c>
      <c r="C8" s="4">
        <v>0</v>
      </c>
      <c r="D8" s="4">
        <v>32.020000000000003</v>
      </c>
      <c r="E8" s="4">
        <v>0</v>
      </c>
      <c r="F8" s="4">
        <v>0.55000000000000004</v>
      </c>
      <c r="G8" s="4">
        <v>0.73</v>
      </c>
      <c r="H8" s="4">
        <v>65.3</v>
      </c>
      <c r="I8" s="4">
        <v>1.1399999999999999</v>
      </c>
      <c r="J8" s="4">
        <v>0.12</v>
      </c>
      <c r="K8" s="4">
        <v>100</v>
      </c>
      <c r="M8" s="4">
        <v>314</v>
      </c>
      <c r="O8" s="4">
        <v>943</v>
      </c>
      <c r="P8" s="4">
        <v>810</v>
      </c>
      <c r="Q8" s="4">
        <v>1502</v>
      </c>
      <c r="R8" s="4">
        <v>788</v>
      </c>
      <c r="S8" s="4">
        <v>341</v>
      </c>
      <c r="U8" s="4">
        <v>0</v>
      </c>
      <c r="V8" s="4">
        <v>0.24</v>
      </c>
      <c r="W8" s="4">
        <v>0</v>
      </c>
      <c r="X8" s="4">
        <v>0.1</v>
      </c>
      <c r="Y8" s="4">
        <v>0.09</v>
      </c>
      <c r="Z8" s="4">
        <v>0.77</v>
      </c>
      <c r="AA8" s="9">
        <v>0.09</v>
      </c>
      <c r="AB8" s="9">
        <v>0.03</v>
      </c>
      <c r="AC8" s="9"/>
      <c r="AD8" s="9">
        <v>-8694.6</v>
      </c>
      <c r="AE8" s="9">
        <v>2246.3000000000002</v>
      </c>
      <c r="AF8" s="4">
        <v>202</v>
      </c>
      <c r="AG8" s="4" t="s">
        <v>195</v>
      </c>
      <c r="AH8" s="4" t="s">
        <v>195</v>
      </c>
      <c r="AI8" s="4" t="s">
        <v>204</v>
      </c>
      <c r="AJ8" s="4">
        <v>35.44</v>
      </c>
      <c r="AK8" s="4">
        <v>25.31</v>
      </c>
      <c r="AL8" s="4">
        <v>6</v>
      </c>
      <c r="AM8" s="4" t="s">
        <v>215</v>
      </c>
      <c r="AN8" s="4"/>
      <c r="AO8" s="4"/>
      <c r="AP8" s="4"/>
      <c r="AQ8" s="4"/>
      <c r="AR8" s="4"/>
      <c r="AS8" s="4"/>
      <c r="AT8" s="4"/>
    </row>
    <row r="9" spans="1:46" x14ac:dyDescent="0.3">
      <c r="A9" s="8" t="s">
        <v>216</v>
      </c>
      <c r="B9" s="77" t="s">
        <v>204</v>
      </c>
      <c r="C9" s="4">
        <v>0</v>
      </c>
      <c r="D9" s="4">
        <v>32.19</v>
      </c>
      <c r="E9" s="4">
        <v>0.01</v>
      </c>
      <c r="F9" s="4">
        <v>0.57999999999999996</v>
      </c>
      <c r="G9" s="4">
        <v>0.71</v>
      </c>
      <c r="H9" s="4">
        <v>64.53</v>
      </c>
      <c r="I9" s="4">
        <v>1.0900000000000001</v>
      </c>
      <c r="J9" s="4">
        <v>0.19</v>
      </c>
      <c r="K9" s="4">
        <v>99.71</v>
      </c>
      <c r="M9" s="4">
        <v>309</v>
      </c>
      <c r="N9" s="4">
        <v>695</v>
      </c>
      <c r="O9" s="4">
        <v>950</v>
      </c>
      <c r="P9" s="4">
        <v>798</v>
      </c>
      <c r="Q9" s="4">
        <v>1497</v>
      </c>
      <c r="R9" s="4">
        <v>805</v>
      </c>
      <c r="S9" s="4">
        <v>278</v>
      </c>
      <c r="U9" s="4">
        <v>0</v>
      </c>
      <c r="V9" s="4">
        <v>0.25</v>
      </c>
      <c r="W9" s="4">
        <v>0.06</v>
      </c>
      <c r="X9" s="4">
        <v>0.1</v>
      </c>
      <c r="Y9" s="4">
        <v>0.09</v>
      </c>
      <c r="Z9" s="4">
        <v>0.76</v>
      </c>
      <c r="AA9" s="9">
        <v>0.09</v>
      </c>
      <c r="AB9" s="9">
        <v>0.03</v>
      </c>
      <c r="AC9" s="9"/>
      <c r="AD9" s="9">
        <v>-8687.7000000000007</v>
      </c>
      <c r="AE9" s="9">
        <v>2248</v>
      </c>
      <c r="AF9" s="4">
        <v>202</v>
      </c>
      <c r="AG9" s="4" t="s">
        <v>195</v>
      </c>
      <c r="AH9" s="4" t="s">
        <v>195</v>
      </c>
      <c r="AI9" s="4" t="s">
        <v>204</v>
      </c>
      <c r="AJ9" s="4">
        <v>42.53</v>
      </c>
      <c r="AK9" s="4">
        <v>25.26</v>
      </c>
      <c r="AL9" s="4">
        <v>7</v>
      </c>
      <c r="AM9" s="4" t="s">
        <v>217</v>
      </c>
      <c r="AN9" s="4"/>
      <c r="AO9" s="4"/>
      <c r="AP9" s="4"/>
      <c r="AQ9" s="4"/>
      <c r="AR9" s="4"/>
      <c r="AS9" s="4"/>
      <c r="AT9" s="4"/>
    </row>
    <row r="10" spans="1:46" x14ac:dyDescent="0.3">
      <c r="A10" s="8" t="s">
        <v>218</v>
      </c>
      <c r="B10" s="77" t="s">
        <v>204</v>
      </c>
      <c r="C10" s="4">
        <v>0</v>
      </c>
      <c r="D10" s="4">
        <v>32.119999999999997</v>
      </c>
      <c r="E10" s="4">
        <v>0</v>
      </c>
      <c r="F10" s="4">
        <v>0.74</v>
      </c>
      <c r="G10" s="4">
        <v>0.56000000000000005</v>
      </c>
      <c r="H10" s="4">
        <v>65.48</v>
      </c>
      <c r="I10" s="4">
        <v>1.1100000000000001</v>
      </c>
      <c r="J10" s="4">
        <v>0.24</v>
      </c>
      <c r="K10" s="4">
        <v>100.53</v>
      </c>
      <c r="M10" s="4">
        <v>304</v>
      </c>
      <c r="O10" s="4">
        <v>887</v>
      </c>
      <c r="P10" s="4">
        <v>817</v>
      </c>
      <c r="Q10" s="4">
        <v>1478</v>
      </c>
      <c r="R10" s="4">
        <v>793</v>
      </c>
      <c r="S10" s="4">
        <v>307</v>
      </c>
      <c r="U10" s="4">
        <v>0</v>
      </c>
      <c r="V10" s="4">
        <v>0.24</v>
      </c>
      <c r="W10" s="4">
        <v>0</v>
      </c>
      <c r="X10" s="4">
        <v>0.1</v>
      </c>
      <c r="Y10" s="4">
        <v>0.09</v>
      </c>
      <c r="Z10" s="4">
        <v>0.77</v>
      </c>
      <c r="AA10" s="9">
        <v>0.09</v>
      </c>
      <c r="AB10" s="9">
        <v>0.03</v>
      </c>
      <c r="AC10" s="9"/>
      <c r="AD10" s="9">
        <v>-8680.7999999999993</v>
      </c>
      <c r="AE10" s="9">
        <v>2249.6999999999998</v>
      </c>
      <c r="AF10" s="4">
        <v>202</v>
      </c>
      <c r="AG10" s="4" t="s">
        <v>195</v>
      </c>
      <c r="AH10" s="4" t="s">
        <v>195</v>
      </c>
      <c r="AI10" s="4" t="s">
        <v>204</v>
      </c>
      <c r="AJ10" s="4">
        <v>49.61</v>
      </c>
      <c r="AK10" s="4">
        <v>25.46</v>
      </c>
      <c r="AL10" s="4">
        <v>8</v>
      </c>
      <c r="AM10" s="4" t="s">
        <v>219</v>
      </c>
      <c r="AN10" s="4"/>
      <c r="AO10" s="4"/>
      <c r="AP10" s="4"/>
      <c r="AQ10" s="4"/>
      <c r="AR10" s="4"/>
      <c r="AS10" s="4"/>
      <c r="AT10" s="4"/>
    </row>
    <row r="11" spans="1:46" x14ac:dyDescent="0.3">
      <c r="A11" s="8" t="s">
        <v>220</v>
      </c>
      <c r="B11" s="77" t="s">
        <v>204</v>
      </c>
      <c r="C11" s="4">
        <v>1.6</v>
      </c>
      <c r="D11" s="4">
        <v>48.57</v>
      </c>
      <c r="E11" s="4">
        <v>15.61</v>
      </c>
      <c r="F11" s="4">
        <v>13.86</v>
      </c>
      <c r="G11" s="4">
        <v>0.21</v>
      </c>
      <c r="H11" s="4">
        <v>9.3699999999999992</v>
      </c>
      <c r="I11" s="4">
        <v>0.28000000000000003</v>
      </c>
      <c r="J11" s="4">
        <v>0</v>
      </c>
      <c r="K11" s="4">
        <v>89.85</v>
      </c>
      <c r="L11" s="4">
        <v>278</v>
      </c>
      <c r="M11" s="4">
        <v>295</v>
      </c>
      <c r="N11" s="4">
        <v>660</v>
      </c>
      <c r="O11" s="4">
        <v>921</v>
      </c>
      <c r="P11" s="4">
        <v>762</v>
      </c>
      <c r="Q11" s="4">
        <v>1154</v>
      </c>
      <c r="R11" s="4">
        <v>771</v>
      </c>
      <c r="U11" s="4">
        <v>0.05</v>
      </c>
      <c r="V11" s="4">
        <v>0.34</v>
      </c>
      <c r="W11" s="4">
        <v>0.4</v>
      </c>
      <c r="X11" s="4">
        <v>0.35</v>
      </c>
      <c r="Y11" s="4">
        <v>7.0000000000000007E-2</v>
      </c>
      <c r="Z11" s="4">
        <v>0.27</v>
      </c>
      <c r="AA11" s="9">
        <v>7.0000000000000007E-2</v>
      </c>
      <c r="AB11" s="9">
        <v>0</v>
      </c>
      <c r="AC11" s="9"/>
      <c r="AD11" s="9">
        <v>-8673.9</v>
      </c>
      <c r="AE11" s="9">
        <v>2251.3000000000002</v>
      </c>
      <c r="AF11" s="4">
        <v>202</v>
      </c>
      <c r="AG11" s="4" t="s">
        <v>195</v>
      </c>
      <c r="AH11" s="4" t="s">
        <v>195</v>
      </c>
      <c r="AI11" s="4" t="s">
        <v>204</v>
      </c>
      <c r="AJ11" s="4">
        <v>56.7</v>
      </c>
      <c r="AK11" s="4">
        <v>14.49</v>
      </c>
      <c r="AL11" s="4">
        <v>9</v>
      </c>
      <c r="AM11" s="4" t="s">
        <v>221</v>
      </c>
      <c r="AN11" s="4"/>
      <c r="AO11" s="4"/>
      <c r="AP11" s="4"/>
      <c r="AQ11" s="4"/>
      <c r="AR11" s="4"/>
      <c r="AS11" s="4"/>
      <c r="AT11" s="4"/>
    </row>
    <row r="12" spans="1:46" x14ac:dyDescent="0.3">
      <c r="A12" s="8" t="s">
        <v>222</v>
      </c>
      <c r="B12" s="77" t="s">
        <v>204</v>
      </c>
      <c r="C12" s="28">
        <v>4.8499999999999996</v>
      </c>
      <c r="D12" s="28">
        <v>72.739999999999995</v>
      </c>
      <c r="E12" s="28">
        <v>5.3</v>
      </c>
      <c r="F12" s="28">
        <v>4.4800000000000004</v>
      </c>
      <c r="G12" s="28">
        <v>0</v>
      </c>
      <c r="H12" s="28">
        <v>0</v>
      </c>
      <c r="I12" s="28">
        <v>0</v>
      </c>
      <c r="J12" s="28">
        <v>0</v>
      </c>
      <c r="K12" s="28">
        <v>87.69</v>
      </c>
      <c r="L12" s="28">
        <v>250</v>
      </c>
      <c r="M12" s="28">
        <v>293</v>
      </c>
      <c r="N12" s="28">
        <v>589</v>
      </c>
      <c r="O12" s="28">
        <v>793</v>
      </c>
      <c r="P12" s="28"/>
      <c r="Q12" s="28"/>
      <c r="R12" s="28"/>
      <c r="S12" s="28"/>
      <c r="T12" s="28"/>
      <c r="U12" s="28">
        <v>0.08</v>
      </c>
      <c r="V12" s="28">
        <v>0.48</v>
      </c>
      <c r="W12" s="28">
        <v>0.19</v>
      </c>
      <c r="X12" s="28">
        <v>0.2</v>
      </c>
      <c r="Y12" s="28">
        <v>0</v>
      </c>
      <c r="Z12" s="28">
        <v>0</v>
      </c>
      <c r="AA12" s="29">
        <v>0</v>
      </c>
      <c r="AB12" s="29">
        <v>0</v>
      </c>
      <c r="AC12" s="29"/>
      <c r="AD12" s="29">
        <v>-8667</v>
      </c>
      <c r="AE12" s="29">
        <v>2253</v>
      </c>
      <c r="AF12" s="28">
        <v>202</v>
      </c>
      <c r="AG12" s="28" t="s">
        <v>195</v>
      </c>
      <c r="AH12" s="28" t="s">
        <v>195</v>
      </c>
      <c r="AI12" s="28" t="s">
        <v>204</v>
      </c>
      <c r="AJ12" s="28">
        <v>63.79</v>
      </c>
      <c r="AK12" s="28">
        <v>10.51</v>
      </c>
      <c r="AL12" s="28">
        <v>10</v>
      </c>
      <c r="AM12" s="28" t="s">
        <v>223</v>
      </c>
      <c r="AN12" s="28"/>
      <c r="AO12" s="28"/>
      <c r="AP12" s="4"/>
      <c r="AQ12" s="4"/>
      <c r="AR12" s="4"/>
      <c r="AS12" s="4"/>
      <c r="AT12" s="4"/>
    </row>
    <row r="13" spans="1:46" x14ac:dyDescent="0.3">
      <c r="A13" s="8" t="s">
        <v>224</v>
      </c>
      <c r="B13" s="77" t="s">
        <v>225</v>
      </c>
      <c r="C13" s="28">
        <v>9.7100000000000009</v>
      </c>
      <c r="D13" s="28">
        <v>83.03</v>
      </c>
      <c r="E13" s="28">
        <v>0.39</v>
      </c>
      <c r="F13" s="28">
        <v>2.15</v>
      </c>
      <c r="G13" s="28">
        <v>0</v>
      </c>
      <c r="H13" s="28">
        <v>0.05</v>
      </c>
      <c r="I13" s="28">
        <v>0</v>
      </c>
      <c r="J13" s="28">
        <v>0</v>
      </c>
      <c r="K13" s="28">
        <v>95.97</v>
      </c>
      <c r="L13" s="28">
        <v>259</v>
      </c>
      <c r="M13" s="28">
        <v>305</v>
      </c>
      <c r="N13" s="28">
        <v>612</v>
      </c>
      <c r="O13" s="28">
        <v>714</v>
      </c>
      <c r="P13" s="28"/>
      <c r="Q13" s="28">
        <v>986</v>
      </c>
      <c r="R13" s="28"/>
      <c r="S13" s="28"/>
      <c r="T13" s="28"/>
      <c r="U13" s="28">
        <v>0.12</v>
      </c>
      <c r="V13" s="28">
        <v>0.53</v>
      </c>
      <c r="W13" s="28">
        <v>7.0000000000000007E-2</v>
      </c>
      <c r="X13" s="28">
        <v>0.14000000000000001</v>
      </c>
      <c r="Y13" s="28">
        <v>0</v>
      </c>
      <c r="Z13" s="28">
        <v>0.08</v>
      </c>
      <c r="AA13" s="29">
        <v>0</v>
      </c>
      <c r="AB13" s="29">
        <v>0</v>
      </c>
      <c r="AC13" s="29"/>
      <c r="AD13" s="29">
        <v>-8703</v>
      </c>
      <c r="AE13" s="29">
        <v>2265</v>
      </c>
      <c r="AF13" s="28">
        <v>202</v>
      </c>
      <c r="AG13" s="28" t="s">
        <v>195</v>
      </c>
      <c r="AH13" s="28" t="s">
        <v>195</v>
      </c>
      <c r="AI13" s="28" t="s">
        <v>225</v>
      </c>
      <c r="AJ13" s="28">
        <v>0</v>
      </c>
      <c r="AK13" s="28">
        <v>11.06</v>
      </c>
      <c r="AL13" s="28">
        <v>11</v>
      </c>
      <c r="AM13" s="28" t="s">
        <v>226</v>
      </c>
      <c r="AN13" s="28"/>
      <c r="AO13" s="28"/>
      <c r="AP13" s="4"/>
      <c r="AQ13" s="4"/>
      <c r="AR13" s="4"/>
      <c r="AS13" s="4"/>
      <c r="AT13" s="4"/>
    </row>
    <row r="14" spans="1:46" x14ac:dyDescent="0.3">
      <c r="A14" s="8" t="s">
        <v>227</v>
      </c>
      <c r="B14" s="77" t="s">
        <v>225</v>
      </c>
      <c r="C14" s="4">
        <v>0</v>
      </c>
      <c r="D14" s="4">
        <v>32.36</v>
      </c>
      <c r="E14" s="4">
        <v>0.06</v>
      </c>
      <c r="F14" s="4">
        <v>0.82</v>
      </c>
      <c r="G14" s="4">
        <v>0.28999999999999998</v>
      </c>
      <c r="H14" s="4">
        <v>65.52</v>
      </c>
      <c r="I14" s="4">
        <v>1.1000000000000001</v>
      </c>
      <c r="J14" s="4">
        <v>0.06</v>
      </c>
      <c r="K14" s="4">
        <v>100.38</v>
      </c>
      <c r="M14" s="4">
        <v>301</v>
      </c>
      <c r="N14" s="4">
        <v>588</v>
      </c>
      <c r="O14" s="4">
        <v>907</v>
      </c>
      <c r="P14" s="4">
        <v>800</v>
      </c>
      <c r="Q14" s="4">
        <v>1445</v>
      </c>
      <c r="R14" s="4">
        <v>821</v>
      </c>
      <c r="S14" s="4">
        <v>307</v>
      </c>
      <c r="U14" s="4">
        <v>0</v>
      </c>
      <c r="V14" s="4">
        <v>0.25</v>
      </c>
      <c r="W14" s="4">
        <v>0.05</v>
      </c>
      <c r="X14" s="4">
        <v>0.1</v>
      </c>
      <c r="Y14" s="4">
        <v>0.08</v>
      </c>
      <c r="Z14" s="4">
        <v>0.77</v>
      </c>
      <c r="AA14" s="9">
        <v>0.09</v>
      </c>
      <c r="AB14" s="9">
        <v>0.03</v>
      </c>
      <c r="AC14" s="9"/>
      <c r="AD14" s="9">
        <v>-8701.2999999999993</v>
      </c>
      <c r="AE14" s="9">
        <v>2259.1</v>
      </c>
      <c r="AF14" s="4">
        <v>202</v>
      </c>
      <c r="AG14" s="4" t="s">
        <v>195</v>
      </c>
      <c r="AH14" s="4" t="s">
        <v>195</v>
      </c>
      <c r="AI14" s="4" t="s">
        <v>225</v>
      </c>
      <c r="AJ14" s="4">
        <v>6.12</v>
      </c>
      <c r="AK14" s="4">
        <v>25.36</v>
      </c>
      <c r="AL14" s="4">
        <v>12</v>
      </c>
      <c r="AM14" s="4" t="s">
        <v>228</v>
      </c>
      <c r="AN14" s="4"/>
      <c r="AO14" s="4"/>
      <c r="AP14" s="4"/>
      <c r="AQ14" s="4"/>
      <c r="AR14" s="4"/>
      <c r="AS14" s="4"/>
      <c r="AT14" s="4"/>
    </row>
    <row r="15" spans="1:46" x14ac:dyDescent="0.3">
      <c r="A15" s="8" t="s">
        <v>229</v>
      </c>
      <c r="B15" s="77" t="s">
        <v>225</v>
      </c>
      <c r="C15" s="4">
        <v>0</v>
      </c>
      <c r="D15" s="4">
        <v>31.79</v>
      </c>
      <c r="E15" s="4">
        <v>0</v>
      </c>
      <c r="F15" s="4">
        <v>0.61</v>
      </c>
      <c r="G15" s="4">
        <v>1.18</v>
      </c>
      <c r="H15" s="4">
        <v>64.569999999999993</v>
      </c>
      <c r="I15" s="4">
        <v>1.03</v>
      </c>
      <c r="J15" s="4">
        <v>0.25</v>
      </c>
      <c r="K15" s="4">
        <v>99.72</v>
      </c>
      <c r="M15" s="4">
        <v>293</v>
      </c>
      <c r="N15" s="4">
        <v>646</v>
      </c>
      <c r="O15" s="4">
        <v>975</v>
      </c>
      <c r="P15" s="4">
        <v>834</v>
      </c>
      <c r="Q15" s="4">
        <v>1538</v>
      </c>
      <c r="R15" s="4">
        <v>795</v>
      </c>
      <c r="S15" s="4">
        <v>330</v>
      </c>
      <c r="U15" s="4">
        <v>0</v>
      </c>
      <c r="V15" s="4">
        <v>0.24</v>
      </c>
      <c r="W15" s="4">
        <v>0.05</v>
      </c>
      <c r="X15" s="4">
        <v>0.1</v>
      </c>
      <c r="Y15" s="4">
        <v>0.11</v>
      </c>
      <c r="Z15" s="4">
        <v>0.76</v>
      </c>
      <c r="AA15" s="9">
        <v>0.09</v>
      </c>
      <c r="AB15" s="9">
        <v>0.03</v>
      </c>
      <c r="AC15" s="9"/>
      <c r="AD15" s="9">
        <v>-8699.7000000000007</v>
      </c>
      <c r="AE15" s="9">
        <v>2253.1999999999998</v>
      </c>
      <c r="AF15" s="4">
        <v>202</v>
      </c>
      <c r="AG15" s="4" t="s">
        <v>195</v>
      </c>
      <c r="AH15" s="4" t="s">
        <v>195</v>
      </c>
      <c r="AI15" s="4" t="s">
        <v>225</v>
      </c>
      <c r="AJ15" s="4">
        <v>12.24</v>
      </c>
      <c r="AK15" s="4">
        <v>25.27</v>
      </c>
      <c r="AL15" s="4">
        <v>13</v>
      </c>
      <c r="AM15" s="4" t="s">
        <v>230</v>
      </c>
      <c r="AN15" s="4"/>
      <c r="AO15" s="4"/>
      <c r="AP15" s="4"/>
      <c r="AQ15" s="4"/>
      <c r="AR15" s="4"/>
      <c r="AS15" s="4"/>
      <c r="AT15" s="4"/>
    </row>
    <row r="16" spans="1:46" x14ac:dyDescent="0.3">
      <c r="A16" s="8" t="s">
        <v>231</v>
      </c>
      <c r="B16" s="77" t="s">
        <v>225</v>
      </c>
      <c r="C16" s="4">
        <v>0</v>
      </c>
      <c r="D16" s="4">
        <v>31.83</v>
      </c>
      <c r="E16" s="4">
        <v>0.04</v>
      </c>
      <c r="F16" s="4">
        <v>0.53</v>
      </c>
      <c r="G16" s="4">
        <v>1.21</v>
      </c>
      <c r="H16" s="4">
        <v>63.18</v>
      </c>
      <c r="I16" s="4">
        <v>1.04</v>
      </c>
      <c r="J16" s="4">
        <v>0.3</v>
      </c>
      <c r="K16" s="4">
        <v>98.39</v>
      </c>
      <c r="M16" s="4">
        <v>299</v>
      </c>
      <c r="N16" s="4">
        <v>650</v>
      </c>
      <c r="O16" s="4">
        <v>980</v>
      </c>
      <c r="P16" s="4">
        <v>849</v>
      </c>
      <c r="Q16" s="4">
        <v>1565</v>
      </c>
      <c r="R16" s="4">
        <v>790</v>
      </c>
      <c r="S16" s="4">
        <v>329</v>
      </c>
      <c r="U16" s="4">
        <v>0</v>
      </c>
      <c r="V16" s="4">
        <v>0.24</v>
      </c>
      <c r="W16" s="4">
        <v>0.06</v>
      </c>
      <c r="X16" s="4">
        <v>0.1</v>
      </c>
      <c r="Y16" s="4">
        <v>0.11</v>
      </c>
      <c r="Z16" s="4">
        <v>0.75</v>
      </c>
      <c r="AA16" s="9">
        <v>0.09</v>
      </c>
      <c r="AB16" s="9">
        <v>0.03</v>
      </c>
      <c r="AC16" s="9"/>
      <c r="AD16" s="9">
        <v>-8698</v>
      </c>
      <c r="AE16" s="9">
        <v>2247.3000000000002</v>
      </c>
      <c r="AF16" s="4">
        <v>202</v>
      </c>
      <c r="AG16" s="4" t="s">
        <v>195</v>
      </c>
      <c r="AH16" s="4" t="s">
        <v>195</v>
      </c>
      <c r="AI16" s="4" t="s">
        <v>225</v>
      </c>
      <c r="AJ16" s="4">
        <v>18.36</v>
      </c>
      <c r="AK16" s="4">
        <v>24.84</v>
      </c>
      <c r="AL16" s="4">
        <v>14</v>
      </c>
      <c r="AM16" s="4" t="s">
        <v>232</v>
      </c>
      <c r="AN16" s="4"/>
      <c r="AO16" s="4"/>
      <c r="AP16" s="4"/>
      <c r="AQ16" s="4"/>
      <c r="AR16" s="4"/>
      <c r="AS16" s="4"/>
      <c r="AT16" s="4"/>
    </row>
    <row r="17" spans="1:40" s="4" customFormat="1" x14ac:dyDescent="0.3">
      <c r="A17" s="8" t="s">
        <v>233</v>
      </c>
      <c r="B17" s="77" t="s">
        <v>225</v>
      </c>
      <c r="C17" s="4">
        <v>0</v>
      </c>
      <c r="D17" s="4">
        <v>31.87</v>
      </c>
      <c r="E17" s="4">
        <v>0</v>
      </c>
      <c r="F17" s="4">
        <v>0.45</v>
      </c>
      <c r="G17" s="4">
        <v>0.78</v>
      </c>
      <c r="H17" s="4">
        <v>64.37</v>
      </c>
      <c r="I17" s="4">
        <v>1.03</v>
      </c>
      <c r="J17" s="4">
        <v>0.16</v>
      </c>
      <c r="K17" s="4">
        <v>99.05</v>
      </c>
      <c r="M17" s="4">
        <v>320</v>
      </c>
      <c r="O17" s="4">
        <v>1030</v>
      </c>
      <c r="P17" s="4">
        <v>794</v>
      </c>
      <c r="Q17" s="4">
        <v>1498</v>
      </c>
      <c r="R17" s="4">
        <v>799</v>
      </c>
      <c r="S17" s="4">
        <v>303</v>
      </c>
      <c r="U17" s="4">
        <v>0</v>
      </c>
      <c r="V17" s="4">
        <v>0.24</v>
      </c>
      <c r="W17" s="4">
        <v>0</v>
      </c>
      <c r="X17" s="4">
        <v>0.1</v>
      </c>
      <c r="Y17" s="4">
        <v>0.09</v>
      </c>
      <c r="Z17" s="4">
        <v>0.76</v>
      </c>
      <c r="AA17" s="9">
        <v>0.09</v>
      </c>
      <c r="AB17" s="9">
        <v>0.03</v>
      </c>
      <c r="AC17" s="9"/>
      <c r="AD17" s="9">
        <v>-8696.2999999999993</v>
      </c>
      <c r="AE17" s="9">
        <v>2241.4</v>
      </c>
      <c r="AF17" s="4">
        <v>202</v>
      </c>
      <c r="AG17" s="4" t="s">
        <v>195</v>
      </c>
      <c r="AH17" s="4" t="s">
        <v>195</v>
      </c>
      <c r="AI17" s="4" t="s">
        <v>225</v>
      </c>
      <c r="AJ17" s="4">
        <v>24.48</v>
      </c>
      <c r="AK17" s="4">
        <v>25.11</v>
      </c>
      <c r="AL17" s="4">
        <v>15</v>
      </c>
      <c r="AM17" s="4" t="s">
        <v>234</v>
      </c>
    </row>
    <row r="18" spans="1:40" s="4" customFormat="1" x14ac:dyDescent="0.3">
      <c r="A18" s="8" t="s">
        <v>235</v>
      </c>
      <c r="B18" s="77" t="s">
        <v>225</v>
      </c>
      <c r="C18" s="4">
        <v>0</v>
      </c>
      <c r="D18" s="4">
        <v>32.04</v>
      </c>
      <c r="E18" s="4">
        <v>0</v>
      </c>
      <c r="F18" s="4">
        <v>0.47</v>
      </c>
      <c r="G18" s="4">
        <v>0.53</v>
      </c>
      <c r="H18" s="4">
        <v>65.66</v>
      </c>
      <c r="I18" s="4">
        <v>1.07</v>
      </c>
      <c r="J18" s="4">
        <v>0.14000000000000001</v>
      </c>
      <c r="K18" s="4">
        <v>100.19</v>
      </c>
      <c r="M18" s="4">
        <v>311</v>
      </c>
      <c r="N18" s="4">
        <v>660</v>
      </c>
      <c r="O18" s="4">
        <v>965</v>
      </c>
      <c r="P18" s="4">
        <v>819</v>
      </c>
      <c r="Q18" s="4">
        <v>1434</v>
      </c>
      <c r="R18" s="4">
        <v>797</v>
      </c>
      <c r="S18" s="4">
        <v>303</v>
      </c>
      <c r="U18" s="4">
        <v>0</v>
      </c>
      <c r="V18" s="4">
        <v>0.24</v>
      </c>
      <c r="W18" s="4">
        <v>0.05</v>
      </c>
      <c r="X18" s="4">
        <v>0.1</v>
      </c>
      <c r="Y18" s="4">
        <v>0.09</v>
      </c>
      <c r="Z18" s="4">
        <v>0.77</v>
      </c>
      <c r="AA18" s="9">
        <v>0.09</v>
      </c>
      <c r="AB18" s="9">
        <v>0.03</v>
      </c>
      <c r="AC18" s="9"/>
      <c r="AD18" s="9">
        <v>-8694.7000000000007</v>
      </c>
      <c r="AE18" s="9">
        <v>2235.6</v>
      </c>
      <c r="AF18" s="4">
        <v>202</v>
      </c>
      <c r="AG18" s="4" t="s">
        <v>195</v>
      </c>
      <c r="AH18" s="4" t="s">
        <v>195</v>
      </c>
      <c r="AI18" s="4" t="s">
        <v>225</v>
      </c>
      <c r="AJ18" s="4">
        <v>30.6</v>
      </c>
      <c r="AK18" s="4">
        <v>25.39</v>
      </c>
      <c r="AL18" s="4">
        <v>16</v>
      </c>
      <c r="AM18" s="4" t="s">
        <v>236</v>
      </c>
    </row>
    <row r="19" spans="1:40" s="4" customFormat="1" x14ac:dyDescent="0.3">
      <c r="A19" s="8" t="s">
        <v>237</v>
      </c>
      <c r="B19" s="77" t="s">
        <v>225</v>
      </c>
      <c r="C19" s="4">
        <v>0</v>
      </c>
      <c r="D19" s="4">
        <v>32.119999999999997</v>
      </c>
      <c r="E19" s="4">
        <v>0.01</v>
      </c>
      <c r="F19" s="4">
        <v>0.54</v>
      </c>
      <c r="G19" s="4">
        <v>0.68</v>
      </c>
      <c r="H19" s="4">
        <v>65.3</v>
      </c>
      <c r="I19" s="4">
        <v>1.1100000000000001</v>
      </c>
      <c r="J19" s="4">
        <v>0.16</v>
      </c>
      <c r="K19" s="4">
        <v>100.18</v>
      </c>
      <c r="M19" s="4">
        <v>301</v>
      </c>
      <c r="N19" s="4">
        <v>716</v>
      </c>
      <c r="O19" s="4">
        <v>954</v>
      </c>
      <c r="P19" s="4">
        <v>782</v>
      </c>
      <c r="Q19" s="4">
        <v>1467</v>
      </c>
      <c r="R19" s="4">
        <v>781</v>
      </c>
      <c r="S19" s="4">
        <v>309</v>
      </c>
      <c r="U19" s="4">
        <v>0</v>
      </c>
      <c r="V19" s="4">
        <v>0.24</v>
      </c>
      <c r="W19" s="4">
        <v>0.06</v>
      </c>
      <c r="X19" s="4">
        <v>0.1</v>
      </c>
      <c r="Y19" s="4">
        <v>0.09</v>
      </c>
      <c r="Z19" s="4">
        <v>0.77</v>
      </c>
      <c r="AA19" s="9">
        <v>0.09</v>
      </c>
      <c r="AB19" s="9">
        <v>0.03</v>
      </c>
      <c r="AC19" s="9"/>
      <c r="AD19" s="9">
        <v>-8693</v>
      </c>
      <c r="AE19" s="9">
        <v>2229.6999999999998</v>
      </c>
      <c r="AF19" s="4">
        <v>202</v>
      </c>
      <c r="AG19" s="4" t="s">
        <v>195</v>
      </c>
      <c r="AH19" s="4" t="s">
        <v>195</v>
      </c>
      <c r="AI19" s="4" t="s">
        <v>225</v>
      </c>
      <c r="AJ19" s="4">
        <v>36.72</v>
      </c>
      <c r="AK19" s="4">
        <v>25.41</v>
      </c>
      <c r="AL19" s="4">
        <v>17</v>
      </c>
      <c r="AM19" s="4" t="s">
        <v>238</v>
      </c>
    </row>
    <row r="20" spans="1:40" s="4" customFormat="1" x14ac:dyDescent="0.3">
      <c r="A20" s="8" t="s">
        <v>239</v>
      </c>
      <c r="B20" s="77" t="s">
        <v>225</v>
      </c>
      <c r="C20" s="4">
        <v>0</v>
      </c>
      <c r="D20" s="4">
        <v>31.78</v>
      </c>
      <c r="E20" s="4">
        <v>0.06</v>
      </c>
      <c r="F20" s="4">
        <v>0.69</v>
      </c>
      <c r="G20" s="4">
        <v>0.53</v>
      </c>
      <c r="H20" s="4">
        <v>65.5</v>
      </c>
      <c r="I20" s="4">
        <v>1.0900000000000001</v>
      </c>
      <c r="J20" s="4">
        <v>0.15</v>
      </c>
      <c r="K20" s="4">
        <v>99.85</v>
      </c>
      <c r="M20" s="4">
        <v>316</v>
      </c>
      <c r="N20" s="4">
        <v>657</v>
      </c>
      <c r="O20" s="4">
        <v>895</v>
      </c>
      <c r="P20" s="4">
        <v>843</v>
      </c>
      <c r="Q20" s="4">
        <v>1502</v>
      </c>
      <c r="R20" s="4">
        <v>800</v>
      </c>
      <c r="S20" s="4">
        <v>307</v>
      </c>
      <c r="U20" s="4">
        <v>0</v>
      </c>
      <c r="V20" s="4">
        <v>0.24</v>
      </c>
      <c r="W20" s="4">
        <v>0.06</v>
      </c>
      <c r="X20" s="4">
        <v>0.1</v>
      </c>
      <c r="Y20" s="4">
        <v>0.09</v>
      </c>
      <c r="Z20" s="4">
        <v>0.77</v>
      </c>
      <c r="AA20" s="9">
        <v>0.09</v>
      </c>
      <c r="AB20" s="9">
        <v>0.03</v>
      </c>
      <c r="AC20" s="9"/>
      <c r="AD20" s="9">
        <v>-8691.2999999999993</v>
      </c>
      <c r="AE20" s="9">
        <v>2223.8000000000002</v>
      </c>
      <c r="AF20" s="4">
        <v>202</v>
      </c>
      <c r="AG20" s="4" t="s">
        <v>195</v>
      </c>
      <c r="AH20" s="4" t="s">
        <v>195</v>
      </c>
      <c r="AI20" s="4" t="s">
        <v>225</v>
      </c>
      <c r="AJ20" s="4">
        <v>42.84</v>
      </c>
      <c r="AK20" s="4">
        <v>25.27</v>
      </c>
      <c r="AL20" s="4">
        <v>18</v>
      </c>
      <c r="AM20" s="4" t="s">
        <v>240</v>
      </c>
    </row>
    <row r="21" spans="1:40" s="4" customFormat="1" x14ac:dyDescent="0.3">
      <c r="A21" s="8" t="s">
        <v>241</v>
      </c>
      <c r="B21" s="77" t="s">
        <v>225</v>
      </c>
      <c r="C21" s="4">
        <v>0.88</v>
      </c>
      <c r="D21" s="4">
        <v>39.6</v>
      </c>
      <c r="E21" s="4">
        <v>0.1</v>
      </c>
      <c r="F21" s="4">
        <v>0.73</v>
      </c>
      <c r="G21" s="4">
        <v>0.72</v>
      </c>
      <c r="H21" s="4">
        <v>60.01</v>
      </c>
      <c r="I21" s="4">
        <v>0.86</v>
      </c>
      <c r="J21" s="4">
        <v>0.26</v>
      </c>
      <c r="K21" s="4">
        <v>103.83</v>
      </c>
      <c r="L21" s="4">
        <v>306</v>
      </c>
      <c r="M21" s="4">
        <v>310</v>
      </c>
      <c r="N21" s="4">
        <v>664</v>
      </c>
      <c r="O21" s="4">
        <v>916</v>
      </c>
      <c r="P21" s="4">
        <v>792</v>
      </c>
      <c r="Q21" s="4">
        <v>1450</v>
      </c>
      <c r="R21" s="4">
        <v>805</v>
      </c>
      <c r="S21" s="4">
        <v>319</v>
      </c>
      <c r="U21" s="4">
        <v>0.04</v>
      </c>
      <c r="V21" s="4">
        <v>0.28999999999999998</v>
      </c>
      <c r="W21" s="4">
        <v>0.06</v>
      </c>
      <c r="X21" s="4">
        <v>0.1</v>
      </c>
      <c r="Y21" s="4">
        <v>0.09</v>
      </c>
      <c r="Z21" s="4">
        <v>0.73</v>
      </c>
      <c r="AA21" s="9">
        <v>0.09</v>
      </c>
      <c r="AB21" s="9">
        <v>0.03</v>
      </c>
      <c r="AC21" s="9"/>
      <c r="AD21" s="9">
        <v>-8689.7000000000007</v>
      </c>
      <c r="AE21" s="9">
        <v>2217.9</v>
      </c>
      <c r="AF21" s="4">
        <v>202</v>
      </c>
      <c r="AG21" s="4" t="s">
        <v>195</v>
      </c>
      <c r="AH21" s="4" t="s">
        <v>195</v>
      </c>
      <c r="AI21" s="4" t="s">
        <v>225</v>
      </c>
      <c r="AJ21" s="4">
        <v>48.96</v>
      </c>
      <c r="AK21" s="4">
        <v>24.83</v>
      </c>
      <c r="AL21" s="4">
        <v>19</v>
      </c>
      <c r="AM21" s="4" t="s">
        <v>242</v>
      </c>
    </row>
    <row r="22" spans="1:40" s="4" customFormat="1" x14ac:dyDescent="0.3">
      <c r="A22" s="8" t="s">
        <v>243</v>
      </c>
      <c r="B22" s="77" t="s">
        <v>225</v>
      </c>
      <c r="C22" s="28">
        <v>11.26</v>
      </c>
      <c r="D22" s="28">
        <v>79.42</v>
      </c>
      <c r="E22" s="28">
        <v>0.59</v>
      </c>
      <c r="F22" s="28">
        <v>2.09</v>
      </c>
      <c r="G22" s="28">
        <v>0.05</v>
      </c>
      <c r="H22" s="28">
        <v>0.06</v>
      </c>
      <c r="I22" s="28">
        <v>0</v>
      </c>
      <c r="J22" s="28">
        <v>0</v>
      </c>
      <c r="K22" s="28">
        <v>94.54</v>
      </c>
      <c r="L22" s="28">
        <v>247</v>
      </c>
      <c r="M22" s="28">
        <v>309</v>
      </c>
      <c r="N22" s="28">
        <v>519</v>
      </c>
      <c r="O22" s="28">
        <v>766</v>
      </c>
      <c r="P22" s="28">
        <v>678</v>
      </c>
      <c r="Q22" s="28">
        <v>979</v>
      </c>
      <c r="R22" s="28"/>
      <c r="S22" s="28"/>
      <c r="T22" s="28"/>
      <c r="U22" s="28">
        <v>0.13</v>
      </c>
      <c r="V22" s="28">
        <v>0.51</v>
      </c>
      <c r="W22" s="28">
        <v>7.0000000000000007E-2</v>
      </c>
      <c r="X22" s="28">
        <v>0.14000000000000001</v>
      </c>
      <c r="Y22" s="28">
        <v>0.06</v>
      </c>
      <c r="Z22" s="28">
        <v>0.08</v>
      </c>
      <c r="AA22" s="29">
        <v>0</v>
      </c>
      <c r="AB22" s="29">
        <v>0</v>
      </c>
      <c r="AC22" s="29"/>
      <c r="AD22" s="29">
        <v>-8688</v>
      </c>
      <c r="AE22" s="29">
        <v>2212</v>
      </c>
      <c r="AF22" s="28">
        <v>202</v>
      </c>
      <c r="AG22" s="28" t="s">
        <v>195</v>
      </c>
      <c r="AH22" s="28" t="s">
        <v>195</v>
      </c>
      <c r="AI22" s="28" t="s">
        <v>225</v>
      </c>
      <c r="AJ22" s="28">
        <v>55.08</v>
      </c>
      <c r="AK22" s="28">
        <v>11.2</v>
      </c>
      <c r="AL22" s="28">
        <v>20</v>
      </c>
      <c r="AM22" s="28" t="s">
        <v>244</v>
      </c>
      <c r="AN22" s="28"/>
    </row>
    <row r="23" spans="1:40" s="4" customFormat="1" x14ac:dyDescent="0.3">
      <c r="A23" s="8" t="s">
        <v>245</v>
      </c>
      <c r="B23" s="77" t="s">
        <v>246</v>
      </c>
      <c r="C23" s="28">
        <v>11.12</v>
      </c>
      <c r="D23" s="28">
        <v>78.91</v>
      </c>
      <c r="E23" s="28">
        <v>0.53</v>
      </c>
      <c r="F23" s="28">
        <v>2.21</v>
      </c>
      <c r="G23" s="28">
        <v>0.01</v>
      </c>
      <c r="H23" s="28">
        <v>0.1</v>
      </c>
      <c r="I23" s="28">
        <v>0</v>
      </c>
      <c r="J23" s="28">
        <v>0</v>
      </c>
      <c r="K23" s="28">
        <v>94</v>
      </c>
      <c r="L23" s="28">
        <v>263</v>
      </c>
      <c r="M23" s="28">
        <v>319</v>
      </c>
      <c r="N23" s="28">
        <v>567</v>
      </c>
      <c r="O23" s="28">
        <v>731</v>
      </c>
      <c r="P23" s="28">
        <v>742</v>
      </c>
      <c r="Q23" s="28">
        <v>988</v>
      </c>
      <c r="R23" s="28"/>
      <c r="S23" s="28"/>
      <c r="T23" s="28"/>
      <c r="U23" s="28">
        <v>0.13</v>
      </c>
      <c r="V23" s="28">
        <v>0.51</v>
      </c>
      <c r="W23" s="28">
        <v>7.0000000000000007E-2</v>
      </c>
      <c r="X23" s="28">
        <v>0.14000000000000001</v>
      </c>
      <c r="Y23" s="28">
        <v>0.06</v>
      </c>
      <c r="Z23" s="28">
        <v>0.09</v>
      </c>
      <c r="AA23" s="29">
        <v>0</v>
      </c>
      <c r="AB23" s="29">
        <v>0</v>
      </c>
      <c r="AC23" s="29"/>
      <c r="AD23" s="29">
        <v>-8687</v>
      </c>
      <c r="AE23" s="29">
        <v>2194</v>
      </c>
      <c r="AF23" s="28">
        <v>202</v>
      </c>
      <c r="AG23" s="28" t="s">
        <v>195</v>
      </c>
      <c r="AH23" s="28" t="s">
        <v>195</v>
      </c>
      <c r="AI23" s="28" t="s">
        <v>246</v>
      </c>
      <c r="AJ23" s="28">
        <v>0</v>
      </c>
      <c r="AK23" s="28">
        <v>11.17</v>
      </c>
      <c r="AL23" s="28">
        <v>21</v>
      </c>
      <c r="AM23" s="28" t="s">
        <v>247</v>
      </c>
      <c r="AN23" s="28"/>
    </row>
    <row r="24" spans="1:40" s="4" customFormat="1" x14ac:dyDescent="0.3">
      <c r="A24" s="8" t="s">
        <v>248</v>
      </c>
      <c r="B24" s="77" t="s">
        <v>246</v>
      </c>
      <c r="C24" s="4">
        <v>6.37</v>
      </c>
      <c r="D24" s="4">
        <v>47.77</v>
      </c>
      <c r="E24" s="4">
        <v>0.36</v>
      </c>
      <c r="F24" s="4">
        <v>1.72</v>
      </c>
      <c r="G24" s="4">
        <v>0</v>
      </c>
      <c r="H24" s="4">
        <v>29.46</v>
      </c>
      <c r="I24" s="4">
        <v>1.07</v>
      </c>
      <c r="J24" s="4">
        <v>0</v>
      </c>
      <c r="K24" s="4">
        <v>87.39</v>
      </c>
      <c r="L24" s="4">
        <v>237</v>
      </c>
      <c r="M24" s="4">
        <v>327</v>
      </c>
      <c r="N24" s="4">
        <v>521</v>
      </c>
      <c r="O24" s="4">
        <v>772</v>
      </c>
      <c r="Q24" s="4">
        <v>1305</v>
      </c>
      <c r="R24" s="4">
        <v>847</v>
      </c>
      <c r="U24" s="4">
        <v>0.09</v>
      </c>
      <c r="V24" s="4">
        <v>0.34</v>
      </c>
      <c r="W24" s="4">
        <v>0.06</v>
      </c>
      <c r="X24" s="4">
        <v>0.13</v>
      </c>
      <c r="Y24" s="4">
        <v>0</v>
      </c>
      <c r="Z24" s="4">
        <v>0.49</v>
      </c>
      <c r="AA24" s="9">
        <v>0.1</v>
      </c>
      <c r="AB24" s="9">
        <v>0</v>
      </c>
      <c r="AC24" s="9"/>
      <c r="AD24" s="9">
        <v>-8687.6</v>
      </c>
      <c r="AE24" s="9">
        <v>2190.1999999999998</v>
      </c>
      <c r="AF24" s="4">
        <v>202</v>
      </c>
      <c r="AG24" s="4" t="s">
        <v>195</v>
      </c>
      <c r="AH24" s="4" t="s">
        <v>195</v>
      </c>
      <c r="AI24" s="4" t="s">
        <v>246</v>
      </c>
      <c r="AJ24" s="4">
        <v>3.82</v>
      </c>
      <c r="AK24" s="4">
        <v>16.79</v>
      </c>
      <c r="AL24" s="4">
        <v>22</v>
      </c>
      <c r="AM24" s="4" t="s">
        <v>249</v>
      </c>
    </row>
    <row r="25" spans="1:40" s="4" customFormat="1" x14ac:dyDescent="0.3">
      <c r="A25" s="8" t="s">
        <v>250</v>
      </c>
      <c r="B25" s="77" t="s">
        <v>246</v>
      </c>
      <c r="C25" s="4">
        <v>0</v>
      </c>
      <c r="D25" s="4">
        <v>32.26</v>
      </c>
      <c r="E25" s="4">
        <v>0.02</v>
      </c>
      <c r="F25" s="4">
        <v>0.87</v>
      </c>
      <c r="G25" s="4">
        <v>0.27</v>
      </c>
      <c r="H25" s="4">
        <v>66.02</v>
      </c>
      <c r="I25" s="4">
        <v>1.1499999999999999</v>
      </c>
      <c r="J25" s="4">
        <v>0.02</v>
      </c>
      <c r="K25" s="4">
        <v>101.2</v>
      </c>
      <c r="L25" s="4">
        <v>272</v>
      </c>
      <c r="M25" s="4">
        <v>300</v>
      </c>
      <c r="N25" s="4">
        <v>684</v>
      </c>
      <c r="O25" s="4">
        <v>957</v>
      </c>
      <c r="P25" s="4">
        <v>826</v>
      </c>
      <c r="Q25" s="4">
        <v>1460</v>
      </c>
      <c r="R25" s="4">
        <v>806</v>
      </c>
      <c r="S25" s="4">
        <v>322</v>
      </c>
      <c r="U25" s="4">
        <v>0.02</v>
      </c>
      <c r="V25" s="4">
        <v>0.25</v>
      </c>
      <c r="W25" s="4">
        <v>0.06</v>
      </c>
      <c r="X25" s="4">
        <v>0.11</v>
      </c>
      <c r="Y25" s="4">
        <v>0.08</v>
      </c>
      <c r="Z25" s="4">
        <v>0.77</v>
      </c>
      <c r="AA25" s="9">
        <v>0.09</v>
      </c>
      <c r="AB25" s="9">
        <v>0.03</v>
      </c>
      <c r="AC25" s="9"/>
      <c r="AD25" s="9">
        <v>-8688.1</v>
      </c>
      <c r="AE25" s="9">
        <v>2186.4</v>
      </c>
      <c r="AF25" s="4">
        <v>202</v>
      </c>
      <c r="AG25" s="4" t="s">
        <v>195</v>
      </c>
      <c r="AH25" s="4" t="s">
        <v>195</v>
      </c>
      <c r="AI25" s="4" t="s">
        <v>246</v>
      </c>
      <c r="AJ25" s="4">
        <v>7.64</v>
      </c>
      <c r="AK25" s="4">
        <v>25.75</v>
      </c>
      <c r="AL25" s="4">
        <v>23</v>
      </c>
      <c r="AM25" s="4" t="s">
        <v>251</v>
      </c>
    </row>
    <row r="26" spans="1:40" s="4" customFormat="1" x14ac:dyDescent="0.3">
      <c r="A26" s="8" t="s">
        <v>252</v>
      </c>
      <c r="B26" s="77" t="s">
        <v>246</v>
      </c>
      <c r="C26" s="4">
        <v>0</v>
      </c>
      <c r="D26" s="4">
        <v>32.340000000000003</v>
      </c>
      <c r="E26" s="4">
        <v>0.05</v>
      </c>
      <c r="F26" s="4">
        <v>0.83</v>
      </c>
      <c r="G26" s="4">
        <v>0.12</v>
      </c>
      <c r="H26" s="4">
        <v>65.64</v>
      </c>
      <c r="I26" s="4">
        <v>1.24</v>
      </c>
      <c r="J26" s="4">
        <v>0.06</v>
      </c>
      <c r="K26" s="4">
        <v>100.35</v>
      </c>
      <c r="M26" s="4">
        <v>307</v>
      </c>
      <c r="N26" s="4">
        <v>671</v>
      </c>
      <c r="O26" s="4">
        <v>1037</v>
      </c>
      <c r="P26" s="4">
        <v>805</v>
      </c>
      <c r="Q26" s="4">
        <v>1466</v>
      </c>
      <c r="R26" s="4">
        <v>789</v>
      </c>
      <c r="S26" s="4">
        <v>289</v>
      </c>
      <c r="U26" s="4">
        <v>0</v>
      </c>
      <c r="V26" s="4">
        <v>0.25</v>
      </c>
      <c r="W26" s="4">
        <v>0.06</v>
      </c>
      <c r="X26" s="4">
        <v>0.11</v>
      </c>
      <c r="Y26" s="4">
        <v>7.0000000000000007E-2</v>
      </c>
      <c r="Z26" s="4">
        <v>0.77</v>
      </c>
      <c r="AA26" s="9">
        <v>0.1</v>
      </c>
      <c r="AB26" s="9">
        <v>0.03</v>
      </c>
      <c r="AC26" s="9"/>
      <c r="AD26" s="9">
        <v>-8688.7000000000007</v>
      </c>
      <c r="AE26" s="9">
        <v>2182.6999999999998</v>
      </c>
      <c r="AF26" s="4">
        <v>202</v>
      </c>
      <c r="AG26" s="4" t="s">
        <v>195</v>
      </c>
      <c r="AH26" s="4" t="s">
        <v>195</v>
      </c>
      <c r="AI26" s="4" t="s">
        <v>246</v>
      </c>
      <c r="AJ26" s="4">
        <v>11.46</v>
      </c>
      <c r="AK26" s="4">
        <v>25.34</v>
      </c>
      <c r="AL26" s="4">
        <v>24</v>
      </c>
      <c r="AM26" s="4" t="s">
        <v>253</v>
      </c>
    </row>
    <row r="27" spans="1:40" s="4" customFormat="1" x14ac:dyDescent="0.3">
      <c r="A27" s="8" t="s">
        <v>254</v>
      </c>
      <c r="B27" s="77" t="s">
        <v>246</v>
      </c>
      <c r="C27" s="4">
        <v>0</v>
      </c>
      <c r="D27" s="4">
        <v>32.46</v>
      </c>
      <c r="E27" s="4">
        <v>0.03</v>
      </c>
      <c r="F27" s="4">
        <v>1.01</v>
      </c>
      <c r="G27" s="4">
        <v>0.27</v>
      </c>
      <c r="H27" s="4">
        <v>65.7</v>
      </c>
      <c r="I27" s="4">
        <v>1.1000000000000001</v>
      </c>
      <c r="J27" s="4">
        <v>7.0000000000000007E-2</v>
      </c>
      <c r="K27" s="4">
        <v>100.99</v>
      </c>
      <c r="M27" s="4">
        <v>312</v>
      </c>
      <c r="N27" s="4">
        <v>699</v>
      </c>
      <c r="O27" s="4">
        <v>947</v>
      </c>
      <c r="P27" s="4">
        <v>784</v>
      </c>
      <c r="Q27" s="4">
        <v>1468</v>
      </c>
      <c r="R27" s="4">
        <v>822</v>
      </c>
      <c r="S27" s="4">
        <v>322</v>
      </c>
      <c r="U27" s="4">
        <v>0</v>
      </c>
      <c r="V27" s="4">
        <v>0.25</v>
      </c>
      <c r="W27" s="4">
        <v>0.06</v>
      </c>
      <c r="X27" s="4">
        <v>0.11</v>
      </c>
      <c r="Y27" s="4">
        <v>0.08</v>
      </c>
      <c r="Z27" s="4">
        <v>0.77</v>
      </c>
      <c r="AA27" s="9">
        <v>0.09</v>
      </c>
      <c r="AB27" s="9">
        <v>0.03</v>
      </c>
      <c r="AC27" s="9"/>
      <c r="AD27" s="9">
        <v>-8689.2000000000007</v>
      </c>
      <c r="AE27" s="9">
        <v>2178.9</v>
      </c>
      <c r="AF27" s="4">
        <v>202</v>
      </c>
      <c r="AG27" s="4" t="s">
        <v>195</v>
      </c>
      <c r="AH27" s="4" t="s">
        <v>195</v>
      </c>
      <c r="AI27" s="4" t="s">
        <v>246</v>
      </c>
      <c r="AJ27" s="4">
        <v>15.27</v>
      </c>
      <c r="AK27" s="4">
        <v>25.55</v>
      </c>
      <c r="AL27" s="4">
        <v>25</v>
      </c>
      <c r="AM27" s="4" t="s">
        <v>255</v>
      </c>
    </row>
    <row r="28" spans="1:40" s="4" customFormat="1" x14ac:dyDescent="0.3">
      <c r="A28" s="8" t="s">
        <v>256</v>
      </c>
      <c r="B28" s="77" t="s">
        <v>246</v>
      </c>
      <c r="C28" s="4">
        <v>0</v>
      </c>
      <c r="D28" s="4">
        <v>32.33</v>
      </c>
      <c r="E28" s="4">
        <v>0.01</v>
      </c>
      <c r="F28" s="4">
        <v>1.1200000000000001</v>
      </c>
      <c r="G28" s="4">
        <v>0.38</v>
      </c>
      <c r="H28" s="4">
        <v>64.7</v>
      </c>
      <c r="I28" s="4">
        <v>1.1100000000000001</v>
      </c>
      <c r="J28" s="4">
        <v>0.08</v>
      </c>
      <c r="K28" s="4">
        <v>99.95</v>
      </c>
      <c r="M28" s="4">
        <v>305</v>
      </c>
      <c r="N28" s="4">
        <v>685</v>
      </c>
      <c r="O28" s="4">
        <v>948</v>
      </c>
      <c r="P28" s="4">
        <v>809</v>
      </c>
      <c r="Q28" s="4">
        <v>1474</v>
      </c>
      <c r="R28" s="4">
        <v>796</v>
      </c>
      <c r="S28" s="4">
        <v>314</v>
      </c>
      <c r="U28" s="4">
        <v>0</v>
      </c>
      <c r="V28" s="4">
        <v>0.25</v>
      </c>
      <c r="W28" s="4">
        <v>0.06</v>
      </c>
      <c r="X28" s="4">
        <v>0.12</v>
      </c>
      <c r="Y28" s="4">
        <v>0.08</v>
      </c>
      <c r="Z28" s="4">
        <v>0.76</v>
      </c>
      <c r="AA28" s="9">
        <v>0.09</v>
      </c>
      <c r="AB28" s="9">
        <v>0.03</v>
      </c>
      <c r="AC28" s="9"/>
      <c r="AD28" s="9">
        <v>-8689.7999999999993</v>
      </c>
      <c r="AE28" s="9">
        <v>2175.1</v>
      </c>
      <c r="AF28" s="4">
        <v>202</v>
      </c>
      <c r="AG28" s="4" t="s">
        <v>195</v>
      </c>
      <c r="AH28" s="4" t="s">
        <v>195</v>
      </c>
      <c r="AI28" s="4" t="s">
        <v>246</v>
      </c>
      <c r="AJ28" s="4">
        <v>19.09</v>
      </c>
      <c r="AK28" s="4">
        <v>25.24</v>
      </c>
      <c r="AL28" s="4">
        <v>26</v>
      </c>
      <c r="AM28" s="4" t="s">
        <v>257</v>
      </c>
    </row>
    <row r="29" spans="1:40" s="4" customFormat="1" x14ac:dyDescent="0.3">
      <c r="A29" s="8" t="s">
        <v>258</v>
      </c>
      <c r="B29" s="77" t="s">
        <v>246</v>
      </c>
      <c r="C29" s="4">
        <v>0.61</v>
      </c>
      <c r="D29" s="4">
        <v>36.6</v>
      </c>
      <c r="E29" s="4">
        <v>0.04</v>
      </c>
      <c r="F29" s="4">
        <v>1.1200000000000001</v>
      </c>
      <c r="G29" s="4">
        <v>0.52</v>
      </c>
      <c r="H29" s="4">
        <v>62.02</v>
      </c>
      <c r="I29" s="4">
        <v>0.95</v>
      </c>
      <c r="J29" s="4">
        <v>0.08</v>
      </c>
      <c r="K29" s="4">
        <v>102.3</v>
      </c>
      <c r="L29" s="4">
        <v>280</v>
      </c>
      <c r="M29" s="4">
        <v>307</v>
      </c>
      <c r="N29" s="4">
        <v>705</v>
      </c>
      <c r="O29" s="4">
        <v>919</v>
      </c>
      <c r="P29" s="4">
        <v>808</v>
      </c>
      <c r="Q29" s="4">
        <v>1476</v>
      </c>
      <c r="R29" s="4">
        <v>810</v>
      </c>
      <c r="S29" s="4">
        <v>294</v>
      </c>
      <c r="U29" s="4">
        <v>0.04</v>
      </c>
      <c r="V29" s="4">
        <v>0.27</v>
      </c>
      <c r="W29" s="4">
        <v>0.06</v>
      </c>
      <c r="X29" s="4">
        <v>0.11</v>
      </c>
      <c r="Y29" s="4">
        <v>0.09</v>
      </c>
      <c r="Z29" s="4">
        <v>0.74</v>
      </c>
      <c r="AA29" s="9">
        <v>0.09</v>
      </c>
      <c r="AB29" s="9">
        <v>0.03</v>
      </c>
      <c r="AC29" s="9"/>
      <c r="AD29" s="9">
        <v>-8690.2999999999993</v>
      </c>
      <c r="AE29" s="9">
        <v>2171.3000000000002</v>
      </c>
      <c r="AF29" s="4">
        <v>202</v>
      </c>
      <c r="AG29" s="4" t="s">
        <v>195</v>
      </c>
      <c r="AH29" s="4" t="s">
        <v>195</v>
      </c>
      <c r="AI29" s="4" t="s">
        <v>246</v>
      </c>
      <c r="AJ29" s="4">
        <v>22.91</v>
      </c>
      <c r="AK29" s="4">
        <v>24.94</v>
      </c>
      <c r="AL29" s="4">
        <v>27</v>
      </c>
      <c r="AM29" s="4" t="s">
        <v>259</v>
      </c>
    </row>
    <row r="30" spans="1:40" s="4" customFormat="1" x14ac:dyDescent="0.3">
      <c r="A30" s="8" t="s">
        <v>260</v>
      </c>
      <c r="B30" s="77" t="s">
        <v>246</v>
      </c>
      <c r="C30" s="4">
        <v>6.69</v>
      </c>
      <c r="D30" s="4">
        <v>52.94</v>
      </c>
      <c r="E30" s="4">
        <v>0.28000000000000003</v>
      </c>
      <c r="F30" s="4">
        <v>1.66</v>
      </c>
      <c r="G30" s="4">
        <v>0.44</v>
      </c>
      <c r="H30" s="4">
        <v>27.84</v>
      </c>
      <c r="I30" s="4">
        <v>0.68</v>
      </c>
      <c r="J30" s="4">
        <v>0.08</v>
      </c>
      <c r="K30" s="4">
        <v>91.34</v>
      </c>
      <c r="L30" s="4">
        <v>276</v>
      </c>
      <c r="M30" s="4">
        <v>315</v>
      </c>
      <c r="N30" s="4">
        <v>577</v>
      </c>
      <c r="O30" s="4">
        <v>826</v>
      </c>
      <c r="P30" s="4">
        <v>827</v>
      </c>
      <c r="Q30" s="4">
        <v>1321</v>
      </c>
      <c r="R30" s="4">
        <v>795</v>
      </c>
      <c r="S30" s="4">
        <v>271</v>
      </c>
      <c r="U30" s="4">
        <v>0.1</v>
      </c>
      <c r="V30" s="4">
        <v>0.37</v>
      </c>
      <c r="W30" s="4">
        <v>0.06</v>
      </c>
      <c r="X30" s="4">
        <v>0.13</v>
      </c>
      <c r="Y30" s="4">
        <v>0.09</v>
      </c>
      <c r="Z30" s="4">
        <v>0.47</v>
      </c>
      <c r="AA30" s="9">
        <v>0.08</v>
      </c>
      <c r="AB30" s="9">
        <v>0.03</v>
      </c>
      <c r="AC30" s="9"/>
      <c r="AD30" s="9">
        <v>-8690.9</v>
      </c>
      <c r="AE30" s="9">
        <v>2167.6</v>
      </c>
      <c r="AF30" s="4">
        <v>202</v>
      </c>
      <c r="AG30" s="4" t="s">
        <v>195</v>
      </c>
      <c r="AH30" s="4" t="s">
        <v>195</v>
      </c>
      <c r="AI30" s="4" t="s">
        <v>246</v>
      </c>
      <c r="AJ30" s="4">
        <v>26.73</v>
      </c>
      <c r="AK30" s="4">
        <v>16.78</v>
      </c>
      <c r="AL30" s="4">
        <v>28</v>
      </c>
      <c r="AM30" s="4" t="s">
        <v>261</v>
      </c>
    </row>
    <row r="31" spans="1:40" s="4" customFormat="1" x14ac:dyDescent="0.3">
      <c r="A31" s="8" t="s">
        <v>262</v>
      </c>
      <c r="B31" s="77" t="s">
        <v>246</v>
      </c>
      <c r="C31" s="28">
        <v>10.76</v>
      </c>
      <c r="D31" s="28">
        <v>77.63</v>
      </c>
      <c r="E31" s="28">
        <v>0.49</v>
      </c>
      <c r="F31" s="28">
        <v>2.21</v>
      </c>
      <c r="G31" s="28">
        <v>0.02</v>
      </c>
      <c r="H31" s="28">
        <v>0.27</v>
      </c>
      <c r="I31" s="28">
        <v>0</v>
      </c>
      <c r="J31" s="28">
        <v>0</v>
      </c>
      <c r="K31" s="28">
        <v>92.25</v>
      </c>
      <c r="L31" s="28">
        <v>284</v>
      </c>
      <c r="M31" s="28">
        <v>304</v>
      </c>
      <c r="N31" s="28">
        <v>567</v>
      </c>
      <c r="O31" s="28">
        <v>731</v>
      </c>
      <c r="P31" s="28">
        <v>756</v>
      </c>
      <c r="Q31" s="28">
        <v>990</v>
      </c>
      <c r="R31" s="28"/>
      <c r="S31" s="28"/>
      <c r="T31" s="28"/>
      <c r="U31" s="28">
        <v>0.12</v>
      </c>
      <c r="V31" s="28">
        <v>0.5</v>
      </c>
      <c r="W31" s="28">
        <v>7.0000000000000007E-2</v>
      </c>
      <c r="X31" s="28">
        <v>0.14000000000000001</v>
      </c>
      <c r="Y31" s="28">
        <v>0.06</v>
      </c>
      <c r="Z31" s="28">
        <v>0.09</v>
      </c>
      <c r="AA31" s="29">
        <v>0</v>
      </c>
      <c r="AB31" s="29">
        <v>0</v>
      </c>
      <c r="AC31" s="29"/>
      <c r="AD31" s="29">
        <v>-8691.4</v>
      </c>
      <c r="AE31" s="29">
        <v>2163.8000000000002</v>
      </c>
      <c r="AF31" s="28">
        <v>202</v>
      </c>
      <c r="AG31" s="28" t="s">
        <v>195</v>
      </c>
      <c r="AH31" s="28" t="s">
        <v>195</v>
      </c>
      <c r="AI31" s="28" t="s">
        <v>246</v>
      </c>
      <c r="AJ31" s="28">
        <v>30.55</v>
      </c>
      <c r="AK31" s="28">
        <v>10.89</v>
      </c>
      <c r="AL31" s="28">
        <v>29</v>
      </c>
      <c r="AM31" s="28" t="s">
        <v>263</v>
      </c>
      <c r="AN31" s="28"/>
    </row>
    <row r="32" spans="1:40" s="4" customFormat="1" x14ac:dyDescent="0.3">
      <c r="A32" s="8" t="s">
        <v>264</v>
      </c>
      <c r="B32" s="77" t="s">
        <v>246</v>
      </c>
      <c r="C32" s="28">
        <v>10.78</v>
      </c>
      <c r="D32" s="28">
        <v>77.22</v>
      </c>
      <c r="E32" s="28">
        <v>0.52</v>
      </c>
      <c r="F32" s="28">
        <v>2.15</v>
      </c>
      <c r="G32" s="28">
        <v>0.01</v>
      </c>
      <c r="H32" s="28">
        <v>0.1</v>
      </c>
      <c r="I32" s="28">
        <v>0</v>
      </c>
      <c r="J32" s="28">
        <v>0</v>
      </c>
      <c r="K32" s="28">
        <v>91.7</v>
      </c>
      <c r="L32" s="28">
        <v>264</v>
      </c>
      <c r="M32" s="28">
        <v>312</v>
      </c>
      <c r="N32" s="28">
        <v>437</v>
      </c>
      <c r="O32" s="28">
        <v>784</v>
      </c>
      <c r="P32" s="28">
        <v>732</v>
      </c>
      <c r="Q32" s="28">
        <v>939</v>
      </c>
      <c r="R32" s="28"/>
      <c r="S32" s="28"/>
      <c r="T32" s="28"/>
      <c r="U32" s="28">
        <v>0.12</v>
      </c>
      <c r="V32" s="28">
        <v>0.5</v>
      </c>
      <c r="W32" s="28">
        <v>0.06</v>
      </c>
      <c r="X32" s="28">
        <v>0.14000000000000001</v>
      </c>
      <c r="Y32" s="28">
        <v>0.06</v>
      </c>
      <c r="Z32" s="28">
        <v>0.08</v>
      </c>
      <c r="AA32" s="29">
        <v>0</v>
      </c>
      <c r="AB32" s="29">
        <v>0</v>
      </c>
      <c r="AC32" s="29"/>
      <c r="AD32" s="29">
        <v>-8692</v>
      </c>
      <c r="AE32" s="29">
        <v>2160</v>
      </c>
      <c r="AF32" s="28">
        <v>202</v>
      </c>
      <c r="AG32" s="28" t="s">
        <v>195</v>
      </c>
      <c r="AH32" s="28" t="s">
        <v>195</v>
      </c>
      <c r="AI32" s="28" t="s">
        <v>246</v>
      </c>
      <c r="AJ32" s="28">
        <v>34.369999999999997</v>
      </c>
      <c r="AK32" s="28">
        <v>10.79</v>
      </c>
      <c r="AL32" s="28">
        <v>30</v>
      </c>
      <c r="AM32" s="28" t="s">
        <v>265</v>
      </c>
      <c r="AN32" s="28"/>
    </row>
    <row r="33" spans="1:40" s="4" customFormat="1" x14ac:dyDescent="0.3">
      <c r="A33" s="8" t="s">
        <v>266</v>
      </c>
      <c r="B33" s="77" t="s">
        <v>267</v>
      </c>
      <c r="C33" s="28">
        <v>17.7</v>
      </c>
      <c r="D33" s="28">
        <v>72.010000000000005</v>
      </c>
      <c r="E33" s="28">
        <v>1.54</v>
      </c>
      <c r="F33" s="28">
        <v>0.74</v>
      </c>
      <c r="G33" s="28">
        <v>0</v>
      </c>
      <c r="H33" s="28">
        <v>0</v>
      </c>
      <c r="I33" s="28">
        <v>0</v>
      </c>
      <c r="J33" s="28">
        <v>0</v>
      </c>
      <c r="K33" s="28">
        <v>92.81</v>
      </c>
      <c r="L33" s="28">
        <v>277</v>
      </c>
      <c r="M33" s="28">
        <v>305</v>
      </c>
      <c r="N33" s="28">
        <v>529</v>
      </c>
      <c r="O33" s="28">
        <v>701</v>
      </c>
      <c r="P33" s="28"/>
      <c r="Q33" s="28"/>
      <c r="R33" s="28"/>
      <c r="S33" s="28"/>
      <c r="T33" s="28"/>
      <c r="U33" s="28">
        <v>0.16</v>
      </c>
      <c r="V33" s="28">
        <v>0.48</v>
      </c>
      <c r="W33" s="28">
        <v>0.1</v>
      </c>
      <c r="X33" s="28">
        <v>0.09</v>
      </c>
      <c r="Y33" s="28">
        <v>0</v>
      </c>
      <c r="Z33" s="28">
        <v>0</v>
      </c>
      <c r="AA33" s="29">
        <v>0</v>
      </c>
      <c r="AB33" s="29">
        <v>0</v>
      </c>
      <c r="AC33" s="29"/>
      <c r="AD33" s="29">
        <v>-8142</v>
      </c>
      <c r="AE33" s="29">
        <v>1548</v>
      </c>
      <c r="AF33" s="28">
        <v>202</v>
      </c>
      <c r="AG33" s="28" t="s">
        <v>195</v>
      </c>
      <c r="AH33" s="28" t="s">
        <v>195</v>
      </c>
      <c r="AI33" s="28" t="s">
        <v>267</v>
      </c>
      <c r="AJ33" s="28">
        <v>0</v>
      </c>
      <c r="AK33" s="28">
        <v>10.74</v>
      </c>
      <c r="AL33" s="28">
        <v>31</v>
      </c>
      <c r="AM33" s="28" t="s">
        <v>268</v>
      </c>
      <c r="AN33" s="28"/>
    </row>
    <row r="34" spans="1:40" s="4" customFormat="1" x14ac:dyDescent="0.3">
      <c r="A34" s="8" t="s">
        <v>269</v>
      </c>
      <c r="B34" s="77" t="s">
        <v>267</v>
      </c>
      <c r="C34" s="4">
        <v>4.05</v>
      </c>
      <c r="D34" s="4">
        <v>50.42</v>
      </c>
      <c r="E34" s="4">
        <v>0.18</v>
      </c>
      <c r="F34" s="4">
        <v>0.69</v>
      </c>
      <c r="G34" s="4">
        <v>7.0000000000000007E-2</v>
      </c>
      <c r="H34" s="4">
        <v>41.19</v>
      </c>
      <c r="I34" s="4">
        <v>0.71</v>
      </c>
      <c r="J34" s="4">
        <v>0</v>
      </c>
      <c r="K34" s="4">
        <v>97.97</v>
      </c>
      <c r="L34" s="4">
        <v>278</v>
      </c>
      <c r="M34" s="4">
        <v>299</v>
      </c>
      <c r="N34" s="4">
        <v>628</v>
      </c>
      <c r="O34" s="4">
        <v>882</v>
      </c>
      <c r="P34" s="4">
        <v>788</v>
      </c>
      <c r="Q34" s="4">
        <v>1297</v>
      </c>
      <c r="R34" s="4">
        <v>748</v>
      </c>
      <c r="S34" s="4">
        <v>247</v>
      </c>
      <c r="U34" s="4">
        <v>7.0000000000000007E-2</v>
      </c>
      <c r="V34" s="4">
        <v>0.35</v>
      </c>
      <c r="W34" s="4">
        <v>0.06</v>
      </c>
      <c r="X34" s="4">
        <v>0.1</v>
      </c>
      <c r="Y34" s="4">
        <v>7.0000000000000007E-2</v>
      </c>
      <c r="Z34" s="4">
        <v>0.57999999999999996</v>
      </c>
      <c r="AA34" s="9">
        <v>0.08</v>
      </c>
      <c r="AB34" s="9">
        <v>0.02</v>
      </c>
      <c r="AC34" s="9"/>
      <c r="AD34" s="9">
        <v>-8138.8</v>
      </c>
      <c r="AE34" s="9">
        <v>1543.5</v>
      </c>
      <c r="AF34" s="4">
        <v>202</v>
      </c>
      <c r="AG34" s="4" t="s">
        <v>195</v>
      </c>
      <c r="AH34" s="4" t="s">
        <v>195</v>
      </c>
      <c r="AI34" s="4" t="s">
        <v>267</v>
      </c>
      <c r="AJ34" s="4">
        <v>5.53</v>
      </c>
      <c r="AK34" s="4">
        <v>20.100000000000001</v>
      </c>
      <c r="AL34" s="4">
        <v>32</v>
      </c>
      <c r="AM34" s="4" t="s">
        <v>270</v>
      </c>
    </row>
    <row r="35" spans="1:40" s="4" customFormat="1" x14ac:dyDescent="0.3">
      <c r="A35" s="8" t="s">
        <v>271</v>
      </c>
      <c r="B35" s="77" t="s">
        <v>267</v>
      </c>
      <c r="C35" s="4">
        <v>0</v>
      </c>
      <c r="D35" s="4">
        <v>31.92</v>
      </c>
      <c r="E35" s="4">
        <v>0.03</v>
      </c>
      <c r="F35" s="4">
        <v>7.0000000000000007E-2</v>
      </c>
      <c r="G35" s="4">
        <v>0.37</v>
      </c>
      <c r="H35" s="4">
        <v>64.86</v>
      </c>
      <c r="I35" s="4">
        <v>1.33</v>
      </c>
      <c r="J35" s="4">
        <v>0.06</v>
      </c>
      <c r="K35" s="4">
        <v>99.11</v>
      </c>
      <c r="M35" s="4">
        <v>309</v>
      </c>
      <c r="N35" s="4">
        <v>639</v>
      </c>
      <c r="O35" s="4">
        <v>913</v>
      </c>
      <c r="P35" s="4">
        <v>809</v>
      </c>
      <c r="Q35" s="4">
        <v>1458</v>
      </c>
      <c r="R35" s="4">
        <v>826</v>
      </c>
      <c r="S35" s="4">
        <v>329</v>
      </c>
      <c r="U35" s="4">
        <v>0</v>
      </c>
      <c r="V35" s="4">
        <v>0.24</v>
      </c>
      <c r="W35" s="4">
        <v>0.05</v>
      </c>
      <c r="X35" s="4">
        <v>0.08</v>
      </c>
      <c r="Y35" s="4">
        <v>0.08</v>
      </c>
      <c r="Z35" s="4">
        <v>0.76</v>
      </c>
      <c r="AA35" s="9">
        <v>0.1</v>
      </c>
      <c r="AB35" s="9">
        <v>0.03</v>
      </c>
      <c r="AC35" s="9"/>
      <c r="AD35" s="9">
        <v>-8135.6</v>
      </c>
      <c r="AE35" s="9">
        <v>1539</v>
      </c>
      <c r="AF35" s="4">
        <v>202</v>
      </c>
      <c r="AG35" s="4" t="s">
        <v>195</v>
      </c>
      <c r="AH35" s="4" t="s">
        <v>195</v>
      </c>
      <c r="AI35" s="4" t="s">
        <v>267</v>
      </c>
      <c r="AJ35" s="4">
        <v>11.06</v>
      </c>
      <c r="AK35" s="4">
        <v>25.31</v>
      </c>
      <c r="AL35" s="4">
        <v>33</v>
      </c>
      <c r="AM35" s="4" t="s">
        <v>272</v>
      </c>
    </row>
    <row r="36" spans="1:40" s="4" customFormat="1" x14ac:dyDescent="0.3">
      <c r="A36" s="8" t="s">
        <v>273</v>
      </c>
      <c r="B36" s="77" t="s">
        <v>267</v>
      </c>
      <c r="C36" s="4">
        <v>0</v>
      </c>
      <c r="D36" s="4">
        <v>31.89</v>
      </c>
      <c r="E36" s="4">
        <v>0.04</v>
      </c>
      <c r="F36" s="4">
        <v>0.26</v>
      </c>
      <c r="G36" s="4">
        <v>0.53</v>
      </c>
      <c r="H36" s="4">
        <v>64.47</v>
      </c>
      <c r="I36" s="4">
        <v>1.19</v>
      </c>
      <c r="J36" s="4">
        <v>7.0000000000000007E-2</v>
      </c>
      <c r="K36" s="4">
        <v>98.78</v>
      </c>
      <c r="L36" s="4">
        <v>273</v>
      </c>
      <c r="M36" s="4">
        <v>310</v>
      </c>
      <c r="N36" s="4">
        <v>646</v>
      </c>
      <c r="O36" s="4">
        <v>918</v>
      </c>
      <c r="P36" s="4">
        <v>808</v>
      </c>
      <c r="Q36" s="4">
        <v>1479</v>
      </c>
      <c r="R36" s="4">
        <v>817</v>
      </c>
      <c r="S36" s="4">
        <v>287</v>
      </c>
      <c r="U36" s="4">
        <v>0.02</v>
      </c>
      <c r="V36" s="4">
        <v>0.24</v>
      </c>
      <c r="W36" s="4">
        <v>0.06</v>
      </c>
      <c r="X36" s="4">
        <v>0.09</v>
      </c>
      <c r="Y36" s="4">
        <v>0.09</v>
      </c>
      <c r="Z36" s="4">
        <v>0.76</v>
      </c>
      <c r="AA36" s="9">
        <v>0.1</v>
      </c>
      <c r="AB36" s="9">
        <v>0.03</v>
      </c>
      <c r="AC36" s="9"/>
      <c r="AD36" s="9">
        <v>-8132.4</v>
      </c>
      <c r="AE36" s="9">
        <v>1534.5</v>
      </c>
      <c r="AF36" s="4">
        <v>202</v>
      </c>
      <c r="AG36" s="4" t="s">
        <v>195</v>
      </c>
      <c r="AH36" s="4" t="s">
        <v>195</v>
      </c>
      <c r="AI36" s="4" t="s">
        <v>267</v>
      </c>
      <c r="AJ36" s="4">
        <v>16.59</v>
      </c>
      <c r="AK36" s="4">
        <v>25.12</v>
      </c>
      <c r="AL36" s="4">
        <v>34</v>
      </c>
      <c r="AM36" s="4" t="s">
        <v>274</v>
      </c>
    </row>
    <row r="37" spans="1:40" s="4" customFormat="1" x14ac:dyDescent="0.3">
      <c r="A37" s="8" t="s">
        <v>275</v>
      </c>
      <c r="B37" s="77" t="s">
        <v>267</v>
      </c>
      <c r="C37" s="4">
        <v>0</v>
      </c>
      <c r="D37" s="4">
        <v>29.23</v>
      </c>
      <c r="E37" s="4">
        <v>0.2</v>
      </c>
      <c r="F37" s="4">
        <v>1.44</v>
      </c>
      <c r="G37" s="4">
        <v>6.68</v>
      </c>
      <c r="H37" s="4">
        <v>53.47</v>
      </c>
      <c r="I37" s="4">
        <v>0.96</v>
      </c>
      <c r="J37" s="4">
        <v>0</v>
      </c>
      <c r="K37" s="4">
        <v>93.71</v>
      </c>
      <c r="M37" s="4">
        <v>302</v>
      </c>
      <c r="N37" s="4">
        <v>621</v>
      </c>
      <c r="O37" s="4">
        <v>876</v>
      </c>
      <c r="P37" s="4">
        <v>903</v>
      </c>
      <c r="Q37" s="4">
        <v>1723</v>
      </c>
      <c r="R37" s="4">
        <v>826</v>
      </c>
      <c r="U37" s="4">
        <v>0</v>
      </c>
      <c r="V37" s="4">
        <v>0.23</v>
      </c>
      <c r="W37" s="4">
        <v>0.06</v>
      </c>
      <c r="X37" s="4">
        <v>0.12</v>
      </c>
      <c r="Y37" s="4">
        <v>0.22</v>
      </c>
      <c r="Z37" s="4">
        <v>0.68</v>
      </c>
      <c r="AA37" s="9">
        <v>0.09</v>
      </c>
      <c r="AB37" s="9">
        <v>0</v>
      </c>
      <c r="AC37" s="9"/>
      <c r="AD37" s="9">
        <v>-8129.1</v>
      </c>
      <c r="AE37" s="9">
        <v>1530</v>
      </c>
      <c r="AF37" s="4">
        <v>202</v>
      </c>
      <c r="AG37" s="4" t="s">
        <v>195</v>
      </c>
      <c r="AH37" s="4" t="s">
        <v>195</v>
      </c>
      <c r="AI37" s="4" t="s">
        <v>267</v>
      </c>
      <c r="AJ37" s="4">
        <v>22.12</v>
      </c>
      <c r="AK37" s="4">
        <v>24.37</v>
      </c>
      <c r="AL37" s="4">
        <v>35</v>
      </c>
      <c r="AM37" s="4" t="s">
        <v>276</v>
      </c>
    </row>
    <row r="38" spans="1:40" s="4" customFormat="1" x14ac:dyDescent="0.3">
      <c r="A38" s="8" t="s">
        <v>277</v>
      </c>
      <c r="B38" s="77" t="s">
        <v>267</v>
      </c>
      <c r="C38" s="4">
        <v>0</v>
      </c>
      <c r="D38" s="4">
        <v>30.43</v>
      </c>
      <c r="E38" s="4">
        <v>0.37</v>
      </c>
      <c r="F38" s="4">
        <v>0.38</v>
      </c>
      <c r="G38" s="4">
        <v>8.67</v>
      </c>
      <c r="H38" s="4">
        <v>56.6</v>
      </c>
      <c r="I38" s="4">
        <v>0.84</v>
      </c>
      <c r="J38" s="4">
        <v>0</v>
      </c>
      <c r="K38" s="4">
        <v>100.63</v>
      </c>
      <c r="M38" s="4">
        <v>309</v>
      </c>
      <c r="N38" s="4">
        <v>657</v>
      </c>
      <c r="O38" s="4">
        <v>924</v>
      </c>
      <c r="P38" s="4">
        <v>890</v>
      </c>
      <c r="Q38" s="4">
        <v>1723</v>
      </c>
      <c r="R38" s="4">
        <v>819</v>
      </c>
      <c r="U38" s="4">
        <v>0</v>
      </c>
      <c r="V38" s="4">
        <v>0.24</v>
      </c>
      <c r="W38" s="4">
        <v>7.0000000000000007E-2</v>
      </c>
      <c r="X38" s="4">
        <v>0.09</v>
      </c>
      <c r="Y38" s="4">
        <v>0.26</v>
      </c>
      <c r="Z38" s="4">
        <v>0.7</v>
      </c>
      <c r="AA38" s="9">
        <v>0.09</v>
      </c>
      <c r="AB38" s="9">
        <v>0</v>
      </c>
      <c r="AC38" s="9"/>
      <c r="AD38" s="9">
        <v>-8125.9</v>
      </c>
      <c r="AE38" s="9">
        <v>1525.5</v>
      </c>
      <c r="AF38" s="4">
        <v>202</v>
      </c>
      <c r="AG38" s="4" t="s">
        <v>195</v>
      </c>
      <c r="AH38" s="4" t="s">
        <v>195</v>
      </c>
      <c r="AI38" s="4" t="s">
        <v>267</v>
      </c>
      <c r="AJ38" s="4">
        <v>27.65</v>
      </c>
      <c r="AK38" s="4">
        <v>27.06</v>
      </c>
      <c r="AL38" s="4">
        <v>36</v>
      </c>
      <c r="AM38" s="4" t="s">
        <v>278</v>
      </c>
    </row>
    <row r="39" spans="1:40" s="4" customFormat="1" x14ac:dyDescent="0.3">
      <c r="A39" s="8" t="s">
        <v>279</v>
      </c>
      <c r="B39" s="77" t="s">
        <v>267</v>
      </c>
      <c r="C39" s="4">
        <v>2.25</v>
      </c>
      <c r="D39" s="4">
        <v>28.12</v>
      </c>
      <c r="E39" s="4">
        <v>2.59</v>
      </c>
      <c r="F39" s="4">
        <v>1.59</v>
      </c>
      <c r="G39" s="4">
        <v>2.42</v>
      </c>
      <c r="H39" s="4">
        <v>41.57</v>
      </c>
      <c r="I39" s="4">
        <v>0.92</v>
      </c>
      <c r="J39" s="4">
        <v>0.12</v>
      </c>
      <c r="K39" s="4">
        <v>80.819999999999993</v>
      </c>
      <c r="L39" s="4">
        <v>294</v>
      </c>
      <c r="M39" s="4">
        <v>304</v>
      </c>
      <c r="N39" s="4">
        <v>612</v>
      </c>
      <c r="O39" s="4">
        <v>955</v>
      </c>
      <c r="P39" s="4">
        <v>853</v>
      </c>
      <c r="Q39" s="4">
        <v>1710</v>
      </c>
      <c r="R39" s="4">
        <v>827</v>
      </c>
      <c r="S39" s="4">
        <v>420</v>
      </c>
      <c r="U39" s="4">
        <v>0.06</v>
      </c>
      <c r="V39" s="4">
        <v>0.22</v>
      </c>
      <c r="W39" s="4">
        <v>0.13</v>
      </c>
      <c r="X39" s="4">
        <v>0.13</v>
      </c>
      <c r="Y39" s="4">
        <v>0.14000000000000001</v>
      </c>
      <c r="Z39" s="4">
        <v>0.59</v>
      </c>
      <c r="AA39" s="9">
        <v>0.09</v>
      </c>
      <c r="AB39" s="9">
        <v>0.04</v>
      </c>
      <c r="AC39" s="9"/>
      <c r="AD39" s="9">
        <v>-8122.7</v>
      </c>
      <c r="AE39" s="9">
        <v>1521</v>
      </c>
      <c r="AF39" s="4">
        <v>202</v>
      </c>
      <c r="AG39" s="4" t="s">
        <v>195</v>
      </c>
      <c r="AH39" s="4" t="s">
        <v>195</v>
      </c>
      <c r="AI39" s="4" t="s">
        <v>267</v>
      </c>
      <c r="AJ39" s="4">
        <v>33.18</v>
      </c>
      <c r="AK39" s="4">
        <v>19.46</v>
      </c>
      <c r="AL39" s="4">
        <v>37</v>
      </c>
      <c r="AM39" s="4" t="s">
        <v>280</v>
      </c>
    </row>
    <row r="40" spans="1:40" s="4" customFormat="1" x14ac:dyDescent="0.3">
      <c r="A40" s="8" t="s">
        <v>281</v>
      </c>
      <c r="B40" s="77" t="s">
        <v>267</v>
      </c>
      <c r="C40" s="4">
        <v>0.19</v>
      </c>
      <c r="D40" s="4">
        <v>30.08</v>
      </c>
      <c r="E40" s="4">
        <v>0.84</v>
      </c>
      <c r="F40" s="4">
        <v>0.25</v>
      </c>
      <c r="G40" s="4">
        <v>1.68</v>
      </c>
      <c r="H40" s="4">
        <v>59.26</v>
      </c>
      <c r="I40" s="4">
        <v>0.98</v>
      </c>
      <c r="J40" s="4">
        <v>0.17</v>
      </c>
      <c r="K40" s="4">
        <v>94.71</v>
      </c>
      <c r="L40" s="4">
        <v>283</v>
      </c>
      <c r="M40" s="4">
        <v>306</v>
      </c>
      <c r="N40" s="4">
        <v>660</v>
      </c>
      <c r="O40" s="4">
        <v>936</v>
      </c>
      <c r="P40" s="4">
        <v>845</v>
      </c>
      <c r="Q40" s="4">
        <v>1619</v>
      </c>
      <c r="R40" s="4">
        <v>810</v>
      </c>
      <c r="S40" s="4">
        <v>342</v>
      </c>
      <c r="U40" s="4">
        <v>0.03</v>
      </c>
      <c r="V40" s="4">
        <v>0.23</v>
      </c>
      <c r="W40" s="4">
        <v>0.09</v>
      </c>
      <c r="X40" s="4">
        <v>0.09</v>
      </c>
      <c r="Y40" s="4">
        <v>0.12</v>
      </c>
      <c r="Z40" s="4">
        <v>0.72</v>
      </c>
      <c r="AA40" s="9">
        <v>0.09</v>
      </c>
      <c r="AB40" s="9">
        <v>0.03</v>
      </c>
      <c r="AC40" s="9"/>
      <c r="AD40" s="9">
        <v>-8119.5</v>
      </c>
      <c r="AE40" s="9">
        <v>1516.5</v>
      </c>
      <c r="AF40" s="4">
        <v>202</v>
      </c>
      <c r="AG40" s="4" t="s">
        <v>195</v>
      </c>
      <c r="AH40" s="4" t="s">
        <v>195</v>
      </c>
      <c r="AI40" s="4" t="s">
        <v>267</v>
      </c>
      <c r="AJ40" s="4">
        <v>38.71</v>
      </c>
      <c r="AK40" s="4">
        <v>24.34</v>
      </c>
      <c r="AL40" s="4">
        <v>38</v>
      </c>
      <c r="AM40" s="4" t="s">
        <v>282</v>
      </c>
    </row>
    <row r="41" spans="1:40" s="4" customFormat="1" x14ac:dyDescent="0.3">
      <c r="A41" s="8" t="s">
        <v>283</v>
      </c>
      <c r="B41" s="77" t="s">
        <v>267</v>
      </c>
      <c r="C41" s="4">
        <v>0.01</v>
      </c>
      <c r="D41" s="4">
        <v>31.22</v>
      </c>
      <c r="E41" s="4">
        <v>0.05</v>
      </c>
      <c r="F41" s="4">
        <v>0.52</v>
      </c>
      <c r="G41" s="4">
        <v>0.59</v>
      </c>
      <c r="H41" s="4">
        <v>62.5</v>
      </c>
      <c r="I41" s="4">
        <v>1.1499999999999999</v>
      </c>
      <c r="J41" s="4">
        <v>0.17</v>
      </c>
      <c r="K41" s="4">
        <v>96.69</v>
      </c>
      <c r="L41" s="4">
        <v>275</v>
      </c>
      <c r="M41" s="4">
        <v>303</v>
      </c>
      <c r="N41" s="4">
        <v>713</v>
      </c>
      <c r="O41" s="4">
        <v>972</v>
      </c>
      <c r="P41" s="4">
        <v>802</v>
      </c>
      <c r="Q41" s="4">
        <v>1497</v>
      </c>
      <c r="R41" s="4">
        <v>806</v>
      </c>
      <c r="S41" s="4">
        <v>287</v>
      </c>
      <c r="U41" s="4">
        <v>0.02</v>
      </c>
      <c r="V41" s="4">
        <v>0.24</v>
      </c>
      <c r="W41" s="4">
        <v>0.06</v>
      </c>
      <c r="X41" s="4">
        <v>0.1</v>
      </c>
      <c r="Y41" s="4">
        <v>0.09</v>
      </c>
      <c r="Z41" s="4">
        <v>0.75</v>
      </c>
      <c r="AA41" s="9">
        <v>0.09</v>
      </c>
      <c r="AB41" s="9">
        <v>0.03</v>
      </c>
      <c r="AC41" s="9"/>
      <c r="AD41" s="9">
        <v>-8116.3</v>
      </c>
      <c r="AE41" s="9">
        <v>1512</v>
      </c>
      <c r="AF41" s="4">
        <v>202</v>
      </c>
      <c r="AG41" s="4" t="s">
        <v>195</v>
      </c>
      <c r="AH41" s="4" t="s">
        <v>195</v>
      </c>
      <c r="AI41" s="4" t="s">
        <v>267</v>
      </c>
      <c r="AJ41" s="4">
        <v>44.24</v>
      </c>
      <c r="AK41" s="4">
        <v>24.61</v>
      </c>
      <c r="AL41" s="4">
        <v>39</v>
      </c>
      <c r="AM41" s="4" t="s">
        <v>284</v>
      </c>
    </row>
    <row r="42" spans="1:40" s="4" customFormat="1" x14ac:dyDescent="0.3">
      <c r="A42" s="8" t="s">
        <v>285</v>
      </c>
      <c r="B42" s="77" t="s">
        <v>267</v>
      </c>
      <c r="C42" s="4">
        <v>0.01</v>
      </c>
      <c r="D42" s="4">
        <v>31.88</v>
      </c>
      <c r="E42" s="4">
        <v>0.03</v>
      </c>
      <c r="F42" s="4">
        <v>0.15</v>
      </c>
      <c r="G42" s="4">
        <v>0.24</v>
      </c>
      <c r="H42" s="4">
        <v>65.25</v>
      </c>
      <c r="I42" s="4">
        <v>1.1299999999999999</v>
      </c>
      <c r="J42" s="4">
        <v>0.13</v>
      </c>
      <c r="K42" s="4">
        <v>99.26</v>
      </c>
      <c r="L42" s="4">
        <v>283</v>
      </c>
      <c r="M42" s="4">
        <v>314</v>
      </c>
      <c r="N42" s="4">
        <v>706</v>
      </c>
      <c r="O42" s="4">
        <v>880</v>
      </c>
      <c r="P42" s="4">
        <v>792</v>
      </c>
      <c r="Q42" s="4">
        <v>1476</v>
      </c>
      <c r="R42" s="4">
        <v>809</v>
      </c>
      <c r="S42" s="4">
        <v>295</v>
      </c>
      <c r="U42" s="4">
        <v>0.02</v>
      </c>
      <c r="V42" s="4">
        <v>0.24</v>
      </c>
      <c r="W42" s="4">
        <v>0.06</v>
      </c>
      <c r="X42" s="4">
        <v>0.08</v>
      </c>
      <c r="Y42" s="4">
        <v>0.08</v>
      </c>
      <c r="Z42" s="4">
        <v>0.77</v>
      </c>
      <c r="AA42" s="9">
        <v>0.09</v>
      </c>
      <c r="AB42" s="9">
        <v>0.03</v>
      </c>
      <c r="AC42" s="9"/>
      <c r="AD42" s="9">
        <v>-8113.1</v>
      </c>
      <c r="AE42" s="9">
        <v>1507.5</v>
      </c>
      <c r="AF42" s="4">
        <v>202</v>
      </c>
      <c r="AG42" s="4" t="s">
        <v>195</v>
      </c>
      <c r="AH42" s="4" t="s">
        <v>195</v>
      </c>
      <c r="AI42" s="4" t="s">
        <v>267</v>
      </c>
      <c r="AJ42" s="4">
        <v>49.77</v>
      </c>
      <c r="AK42" s="4">
        <v>25.28</v>
      </c>
      <c r="AL42" s="4">
        <v>40</v>
      </c>
      <c r="AM42" s="4" t="s">
        <v>286</v>
      </c>
    </row>
    <row r="43" spans="1:40" s="4" customFormat="1" x14ac:dyDescent="0.3">
      <c r="A43" s="8" t="s">
        <v>287</v>
      </c>
      <c r="B43" s="77" t="s">
        <v>267</v>
      </c>
      <c r="C43" s="4">
        <v>0.01</v>
      </c>
      <c r="D43" s="4">
        <v>31.71</v>
      </c>
      <c r="E43" s="4">
        <v>0.02</v>
      </c>
      <c r="F43" s="4">
        <v>0.14000000000000001</v>
      </c>
      <c r="G43" s="4">
        <v>0.38</v>
      </c>
      <c r="H43" s="4">
        <v>64.05</v>
      </c>
      <c r="I43" s="4">
        <v>1.24</v>
      </c>
      <c r="J43" s="4">
        <v>0.12</v>
      </c>
      <c r="K43" s="4">
        <v>98.21</v>
      </c>
      <c r="L43" s="4">
        <v>280</v>
      </c>
      <c r="M43" s="4">
        <v>308</v>
      </c>
      <c r="N43" s="4">
        <v>665</v>
      </c>
      <c r="O43" s="4">
        <v>989</v>
      </c>
      <c r="P43" s="4">
        <v>798</v>
      </c>
      <c r="Q43" s="4">
        <v>1497</v>
      </c>
      <c r="R43" s="4">
        <v>803</v>
      </c>
      <c r="S43" s="4">
        <v>295</v>
      </c>
      <c r="U43" s="4">
        <v>0.02</v>
      </c>
      <c r="V43" s="4">
        <v>0.24</v>
      </c>
      <c r="W43" s="4">
        <v>0.06</v>
      </c>
      <c r="X43" s="4">
        <v>0.09</v>
      </c>
      <c r="Y43" s="4">
        <v>0.08</v>
      </c>
      <c r="Z43" s="4">
        <v>0.76</v>
      </c>
      <c r="AA43" s="9">
        <v>0.1</v>
      </c>
      <c r="AB43" s="9">
        <v>0.03</v>
      </c>
      <c r="AC43" s="9"/>
      <c r="AD43" s="9">
        <v>-8109.9</v>
      </c>
      <c r="AE43" s="9">
        <v>1503</v>
      </c>
      <c r="AF43" s="4">
        <v>202</v>
      </c>
      <c r="AG43" s="4" t="s">
        <v>195</v>
      </c>
      <c r="AH43" s="4" t="s">
        <v>195</v>
      </c>
      <c r="AI43" s="4" t="s">
        <v>267</v>
      </c>
      <c r="AJ43" s="4">
        <v>55.3</v>
      </c>
      <c r="AK43" s="4">
        <v>25.11</v>
      </c>
      <c r="AL43" s="4">
        <v>41</v>
      </c>
      <c r="AM43" s="4" t="s">
        <v>288</v>
      </c>
    </row>
    <row r="44" spans="1:40" s="4" customFormat="1" x14ac:dyDescent="0.3">
      <c r="A44" s="8" t="s">
        <v>289</v>
      </c>
      <c r="B44" s="77" t="s">
        <v>267</v>
      </c>
      <c r="C44" s="4">
        <v>0.2</v>
      </c>
      <c r="D44" s="4">
        <v>32</v>
      </c>
      <c r="E44" s="4">
        <v>0</v>
      </c>
      <c r="F44" s="4">
        <v>0.12</v>
      </c>
      <c r="G44" s="4">
        <v>0.39</v>
      </c>
      <c r="H44" s="4">
        <v>63.8</v>
      </c>
      <c r="I44" s="4">
        <v>1.33</v>
      </c>
      <c r="J44" s="4">
        <v>0.1</v>
      </c>
      <c r="K44" s="4">
        <v>98.86</v>
      </c>
      <c r="L44" s="4">
        <v>290</v>
      </c>
      <c r="M44" s="4">
        <v>306</v>
      </c>
      <c r="O44" s="4">
        <v>939</v>
      </c>
      <c r="P44" s="4">
        <v>809</v>
      </c>
      <c r="Q44" s="4">
        <v>1505</v>
      </c>
      <c r="R44" s="4">
        <v>807</v>
      </c>
      <c r="S44" s="4">
        <v>292</v>
      </c>
      <c r="U44" s="4">
        <v>0.03</v>
      </c>
      <c r="V44" s="4">
        <v>0.24</v>
      </c>
      <c r="W44" s="4">
        <v>0</v>
      </c>
      <c r="X44" s="4">
        <v>0.08</v>
      </c>
      <c r="Y44" s="4">
        <v>0.08</v>
      </c>
      <c r="Z44" s="4">
        <v>0.76</v>
      </c>
      <c r="AA44" s="9">
        <v>0.1</v>
      </c>
      <c r="AB44" s="9">
        <v>0.03</v>
      </c>
      <c r="AC44" s="9"/>
      <c r="AD44" s="9">
        <v>-8106.6</v>
      </c>
      <c r="AE44" s="9">
        <v>1498.5</v>
      </c>
      <c r="AF44" s="4">
        <v>202</v>
      </c>
      <c r="AG44" s="4" t="s">
        <v>195</v>
      </c>
      <c r="AH44" s="4" t="s">
        <v>195</v>
      </c>
      <c r="AI44" s="4" t="s">
        <v>267</v>
      </c>
      <c r="AJ44" s="4">
        <v>60.83</v>
      </c>
      <c r="AK44" s="4">
        <v>25.41</v>
      </c>
      <c r="AL44" s="4">
        <v>42</v>
      </c>
      <c r="AM44" s="4" t="s">
        <v>290</v>
      </c>
    </row>
    <row r="45" spans="1:40" s="4" customFormat="1" x14ac:dyDescent="0.3">
      <c r="A45" s="8" t="s">
        <v>291</v>
      </c>
      <c r="B45" s="77" t="s">
        <v>267</v>
      </c>
      <c r="C45" s="4">
        <v>0.01</v>
      </c>
      <c r="D45" s="4">
        <v>31.77</v>
      </c>
      <c r="E45" s="4">
        <v>0.01</v>
      </c>
      <c r="F45" s="4">
        <v>0.13</v>
      </c>
      <c r="G45" s="4">
        <v>0.33</v>
      </c>
      <c r="H45" s="4">
        <v>64.62</v>
      </c>
      <c r="I45" s="4">
        <v>1.68</v>
      </c>
      <c r="J45" s="4">
        <v>7.0000000000000007E-2</v>
      </c>
      <c r="K45" s="4">
        <v>99</v>
      </c>
      <c r="L45" s="4">
        <v>275</v>
      </c>
      <c r="M45" s="4">
        <v>320</v>
      </c>
      <c r="N45" s="4">
        <v>726</v>
      </c>
      <c r="O45" s="4">
        <v>920</v>
      </c>
      <c r="P45" s="4">
        <v>808</v>
      </c>
      <c r="Q45" s="4">
        <v>1459</v>
      </c>
      <c r="R45" s="4">
        <v>803</v>
      </c>
      <c r="S45" s="4">
        <v>278</v>
      </c>
      <c r="U45" s="4">
        <v>0.02</v>
      </c>
      <c r="V45" s="4">
        <v>0.24</v>
      </c>
      <c r="W45" s="4">
        <v>0.06</v>
      </c>
      <c r="X45" s="4">
        <v>0.08</v>
      </c>
      <c r="Y45" s="4">
        <v>0.08</v>
      </c>
      <c r="Z45" s="4">
        <v>0.76</v>
      </c>
      <c r="AA45" s="9">
        <v>0.11</v>
      </c>
      <c r="AB45" s="9">
        <v>0.02</v>
      </c>
      <c r="AC45" s="9"/>
      <c r="AD45" s="9">
        <v>-8103.4</v>
      </c>
      <c r="AE45" s="9">
        <v>1494</v>
      </c>
      <c r="AF45" s="4">
        <v>202</v>
      </c>
      <c r="AG45" s="4" t="s">
        <v>195</v>
      </c>
      <c r="AH45" s="4" t="s">
        <v>195</v>
      </c>
      <c r="AI45" s="4" t="s">
        <v>267</v>
      </c>
      <c r="AJ45" s="4">
        <v>66.36</v>
      </c>
      <c r="AK45" s="4">
        <v>25.36</v>
      </c>
      <c r="AL45" s="4">
        <v>43</v>
      </c>
      <c r="AM45" s="4" t="s">
        <v>292</v>
      </c>
    </row>
    <row r="46" spans="1:40" s="4" customFormat="1" x14ac:dyDescent="0.3">
      <c r="A46" s="8" t="s">
        <v>293</v>
      </c>
      <c r="B46" s="77" t="s">
        <v>267</v>
      </c>
      <c r="C46" s="4">
        <v>0.03</v>
      </c>
      <c r="D46" s="4">
        <v>32.049999999999997</v>
      </c>
      <c r="E46" s="4">
        <v>0</v>
      </c>
      <c r="F46" s="4">
        <v>0.06</v>
      </c>
      <c r="G46" s="4">
        <v>0.5</v>
      </c>
      <c r="H46" s="4">
        <v>63.57</v>
      </c>
      <c r="I46" s="4">
        <v>2.42</v>
      </c>
      <c r="J46" s="4">
        <v>0</v>
      </c>
      <c r="K46" s="4">
        <v>98.95</v>
      </c>
      <c r="L46" s="4">
        <v>271</v>
      </c>
      <c r="M46" s="4">
        <v>321</v>
      </c>
      <c r="O46" s="4">
        <v>980</v>
      </c>
      <c r="P46" s="4">
        <v>784</v>
      </c>
      <c r="Q46" s="4">
        <v>1477</v>
      </c>
      <c r="R46" s="4">
        <v>807</v>
      </c>
      <c r="U46" s="4">
        <v>0.02</v>
      </c>
      <c r="V46" s="4">
        <v>0.25</v>
      </c>
      <c r="W46" s="4">
        <v>0</v>
      </c>
      <c r="X46" s="4">
        <v>0.08</v>
      </c>
      <c r="Y46" s="4">
        <v>0.08</v>
      </c>
      <c r="Z46" s="4">
        <v>0.75</v>
      </c>
      <c r="AA46" s="9">
        <v>0.12</v>
      </c>
      <c r="AB46" s="9">
        <v>0</v>
      </c>
      <c r="AC46" s="9"/>
      <c r="AD46" s="9">
        <v>-8100.2</v>
      </c>
      <c r="AE46" s="9">
        <v>1489.5</v>
      </c>
      <c r="AF46" s="4">
        <v>202</v>
      </c>
      <c r="AG46" s="4" t="s">
        <v>195</v>
      </c>
      <c r="AH46" s="4" t="s">
        <v>195</v>
      </c>
      <c r="AI46" s="4" t="s">
        <v>267</v>
      </c>
      <c r="AJ46" s="4">
        <v>71.89</v>
      </c>
      <c r="AK46" s="4">
        <v>25.5</v>
      </c>
      <c r="AL46" s="4">
        <v>44</v>
      </c>
      <c r="AM46" s="4" t="s">
        <v>294</v>
      </c>
    </row>
    <row r="47" spans="1:40" s="4" customFormat="1" x14ac:dyDescent="0.3">
      <c r="A47" s="8" t="s">
        <v>295</v>
      </c>
      <c r="B47" s="77" t="s">
        <v>267</v>
      </c>
      <c r="C47" s="4">
        <v>0.08</v>
      </c>
      <c r="D47" s="4">
        <v>32.130000000000003</v>
      </c>
      <c r="E47" s="4">
        <v>0.02</v>
      </c>
      <c r="F47" s="4">
        <v>0.09</v>
      </c>
      <c r="G47" s="4">
        <v>0.86</v>
      </c>
      <c r="H47" s="4">
        <v>62.55</v>
      </c>
      <c r="I47" s="4">
        <v>2.33</v>
      </c>
      <c r="J47" s="4">
        <v>0.01</v>
      </c>
      <c r="K47" s="4">
        <v>98.69</v>
      </c>
      <c r="L47" s="4">
        <v>284</v>
      </c>
      <c r="M47" s="4">
        <v>326</v>
      </c>
      <c r="N47" s="4">
        <v>706</v>
      </c>
      <c r="O47" s="4">
        <v>991</v>
      </c>
      <c r="P47" s="4">
        <v>847</v>
      </c>
      <c r="Q47" s="4">
        <v>1472</v>
      </c>
      <c r="R47" s="4">
        <v>823</v>
      </c>
      <c r="S47" s="4">
        <v>339</v>
      </c>
      <c r="U47" s="4">
        <v>0.03</v>
      </c>
      <c r="V47" s="4">
        <v>0.25</v>
      </c>
      <c r="W47" s="4">
        <v>0.06</v>
      </c>
      <c r="X47" s="4">
        <v>0.09</v>
      </c>
      <c r="Y47" s="4">
        <v>0.1</v>
      </c>
      <c r="Z47" s="4">
        <v>0.75</v>
      </c>
      <c r="AA47" s="9">
        <v>0.12</v>
      </c>
      <c r="AB47" s="9">
        <v>0.03</v>
      </c>
      <c r="AC47" s="9"/>
      <c r="AD47" s="9">
        <v>-8097</v>
      </c>
      <c r="AE47" s="9">
        <v>1485</v>
      </c>
      <c r="AF47" s="4">
        <v>202</v>
      </c>
      <c r="AG47" s="4" t="s">
        <v>195</v>
      </c>
      <c r="AH47" s="4" t="s">
        <v>195</v>
      </c>
      <c r="AI47" s="4" t="s">
        <v>267</v>
      </c>
      <c r="AJ47" s="4">
        <v>77.42</v>
      </c>
      <c r="AK47" s="4">
        <v>25.5</v>
      </c>
      <c r="AL47" s="4">
        <v>45</v>
      </c>
      <c r="AM47" s="4" t="s">
        <v>296</v>
      </c>
    </row>
    <row r="48" spans="1:40" s="4" customFormat="1" x14ac:dyDescent="0.3">
      <c r="A48" s="8" t="s">
        <v>297</v>
      </c>
      <c r="B48" s="77" t="s">
        <v>298</v>
      </c>
      <c r="C48" s="28">
        <v>9.3800000000000008</v>
      </c>
      <c r="D48" s="28">
        <v>72.42</v>
      </c>
      <c r="E48" s="28">
        <v>0.48</v>
      </c>
      <c r="F48" s="28">
        <v>1.61</v>
      </c>
      <c r="G48" s="28">
        <v>7.0000000000000007E-2</v>
      </c>
      <c r="H48" s="28">
        <v>6.16</v>
      </c>
      <c r="I48" s="28">
        <v>0.02</v>
      </c>
      <c r="J48" s="28">
        <v>0.01</v>
      </c>
      <c r="K48" s="28">
        <v>91.28</v>
      </c>
      <c r="L48" s="28">
        <v>266</v>
      </c>
      <c r="M48" s="28">
        <v>304</v>
      </c>
      <c r="N48" s="28">
        <v>605</v>
      </c>
      <c r="O48" s="28">
        <v>790</v>
      </c>
      <c r="P48" s="28">
        <v>646</v>
      </c>
      <c r="Q48" s="28">
        <v>1010</v>
      </c>
      <c r="R48" s="28">
        <v>711</v>
      </c>
      <c r="S48" s="28">
        <v>237</v>
      </c>
      <c r="T48" s="28"/>
      <c r="U48" s="28">
        <v>0.11</v>
      </c>
      <c r="V48" s="28">
        <v>0.48</v>
      </c>
      <c r="W48" s="28">
        <v>7.0000000000000007E-2</v>
      </c>
      <c r="X48" s="28">
        <v>0.13</v>
      </c>
      <c r="Y48" s="28">
        <v>0.06</v>
      </c>
      <c r="Z48" s="28">
        <v>0.22</v>
      </c>
      <c r="AA48" s="29">
        <v>0.06</v>
      </c>
      <c r="AB48" s="29">
        <v>0.02</v>
      </c>
      <c r="AC48" s="29"/>
      <c r="AD48" s="29">
        <v>-8164</v>
      </c>
      <c r="AE48" s="29">
        <v>1526</v>
      </c>
      <c r="AF48" s="28">
        <v>202</v>
      </c>
      <c r="AG48" s="28" t="s">
        <v>195</v>
      </c>
      <c r="AH48" s="28" t="s">
        <v>195</v>
      </c>
      <c r="AI48" s="28" t="s">
        <v>298</v>
      </c>
      <c r="AJ48" s="28">
        <v>0</v>
      </c>
      <c r="AK48" s="28">
        <v>12.1</v>
      </c>
      <c r="AL48" s="28">
        <v>46</v>
      </c>
      <c r="AM48" s="28" t="s">
        <v>299</v>
      </c>
      <c r="AN48" s="28"/>
    </row>
    <row r="49" spans="1:40" s="4" customFormat="1" x14ac:dyDescent="0.3">
      <c r="A49" s="8" t="s">
        <v>300</v>
      </c>
      <c r="B49" s="77" t="s">
        <v>298</v>
      </c>
      <c r="C49" s="4">
        <v>0</v>
      </c>
      <c r="D49" s="4">
        <v>31.81</v>
      </c>
      <c r="E49" s="4">
        <v>0</v>
      </c>
      <c r="F49" s="4">
        <v>0.03</v>
      </c>
      <c r="G49" s="4">
        <v>1.18</v>
      </c>
      <c r="H49" s="4">
        <v>64.37</v>
      </c>
      <c r="I49" s="4">
        <v>1.25</v>
      </c>
      <c r="J49" s="4">
        <v>0.06</v>
      </c>
      <c r="K49" s="4">
        <v>99.24</v>
      </c>
      <c r="M49" s="4">
        <v>312</v>
      </c>
      <c r="N49" s="4">
        <v>639</v>
      </c>
      <c r="O49" s="4">
        <v>1009</v>
      </c>
      <c r="P49" s="4">
        <v>849</v>
      </c>
      <c r="Q49" s="4">
        <v>1508</v>
      </c>
      <c r="R49" s="4">
        <v>799</v>
      </c>
      <c r="S49" s="4">
        <v>329</v>
      </c>
      <c r="U49" s="4">
        <v>0</v>
      </c>
      <c r="V49" s="4">
        <v>0.24</v>
      </c>
      <c r="W49" s="4">
        <v>0.05</v>
      </c>
      <c r="X49" s="4">
        <v>0.09</v>
      </c>
      <c r="Y49" s="4">
        <v>0.11</v>
      </c>
      <c r="Z49" s="4">
        <v>0.76</v>
      </c>
      <c r="AA49" s="9">
        <v>0.1</v>
      </c>
      <c r="AB49" s="9">
        <v>0.03</v>
      </c>
      <c r="AC49" s="9"/>
      <c r="AD49" s="9">
        <v>-8160.1</v>
      </c>
      <c r="AE49" s="9">
        <v>1527.3</v>
      </c>
      <c r="AF49" s="4">
        <v>202</v>
      </c>
      <c r="AG49" s="4" t="s">
        <v>195</v>
      </c>
      <c r="AH49" s="4" t="s">
        <v>195</v>
      </c>
      <c r="AI49" s="4" t="s">
        <v>298</v>
      </c>
      <c r="AJ49" s="4">
        <v>4.13</v>
      </c>
      <c r="AK49" s="4">
        <v>25.4</v>
      </c>
      <c r="AL49" s="4">
        <v>47</v>
      </c>
      <c r="AM49" s="4" t="s">
        <v>301</v>
      </c>
    </row>
    <row r="50" spans="1:40" s="4" customFormat="1" x14ac:dyDescent="0.3">
      <c r="A50" s="8" t="s">
        <v>302</v>
      </c>
      <c r="B50" s="77" t="s">
        <v>298</v>
      </c>
      <c r="C50" s="4">
        <v>0</v>
      </c>
      <c r="D50" s="4">
        <v>31.91</v>
      </c>
      <c r="E50" s="4">
        <v>0.02</v>
      </c>
      <c r="F50" s="4">
        <v>0.1</v>
      </c>
      <c r="G50" s="4">
        <v>0.77</v>
      </c>
      <c r="H50" s="4">
        <v>64.33</v>
      </c>
      <c r="I50" s="4">
        <v>1.24</v>
      </c>
      <c r="J50" s="4">
        <v>7.0000000000000007E-2</v>
      </c>
      <c r="K50" s="4">
        <v>98.88</v>
      </c>
      <c r="M50" s="4">
        <v>308</v>
      </c>
      <c r="N50" s="4">
        <v>679</v>
      </c>
      <c r="O50" s="4">
        <v>972</v>
      </c>
      <c r="P50" s="4">
        <v>818</v>
      </c>
      <c r="Q50" s="4">
        <v>1497</v>
      </c>
      <c r="R50" s="4">
        <v>806</v>
      </c>
      <c r="S50" s="4">
        <v>314</v>
      </c>
      <c r="U50" s="4">
        <v>0</v>
      </c>
      <c r="V50" s="4">
        <v>0.24</v>
      </c>
      <c r="W50" s="4">
        <v>0.06</v>
      </c>
      <c r="X50" s="4">
        <v>0.08</v>
      </c>
      <c r="Y50" s="4">
        <v>0.1</v>
      </c>
      <c r="Z50" s="4">
        <v>0.76</v>
      </c>
      <c r="AA50" s="9">
        <v>0.1</v>
      </c>
      <c r="AB50" s="9">
        <v>0.03</v>
      </c>
      <c r="AC50" s="9"/>
      <c r="AD50" s="9">
        <v>-8156.1</v>
      </c>
      <c r="AE50" s="9">
        <v>1528.6</v>
      </c>
      <c r="AF50" s="4">
        <v>202</v>
      </c>
      <c r="AG50" s="4" t="s">
        <v>195</v>
      </c>
      <c r="AH50" s="4" t="s">
        <v>195</v>
      </c>
      <c r="AI50" s="4" t="s">
        <v>298</v>
      </c>
      <c r="AJ50" s="4">
        <v>8.27</v>
      </c>
      <c r="AK50" s="4">
        <v>25.22</v>
      </c>
      <c r="AL50" s="4">
        <v>48</v>
      </c>
      <c r="AM50" s="4" t="s">
        <v>303</v>
      </c>
    </row>
    <row r="51" spans="1:40" s="4" customFormat="1" x14ac:dyDescent="0.3">
      <c r="A51" s="8" t="s">
        <v>304</v>
      </c>
      <c r="B51" s="77" t="s">
        <v>298</v>
      </c>
      <c r="C51" s="4">
        <v>0</v>
      </c>
      <c r="D51" s="4">
        <v>31.86</v>
      </c>
      <c r="E51" s="4">
        <v>0.01</v>
      </c>
      <c r="F51" s="4">
        <v>0.13</v>
      </c>
      <c r="G51" s="4">
        <v>0.51</v>
      </c>
      <c r="H51" s="4">
        <v>64.66</v>
      </c>
      <c r="I51" s="4">
        <v>1.25</v>
      </c>
      <c r="J51" s="4">
        <v>0.06</v>
      </c>
      <c r="K51" s="4">
        <v>98.94</v>
      </c>
      <c r="M51" s="4">
        <v>317</v>
      </c>
      <c r="N51" s="4">
        <v>661</v>
      </c>
      <c r="O51" s="4">
        <v>954</v>
      </c>
      <c r="P51" s="4">
        <v>838</v>
      </c>
      <c r="Q51" s="4">
        <v>1457</v>
      </c>
      <c r="R51" s="4">
        <v>809</v>
      </c>
      <c r="S51" s="4">
        <v>317</v>
      </c>
      <c r="U51" s="4">
        <v>0</v>
      </c>
      <c r="V51" s="4">
        <v>0.24</v>
      </c>
      <c r="W51" s="4">
        <v>0.06</v>
      </c>
      <c r="X51" s="4">
        <v>0.08</v>
      </c>
      <c r="Y51" s="4">
        <v>0.09</v>
      </c>
      <c r="Z51" s="4">
        <v>0.76</v>
      </c>
      <c r="AA51" s="9">
        <v>0.1</v>
      </c>
      <c r="AB51" s="9">
        <v>0.03</v>
      </c>
      <c r="AC51" s="9"/>
      <c r="AD51" s="9">
        <v>-8152.2</v>
      </c>
      <c r="AE51" s="9">
        <v>1529.9</v>
      </c>
      <c r="AF51" s="4">
        <v>202</v>
      </c>
      <c r="AG51" s="4" t="s">
        <v>195</v>
      </c>
      <c r="AH51" s="4" t="s">
        <v>195</v>
      </c>
      <c r="AI51" s="4" t="s">
        <v>298</v>
      </c>
      <c r="AJ51" s="4">
        <v>12.4</v>
      </c>
      <c r="AK51" s="4">
        <v>25.26</v>
      </c>
      <c r="AL51" s="4">
        <v>49</v>
      </c>
      <c r="AM51" s="4" t="s">
        <v>305</v>
      </c>
    </row>
    <row r="52" spans="1:40" s="4" customFormat="1" x14ac:dyDescent="0.3">
      <c r="A52" s="8" t="s">
        <v>306</v>
      </c>
      <c r="B52" s="77" t="s">
        <v>298</v>
      </c>
      <c r="C52" s="4">
        <v>0</v>
      </c>
      <c r="D52" s="4">
        <v>31.8</v>
      </c>
      <c r="E52" s="4">
        <v>0.02</v>
      </c>
      <c r="F52" s="4">
        <v>0.11</v>
      </c>
      <c r="G52" s="4">
        <v>0.81</v>
      </c>
      <c r="H52" s="4">
        <v>64.48</v>
      </c>
      <c r="I52" s="4">
        <v>1.33</v>
      </c>
      <c r="J52" s="4">
        <v>0.01</v>
      </c>
      <c r="K52" s="4">
        <v>98.89</v>
      </c>
      <c r="M52" s="4">
        <v>309</v>
      </c>
      <c r="N52" s="4">
        <v>668</v>
      </c>
      <c r="O52" s="4">
        <v>903</v>
      </c>
      <c r="P52" s="4">
        <v>815</v>
      </c>
      <c r="Q52" s="4">
        <v>1497</v>
      </c>
      <c r="R52" s="4">
        <v>798</v>
      </c>
      <c r="S52" s="4">
        <v>338</v>
      </c>
      <c r="U52" s="4">
        <v>0</v>
      </c>
      <c r="V52" s="4">
        <v>0.24</v>
      </c>
      <c r="W52" s="4">
        <v>0.06</v>
      </c>
      <c r="X52" s="4">
        <v>0.08</v>
      </c>
      <c r="Y52" s="4">
        <v>0.1</v>
      </c>
      <c r="Z52" s="4">
        <v>0.76</v>
      </c>
      <c r="AA52" s="9">
        <v>0.1</v>
      </c>
      <c r="AB52" s="9">
        <v>0.03</v>
      </c>
      <c r="AC52" s="9"/>
      <c r="AD52" s="9">
        <v>-8148.3</v>
      </c>
      <c r="AE52" s="9">
        <v>1531.1</v>
      </c>
      <c r="AF52" s="4">
        <v>202</v>
      </c>
      <c r="AG52" s="4" t="s">
        <v>195</v>
      </c>
      <c r="AH52" s="4" t="s">
        <v>195</v>
      </c>
      <c r="AI52" s="4" t="s">
        <v>298</v>
      </c>
      <c r="AJ52" s="4">
        <v>16.53</v>
      </c>
      <c r="AK52" s="4">
        <v>25.25</v>
      </c>
      <c r="AL52" s="4">
        <v>50</v>
      </c>
      <c r="AM52" s="4" t="s">
        <v>307</v>
      </c>
    </row>
    <row r="53" spans="1:40" s="4" customFormat="1" x14ac:dyDescent="0.3">
      <c r="A53" s="8" t="s">
        <v>308</v>
      </c>
      <c r="B53" s="77" t="s">
        <v>298</v>
      </c>
      <c r="C53" s="4">
        <v>0.01</v>
      </c>
      <c r="D53" s="4">
        <v>32.14</v>
      </c>
      <c r="E53" s="4">
        <v>0.02</v>
      </c>
      <c r="F53" s="4">
        <v>0.19</v>
      </c>
      <c r="G53" s="4">
        <v>0.18</v>
      </c>
      <c r="H53" s="4">
        <v>64.84</v>
      </c>
      <c r="I53" s="4">
        <v>1.29</v>
      </c>
      <c r="J53" s="4">
        <v>0.05</v>
      </c>
      <c r="K53" s="4">
        <v>99.13</v>
      </c>
      <c r="L53" s="4">
        <v>272</v>
      </c>
      <c r="M53" s="4">
        <v>314</v>
      </c>
      <c r="N53" s="4">
        <v>707</v>
      </c>
      <c r="O53" s="4">
        <v>865</v>
      </c>
      <c r="P53" s="4">
        <v>788</v>
      </c>
      <c r="Q53" s="4">
        <v>1478</v>
      </c>
      <c r="R53" s="4">
        <v>814</v>
      </c>
      <c r="S53" s="4">
        <v>287</v>
      </c>
      <c r="U53" s="4">
        <v>0.02</v>
      </c>
      <c r="V53" s="4">
        <v>0.25</v>
      </c>
      <c r="W53" s="4">
        <v>0.06</v>
      </c>
      <c r="X53" s="4">
        <v>0.08</v>
      </c>
      <c r="Y53" s="4">
        <v>7.0000000000000007E-2</v>
      </c>
      <c r="Z53" s="4">
        <v>0.76</v>
      </c>
      <c r="AA53" s="9">
        <v>0.1</v>
      </c>
      <c r="AB53" s="9">
        <v>0.03</v>
      </c>
      <c r="AC53" s="9"/>
      <c r="AD53" s="9">
        <v>-8144.4</v>
      </c>
      <c r="AE53" s="9">
        <v>1532.4</v>
      </c>
      <c r="AF53" s="4">
        <v>202</v>
      </c>
      <c r="AG53" s="4" t="s">
        <v>195</v>
      </c>
      <c r="AH53" s="4" t="s">
        <v>195</v>
      </c>
      <c r="AI53" s="4" t="s">
        <v>298</v>
      </c>
      <c r="AJ53" s="4">
        <v>20.67</v>
      </c>
      <c r="AK53" s="4">
        <v>25.26</v>
      </c>
      <c r="AL53" s="4">
        <v>51</v>
      </c>
      <c r="AM53" s="4" t="s">
        <v>309</v>
      </c>
    </row>
    <row r="54" spans="1:40" s="4" customFormat="1" x14ac:dyDescent="0.3">
      <c r="A54" s="8" t="s">
        <v>310</v>
      </c>
      <c r="B54" s="77" t="s">
        <v>298</v>
      </c>
      <c r="C54" s="4">
        <v>27.22</v>
      </c>
      <c r="D54" s="4">
        <v>24.74</v>
      </c>
      <c r="E54" s="4">
        <v>0.33</v>
      </c>
      <c r="F54" s="4">
        <v>0.62</v>
      </c>
      <c r="G54" s="4">
        <v>6.21</v>
      </c>
      <c r="H54" s="4">
        <v>34.880000000000003</v>
      </c>
      <c r="I54" s="4">
        <v>0.64</v>
      </c>
      <c r="J54" s="4">
        <v>0</v>
      </c>
      <c r="K54" s="4">
        <v>97.24</v>
      </c>
      <c r="L54" s="4">
        <v>352</v>
      </c>
      <c r="M54" s="4">
        <v>299</v>
      </c>
      <c r="N54" s="4">
        <v>685</v>
      </c>
      <c r="O54" s="4">
        <v>981</v>
      </c>
      <c r="P54" s="4">
        <v>954</v>
      </c>
      <c r="Q54" s="4">
        <v>1735</v>
      </c>
      <c r="R54" s="4">
        <v>891</v>
      </c>
      <c r="U54" s="4">
        <v>0.21</v>
      </c>
      <c r="V54" s="4">
        <v>0.21</v>
      </c>
      <c r="W54" s="4">
        <v>7.0000000000000007E-2</v>
      </c>
      <c r="X54" s="4">
        <v>0.1</v>
      </c>
      <c r="Y54" s="4">
        <v>0.22</v>
      </c>
      <c r="Z54" s="4">
        <v>0.53</v>
      </c>
      <c r="AA54" s="9">
        <v>0.09</v>
      </c>
      <c r="AB54" s="9">
        <v>0</v>
      </c>
      <c r="AC54" s="9"/>
      <c r="AD54" s="9">
        <v>-8140.4</v>
      </c>
      <c r="AE54" s="9">
        <v>1533.7</v>
      </c>
      <c r="AF54" s="4">
        <v>202</v>
      </c>
      <c r="AG54" s="4" t="s">
        <v>195</v>
      </c>
      <c r="AH54" s="4" t="s">
        <v>195</v>
      </c>
      <c r="AI54" s="4" t="s">
        <v>298</v>
      </c>
      <c r="AJ54" s="4">
        <v>24.8</v>
      </c>
      <c r="AK54" s="4">
        <v>21.14</v>
      </c>
      <c r="AL54" s="4">
        <v>52</v>
      </c>
      <c r="AM54" s="4" t="s">
        <v>311</v>
      </c>
    </row>
    <row r="55" spans="1:40" s="4" customFormat="1" x14ac:dyDescent="0.3">
      <c r="A55" s="8" t="s">
        <v>312</v>
      </c>
      <c r="B55" s="77" t="s">
        <v>298</v>
      </c>
      <c r="C55" s="4">
        <v>0.14000000000000001</v>
      </c>
      <c r="D55" s="4">
        <v>31.26</v>
      </c>
      <c r="E55" s="4">
        <v>0.01</v>
      </c>
      <c r="F55" s="4">
        <v>0.15</v>
      </c>
      <c r="G55" s="4">
        <v>0.46</v>
      </c>
      <c r="H55" s="4">
        <v>64.37</v>
      </c>
      <c r="I55" s="4">
        <v>1.3</v>
      </c>
      <c r="J55" s="4">
        <v>0.08</v>
      </c>
      <c r="K55" s="4">
        <v>98.19</v>
      </c>
      <c r="L55" s="4">
        <v>254</v>
      </c>
      <c r="M55" s="4">
        <v>308</v>
      </c>
      <c r="N55" s="4">
        <v>679</v>
      </c>
      <c r="O55" s="4">
        <v>891</v>
      </c>
      <c r="P55" s="4">
        <v>793</v>
      </c>
      <c r="Q55" s="4">
        <v>1477</v>
      </c>
      <c r="R55" s="4">
        <v>827</v>
      </c>
      <c r="S55" s="4">
        <v>313</v>
      </c>
      <c r="U55" s="4">
        <v>0.02</v>
      </c>
      <c r="V55" s="4">
        <v>0.24</v>
      </c>
      <c r="W55" s="4">
        <v>0.06</v>
      </c>
      <c r="X55" s="4">
        <v>0.08</v>
      </c>
      <c r="Y55" s="4">
        <v>0.08</v>
      </c>
      <c r="Z55" s="4">
        <v>0.76</v>
      </c>
      <c r="AA55" s="9">
        <v>0.1</v>
      </c>
      <c r="AB55" s="9">
        <v>0.03</v>
      </c>
      <c r="AC55" s="9"/>
      <c r="AD55" s="9">
        <v>-8136.5</v>
      </c>
      <c r="AE55" s="9">
        <v>1535</v>
      </c>
      <c r="AF55" s="4">
        <v>202</v>
      </c>
      <c r="AG55" s="4" t="s">
        <v>195</v>
      </c>
      <c r="AH55" s="4" t="s">
        <v>195</v>
      </c>
      <c r="AI55" s="4" t="s">
        <v>298</v>
      </c>
      <c r="AJ55" s="4">
        <v>28.94</v>
      </c>
      <c r="AK55" s="4">
        <v>25.09</v>
      </c>
      <c r="AL55" s="4">
        <v>53</v>
      </c>
      <c r="AM55" s="4" t="s">
        <v>313</v>
      </c>
    </row>
    <row r="56" spans="1:40" s="4" customFormat="1" x14ac:dyDescent="0.3">
      <c r="A56" s="8" t="s">
        <v>314</v>
      </c>
      <c r="B56" s="77" t="s">
        <v>298</v>
      </c>
      <c r="C56" s="4">
        <v>0.01</v>
      </c>
      <c r="D56" s="4">
        <v>31.89</v>
      </c>
      <c r="E56" s="4">
        <v>0.01</v>
      </c>
      <c r="F56" s="4">
        <v>0.06</v>
      </c>
      <c r="G56" s="4">
        <v>0.76</v>
      </c>
      <c r="H56" s="4">
        <v>64.790000000000006</v>
      </c>
      <c r="I56" s="4">
        <v>1.19</v>
      </c>
      <c r="J56" s="4">
        <v>7.0000000000000007E-2</v>
      </c>
      <c r="K56" s="4">
        <v>99.19</v>
      </c>
      <c r="L56" s="4">
        <v>281</v>
      </c>
      <c r="M56" s="4">
        <v>300</v>
      </c>
      <c r="N56" s="4">
        <v>654</v>
      </c>
      <c r="O56" s="4">
        <v>999</v>
      </c>
      <c r="P56" s="4">
        <v>829</v>
      </c>
      <c r="Q56" s="4">
        <v>1499</v>
      </c>
      <c r="R56" s="4">
        <v>824</v>
      </c>
      <c r="S56" s="4">
        <v>317</v>
      </c>
      <c r="U56" s="4">
        <v>0.02</v>
      </c>
      <c r="V56" s="4">
        <v>0.24</v>
      </c>
      <c r="W56" s="4">
        <v>0.05</v>
      </c>
      <c r="X56" s="4">
        <v>0.09</v>
      </c>
      <c r="Y56" s="4">
        <v>0.1</v>
      </c>
      <c r="Z56" s="4">
        <v>0.76</v>
      </c>
      <c r="AA56" s="9">
        <v>0.1</v>
      </c>
      <c r="AB56" s="9">
        <v>0.03</v>
      </c>
      <c r="AC56" s="9"/>
      <c r="AD56" s="9">
        <v>-8132.6</v>
      </c>
      <c r="AE56" s="9">
        <v>1536.3</v>
      </c>
      <c r="AF56" s="4">
        <v>202</v>
      </c>
      <c r="AG56" s="4" t="s">
        <v>195</v>
      </c>
      <c r="AH56" s="4" t="s">
        <v>195</v>
      </c>
      <c r="AI56" s="4" t="s">
        <v>298</v>
      </c>
      <c r="AJ56" s="4">
        <v>33.07</v>
      </c>
      <c r="AK56" s="4">
        <v>25.32</v>
      </c>
      <c r="AL56" s="4">
        <v>54</v>
      </c>
      <c r="AM56" s="4" t="s">
        <v>315</v>
      </c>
    </row>
    <row r="57" spans="1:40" s="4" customFormat="1" x14ac:dyDescent="0.3">
      <c r="A57" s="8" t="s">
        <v>316</v>
      </c>
      <c r="B57" s="77" t="s">
        <v>298</v>
      </c>
      <c r="C57" s="4">
        <v>0</v>
      </c>
      <c r="D57" s="4">
        <v>31.88</v>
      </c>
      <c r="E57" s="4">
        <v>0</v>
      </c>
      <c r="F57" s="4">
        <v>0.19</v>
      </c>
      <c r="G57" s="4">
        <v>1.43</v>
      </c>
      <c r="H57" s="4">
        <v>64.260000000000005</v>
      </c>
      <c r="I57" s="4">
        <v>1.1000000000000001</v>
      </c>
      <c r="J57" s="4">
        <v>0.01</v>
      </c>
      <c r="K57" s="4">
        <v>99.65</v>
      </c>
      <c r="M57" s="4">
        <v>307</v>
      </c>
      <c r="O57" s="4">
        <v>871</v>
      </c>
      <c r="P57" s="4">
        <v>871</v>
      </c>
      <c r="Q57" s="4">
        <v>1525</v>
      </c>
      <c r="R57" s="4">
        <v>804</v>
      </c>
      <c r="S57" s="4">
        <v>371</v>
      </c>
      <c r="U57" s="4">
        <v>0</v>
      </c>
      <c r="V57" s="4">
        <v>0.24</v>
      </c>
      <c r="W57" s="4">
        <v>0</v>
      </c>
      <c r="X57" s="4">
        <v>0.08</v>
      </c>
      <c r="Y57" s="4">
        <v>0.12</v>
      </c>
      <c r="Z57" s="4">
        <v>0.76</v>
      </c>
      <c r="AA57" s="9">
        <v>0.09</v>
      </c>
      <c r="AB57" s="9">
        <v>0.03</v>
      </c>
      <c r="AC57" s="9"/>
      <c r="AD57" s="9">
        <v>-8128.6</v>
      </c>
      <c r="AE57" s="9">
        <v>1537.6</v>
      </c>
      <c r="AF57" s="4">
        <v>202</v>
      </c>
      <c r="AG57" s="4" t="s">
        <v>195</v>
      </c>
      <c r="AH57" s="4" t="s">
        <v>195</v>
      </c>
      <c r="AI57" s="4" t="s">
        <v>298</v>
      </c>
      <c r="AJ57" s="4">
        <v>37.200000000000003</v>
      </c>
      <c r="AK57" s="4">
        <v>25.55</v>
      </c>
      <c r="AL57" s="4">
        <v>55</v>
      </c>
      <c r="AM57" s="4" t="s">
        <v>317</v>
      </c>
    </row>
    <row r="58" spans="1:40" s="4" customFormat="1" x14ac:dyDescent="0.3">
      <c r="A58" s="8" t="s">
        <v>318</v>
      </c>
      <c r="B58" s="77" t="s">
        <v>298</v>
      </c>
      <c r="C58" s="4">
        <v>0</v>
      </c>
      <c r="D58" s="4">
        <v>31.99</v>
      </c>
      <c r="E58" s="4">
        <v>0</v>
      </c>
      <c r="F58" s="4">
        <v>0.14000000000000001</v>
      </c>
      <c r="G58" s="4">
        <v>0.82</v>
      </c>
      <c r="H58" s="4">
        <v>64.72</v>
      </c>
      <c r="I58" s="4">
        <v>1.1499999999999999</v>
      </c>
      <c r="J58" s="4">
        <v>7.0000000000000007E-2</v>
      </c>
      <c r="K58" s="4">
        <v>99.32</v>
      </c>
      <c r="M58" s="4">
        <v>309</v>
      </c>
      <c r="O58" s="4">
        <v>899</v>
      </c>
      <c r="P58" s="4">
        <v>813</v>
      </c>
      <c r="Q58" s="4">
        <v>1482</v>
      </c>
      <c r="R58" s="4">
        <v>808</v>
      </c>
      <c r="S58" s="4">
        <v>309</v>
      </c>
      <c r="U58" s="4">
        <v>0</v>
      </c>
      <c r="V58" s="4">
        <v>0.24</v>
      </c>
      <c r="W58" s="4">
        <v>0</v>
      </c>
      <c r="X58" s="4">
        <v>0.08</v>
      </c>
      <c r="Y58" s="4">
        <v>0.1</v>
      </c>
      <c r="Z58" s="4">
        <v>0.76</v>
      </c>
      <c r="AA58" s="9">
        <v>0.1</v>
      </c>
      <c r="AB58" s="9">
        <v>0.03</v>
      </c>
      <c r="AC58" s="9"/>
      <c r="AD58" s="9">
        <v>-8124.7</v>
      </c>
      <c r="AE58" s="9">
        <v>1538.9</v>
      </c>
      <c r="AF58" s="4">
        <v>202</v>
      </c>
      <c r="AG58" s="4" t="s">
        <v>195</v>
      </c>
      <c r="AH58" s="4" t="s">
        <v>195</v>
      </c>
      <c r="AI58" s="4" t="s">
        <v>298</v>
      </c>
      <c r="AJ58" s="4">
        <v>41.34</v>
      </c>
      <c r="AK58" s="4">
        <v>25.32</v>
      </c>
      <c r="AL58" s="4">
        <v>56</v>
      </c>
      <c r="AM58" s="4" t="s">
        <v>319</v>
      </c>
    </row>
    <row r="59" spans="1:40" s="4" customFormat="1" x14ac:dyDescent="0.3">
      <c r="A59" s="8" t="s">
        <v>320</v>
      </c>
      <c r="B59" s="77" t="s">
        <v>298</v>
      </c>
      <c r="C59" s="4">
        <v>0.06</v>
      </c>
      <c r="D59" s="4">
        <v>32</v>
      </c>
      <c r="E59" s="4">
        <v>0.01</v>
      </c>
      <c r="F59" s="4">
        <v>0.13</v>
      </c>
      <c r="G59" s="4">
        <v>0.56999999999999995</v>
      </c>
      <c r="H59" s="4">
        <v>63.79</v>
      </c>
      <c r="I59" s="4">
        <v>1.29</v>
      </c>
      <c r="J59" s="4">
        <v>0.11</v>
      </c>
      <c r="K59" s="4">
        <v>98.65</v>
      </c>
      <c r="L59" s="4">
        <v>271</v>
      </c>
      <c r="M59" s="4">
        <v>314</v>
      </c>
      <c r="N59" s="4">
        <v>612</v>
      </c>
      <c r="O59" s="4">
        <v>914</v>
      </c>
      <c r="P59" s="4">
        <v>807</v>
      </c>
      <c r="Q59" s="4">
        <v>1449</v>
      </c>
      <c r="R59" s="4">
        <v>806</v>
      </c>
      <c r="S59" s="4">
        <v>300</v>
      </c>
      <c r="U59" s="4">
        <v>0.02</v>
      </c>
      <c r="V59" s="4">
        <v>0.24</v>
      </c>
      <c r="W59" s="4">
        <v>0.05</v>
      </c>
      <c r="X59" s="4">
        <v>0.08</v>
      </c>
      <c r="Y59" s="4">
        <v>0.09</v>
      </c>
      <c r="Z59" s="4">
        <v>0.76</v>
      </c>
      <c r="AA59" s="9">
        <v>0.1</v>
      </c>
      <c r="AB59" s="9">
        <v>0.03</v>
      </c>
      <c r="AC59" s="9"/>
      <c r="AD59" s="9">
        <v>-8120.8</v>
      </c>
      <c r="AE59" s="9">
        <v>1540.1</v>
      </c>
      <c r="AF59" s="4">
        <v>202</v>
      </c>
      <c r="AG59" s="4" t="s">
        <v>195</v>
      </c>
      <c r="AH59" s="4" t="s">
        <v>195</v>
      </c>
      <c r="AI59" s="4" t="s">
        <v>298</v>
      </c>
      <c r="AJ59" s="4">
        <v>45.47</v>
      </c>
      <c r="AK59" s="4">
        <v>25.25</v>
      </c>
      <c r="AL59" s="4">
        <v>57</v>
      </c>
      <c r="AM59" s="4" t="s">
        <v>321</v>
      </c>
    </row>
    <row r="60" spans="1:40" s="4" customFormat="1" x14ac:dyDescent="0.3">
      <c r="A60" s="8" t="s">
        <v>322</v>
      </c>
      <c r="B60" s="77" t="s">
        <v>298</v>
      </c>
      <c r="C60" s="28">
        <v>10.82</v>
      </c>
      <c r="D60" s="28">
        <v>76.88</v>
      </c>
      <c r="E60" s="28">
        <v>0.47</v>
      </c>
      <c r="F60" s="28">
        <v>1.83</v>
      </c>
      <c r="G60" s="28">
        <v>0.03</v>
      </c>
      <c r="H60" s="28">
        <v>0.5</v>
      </c>
      <c r="I60" s="28">
        <v>0</v>
      </c>
      <c r="J60" s="28">
        <v>0</v>
      </c>
      <c r="K60" s="28">
        <v>91.23</v>
      </c>
      <c r="L60" s="28">
        <v>255</v>
      </c>
      <c r="M60" s="28">
        <v>313</v>
      </c>
      <c r="N60" s="28">
        <v>563</v>
      </c>
      <c r="O60" s="28">
        <v>649</v>
      </c>
      <c r="P60" s="28">
        <v>683</v>
      </c>
      <c r="Q60" s="28">
        <v>910</v>
      </c>
      <c r="R60" s="28"/>
      <c r="S60" s="28"/>
      <c r="T60" s="28"/>
      <c r="U60" s="28">
        <v>0.12</v>
      </c>
      <c r="V60" s="28">
        <v>0.5</v>
      </c>
      <c r="W60" s="28">
        <v>7.0000000000000007E-2</v>
      </c>
      <c r="X60" s="28">
        <v>0.13</v>
      </c>
      <c r="Y60" s="28">
        <v>0.06</v>
      </c>
      <c r="Z60" s="28">
        <v>0.1</v>
      </c>
      <c r="AA60" s="29">
        <v>0</v>
      </c>
      <c r="AB60" s="29">
        <v>0</v>
      </c>
      <c r="AC60" s="29"/>
      <c r="AD60" s="29">
        <v>-8116.9</v>
      </c>
      <c r="AE60" s="29">
        <v>1541.4</v>
      </c>
      <c r="AF60" s="28">
        <v>202</v>
      </c>
      <c r="AG60" s="28" t="s">
        <v>195</v>
      </c>
      <c r="AH60" s="28" t="s">
        <v>195</v>
      </c>
      <c r="AI60" s="28" t="s">
        <v>298</v>
      </c>
      <c r="AJ60" s="28">
        <v>49.6</v>
      </c>
      <c r="AK60" s="28">
        <v>10.68</v>
      </c>
      <c r="AL60" s="28">
        <v>58</v>
      </c>
      <c r="AM60" s="28" t="s">
        <v>323</v>
      </c>
      <c r="AN60" s="28"/>
    </row>
    <row r="61" spans="1:40" s="4" customFormat="1" x14ac:dyDescent="0.3">
      <c r="A61" s="8" t="s">
        <v>324</v>
      </c>
      <c r="B61" s="77" t="s">
        <v>298</v>
      </c>
      <c r="C61" s="28">
        <v>11.4</v>
      </c>
      <c r="D61" s="28">
        <v>79.97</v>
      </c>
      <c r="E61" s="28">
        <v>0.52</v>
      </c>
      <c r="F61" s="28">
        <v>1.87</v>
      </c>
      <c r="G61" s="28">
        <v>0.03</v>
      </c>
      <c r="H61" s="28">
        <v>0.04</v>
      </c>
      <c r="I61" s="28">
        <v>0</v>
      </c>
      <c r="J61" s="28">
        <v>0</v>
      </c>
      <c r="K61" s="28">
        <v>94.56</v>
      </c>
      <c r="L61" s="28">
        <v>254</v>
      </c>
      <c r="M61" s="28">
        <v>308</v>
      </c>
      <c r="N61" s="28">
        <v>540</v>
      </c>
      <c r="O61" s="28">
        <v>762</v>
      </c>
      <c r="P61" s="28">
        <v>730</v>
      </c>
      <c r="Q61" s="28">
        <v>995</v>
      </c>
      <c r="R61" s="28"/>
      <c r="S61" s="28">
        <v>244</v>
      </c>
      <c r="T61" s="28"/>
      <c r="U61" s="28">
        <v>0.13</v>
      </c>
      <c r="V61" s="28">
        <v>0.52</v>
      </c>
      <c r="W61" s="28">
        <v>7.0000000000000007E-2</v>
      </c>
      <c r="X61" s="28">
        <v>0.13</v>
      </c>
      <c r="Y61" s="28">
        <v>0.06</v>
      </c>
      <c r="Z61" s="28">
        <v>0.08</v>
      </c>
      <c r="AA61" s="29">
        <v>0</v>
      </c>
      <c r="AB61" s="29">
        <v>0.02</v>
      </c>
      <c r="AC61" s="29"/>
      <c r="AD61" s="29">
        <v>-8112.9</v>
      </c>
      <c r="AE61" s="29">
        <v>1542.7</v>
      </c>
      <c r="AF61" s="28">
        <v>202</v>
      </c>
      <c r="AG61" s="28" t="s">
        <v>195</v>
      </c>
      <c r="AH61" s="28" t="s">
        <v>195</v>
      </c>
      <c r="AI61" s="28" t="s">
        <v>298</v>
      </c>
      <c r="AJ61" s="28">
        <v>53.74</v>
      </c>
      <c r="AK61" s="28">
        <v>10.97</v>
      </c>
      <c r="AL61" s="28">
        <v>59</v>
      </c>
      <c r="AM61" s="28" t="s">
        <v>325</v>
      </c>
      <c r="AN61" s="28"/>
    </row>
    <row r="62" spans="1:40" s="4" customFormat="1" x14ac:dyDescent="0.3">
      <c r="A62" s="8" t="s">
        <v>326</v>
      </c>
      <c r="B62" s="77" t="s">
        <v>298</v>
      </c>
      <c r="C62" s="28">
        <v>11.46</v>
      </c>
      <c r="D62" s="28">
        <v>79.39</v>
      </c>
      <c r="E62" s="28">
        <v>0.51</v>
      </c>
      <c r="F62" s="28">
        <v>1.82</v>
      </c>
      <c r="G62" s="28">
        <v>0.05</v>
      </c>
      <c r="H62" s="28">
        <v>7.0000000000000007E-2</v>
      </c>
      <c r="I62" s="28">
        <v>0</v>
      </c>
      <c r="J62" s="28">
        <v>0</v>
      </c>
      <c r="K62" s="28">
        <v>94.15</v>
      </c>
      <c r="L62" s="28">
        <v>257</v>
      </c>
      <c r="M62" s="28">
        <v>325</v>
      </c>
      <c r="N62" s="28">
        <v>577</v>
      </c>
      <c r="O62" s="28">
        <v>695</v>
      </c>
      <c r="P62" s="28">
        <v>708</v>
      </c>
      <c r="Q62" s="28">
        <v>1014</v>
      </c>
      <c r="R62" s="28"/>
      <c r="S62" s="28"/>
      <c r="T62" s="28"/>
      <c r="U62" s="28">
        <v>0.13</v>
      </c>
      <c r="V62" s="28">
        <v>0.51</v>
      </c>
      <c r="W62" s="28">
        <v>7.0000000000000007E-2</v>
      </c>
      <c r="X62" s="28">
        <v>0.13</v>
      </c>
      <c r="Y62" s="28">
        <v>0.06</v>
      </c>
      <c r="Z62" s="28">
        <v>0.09</v>
      </c>
      <c r="AA62" s="29">
        <v>0</v>
      </c>
      <c r="AB62" s="29">
        <v>0</v>
      </c>
      <c r="AC62" s="29"/>
      <c r="AD62" s="29">
        <v>-8109</v>
      </c>
      <c r="AE62" s="29">
        <v>1544</v>
      </c>
      <c r="AF62" s="28">
        <v>202</v>
      </c>
      <c r="AG62" s="28" t="s">
        <v>195</v>
      </c>
      <c r="AH62" s="28" t="s">
        <v>195</v>
      </c>
      <c r="AI62" s="28" t="s">
        <v>298</v>
      </c>
      <c r="AJ62" s="28">
        <v>57.87</v>
      </c>
      <c r="AK62" s="28">
        <v>10.99</v>
      </c>
      <c r="AL62" s="28">
        <v>60</v>
      </c>
      <c r="AM62" s="28" t="s">
        <v>327</v>
      </c>
      <c r="AN62" s="28"/>
    </row>
    <row r="63" spans="1:40" s="4" customFormat="1" x14ac:dyDescent="0.3">
      <c r="A63" s="8" t="s">
        <v>328</v>
      </c>
      <c r="B63" s="77" t="s">
        <v>329</v>
      </c>
      <c r="C63" s="4">
        <v>0.02</v>
      </c>
      <c r="D63" s="4">
        <v>31.9</v>
      </c>
      <c r="E63" s="4">
        <v>0.02</v>
      </c>
      <c r="F63" s="4">
        <v>0.12</v>
      </c>
      <c r="G63" s="4">
        <v>0.95</v>
      </c>
      <c r="H63" s="4">
        <v>61.99</v>
      </c>
      <c r="I63" s="4">
        <v>2.44</v>
      </c>
      <c r="J63" s="4">
        <v>0.02</v>
      </c>
      <c r="K63" s="4">
        <v>98.19</v>
      </c>
      <c r="L63" s="4">
        <v>290</v>
      </c>
      <c r="M63" s="4">
        <v>329</v>
      </c>
      <c r="N63" s="4">
        <v>674</v>
      </c>
      <c r="O63" s="4">
        <v>983</v>
      </c>
      <c r="P63" s="4">
        <v>820</v>
      </c>
      <c r="Q63" s="4">
        <v>1551</v>
      </c>
      <c r="R63" s="4">
        <v>821</v>
      </c>
      <c r="S63" s="4">
        <v>341</v>
      </c>
      <c r="U63" s="4">
        <v>0.02</v>
      </c>
      <c r="V63" s="4">
        <v>0.24</v>
      </c>
      <c r="W63" s="4">
        <v>0.06</v>
      </c>
      <c r="X63" s="4">
        <v>0.09</v>
      </c>
      <c r="Y63" s="4">
        <v>0.1</v>
      </c>
      <c r="Z63" s="4">
        <v>0.74</v>
      </c>
      <c r="AA63" s="9">
        <v>0.12</v>
      </c>
      <c r="AB63" s="9">
        <v>0.03</v>
      </c>
      <c r="AC63" s="9"/>
      <c r="AD63" s="9">
        <v>-8289</v>
      </c>
      <c r="AE63" s="9">
        <v>1593</v>
      </c>
      <c r="AF63" s="4">
        <v>202</v>
      </c>
      <c r="AG63" s="4" t="s">
        <v>195</v>
      </c>
      <c r="AH63" s="4" t="s">
        <v>195</v>
      </c>
      <c r="AI63" s="4" t="s">
        <v>329</v>
      </c>
      <c r="AJ63" s="4" t="s">
        <v>195</v>
      </c>
      <c r="AK63" s="4">
        <v>25.49</v>
      </c>
      <c r="AL63" s="4">
        <v>61</v>
      </c>
      <c r="AM63" s="4" t="s">
        <v>330</v>
      </c>
    </row>
    <row r="64" spans="1:40" s="4" customFormat="1" x14ac:dyDescent="0.3">
      <c r="A64" s="8" t="s">
        <v>331</v>
      </c>
      <c r="B64" s="77" t="s">
        <v>332</v>
      </c>
      <c r="C64" s="4">
        <v>0.94</v>
      </c>
      <c r="D64" s="4">
        <v>36.94</v>
      </c>
      <c r="E64" s="4">
        <v>0.03</v>
      </c>
      <c r="F64" s="4">
        <v>0.26</v>
      </c>
      <c r="G64" s="4">
        <v>0.59</v>
      </c>
      <c r="H64" s="4">
        <v>59.84</v>
      </c>
      <c r="I64" s="4">
        <v>2.02</v>
      </c>
      <c r="J64" s="4">
        <v>0.02</v>
      </c>
      <c r="K64" s="4">
        <v>101.11</v>
      </c>
      <c r="L64" s="4">
        <v>285</v>
      </c>
      <c r="M64" s="4">
        <v>324</v>
      </c>
      <c r="N64" s="4">
        <v>702</v>
      </c>
      <c r="O64" s="4">
        <v>926</v>
      </c>
      <c r="P64" s="4">
        <v>859</v>
      </c>
      <c r="Q64" s="4">
        <v>1461</v>
      </c>
      <c r="R64" s="4">
        <v>840</v>
      </c>
      <c r="S64" s="4">
        <v>326</v>
      </c>
      <c r="U64" s="4">
        <v>0.04</v>
      </c>
      <c r="V64" s="4">
        <v>0.27</v>
      </c>
      <c r="W64" s="4">
        <v>0.06</v>
      </c>
      <c r="X64" s="4">
        <v>0.09</v>
      </c>
      <c r="Y64" s="4">
        <v>0.09</v>
      </c>
      <c r="Z64" s="4">
        <v>0.73</v>
      </c>
      <c r="AA64" s="9">
        <v>0.12</v>
      </c>
      <c r="AB64" s="9">
        <v>0.03</v>
      </c>
      <c r="AC64" s="9"/>
      <c r="AD64" s="9">
        <v>-8292</v>
      </c>
      <c r="AE64" s="9">
        <v>1583</v>
      </c>
      <c r="AF64" s="4">
        <v>202</v>
      </c>
      <c r="AG64" s="4" t="s">
        <v>195</v>
      </c>
      <c r="AH64" s="4" t="s">
        <v>195</v>
      </c>
      <c r="AI64" s="4" t="s">
        <v>332</v>
      </c>
      <c r="AJ64" s="4" t="s">
        <v>195</v>
      </c>
      <c r="AK64" s="4">
        <v>24.92</v>
      </c>
      <c r="AL64" s="4">
        <v>62</v>
      </c>
      <c r="AM64" s="4" t="s">
        <v>333</v>
      </c>
    </row>
    <row r="65" spans="1:46" x14ac:dyDescent="0.3">
      <c r="A65" s="8" t="s">
        <v>334</v>
      </c>
      <c r="B65" s="77" t="s">
        <v>335</v>
      </c>
      <c r="C65" s="4">
        <v>0</v>
      </c>
      <c r="D65" s="4">
        <v>31.87</v>
      </c>
      <c r="E65" s="4">
        <v>0.01</v>
      </c>
      <c r="F65" s="4">
        <v>0.13</v>
      </c>
      <c r="G65" s="4">
        <v>0.85</v>
      </c>
      <c r="H65" s="4">
        <v>64.14</v>
      </c>
      <c r="I65" s="4">
        <v>1.47</v>
      </c>
      <c r="J65" s="4">
        <v>7.0000000000000007E-2</v>
      </c>
      <c r="K65" s="4">
        <v>99.11</v>
      </c>
      <c r="M65" s="4">
        <v>316</v>
      </c>
      <c r="N65" s="4">
        <v>668</v>
      </c>
      <c r="O65" s="4">
        <v>906</v>
      </c>
      <c r="P65" s="4">
        <v>829</v>
      </c>
      <c r="Q65" s="4">
        <v>1523</v>
      </c>
      <c r="R65" s="4">
        <v>809</v>
      </c>
      <c r="S65" s="4">
        <v>283</v>
      </c>
      <c r="U65" s="4">
        <v>0</v>
      </c>
      <c r="V65" s="4">
        <v>0.24</v>
      </c>
      <c r="W65" s="4">
        <v>0.06</v>
      </c>
      <c r="X65" s="4">
        <v>0.08</v>
      </c>
      <c r="Y65" s="4">
        <v>0.1</v>
      </c>
      <c r="Z65" s="4">
        <v>0.76</v>
      </c>
      <c r="AA65" s="9">
        <v>0.1</v>
      </c>
      <c r="AB65" s="9">
        <v>0.03</v>
      </c>
      <c r="AC65" s="9"/>
      <c r="AD65" s="9">
        <v>-8148</v>
      </c>
      <c r="AE65" s="9">
        <v>1534</v>
      </c>
      <c r="AF65" s="4">
        <v>202</v>
      </c>
      <c r="AG65" s="4" t="s">
        <v>195</v>
      </c>
      <c r="AH65" s="4" t="s">
        <v>195</v>
      </c>
      <c r="AI65" s="4" t="s">
        <v>335</v>
      </c>
      <c r="AJ65" s="4" t="s">
        <v>195</v>
      </c>
      <c r="AK65" s="4">
        <v>25.43</v>
      </c>
      <c r="AL65" s="4">
        <v>63</v>
      </c>
      <c r="AM65" s="4" t="s">
        <v>336</v>
      </c>
      <c r="AN65" s="4"/>
      <c r="AO65" s="4"/>
      <c r="AP65" s="4"/>
      <c r="AQ65" s="4"/>
      <c r="AR65" s="4"/>
      <c r="AS65" s="4"/>
      <c r="AT65" s="4"/>
    </row>
    <row r="66" spans="1:46" x14ac:dyDescent="0.3">
      <c r="A66" s="8" t="s">
        <v>337</v>
      </c>
      <c r="B66" s="77" t="s">
        <v>338</v>
      </c>
      <c r="C66" s="4">
        <v>0.09</v>
      </c>
      <c r="D66" s="4">
        <v>31.34</v>
      </c>
      <c r="E66" s="4">
        <v>0.08</v>
      </c>
      <c r="F66" s="4">
        <v>0.25</v>
      </c>
      <c r="G66" s="4">
        <v>0.6</v>
      </c>
      <c r="H66" s="4">
        <v>63.23</v>
      </c>
      <c r="I66" s="4">
        <v>1.29</v>
      </c>
      <c r="J66" s="4">
        <v>0.04</v>
      </c>
      <c r="K66" s="4">
        <v>97.79</v>
      </c>
      <c r="L66" s="4">
        <v>270</v>
      </c>
      <c r="M66" s="4">
        <v>304</v>
      </c>
      <c r="N66" s="4">
        <v>699</v>
      </c>
      <c r="O66" s="4">
        <v>887</v>
      </c>
      <c r="P66" s="4">
        <v>809</v>
      </c>
      <c r="Q66" s="4">
        <v>1485</v>
      </c>
      <c r="R66" s="4">
        <v>796</v>
      </c>
      <c r="S66" s="4">
        <v>327</v>
      </c>
      <c r="U66" s="4">
        <v>0.02</v>
      </c>
      <c r="V66" s="4">
        <v>0.24</v>
      </c>
      <c r="W66" s="4">
        <v>0.06</v>
      </c>
      <c r="X66" s="4">
        <v>0.08</v>
      </c>
      <c r="Y66" s="4">
        <v>0.09</v>
      </c>
      <c r="Z66" s="4">
        <v>0.75</v>
      </c>
      <c r="AA66" s="9">
        <v>0.1</v>
      </c>
      <c r="AB66" s="9">
        <v>0.03</v>
      </c>
      <c r="AC66" s="9"/>
      <c r="AD66" s="9">
        <v>-8111</v>
      </c>
      <c r="AE66" s="9">
        <v>1493</v>
      </c>
      <c r="AF66" s="4">
        <v>202</v>
      </c>
      <c r="AG66" s="4" t="s">
        <v>195</v>
      </c>
      <c r="AH66" s="4" t="s">
        <v>195</v>
      </c>
      <c r="AI66" s="4" t="s">
        <v>338</v>
      </c>
      <c r="AJ66" s="4" t="s">
        <v>195</v>
      </c>
      <c r="AK66" s="4">
        <v>25.16</v>
      </c>
      <c r="AL66" s="4">
        <v>64</v>
      </c>
      <c r="AM66" s="4" t="s">
        <v>339</v>
      </c>
      <c r="AN66" s="4"/>
      <c r="AO66" s="4"/>
      <c r="AP66" s="4"/>
      <c r="AQ66" s="4"/>
      <c r="AR66" s="4"/>
      <c r="AS66" s="4"/>
      <c r="AT66" s="4"/>
    </row>
    <row r="67" spans="1:46" x14ac:dyDescent="0.3">
      <c r="AE67" s="9"/>
    </row>
    <row r="68" spans="1:46" x14ac:dyDescent="0.3">
      <c r="A68" s="8" t="s">
        <v>706</v>
      </c>
      <c r="AE68" s="9"/>
    </row>
    <row r="69" spans="1:46" x14ac:dyDescent="0.3">
      <c r="C69" s="4" t="s">
        <v>167</v>
      </c>
      <c r="J69" s="4" t="s">
        <v>180</v>
      </c>
      <c r="R69" s="4" t="s">
        <v>181</v>
      </c>
      <c r="Y69" s="4" t="s">
        <v>182</v>
      </c>
      <c r="AF69" s="4" t="s">
        <v>183</v>
      </c>
    </row>
    <row r="70" spans="1:46" x14ac:dyDescent="0.3">
      <c r="B70" s="77" t="s">
        <v>168</v>
      </c>
      <c r="C70" s="4" t="s">
        <v>184</v>
      </c>
      <c r="D70" s="4" t="s">
        <v>174</v>
      </c>
      <c r="E70" s="4" t="s">
        <v>606</v>
      </c>
      <c r="F70" s="4" t="s">
        <v>174</v>
      </c>
      <c r="G70" s="4" t="s">
        <v>176</v>
      </c>
      <c r="H70" s="4" t="s">
        <v>103</v>
      </c>
      <c r="I70" s="4" t="s">
        <v>170</v>
      </c>
      <c r="J70" s="4" t="s">
        <v>117</v>
      </c>
      <c r="K70" s="4" t="s">
        <v>185</v>
      </c>
      <c r="L70" s="4" t="s">
        <v>186</v>
      </c>
      <c r="M70" s="4" t="s">
        <v>187</v>
      </c>
      <c r="N70" s="4" t="s">
        <v>174</v>
      </c>
      <c r="O70" s="4" t="s">
        <v>185</v>
      </c>
      <c r="P70" s="4" t="s">
        <v>186</v>
      </c>
      <c r="Q70" s="4" t="s">
        <v>187</v>
      </c>
      <c r="R70" s="4" t="s">
        <v>174</v>
      </c>
      <c r="S70" s="4" t="s">
        <v>185</v>
      </c>
      <c r="T70" s="4" t="s">
        <v>186</v>
      </c>
      <c r="U70" s="4" t="s">
        <v>187</v>
      </c>
      <c r="V70" s="4" t="s">
        <v>174</v>
      </c>
      <c r="W70" s="4" t="s">
        <v>185</v>
      </c>
      <c r="X70" s="4" t="s">
        <v>186</v>
      </c>
      <c r="Y70" s="4" t="s">
        <v>187</v>
      </c>
      <c r="Z70" s="4" t="s">
        <v>174</v>
      </c>
      <c r="AA70" s="4" t="s">
        <v>177</v>
      </c>
      <c r="AB70" s="4" t="s">
        <v>178</v>
      </c>
      <c r="AC70" s="4" t="s">
        <v>179</v>
      </c>
      <c r="AD70" s="9" t="s">
        <v>168</v>
      </c>
      <c r="AE70" s="4" t="s">
        <v>190</v>
      </c>
      <c r="AF70" s="4" t="s">
        <v>191</v>
      </c>
      <c r="AG70" s="4" t="s">
        <v>192</v>
      </c>
      <c r="AH70" s="4" t="s">
        <v>193</v>
      </c>
    </row>
    <row r="71" spans="1:46" x14ac:dyDescent="0.3">
      <c r="A71" s="8" t="s">
        <v>224</v>
      </c>
      <c r="B71" s="77" t="s">
        <v>348</v>
      </c>
      <c r="C71" s="4">
        <v>37</v>
      </c>
      <c r="D71" s="4">
        <v>275</v>
      </c>
      <c r="E71" s="4">
        <v>4.4999999999999997E-3</v>
      </c>
      <c r="F71" s="4">
        <v>0.43559999999999999</v>
      </c>
      <c r="G71" s="4">
        <v>35.5002</v>
      </c>
      <c r="H71" s="4">
        <v>49</v>
      </c>
      <c r="I71" s="4">
        <v>16</v>
      </c>
      <c r="J71" s="4">
        <v>100.94029999999999</v>
      </c>
      <c r="K71" s="4">
        <v>796.95719999999994</v>
      </c>
      <c r="L71" s="4">
        <v>237.38579999999999</v>
      </c>
      <c r="M71" s="4">
        <v>56.5105</v>
      </c>
      <c r="N71" s="4">
        <v>711.16510000000005</v>
      </c>
      <c r="O71" s="4">
        <v>770.72550000000001</v>
      </c>
      <c r="P71" s="4">
        <v>234.41480000000001</v>
      </c>
      <c r="Q71" s="4">
        <v>49.374699999999997</v>
      </c>
      <c r="R71" s="4">
        <v>281.86380000000003</v>
      </c>
      <c r="S71" s="4">
        <v>803.39099999999996</v>
      </c>
      <c r="T71" s="4">
        <v>242.86109999999999</v>
      </c>
      <c r="U71" s="4">
        <v>50.541800000000002</v>
      </c>
      <c r="V71" s="4">
        <v>305.9085</v>
      </c>
      <c r="W71" s="4">
        <v>738.05989999999997</v>
      </c>
      <c r="X71" s="4">
        <v>225.9684</v>
      </c>
      <c r="Y71" s="4">
        <v>48.207700000000003</v>
      </c>
      <c r="Z71" s="4">
        <v>257.81920000000002</v>
      </c>
      <c r="AA71" s="4">
        <v>14642</v>
      </c>
      <c r="AB71" s="4">
        <v>-26090</v>
      </c>
      <c r="AC71" s="4">
        <v>162</v>
      </c>
      <c r="AD71" s="9" t="s">
        <v>348</v>
      </c>
      <c r="AE71" s="4" t="s">
        <v>195</v>
      </c>
      <c r="AF71" s="4">
        <v>24.994599999999998</v>
      </c>
      <c r="AG71" s="4">
        <v>2</v>
      </c>
      <c r="AH71" s="4" t="s">
        <v>349</v>
      </c>
    </row>
    <row r="72" spans="1:46" x14ac:dyDescent="0.3">
      <c r="A72" s="8" t="s">
        <v>245</v>
      </c>
      <c r="B72" s="77" t="s">
        <v>350</v>
      </c>
      <c r="C72" s="4">
        <v>37</v>
      </c>
      <c r="D72" s="4">
        <v>277</v>
      </c>
      <c r="E72" s="8">
        <v>9.1999999999999998E-3</v>
      </c>
      <c r="F72" s="4">
        <v>0.85040000000000004</v>
      </c>
      <c r="G72" s="4">
        <v>35.5777</v>
      </c>
      <c r="H72" s="4">
        <v>49</v>
      </c>
      <c r="I72" s="4">
        <v>16</v>
      </c>
      <c r="J72" s="4">
        <v>101.43729999999999</v>
      </c>
      <c r="K72" s="4">
        <v>830.83839999999998</v>
      </c>
      <c r="L72" s="4">
        <v>242.16</v>
      </c>
      <c r="M72" s="4">
        <v>60.7455</v>
      </c>
      <c r="N72" s="4">
        <v>1133.1210000000001</v>
      </c>
      <c r="O72" s="4">
        <v>773.40589999999997</v>
      </c>
      <c r="P72" s="4">
        <v>236.1506</v>
      </c>
      <c r="Q72" s="4">
        <v>49.641500000000001</v>
      </c>
      <c r="R72" s="4">
        <v>289.67790000000002</v>
      </c>
      <c r="S72" s="4">
        <v>807.01009999999997</v>
      </c>
      <c r="T72" s="4">
        <v>235.2492</v>
      </c>
      <c r="U72" s="4">
        <v>49.408099999999997</v>
      </c>
      <c r="V72" s="4">
        <v>309.51580000000001</v>
      </c>
      <c r="W72" s="4">
        <v>739.80169999999998</v>
      </c>
      <c r="X72" s="4">
        <v>237.05199999999999</v>
      </c>
      <c r="Y72" s="4">
        <v>49.874899999999997</v>
      </c>
      <c r="Z72" s="4">
        <v>269.84010000000001</v>
      </c>
      <c r="AA72" s="4">
        <v>-15543</v>
      </c>
      <c r="AB72" s="4">
        <v>-24698</v>
      </c>
      <c r="AC72" s="4">
        <v>236</v>
      </c>
      <c r="AD72" s="9" t="s">
        <v>350</v>
      </c>
      <c r="AE72" s="4" t="s">
        <v>195</v>
      </c>
      <c r="AF72" s="4">
        <v>25.3005</v>
      </c>
      <c r="AG72" s="4">
        <v>3</v>
      </c>
      <c r="AH72" s="4" t="s">
        <v>351</v>
      </c>
    </row>
    <row r="73" spans="1:46" x14ac:dyDescent="0.3">
      <c r="A73" s="8" t="s">
        <v>352</v>
      </c>
      <c r="B73" s="77" t="s">
        <v>353</v>
      </c>
      <c r="C73" s="4">
        <v>39</v>
      </c>
      <c r="D73" s="4">
        <v>286</v>
      </c>
      <c r="E73" s="4">
        <v>3.2000000000000002E-3</v>
      </c>
      <c r="F73" s="4">
        <v>1.1632</v>
      </c>
      <c r="G73" s="4">
        <v>35.629800000000003</v>
      </c>
      <c r="H73" s="4">
        <v>49</v>
      </c>
      <c r="I73" s="4">
        <v>16</v>
      </c>
      <c r="J73" s="4">
        <v>101.7962</v>
      </c>
      <c r="K73" s="4">
        <v>929.71029999999996</v>
      </c>
      <c r="L73" s="4">
        <v>283.0308</v>
      </c>
      <c r="M73" s="4">
        <v>70.082899999999995</v>
      </c>
      <c r="N73" s="4">
        <v>1543.9259999999999</v>
      </c>
      <c r="O73" s="4">
        <v>920.18949999999995</v>
      </c>
      <c r="P73" s="4">
        <v>275.11619999999999</v>
      </c>
      <c r="Q73" s="4">
        <v>60.445399999999999</v>
      </c>
      <c r="R73" s="4">
        <v>337.47890000000001</v>
      </c>
      <c r="S73" s="4">
        <v>953.72559999999999</v>
      </c>
      <c r="T73" s="4">
        <v>277.4538</v>
      </c>
      <c r="U73" s="4">
        <v>60.878900000000002</v>
      </c>
      <c r="V73" s="4">
        <v>370.05130000000003</v>
      </c>
      <c r="W73" s="4">
        <v>886.65340000000003</v>
      </c>
      <c r="X73" s="4">
        <v>272.77870000000001</v>
      </c>
      <c r="Y73" s="4">
        <v>60.011899999999997</v>
      </c>
      <c r="Z73" s="4">
        <v>304.90649999999999</v>
      </c>
      <c r="AA73" s="4">
        <v>1484</v>
      </c>
      <c r="AB73" s="4">
        <v>-25475</v>
      </c>
      <c r="AC73" s="4">
        <v>166</v>
      </c>
      <c r="AD73" s="9" t="s">
        <v>353</v>
      </c>
      <c r="AE73" s="4" t="s">
        <v>195</v>
      </c>
      <c r="AF73" s="4">
        <v>25.528600000000001</v>
      </c>
      <c r="AG73" s="4">
        <v>55</v>
      </c>
      <c r="AH73" s="4" t="s">
        <v>354</v>
      </c>
    </row>
    <row r="74" spans="1:46" x14ac:dyDescent="0.3">
      <c r="A74" s="8" t="s">
        <v>355</v>
      </c>
      <c r="B74" s="77" t="s">
        <v>194</v>
      </c>
      <c r="C74" s="4">
        <v>38</v>
      </c>
      <c r="D74" s="4">
        <v>288</v>
      </c>
      <c r="E74" s="8">
        <v>4.3E-3</v>
      </c>
      <c r="F74" s="4">
        <v>0.999</v>
      </c>
      <c r="G74" s="4">
        <v>35.601100000000002</v>
      </c>
      <c r="H74" s="4">
        <v>49</v>
      </c>
      <c r="I74" s="4">
        <v>16</v>
      </c>
      <c r="J74" s="4">
        <v>101.6044</v>
      </c>
      <c r="K74" s="4">
        <v>937.22310000000004</v>
      </c>
      <c r="L74" s="4">
        <v>280.55950000000001</v>
      </c>
      <c r="M74" s="4">
        <v>67.014799999999994</v>
      </c>
      <c r="N74" s="4">
        <v>1408.2139999999999</v>
      </c>
      <c r="O74" s="4">
        <v>914.79</v>
      </c>
      <c r="P74" s="4">
        <v>272.01069999999999</v>
      </c>
      <c r="Q74" s="4">
        <v>61.012300000000003</v>
      </c>
      <c r="R74" s="4">
        <v>355.11799999999999</v>
      </c>
      <c r="S74" s="4">
        <v>947.28530000000001</v>
      </c>
      <c r="T74" s="4">
        <v>278.32209999999998</v>
      </c>
      <c r="U74" s="4">
        <v>60.478700000000003</v>
      </c>
      <c r="V74" s="4">
        <v>381.4796</v>
      </c>
      <c r="W74" s="4">
        <v>882.29470000000003</v>
      </c>
      <c r="X74" s="4">
        <v>265.69940000000003</v>
      </c>
      <c r="Y74" s="4">
        <v>61.5458</v>
      </c>
      <c r="Z74" s="4">
        <v>328.75630000000001</v>
      </c>
      <c r="AA74" s="4">
        <v>1509</v>
      </c>
      <c r="AB74" s="4">
        <v>-25495</v>
      </c>
      <c r="AC74" s="4">
        <v>166</v>
      </c>
      <c r="AD74" s="9" t="s">
        <v>194</v>
      </c>
      <c r="AE74" s="4" t="s">
        <v>195</v>
      </c>
      <c r="AF74" s="4">
        <v>25.408300000000001</v>
      </c>
      <c r="AG74" s="4">
        <v>56</v>
      </c>
      <c r="AH74" s="4" t="s">
        <v>196</v>
      </c>
    </row>
    <row r="75" spans="1:46" x14ac:dyDescent="0.3">
      <c r="A75" s="8" t="s">
        <v>356</v>
      </c>
      <c r="B75" s="77" t="s">
        <v>357</v>
      </c>
      <c r="C75" s="4">
        <v>39</v>
      </c>
      <c r="D75" s="4">
        <v>290</v>
      </c>
      <c r="E75" s="4">
        <v>3.7000000000000002E-3</v>
      </c>
      <c r="F75" s="4">
        <v>1.1696</v>
      </c>
      <c r="G75" s="4">
        <v>35.631300000000003</v>
      </c>
      <c r="H75" s="4">
        <v>49</v>
      </c>
      <c r="I75" s="4">
        <v>16</v>
      </c>
      <c r="J75" s="4">
        <v>101.80459999999999</v>
      </c>
      <c r="K75" s="4">
        <v>945.60829999999999</v>
      </c>
      <c r="L75" s="4">
        <v>282.49639999999999</v>
      </c>
      <c r="M75" s="4">
        <v>67.715100000000007</v>
      </c>
      <c r="N75" s="4">
        <v>1571.508</v>
      </c>
      <c r="O75" s="4">
        <v>922.23599999999999</v>
      </c>
      <c r="P75" s="4">
        <v>280.226</v>
      </c>
      <c r="Q75" s="4">
        <v>61.679200000000002</v>
      </c>
      <c r="R75" s="4">
        <v>352.4153</v>
      </c>
      <c r="S75" s="4">
        <v>959.76350000000002</v>
      </c>
      <c r="T75" s="4">
        <v>290.81220000000002</v>
      </c>
      <c r="U75" s="4">
        <v>62.346200000000003</v>
      </c>
      <c r="V75" s="4">
        <v>394.91399999999999</v>
      </c>
      <c r="W75" s="4">
        <v>884.70870000000002</v>
      </c>
      <c r="X75" s="4">
        <v>269.6397</v>
      </c>
      <c r="Y75" s="4">
        <v>61.012300000000003</v>
      </c>
      <c r="Z75" s="4">
        <v>309.91660000000002</v>
      </c>
      <c r="AA75" s="4">
        <v>1520</v>
      </c>
      <c r="AB75" s="4">
        <v>-25515</v>
      </c>
      <c r="AC75" s="4">
        <v>166</v>
      </c>
      <c r="AD75" s="9" t="s">
        <v>357</v>
      </c>
      <c r="AE75" s="4" t="s">
        <v>195</v>
      </c>
      <c r="AF75" s="4">
        <v>25.5335</v>
      </c>
      <c r="AG75" s="4">
        <v>57</v>
      </c>
      <c r="AH75" s="4" t="s">
        <v>358</v>
      </c>
    </row>
    <row r="76" spans="1:46" x14ac:dyDescent="0.3">
      <c r="A76" s="8" t="s">
        <v>359</v>
      </c>
      <c r="B76" s="77" t="s">
        <v>360</v>
      </c>
      <c r="C76" s="4">
        <v>38</v>
      </c>
      <c r="D76" s="4">
        <v>282</v>
      </c>
      <c r="E76" s="4">
        <v>3.3999999999999998E-3</v>
      </c>
      <c r="F76" s="4">
        <v>1.2261</v>
      </c>
      <c r="G76" s="4">
        <v>35.641199999999998</v>
      </c>
      <c r="H76" s="4">
        <v>49</v>
      </c>
      <c r="I76" s="4">
        <v>16</v>
      </c>
      <c r="J76" s="4">
        <v>101.8707</v>
      </c>
      <c r="K76" s="4">
        <v>917.06700000000001</v>
      </c>
      <c r="L76" s="4">
        <v>278.65600000000001</v>
      </c>
      <c r="M76" s="4">
        <v>70.283000000000001</v>
      </c>
      <c r="N76" s="4">
        <v>1620.52</v>
      </c>
      <c r="O76" s="4">
        <v>899.33</v>
      </c>
      <c r="P76" s="4">
        <v>279.25709999999998</v>
      </c>
      <c r="Q76" s="4">
        <v>58.444600000000001</v>
      </c>
      <c r="R76" s="4">
        <v>335.37819999999999</v>
      </c>
      <c r="S76" s="4">
        <v>925.55160000000001</v>
      </c>
      <c r="T76" s="4">
        <v>280.79329999999999</v>
      </c>
      <c r="U76" s="4">
        <v>58.544600000000003</v>
      </c>
      <c r="V76" s="4">
        <v>382.88319999999999</v>
      </c>
      <c r="W76" s="4">
        <v>873.10839999999996</v>
      </c>
      <c r="X76" s="4">
        <v>277.72089999999997</v>
      </c>
      <c r="Y76" s="4">
        <v>58.3446</v>
      </c>
      <c r="Z76" s="4">
        <v>287.8732</v>
      </c>
      <c r="AA76" s="4">
        <v>1529</v>
      </c>
      <c r="AB76" s="4">
        <v>-25484</v>
      </c>
      <c r="AC76" s="4">
        <v>166</v>
      </c>
      <c r="AD76" s="9" t="s">
        <v>360</v>
      </c>
      <c r="AE76" s="4" t="s">
        <v>195</v>
      </c>
      <c r="AF76" s="4">
        <v>25.5749</v>
      </c>
      <c r="AG76" s="4">
        <v>58</v>
      </c>
      <c r="AH76" s="4" t="s">
        <v>361</v>
      </c>
    </row>
    <row r="77" spans="1:46" x14ac:dyDescent="0.3">
      <c r="A77" s="8" t="s">
        <v>362</v>
      </c>
      <c r="B77" s="77" t="s">
        <v>363</v>
      </c>
      <c r="C77" s="4">
        <v>39</v>
      </c>
      <c r="D77" s="4">
        <v>283</v>
      </c>
      <c r="E77" s="4">
        <v>1E-3</v>
      </c>
      <c r="F77" s="4">
        <v>0.89480000000000004</v>
      </c>
      <c r="G77" s="4">
        <v>35.580199999999998</v>
      </c>
      <c r="H77" s="4">
        <v>49</v>
      </c>
      <c r="I77" s="4">
        <v>16</v>
      </c>
      <c r="J77" s="4">
        <v>101.476</v>
      </c>
      <c r="K77" s="4">
        <v>909.28689999999995</v>
      </c>
      <c r="L77" s="4">
        <v>279.89159999999998</v>
      </c>
      <c r="M77" s="4">
        <v>67.148200000000003</v>
      </c>
      <c r="N77" s="4">
        <v>1260.925</v>
      </c>
      <c r="O77" s="4">
        <v>911.63729999999998</v>
      </c>
      <c r="P77" s="4">
        <v>277.88810000000001</v>
      </c>
      <c r="Q77" s="4">
        <v>58.377899999999997</v>
      </c>
      <c r="R77" s="4">
        <v>331.66430000000003</v>
      </c>
      <c r="S77" s="4">
        <v>941.51620000000003</v>
      </c>
      <c r="T77" s="4">
        <v>284.19959999999998</v>
      </c>
      <c r="U77" s="4">
        <v>60.678800000000003</v>
      </c>
      <c r="V77" s="4">
        <v>354.21359999999999</v>
      </c>
      <c r="W77" s="4">
        <v>881.75829999999996</v>
      </c>
      <c r="X77" s="4">
        <v>271.57650000000001</v>
      </c>
      <c r="Y77" s="4">
        <v>56.076999999999998</v>
      </c>
      <c r="Z77" s="4">
        <v>309.11500000000001</v>
      </c>
      <c r="AA77" s="4">
        <v>1508</v>
      </c>
      <c r="AB77" s="4">
        <v>-25503</v>
      </c>
      <c r="AC77" s="4">
        <v>166</v>
      </c>
      <c r="AD77" s="9" t="s">
        <v>363</v>
      </c>
      <c r="AE77" s="4" t="s">
        <v>195</v>
      </c>
      <c r="AF77" s="4">
        <v>25.3309</v>
      </c>
      <c r="AG77" s="4">
        <v>59</v>
      </c>
      <c r="AH77" s="4" t="s">
        <v>364</v>
      </c>
    </row>
    <row r="78" spans="1:46" x14ac:dyDescent="0.3">
      <c r="A78" s="8" t="s">
        <v>365</v>
      </c>
      <c r="B78" s="77" t="s">
        <v>366</v>
      </c>
      <c r="C78" s="4">
        <v>39</v>
      </c>
      <c r="D78" s="4">
        <v>285</v>
      </c>
      <c r="E78" s="4">
        <v>1E-3</v>
      </c>
      <c r="F78" s="4">
        <v>0.96199999999999997</v>
      </c>
      <c r="G78" s="4">
        <v>35.592300000000002</v>
      </c>
      <c r="H78" s="4">
        <v>49</v>
      </c>
      <c r="I78" s="4">
        <v>16</v>
      </c>
      <c r="J78" s="4">
        <v>101.5552</v>
      </c>
      <c r="K78" s="4">
        <v>902.24509999999998</v>
      </c>
      <c r="L78" s="4">
        <v>273.71370000000002</v>
      </c>
      <c r="M78" s="4">
        <v>64.247</v>
      </c>
      <c r="N78" s="4">
        <v>1332.03</v>
      </c>
      <c r="O78" s="4">
        <v>902.55010000000004</v>
      </c>
      <c r="P78" s="4">
        <v>269.23910000000001</v>
      </c>
      <c r="Q78" s="4">
        <v>60.045299999999997</v>
      </c>
      <c r="R78" s="4">
        <v>335.07350000000002</v>
      </c>
      <c r="S78" s="4">
        <v>934.20450000000005</v>
      </c>
      <c r="T78" s="4">
        <v>275.78410000000002</v>
      </c>
      <c r="U78" s="4">
        <v>62.146099999999997</v>
      </c>
      <c r="V78" s="4">
        <v>367.24450000000002</v>
      </c>
      <c r="W78" s="4">
        <v>870.89580000000001</v>
      </c>
      <c r="X78" s="4">
        <v>262.69420000000002</v>
      </c>
      <c r="Y78" s="4">
        <v>57.944400000000002</v>
      </c>
      <c r="Z78" s="4">
        <v>302.90249999999997</v>
      </c>
      <c r="AA78" s="4">
        <v>9158</v>
      </c>
      <c r="AB78" s="4">
        <v>-36074</v>
      </c>
      <c r="AC78" s="4">
        <v>166</v>
      </c>
      <c r="AD78" s="9" t="s">
        <v>366</v>
      </c>
      <c r="AE78" s="4" t="s">
        <v>195</v>
      </c>
      <c r="AF78" s="4">
        <v>25.380199999999999</v>
      </c>
      <c r="AG78" s="4">
        <v>60</v>
      </c>
      <c r="AH78" s="4" t="s">
        <v>367</v>
      </c>
    </row>
    <row r="79" spans="1:46" x14ac:dyDescent="0.3">
      <c r="A79" s="8" t="s">
        <v>368</v>
      </c>
      <c r="B79" s="77" t="s">
        <v>369</v>
      </c>
      <c r="C79" s="4">
        <v>39</v>
      </c>
      <c r="D79" s="4">
        <v>287</v>
      </c>
      <c r="E79" s="4">
        <v>1E-4</v>
      </c>
      <c r="F79" s="4">
        <v>0.85770000000000002</v>
      </c>
      <c r="G79" s="4">
        <v>35.573</v>
      </c>
      <c r="H79" s="4">
        <v>49</v>
      </c>
      <c r="I79" s="4">
        <v>16</v>
      </c>
      <c r="J79" s="4">
        <v>101.4308</v>
      </c>
      <c r="K79" s="4">
        <v>900.83669999999995</v>
      </c>
      <c r="L79" s="4">
        <v>268.5378</v>
      </c>
      <c r="M79" s="4">
        <v>66.948099999999997</v>
      </c>
      <c r="N79" s="4">
        <v>1224.6289999999999</v>
      </c>
      <c r="O79" s="4">
        <v>906.27059999999994</v>
      </c>
      <c r="P79" s="4">
        <v>270.87529999999998</v>
      </c>
      <c r="Q79" s="4">
        <v>58.377899999999997</v>
      </c>
      <c r="R79" s="4">
        <v>337.57929999999999</v>
      </c>
      <c r="S79" s="4">
        <v>929.17370000000005</v>
      </c>
      <c r="T79" s="4">
        <v>272.97899999999998</v>
      </c>
      <c r="U79" s="4">
        <v>60.478700000000003</v>
      </c>
      <c r="V79" s="4">
        <v>370.85329999999999</v>
      </c>
      <c r="W79" s="4">
        <v>883.36760000000004</v>
      </c>
      <c r="X79" s="4">
        <v>268.7715</v>
      </c>
      <c r="Y79" s="4">
        <v>56.277099999999997</v>
      </c>
      <c r="Z79" s="4">
        <v>304.30529999999999</v>
      </c>
      <c r="AA79" s="4">
        <v>9200</v>
      </c>
      <c r="AB79" s="4">
        <v>-36064</v>
      </c>
      <c r="AC79" s="4">
        <v>166</v>
      </c>
      <c r="AD79" s="9" t="s">
        <v>369</v>
      </c>
      <c r="AE79" s="4" t="s">
        <v>195</v>
      </c>
      <c r="AF79" s="4">
        <v>25.3034</v>
      </c>
      <c r="AG79" s="4">
        <v>61</v>
      </c>
      <c r="AH79" s="4" t="s">
        <v>370</v>
      </c>
    </row>
    <row r="80" spans="1:46" x14ac:dyDescent="0.3">
      <c r="A80" s="8" t="s">
        <v>371</v>
      </c>
      <c r="B80" s="77" t="s">
        <v>372</v>
      </c>
      <c r="C80" s="4">
        <v>39</v>
      </c>
      <c r="D80" s="4">
        <v>284</v>
      </c>
      <c r="E80" s="4">
        <v>2.0999999999999999E-3</v>
      </c>
      <c r="F80" s="4">
        <v>0.81369999999999998</v>
      </c>
      <c r="G80" s="4">
        <v>35.566400000000002</v>
      </c>
      <c r="H80" s="4">
        <v>49</v>
      </c>
      <c r="I80" s="4">
        <v>16</v>
      </c>
      <c r="J80" s="4">
        <v>101.3823</v>
      </c>
      <c r="K80" s="4">
        <v>919.61569999999995</v>
      </c>
      <c r="L80" s="4">
        <v>272.97899999999998</v>
      </c>
      <c r="M80" s="4">
        <v>64.813900000000004</v>
      </c>
      <c r="N80" s="4">
        <v>1181.287</v>
      </c>
      <c r="O80" s="4">
        <v>902.95460000000003</v>
      </c>
      <c r="P80" s="4">
        <v>274.64870000000002</v>
      </c>
      <c r="Q80" s="4">
        <v>61.879300000000001</v>
      </c>
      <c r="R80" s="4">
        <v>335.07260000000002</v>
      </c>
      <c r="S80" s="4">
        <v>943.05909999999994</v>
      </c>
      <c r="T80" s="4">
        <v>276.5188</v>
      </c>
      <c r="U80" s="4">
        <v>61.5458</v>
      </c>
      <c r="V80" s="4">
        <v>362.63350000000003</v>
      </c>
      <c r="W80" s="4">
        <v>862.84990000000005</v>
      </c>
      <c r="X80" s="4">
        <v>272.77870000000001</v>
      </c>
      <c r="Y80" s="4">
        <v>62.212800000000001</v>
      </c>
      <c r="Z80" s="4">
        <v>307.51170000000002</v>
      </c>
      <c r="AA80" s="4">
        <v>9193</v>
      </c>
      <c r="AB80" s="4">
        <v>-36073</v>
      </c>
      <c r="AC80" s="4">
        <v>166</v>
      </c>
      <c r="AD80" s="9" t="s">
        <v>372</v>
      </c>
      <c r="AE80" s="4" t="s">
        <v>195</v>
      </c>
      <c r="AF80" s="4">
        <v>25.271699999999999</v>
      </c>
      <c r="AG80" s="4">
        <v>62</v>
      </c>
      <c r="AH80" s="4" t="s">
        <v>373</v>
      </c>
    </row>
    <row r="81" spans="1:34" x14ac:dyDescent="0.3">
      <c r="A81" s="8" t="s">
        <v>374</v>
      </c>
      <c r="B81" s="77" t="s">
        <v>375</v>
      </c>
      <c r="C81" s="4">
        <v>38</v>
      </c>
      <c r="D81" s="4">
        <v>286</v>
      </c>
      <c r="E81" s="4">
        <v>2.9999999999999997E-4</v>
      </c>
      <c r="F81" s="4">
        <v>0.97719999999999996</v>
      </c>
      <c r="G81" s="4">
        <v>35.594499999999996</v>
      </c>
      <c r="H81" s="4">
        <v>49</v>
      </c>
      <c r="I81" s="4">
        <v>16</v>
      </c>
      <c r="J81" s="4">
        <v>101.57210000000001</v>
      </c>
      <c r="K81" s="4">
        <v>888.56460000000004</v>
      </c>
      <c r="L81" s="4">
        <v>266.40069999999997</v>
      </c>
      <c r="M81" s="4">
        <v>67.748500000000007</v>
      </c>
      <c r="N81" s="4">
        <v>1350.5930000000001</v>
      </c>
      <c r="O81" s="4">
        <v>892.69370000000004</v>
      </c>
      <c r="P81" s="4">
        <v>268.53789999999998</v>
      </c>
      <c r="Q81" s="4">
        <v>58.811399999999999</v>
      </c>
      <c r="R81" s="4">
        <v>338.27949999999998</v>
      </c>
      <c r="S81" s="4">
        <v>932.12509999999997</v>
      </c>
      <c r="T81" s="4">
        <v>275.18299999999999</v>
      </c>
      <c r="U81" s="4">
        <v>61.679200000000002</v>
      </c>
      <c r="V81" s="4">
        <v>364.83870000000002</v>
      </c>
      <c r="W81" s="4">
        <v>853.26250000000005</v>
      </c>
      <c r="X81" s="4">
        <v>261.89280000000002</v>
      </c>
      <c r="Y81" s="4">
        <v>55.9437</v>
      </c>
      <c r="Z81" s="4">
        <v>311.72030000000001</v>
      </c>
      <c r="AA81" s="4">
        <v>9193</v>
      </c>
      <c r="AB81" s="4">
        <v>-36103</v>
      </c>
      <c r="AC81" s="4">
        <v>166</v>
      </c>
      <c r="AD81" s="9" t="s">
        <v>375</v>
      </c>
      <c r="AE81" s="4" t="s">
        <v>195</v>
      </c>
      <c r="AF81" s="4">
        <v>25.391200000000001</v>
      </c>
      <c r="AG81" s="4">
        <v>63</v>
      </c>
      <c r="AH81" s="4" t="s">
        <v>376</v>
      </c>
    </row>
    <row r="82" spans="1:34" x14ac:dyDescent="0.3">
      <c r="A82" s="8" t="s">
        <v>377</v>
      </c>
      <c r="B82" s="77" t="s">
        <v>378</v>
      </c>
      <c r="C82" s="4">
        <v>38</v>
      </c>
      <c r="D82" s="4">
        <v>283</v>
      </c>
      <c r="E82" s="4">
        <v>3.7000000000000002E-3</v>
      </c>
      <c r="F82" s="4">
        <v>0.9002</v>
      </c>
      <c r="G82" s="4">
        <v>35.582999999999998</v>
      </c>
      <c r="H82" s="4">
        <v>49</v>
      </c>
      <c r="I82" s="4">
        <v>16</v>
      </c>
      <c r="J82" s="4">
        <v>101.48690000000001</v>
      </c>
      <c r="K82" s="4">
        <v>900.76969999999994</v>
      </c>
      <c r="L82" s="4">
        <v>271.44290000000001</v>
      </c>
      <c r="M82" s="4">
        <v>66.414599999999993</v>
      </c>
      <c r="N82" s="4">
        <v>1261.328</v>
      </c>
      <c r="O82" s="4">
        <v>877.73609999999996</v>
      </c>
      <c r="P82" s="4">
        <v>270.37439999999998</v>
      </c>
      <c r="Q82" s="4">
        <v>59.378300000000003</v>
      </c>
      <c r="R82" s="4">
        <v>329.65969999999999</v>
      </c>
      <c r="S82" s="4">
        <v>896.44410000000005</v>
      </c>
      <c r="T82" s="4">
        <v>270.17399999999998</v>
      </c>
      <c r="U82" s="4">
        <v>59.278300000000002</v>
      </c>
      <c r="V82" s="4">
        <v>351.0061</v>
      </c>
      <c r="W82" s="4">
        <v>859.02829999999994</v>
      </c>
      <c r="X82" s="4">
        <v>270.57470000000001</v>
      </c>
      <c r="Y82" s="4">
        <v>59.478299999999997</v>
      </c>
      <c r="Z82" s="4">
        <v>308.3134</v>
      </c>
      <c r="AA82" s="4">
        <v>9206</v>
      </c>
      <c r="AB82" s="4">
        <v>-36107</v>
      </c>
      <c r="AC82" s="4">
        <v>166</v>
      </c>
      <c r="AD82" s="9" t="s">
        <v>378</v>
      </c>
      <c r="AE82" s="4" t="s">
        <v>195</v>
      </c>
      <c r="AF82" s="4">
        <v>25.335599999999999</v>
      </c>
      <c r="AG82" s="4">
        <v>64</v>
      </c>
      <c r="AH82" s="4" t="s">
        <v>379</v>
      </c>
    </row>
    <row r="83" spans="1:34" x14ac:dyDescent="0.3">
      <c r="A83" s="8" t="s">
        <v>380</v>
      </c>
      <c r="B83" s="77" t="s">
        <v>381</v>
      </c>
      <c r="C83" s="4">
        <v>38</v>
      </c>
      <c r="D83" s="4">
        <v>284</v>
      </c>
      <c r="E83" s="4">
        <v>2.3E-3</v>
      </c>
      <c r="F83" s="4">
        <v>0.89439999999999997</v>
      </c>
      <c r="G83" s="4">
        <v>35.581000000000003</v>
      </c>
      <c r="H83" s="4">
        <v>49</v>
      </c>
      <c r="I83" s="4">
        <v>16</v>
      </c>
      <c r="J83" s="4">
        <v>101.4777</v>
      </c>
      <c r="K83" s="4">
        <v>888.16219999999998</v>
      </c>
      <c r="L83" s="4">
        <v>265.46570000000003</v>
      </c>
      <c r="M83" s="4">
        <v>64.346999999999994</v>
      </c>
      <c r="N83" s="4">
        <v>1265.5630000000001</v>
      </c>
      <c r="O83" s="4">
        <v>879.8827</v>
      </c>
      <c r="P83" s="4">
        <v>260.524</v>
      </c>
      <c r="Q83" s="4">
        <v>58.277900000000002</v>
      </c>
      <c r="R83" s="4">
        <v>334.7722</v>
      </c>
      <c r="S83" s="4">
        <v>904.6259</v>
      </c>
      <c r="T83" s="4">
        <v>268.37079999999997</v>
      </c>
      <c r="U83" s="4">
        <v>58.3446</v>
      </c>
      <c r="V83" s="4">
        <v>363.63580000000002</v>
      </c>
      <c r="W83" s="4">
        <v>855.13969999999995</v>
      </c>
      <c r="X83" s="4">
        <v>252.6772</v>
      </c>
      <c r="Y83" s="4">
        <v>58.211199999999998</v>
      </c>
      <c r="Z83" s="4">
        <v>305.9085</v>
      </c>
      <c r="AA83" s="4">
        <v>9215</v>
      </c>
      <c r="AB83" s="4">
        <v>-36119</v>
      </c>
      <c r="AC83" s="4">
        <v>166</v>
      </c>
      <c r="AD83" s="9" t="s">
        <v>381</v>
      </c>
      <c r="AE83" s="4" t="s">
        <v>195</v>
      </c>
      <c r="AF83" s="4">
        <v>25.331</v>
      </c>
      <c r="AG83" s="4">
        <v>65</v>
      </c>
      <c r="AH83" s="4" t="s">
        <v>382</v>
      </c>
    </row>
    <row r="84" spans="1:34" x14ac:dyDescent="0.3">
      <c r="A84" s="8" t="s">
        <v>383</v>
      </c>
      <c r="B84" s="77" t="s">
        <v>384</v>
      </c>
      <c r="C84" s="4">
        <v>38</v>
      </c>
      <c r="D84" s="4">
        <v>279</v>
      </c>
      <c r="E84" s="4">
        <v>2.8999999999999998E-3</v>
      </c>
      <c r="F84" s="4">
        <v>1.0732999999999999</v>
      </c>
      <c r="G84" s="4">
        <v>35.613500000000002</v>
      </c>
      <c r="H84" s="4">
        <v>49</v>
      </c>
      <c r="I84" s="4">
        <v>16</v>
      </c>
      <c r="J84" s="4">
        <v>101.68980000000001</v>
      </c>
      <c r="K84" s="4">
        <v>893.82870000000003</v>
      </c>
      <c r="L84" s="4">
        <v>262.46039999999999</v>
      </c>
      <c r="M84" s="4">
        <v>63.546700000000001</v>
      </c>
      <c r="N84" s="4">
        <v>1421.0329999999999</v>
      </c>
      <c r="O84" s="4">
        <v>875.42430000000002</v>
      </c>
      <c r="P84" s="4">
        <v>264.83120000000002</v>
      </c>
      <c r="Q84" s="4">
        <v>55.01</v>
      </c>
      <c r="R84" s="4">
        <v>316.23140000000001</v>
      </c>
      <c r="S84" s="4">
        <v>903.48569999999995</v>
      </c>
      <c r="T84" s="4">
        <v>265.5659</v>
      </c>
      <c r="U84" s="4">
        <v>53.742899999999999</v>
      </c>
      <c r="V84" s="4">
        <v>339.58010000000002</v>
      </c>
      <c r="W84" s="4">
        <v>847.36289999999997</v>
      </c>
      <c r="X84" s="4">
        <v>264.09660000000002</v>
      </c>
      <c r="Y84" s="4">
        <v>56.277099999999997</v>
      </c>
      <c r="Z84" s="4">
        <v>292.88279999999997</v>
      </c>
      <c r="AA84" s="4">
        <v>2828</v>
      </c>
      <c r="AB84" s="4">
        <v>-36741</v>
      </c>
      <c r="AC84" s="4">
        <v>178</v>
      </c>
      <c r="AD84" s="9" t="s">
        <v>384</v>
      </c>
      <c r="AE84" s="4" t="s">
        <v>195</v>
      </c>
      <c r="AF84" s="4">
        <v>25.462499999999999</v>
      </c>
      <c r="AG84" s="4">
        <v>66</v>
      </c>
      <c r="AH84" s="4" t="s">
        <v>385</v>
      </c>
    </row>
    <row r="85" spans="1:34" x14ac:dyDescent="0.3">
      <c r="A85" s="8" t="s">
        <v>386</v>
      </c>
      <c r="B85" s="77" t="s">
        <v>387</v>
      </c>
      <c r="C85" s="4">
        <v>38</v>
      </c>
      <c r="D85" s="4">
        <v>282</v>
      </c>
      <c r="E85" s="4">
        <v>3.0999999999999999E-3</v>
      </c>
      <c r="F85" s="4">
        <v>0.99539999999999995</v>
      </c>
      <c r="G85" s="4">
        <v>35.599699999999999</v>
      </c>
      <c r="H85" s="4">
        <v>49</v>
      </c>
      <c r="I85" s="4">
        <v>16</v>
      </c>
      <c r="J85" s="4">
        <v>101.5981</v>
      </c>
      <c r="K85" s="4">
        <v>881.28890000000001</v>
      </c>
      <c r="L85" s="4">
        <v>261.45870000000002</v>
      </c>
      <c r="M85" s="4">
        <v>63.346600000000002</v>
      </c>
      <c r="N85" s="4">
        <v>1365.1220000000001</v>
      </c>
      <c r="O85" s="4">
        <v>862.38409999999999</v>
      </c>
      <c r="P85" s="4">
        <v>258.92110000000002</v>
      </c>
      <c r="Q85" s="4">
        <v>58.478000000000002</v>
      </c>
      <c r="R85" s="4">
        <v>330.36259999999999</v>
      </c>
      <c r="S85" s="4">
        <v>895.16989999999998</v>
      </c>
      <c r="T85" s="4">
        <v>263.7627</v>
      </c>
      <c r="U85" s="4">
        <v>58.144500000000001</v>
      </c>
      <c r="V85" s="4">
        <v>359.82679999999999</v>
      </c>
      <c r="W85" s="4">
        <v>829.59829999999999</v>
      </c>
      <c r="X85" s="4">
        <v>254.0795</v>
      </c>
      <c r="Y85" s="4">
        <v>58.811399999999999</v>
      </c>
      <c r="Z85" s="4">
        <v>300.89850000000001</v>
      </c>
      <c r="AA85" s="4">
        <v>2841</v>
      </c>
      <c r="AB85" s="4">
        <v>-36753</v>
      </c>
      <c r="AC85" s="4">
        <v>178</v>
      </c>
      <c r="AD85" s="9" t="s">
        <v>387</v>
      </c>
      <c r="AE85" s="4" t="s">
        <v>195</v>
      </c>
      <c r="AF85" s="4">
        <v>25.4053</v>
      </c>
      <c r="AG85" s="4">
        <v>67</v>
      </c>
      <c r="AH85" s="4" t="s">
        <v>388</v>
      </c>
    </row>
    <row r="86" spans="1:34" x14ac:dyDescent="0.3">
      <c r="A86" s="8" t="s">
        <v>389</v>
      </c>
      <c r="B86" s="77" t="s">
        <v>390</v>
      </c>
      <c r="C86" s="4">
        <v>38</v>
      </c>
      <c r="D86" s="4">
        <v>281</v>
      </c>
      <c r="E86" s="4">
        <v>1.4E-3</v>
      </c>
      <c r="F86" s="4">
        <v>1.0333000000000001</v>
      </c>
      <c r="G86" s="4">
        <v>35.6053</v>
      </c>
      <c r="H86" s="4">
        <v>49</v>
      </c>
      <c r="I86" s="4">
        <v>16</v>
      </c>
      <c r="J86" s="4">
        <v>101.64</v>
      </c>
      <c r="K86" s="4">
        <v>884.13879999999995</v>
      </c>
      <c r="L86" s="4">
        <v>262.3603</v>
      </c>
      <c r="M86" s="4">
        <v>64.647099999999995</v>
      </c>
      <c r="N86" s="4">
        <v>1400.9469999999999</v>
      </c>
      <c r="O86" s="4">
        <v>876.90120000000002</v>
      </c>
      <c r="P86" s="4">
        <v>264.6977</v>
      </c>
      <c r="Q86" s="4">
        <v>58.077800000000003</v>
      </c>
      <c r="R86" s="4">
        <v>327.9556</v>
      </c>
      <c r="S86" s="4">
        <v>913.27750000000003</v>
      </c>
      <c r="T86" s="4">
        <v>264.29700000000003</v>
      </c>
      <c r="U86" s="4">
        <v>56.877299999999998</v>
      </c>
      <c r="V86" s="4">
        <v>345.59370000000001</v>
      </c>
      <c r="W86" s="4">
        <v>840.52499999999998</v>
      </c>
      <c r="X86" s="4">
        <v>265.09840000000003</v>
      </c>
      <c r="Y86" s="4">
        <v>59.278300000000002</v>
      </c>
      <c r="Z86" s="4">
        <v>310.31740000000002</v>
      </c>
      <c r="AA86" s="4">
        <v>2830</v>
      </c>
      <c r="AB86" s="4">
        <v>-36765</v>
      </c>
      <c r="AC86" s="4">
        <v>178</v>
      </c>
      <c r="AD86" s="9" t="s">
        <v>390</v>
      </c>
      <c r="AE86" s="4" t="s">
        <v>195</v>
      </c>
      <c r="AF86" s="4">
        <v>25.432700000000001</v>
      </c>
      <c r="AG86" s="4">
        <v>68</v>
      </c>
      <c r="AH86" s="4" t="s">
        <v>391</v>
      </c>
    </row>
    <row r="87" spans="1:34" x14ac:dyDescent="0.3">
      <c r="A87" s="8" t="s">
        <v>392</v>
      </c>
      <c r="B87" s="77" t="s">
        <v>393</v>
      </c>
      <c r="C87" s="4">
        <v>37</v>
      </c>
      <c r="D87" s="4">
        <v>278</v>
      </c>
      <c r="E87" s="4">
        <v>2.3999999999999998E-3</v>
      </c>
      <c r="F87" s="4">
        <v>0.79059999999999997</v>
      </c>
      <c r="G87" s="4">
        <v>35.5625</v>
      </c>
      <c r="H87" s="4">
        <v>49</v>
      </c>
      <c r="I87" s="4">
        <v>16</v>
      </c>
      <c r="J87" s="4">
        <v>101.35550000000001</v>
      </c>
      <c r="K87" s="4">
        <v>849.47469999999998</v>
      </c>
      <c r="L87" s="4">
        <v>255.31489999999999</v>
      </c>
      <c r="M87" s="4">
        <v>63.780099999999997</v>
      </c>
      <c r="N87" s="4">
        <v>1136.0429999999999</v>
      </c>
      <c r="O87" s="4">
        <v>839.1848</v>
      </c>
      <c r="P87" s="4">
        <v>253.9795</v>
      </c>
      <c r="Q87" s="4">
        <v>55.310099999999998</v>
      </c>
      <c r="R87" s="4">
        <v>318.43770000000001</v>
      </c>
      <c r="S87" s="4">
        <v>853.32950000000005</v>
      </c>
      <c r="T87" s="4">
        <v>260.42360000000002</v>
      </c>
      <c r="U87" s="4">
        <v>54.3431</v>
      </c>
      <c r="V87" s="4">
        <v>350.60520000000002</v>
      </c>
      <c r="W87" s="4">
        <v>825.04020000000003</v>
      </c>
      <c r="X87" s="4">
        <v>247.53540000000001</v>
      </c>
      <c r="Y87" s="4">
        <v>56.277099999999997</v>
      </c>
      <c r="Z87" s="4">
        <v>286.27019999999999</v>
      </c>
      <c r="AA87" s="4">
        <v>2811</v>
      </c>
      <c r="AB87" s="4">
        <v>-36772</v>
      </c>
      <c r="AC87" s="4">
        <v>178</v>
      </c>
      <c r="AD87" s="9" t="s">
        <v>393</v>
      </c>
      <c r="AE87" s="4" t="s">
        <v>195</v>
      </c>
      <c r="AF87" s="4">
        <v>25.254799999999999</v>
      </c>
      <c r="AG87" s="4">
        <v>69</v>
      </c>
      <c r="AH87" s="4" t="s">
        <v>394</v>
      </c>
    </row>
    <row r="88" spans="1:34" x14ac:dyDescent="0.3">
      <c r="A88" s="8" t="s">
        <v>395</v>
      </c>
      <c r="B88" s="77" t="s">
        <v>197</v>
      </c>
      <c r="C88" s="4">
        <v>37</v>
      </c>
      <c r="D88" s="4">
        <v>282</v>
      </c>
      <c r="E88" s="8">
        <v>8.3000000000000001E-3</v>
      </c>
      <c r="F88" s="4">
        <v>1.1205000000000001</v>
      </c>
      <c r="G88" s="4">
        <v>35.625500000000002</v>
      </c>
      <c r="H88" s="4">
        <v>49</v>
      </c>
      <c r="I88" s="4">
        <v>16</v>
      </c>
      <c r="J88" s="4">
        <v>101.7543</v>
      </c>
      <c r="K88" s="4">
        <v>902.91570000000002</v>
      </c>
      <c r="L88" s="4">
        <v>270.27420000000001</v>
      </c>
      <c r="M88" s="4">
        <v>66.514600000000002</v>
      </c>
      <c r="N88" s="4">
        <v>1501.604</v>
      </c>
      <c r="O88" s="4">
        <v>856.08090000000004</v>
      </c>
      <c r="P88" s="4">
        <v>257.0179</v>
      </c>
      <c r="Q88" s="4">
        <v>56.077100000000002</v>
      </c>
      <c r="R88" s="4">
        <v>332.06729999999999</v>
      </c>
      <c r="S88" s="4">
        <v>884.10519999999997</v>
      </c>
      <c r="T88" s="4">
        <v>262.69420000000002</v>
      </c>
      <c r="U88" s="4">
        <v>56.010399999999997</v>
      </c>
      <c r="V88" s="4">
        <v>366.24209999999999</v>
      </c>
      <c r="W88" s="4">
        <v>828.0566</v>
      </c>
      <c r="X88" s="4">
        <v>251.3416</v>
      </c>
      <c r="Y88" s="4">
        <v>56.143700000000003</v>
      </c>
      <c r="Z88" s="4">
        <v>297.89249999999998</v>
      </c>
      <c r="AA88" s="4">
        <v>2803</v>
      </c>
      <c r="AB88" s="4">
        <v>-36784</v>
      </c>
      <c r="AC88" s="4">
        <v>178</v>
      </c>
      <c r="AD88" s="9" t="s">
        <v>197</v>
      </c>
      <c r="AE88" s="4" t="s">
        <v>195</v>
      </c>
      <c r="AF88" s="4">
        <v>25.498699999999999</v>
      </c>
      <c r="AG88" s="4">
        <v>70</v>
      </c>
      <c r="AH88" s="4" t="s">
        <v>198</v>
      </c>
    </row>
    <row r="89" spans="1:34" x14ac:dyDescent="0.3">
      <c r="A89" s="8" t="s">
        <v>396</v>
      </c>
      <c r="B89" s="77" t="s">
        <v>397</v>
      </c>
      <c r="C89" s="4">
        <v>38</v>
      </c>
      <c r="D89" s="4">
        <v>286</v>
      </c>
      <c r="E89" s="4">
        <v>4.0000000000000002E-4</v>
      </c>
      <c r="F89" s="4">
        <v>0.74099999999999999</v>
      </c>
      <c r="G89" s="4">
        <v>35.552199999999999</v>
      </c>
      <c r="H89" s="4">
        <v>49</v>
      </c>
      <c r="I89" s="4">
        <v>16</v>
      </c>
      <c r="J89" s="4">
        <v>101.29349999999999</v>
      </c>
      <c r="K89" s="4">
        <v>871.86800000000005</v>
      </c>
      <c r="L89" s="4">
        <v>259.25490000000002</v>
      </c>
      <c r="M89" s="4">
        <v>65.414100000000005</v>
      </c>
      <c r="N89" s="4">
        <v>1094.539</v>
      </c>
      <c r="O89" s="4">
        <v>872.07169999999996</v>
      </c>
      <c r="P89" s="4">
        <v>261.6925</v>
      </c>
      <c r="Q89" s="4">
        <v>59.778500000000001</v>
      </c>
      <c r="R89" s="4">
        <v>332.3664</v>
      </c>
      <c r="S89" s="4">
        <v>899.73019999999997</v>
      </c>
      <c r="T89" s="4">
        <v>263.36200000000002</v>
      </c>
      <c r="U89" s="4">
        <v>59.878500000000003</v>
      </c>
      <c r="V89" s="4">
        <v>358.62389999999999</v>
      </c>
      <c r="W89" s="4">
        <v>844.41309999999999</v>
      </c>
      <c r="X89" s="4">
        <v>260.02289999999999</v>
      </c>
      <c r="Y89" s="4">
        <v>59.678400000000003</v>
      </c>
      <c r="Z89" s="4">
        <v>306.10890000000001</v>
      </c>
      <c r="AA89" s="4">
        <v>-5126</v>
      </c>
      <c r="AB89" s="4">
        <v>-37285</v>
      </c>
      <c r="AC89" s="4">
        <v>188</v>
      </c>
      <c r="AD89" s="9" t="s">
        <v>397</v>
      </c>
      <c r="AE89" s="4" t="s">
        <v>195</v>
      </c>
      <c r="AF89" s="4">
        <v>25.2178</v>
      </c>
      <c r="AG89" s="4">
        <v>71</v>
      </c>
      <c r="AH89" s="4" t="s">
        <v>398</v>
      </c>
    </row>
    <row r="90" spans="1:34" x14ac:dyDescent="0.3">
      <c r="A90" s="8" t="s">
        <v>399</v>
      </c>
      <c r="B90" s="77" t="s">
        <v>400</v>
      </c>
      <c r="D90" s="4">
        <v>278</v>
      </c>
      <c r="E90" s="4">
        <v>0</v>
      </c>
      <c r="F90" s="4">
        <v>0.63449999999999995</v>
      </c>
      <c r="G90" s="4">
        <v>35.532899999999998</v>
      </c>
      <c r="H90" s="4">
        <v>49</v>
      </c>
      <c r="I90" s="4">
        <v>16</v>
      </c>
      <c r="J90" s="4">
        <v>101.1673</v>
      </c>
      <c r="K90" s="4">
        <v>873.81240000000003</v>
      </c>
      <c r="L90" s="4">
        <v>268.2038</v>
      </c>
      <c r="M90" s="4">
        <v>61.712600000000002</v>
      </c>
      <c r="N90" s="4">
        <v>981.87120000000004</v>
      </c>
      <c r="O90" s="4">
        <v>882.93399999999997</v>
      </c>
      <c r="P90" s="4">
        <v>263.26190000000003</v>
      </c>
      <c r="Q90" s="4">
        <v>58.677999999999997</v>
      </c>
      <c r="R90" s="4">
        <v>321.3426</v>
      </c>
      <c r="S90" s="4">
        <v>908.51570000000004</v>
      </c>
      <c r="T90" s="4">
        <v>265.4991</v>
      </c>
      <c r="U90" s="4">
        <v>59.078200000000002</v>
      </c>
      <c r="V90" s="4">
        <v>346.99689999999998</v>
      </c>
      <c r="W90" s="4">
        <v>857.35220000000004</v>
      </c>
      <c r="X90" s="4">
        <v>261.0247</v>
      </c>
      <c r="Y90" s="4">
        <v>58.277900000000002</v>
      </c>
      <c r="Z90" s="4">
        <v>295.68819999999999</v>
      </c>
      <c r="AA90" s="4">
        <v>-5126</v>
      </c>
      <c r="AB90" s="4">
        <v>-37296</v>
      </c>
      <c r="AC90" s="4">
        <v>188</v>
      </c>
      <c r="AD90" s="9" t="s">
        <v>400</v>
      </c>
      <c r="AE90" s="4" t="s">
        <v>195</v>
      </c>
      <c r="AF90" s="4">
        <v>25.139399999999998</v>
      </c>
      <c r="AG90" s="4">
        <v>72</v>
      </c>
      <c r="AH90" s="4" t="s">
        <v>401</v>
      </c>
    </row>
    <row r="91" spans="1:34" x14ac:dyDescent="0.3">
      <c r="A91" s="8" t="s">
        <v>402</v>
      </c>
      <c r="B91" s="77" t="s">
        <v>403</v>
      </c>
      <c r="C91" s="4">
        <v>37</v>
      </c>
      <c r="D91" s="4">
        <v>278</v>
      </c>
      <c r="E91" s="4">
        <v>2.5999999999999999E-3</v>
      </c>
      <c r="F91" s="4">
        <v>0.94130000000000003</v>
      </c>
      <c r="G91" s="4">
        <v>35.589599999999997</v>
      </c>
      <c r="H91" s="4">
        <v>49</v>
      </c>
      <c r="I91" s="4">
        <v>16</v>
      </c>
      <c r="J91" s="4">
        <v>101.5335</v>
      </c>
      <c r="K91" s="4">
        <v>871.19740000000002</v>
      </c>
      <c r="L91" s="4">
        <v>268.37079999999997</v>
      </c>
      <c r="M91" s="4">
        <v>64.5471</v>
      </c>
      <c r="N91" s="4">
        <v>1311.7539999999999</v>
      </c>
      <c r="O91" s="4">
        <v>865.76869999999997</v>
      </c>
      <c r="P91" s="4">
        <v>258.62049999999999</v>
      </c>
      <c r="Q91" s="4">
        <v>57.510899999999999</v>
      </c>
      <c r="R91" s="4">
        <v>325.75290000000001</v>
      </c>
      <c r="S91" s="4">
        <v>891.81690000000003</v>
      </c>
      <c r="T91" s="4">
        <v>259.42189999999999</v>
      </c>
      <c r="U91" s="4">
        <v>57.744300000000003</v>
      </c>
      <c r="V91" s="4">
        <v>356.61919999999998</v>
      </c>
      <c r="W91" s="4">
        <v>839.72050000000002</v>
      </c>
      <c r="X91" s="4">
        <v>257.81920000000002</v>
      </c>
      <c r="Y91" s="4">
        <v>57.277500000000003</v>
      </c>
      <c r="Z91" s="4">
        <v>294.88670000000002</v>
      </c>
      <c r="AA91" s="4">
        <v>-5126</v>
      </c>
      <c r="AB91" s="4">
        <v>-37305</v>
      </c>
      <c r="AC91" s="4">
        <v>188</v>
      </c>
      <c r="AD91" s="9" t="s">
        <v>403</v>
      </c>
      <c r="AE91" s="4" t="s">
        <v>195</v>
      </c>
      <c r="AF91" s="4">
        <v>25.365500000000001</v>
      </c>
      <c r="AG91" s="4">
        <v>73</v>
      </c>
      <c r="AH91" s="4" t="s">
        <v>404</v>
      </c>
    </row>
    <row r="92" spans="1:34" x14ac:dyDescent="0.3">
      <c r="A92" s="8" t="s">
        <v>405</v>
      </c>
      <c r="B92" s="77" t="s">
        <v>406</v>
      </c>
      <c r="C92" s="4">
        <v>38</v>
      </c>
      <c r="D92" s="4">
        <v>283</v>
      </c>
      <c r="E92" s="4">
        <v>2.5999999999999999E-3</v>
      </c>
      <c r="F92" s="4">
        <v>0.82269999999999999</v>
      </c>
      <c r="G92" s="4">
        <v>35.568399999999997</v>
      </c>
      <c r="H92" s="4">
        <v>49</v>
      </c>
      <c r="I92" s="4">
        <v>16</v>
      </c>
      <c r="J92" s="4">
        <v>101.39360000000001</v>
      </c>
      <c r="K92" s="4">
        <v>888.02809999999999</v>
      </c>
      <c r="L92" s="4">
        <v>263.69589999999999</v>
      </c>
      <c r="M92" s="4">
        <v>64.613799999999998</v>
      </c>
      <c r="N92" s="4">
        <v>1180.3800000000001</v>
      </c>
      <c r="O92" s="4">
        <v>871.50419999999997</v>
      </c>
      <c r="P92" s="4">
        <v>265.09840000000003</v>
      </c>
      <c r="Q92" s="4">
        <v>57.677599999999998</v>
      </c>
      <c r="R92" s="4">
        <v>329.36099999999999</v>
      </c>
      <c r="S92" s="4">
        <v>910.52769999999998</v>
      </c>
      <c r="T92" s="4">
        <v>270.04039999999998</v>
      </c>
      <c r="U92" s="4">
        <v>57.0107</v>
      </c>
      <c r="V92" s="4">
        <v>361.43060000000003</v>
      </c>
      <c r="W92" s="4">
        <v>832.48069999999996</v>
      </c>
      <c r="X92" s="4">
        <v>260.15649999999999</v>
      </c>
      <c r="Y92" s="4">
        <v>58.3446</v>
      </c>
      <c r="Z92" s="4">
        <v>297.29140000000001</v>
      </c>
      <c r="AA92" s="4">
        <v>-5126</v>
      </c>
      <c r="AB92" s="4">
        <v>-37317</v>
      </c>
      <c r="AC92" s="4">
        <v>188</v>
      </c>
      <c r="AD92" s="9" t="s">
        <v>406</v>
      </c>
      <c r="AE92" s="4" t="s">
        <v>195</v>
      </c>
      <c r="AF92" s="4">
        <v>25.278400000000001</v>
      </c>
      <c r="AG92" s="4">
        <v>74</v>
      </c>
      <c r="AH92" s="4" t="s">
        <v>407</v>
      </c>
    </row>
    <row r="93" spans="1:34" x14ac:dyDescent="0.3">
      <c r="A93" s="8" t="s">
        <v>408</v>
      </c>
      <c r="B93" s="77" t="s">
        <v>409</v>
      </c>
      <c r="C93" s="4">
        <v>37</v>
      </c>
      <c r="D93" s="4">
        <v>274</v>
      </c>
      <c r="E93" s="4">
        <v>3.0000000000000001E-3</v>
      </c>
      <c r="F93" s="4">
        <v>0.6321</v>
      </c>
      <c r="G93" s="4">
        <v>35.534500000000001</v>
      </c>
      <c r="H93" s="4">
        <v>49</v>
      </c>
      <c r="I93" s="4">
        <v>16</v>
      </c>
      <c r="J93" s="4">
        <v>101.1696</v>
      </c>
      <c r="K93" s="4">
        <v>882.56299999999999</v>
      </c>
      <c r="L93" s="4">
        <v>270.00700000000001</v>
      </c>
      <c r="M93" s="4">
        <v>61.979300000000002</v>
      </c>
      <c r="N93" s="4">
        <v>989.72199999999998</v>
      </c>
      <c r="O93" s="4">
        <v>873.95079999999996</v>
      </c>
      <c r="P93" s="4">
        <v>257.3184</v>
      </c>
      <c r="Q93" s="4">
        <v>57.110799999999998</v>
      </c>
      <c r="R93" s="4">
        <v>322.24489999999997</v>
      </c>
      <c r="S93" s="4">
        <v>909.85709999999995</v>
      </c>
      <c r="T93" s="4">
        <v>261.42529999999999</v>
      </c>
      <c r="U93" s="4">
        <v>58.544600000000003</v>
      </c>
      <c r="V93" s="4">
        <v>350.40469999999999</v>
      </c>
      <c r="W93" s="4">
        <v>838.04459999999995</v>
      </c>
      <c r="X93" s="4">
        <v>253.2114</v>
      </c>
      <c r="Y93" s="4">
        <v>55.676900000000003</v>
      </c>
      <c r="Z93" s="4">
        <v>294.08510000000001</v>
      </c>
      <c r="AA93" s="4">
        <v>-5124</v>
      </c>
      <c r="AB93" s="4">
        <v>-37327</v>
      </c>
      <c r="AC93" s="4">
        <v>188</v>
      </c>
      <c r="AD93" s="9" t="s">
        <v>409</v>
      </c>
      <c r="AE93" s="4" t="s">
        <v>195</v>
      </c>
      <c r="AF93" s="4">
        <v>25.138500000000001</v>
      </c>
      <c r="AG93" s="4">
        <v>75</v>
      </c>
      <c r="AH93" s="4" t="s">
        <v>410</v>
      </c>
    </row>
    <row r="94" spans="1:34" x14ac:dyDescent="0.3">
      <c r="A94" s="8" t="s">
        <v>411</v>
      </c>
      <c r="B94" s="77" t="s">
        <v>412</v>
      </c>
      <c r="C94" s="4">
        <v>38</v>
      </c>
      <c r="D94" s="4">
        <v>278</v>
      </c>
      <c r="E94" s="4">
        <v>1.2999999999999999E-3</v>
      </c>
      <c r="F94" s="4">
        <v>0.69350000000000001</v>
      </c>
      <c r="G94" s="4">
        <v>35.5443</v>
      </c>
      <c r="H94" s="4">
        <v>49</v>
      </c>
      <c r="I94" s="4">
        <v>16</v>
      </c>
      <c r="J94" s="4">
        <v>101.23909999999999</v>
      </c>
      <c r="K94" s="4">
        <v>875.25409999999999</v>
      </c>
      <c r="L94" s="4">
        <v>264.79790000000003</v>
      </c>
      <c r="M94" s="4">
        <v>63.446599999999997</v>
      </c>
      <c r="N94" s="4">
        <v>1036.7349999999999</v>
      </c>
      <c r="O94" s="4">
        <v>872.40700000000004</v>
      </c>
      <c r="P94" s="4">
        <v>263.8963</v>
      </c>
      <c r="Q94" s="4">
        <v>56.143700000000003</v>
      </c>
      <c r="R94" s="4">
        <v>318.53750000000002</v>
      </c>
      <c r="S94" s="4">
        <v>900.26670000000001</v>
      </c>
      <c r="T94" s="4">
        <v>267.30220000000003</v>
      </c>
      <c r="U94" s="4">
        <v>55.9437</v>
      </c>
      <c r="V94" s="4">
        <v>348.80099999999999</v>
      </c>
      <c r="W94" s="4">
        <v>844.54719999999998</v>
      </c>
      <c r="X94" s="4">
        <v>260.49040000000002</v>
      </c>
      <c r="Y94" s="4">
        <v>56.343800000000002</v>
      </c>
      <c r="Z94" s="4">
        <v>288.274</v>
      </c>
      <c r="AA94" s="4">
        <v>-5126</v>
      </c>
      <c r="AB94" s="4">
        <v>-37339</v>
      </c>
      <c r="AC94" s="4">
        <v>188</v>
      </c>
      <c r="AD94" s="9" t="s">
        <v>412</v>
      </c>
      <c r="AE94" s="4" t="s">
        <v>195</v>
      </c>
      <c r="AF94" s="4">
        <v>25.183199999999999</v>
      </c>
      <c r="AG94" s="4">
        <v>76</v>
      </c>
      <c r="AH94" s="4" t="s">
        <v>413</v>
      </c>
    </row>
    <row r="95" spans="1:34" x14ac:dyDescent="0.3">
      <c r="A95" s="8" t="s">
        <v>414</v>
      </c>
      <c r="B95" s="77" t="s">
        <v>415</v>
      </c>
      <c r="C95" s="4">
        <v>36</v>
      </c>
      <c r="D95" s="4">
        <v>270</v>
      </c>
      <c r="E95" s="4">
        <v>2.3E-3</v>
      </c>
      <c r="F95" s="4">
        <v>0.75380000000000003</v>
      </c>
      <c r="G95" s="4">
        <v>35.555799999999998</v>
      </c>
      <c r="H95" s="4">
        <v>49</v>
      </c>
      <c r="I95" s="4">
        <v>16</v>
      </c>
      <c r="J95" s="4">
        <v>101.31189999999999</v>
      </c>
      <c r="K95" s="4">
        <v>892.52110000000005</v>
      </c>
      <c r="L95" s="4">
        <v>267.7697</v>
      </c>
      <c r="M95" s="4">
        <v>67.715100000000007</v>
      </c>
      <c r="N95" s="4">
        <v>1148.134</v>
      </c>
      <c r="O95" s="4">
        <v>883.36980000000005</v>
      </c>
      <c r="P95" s="4">
        <v>265.09840000000003</v>
      </c>
      <c r="Q95" s="4">
        <v>59.1449</v>
      </c>
      <c r="R95" s="4">
        <v>330.26479999999998</v>
      </c>
      <c r="S95" s="4">
        <v>908.51570000000004</v>
      </c>
      <c r="T95" s="4">
        <v>267.1019</v>
      </c>
      <c r="U95" s="4">
        <v>58.944800000000001</v>
      </c>
      <c r="V95" s="4">
        <v>370.2518</v>
      </c>
      <c r="W95" s="4">
        <v>858.22379999999998</v>
      </c>
      <c r="X95" s="4">
        <v>263.0949</v>
      </c>
      <c r="Y95" s="4">
        <v>59.344999999999999</v>
      </c>
      <c r="Z95" s="4">
        <v>290.27780000000001</v>
      </c>
      <c r="AA95" s="4">
        <v>-5129</v>
      </c>
      <c r="AB95" s="4">
        <v>-37350</v>
      </c>
      <c r="AC95" s="4">
        <v>188</v>
      </c>
      <c r="AD95" s="9" t="s">
        <v>415</v>
      </c>
      <c r="AE95" s="4" t="s">
        <v>195</v>
      </c>
      <c r="AF95" s="4">
        <v>25.227699999999999</v>
      </c>
      <c r="AG95" s="4">
        <v>77</v>
      </c>
      <c r="AH95" s="4" t="s">
        <v>416</v>
      </c>
    </row>
    <row r="96" spans="1:34" x14ac:dyDescent="0.3">
      <c r="A96" s="8" t="s">
        <v>417</v>
      </c>
      <c r="B96" s="77" t="s">
        <v>418</v>
      </c>
      <c r="D96" s="4">
        <v>268</v>
      </c>
      <c r="E96" s="4">
        <v>0</v>
      </c>
      <c r="F96" s="4">
        <v>0.67220000000000002</v>
      </c>
      <c r="G96" s="4">
        <v>35.5396</v>
      </c>
      <c r="H96" s="4">
        <v>49</v>
      </c>
      <c r="I96" s="4">
        <v>16</v>
      </c>
      <c r="J96" s="4">
        <v>101.2118</v>
      </c>
      <c r="K96" s="4">
        <v>872.40440000000001</v>
      </c>
      <c r="L96" s="4">
        <v>257.91930000000002</v>
      </c>
      <c r="M96" s="4">
        <v>61.879300000000001</v>
      </c>
      <c r="N96" s="4">
        <v>1035.325</v>
      </c>
      <c r="O96" s="4">
        <v>872.8442</v>
      </c>
      <c r="P96" s="4">
        <v>271.07569999999998</v>
      </c>
      <c r="Q96" s="4">
        <v>59.211599999999997</v>
      </c>
      <c r="R96" s="4">
        <v>315.63040000000001</v>
      </c>
      <c r="S96" s="4">
        <v>907.71090000000004</v>
      </c>
      <c r="T96" s="4">
        <v>265.4323</v>
      </c>
      <c r="U96" s="4">
        <v>58.144500000000001</v>
      </c>
      <c r="V96" s="4">
        <v>340.38189999999997</v>
      </c>
      <c r="W96" s="4">
        <v>837.97749999999996</v>
      </c>
      <c r="X96" s="4">
        <v>276.71910000000003</v>
      </c>
      <c r="Y96" s="4">
        <v>60.278700000000001</v>
      </c>
      <c r="Z96" s="4">
        <v>290.87889999999999</v>
      </c>
      <c r="AA96" s="4">
        <v>-5103</v>
      </c>
      <c r="AB96" s="4">
        <v>-37324</v>
      </c>
      <c r="AC96" s="4">
        <v>188</v>
      </c>
      <c r="AD96" s="9" t="s">
        <v>418</v>
      </c>
      <c r="AE96" s="4" t="s">
        <v>195</v>
      </c>
      <c r="AF96" s="4">
        <v>25.167100000000001</v>
      </c>
      <c r="AG96" s="4">
        <v>78</v>
      </c>
      <c r="AH96" s="4" t="s">
        <v>419</v>
      </c>
    </row>
    <row r="97" spans="1:34" x14ac:dyDescent="0.3">
      <c r="A97" s="8" t="s">
        <v>420</v>
      </c>
      <c r="B97" s="77" t="s">
        <v>421</v>
      </c>
      <c r="C97" s="4">
        <v>37</v>
      </c>
      <c r="D97" s="4">
        <v>277</v>
      </c>
      <c r="E97" s="4">
        <v>2.5999999999999999E-3</v>
      </c>
      <c r="F97" s="4">
        <v>0.66879999999999995</v>
      </c>
      <c r="G97" s="4">
        <v>35.540799999999997</v>
      </c>
      <c r="H97" s="4">
        <v>49</v>
      </c>
      <c r="I97" s="4">
        <v>16</v>
      </c>
      <c r="J97" s="4">
        <v>101.2122</v>
      </c>
      <c r="K97" s="4">
        <v>871.33150000000001</v>
      </c>
      <c r="L97" s="4">
        <v>268.73809999999997</v>
      </c>
      <c r="M97" s="4">
        <v>63.946800000000003</v>
      </c>
      <c r="N97" s="4">
        <v>1033.5129999999999</v>
      </c>
      <c r="O97" s="4">
        <v>864.49530000000004</v>
      </c>
      <c r="P97" s="4">
        <v>260.3236</v>
      </c>
      <c r="Q97" s="4">
        <v>56.677300000000002</v>
      </c>
      <c r="R97" s="4">
        <v>328.1567</v>
      </c>
      <c r="S97" s="4">
        <v>893.29219999999998</v>
      </c>
      <c r="T97" s="4">
        <v>267.1019</v>
      </c>
      <c r="U97" s="4">
        <v>55.743600000000001</v>
      </c>
      <c r="V97" s="4">
        <v>351.20659999999998</v>
      </c>
      <c r="W97" s="4">
        <v>835.69839999999999</v>
      </c>
      <c r="X97" s="4">
        <v>253.5453</v>
      </c>
      <c r="Y97" s="4">
        <v>57.610999999999997</v>
      </c>
      <c r="Z97" s="4">
        <v>305.1069</v>
      </c>
      <c r="AA97" s="4">
        <v>-5138</v>
      </c>
      <c r="AB97" s="4">
        <v>-37318</v>
      </c>
      <c r="AC97" s="4">
        <v>188</v>
      </c>
      <c r="AD97" s="9" t="s">
        <v>421</v>
      </c>
      <c r="AE97" s="4" t="s">
        <v>195</v>
      </c>
      <c r="AF97" s="4">
        <v>25.165400000000002</v>
      </c>
      <c r="AG97" s="4">
        <v>79</v>
      </c>
      <c r="AH97" s="4" t="s">
        <v>422</v>
      </c>
    </row>
    <row r="98" spans="1:34" x14ac:dyDescent="0.3">
      <c r="A98" s="8" t="s">
        <v>423</v>
      </c>
      <c r="B98" s="77" t="s">
        <v>424</v>
      </c>
      <c r="C98" s="4">
        <v>37</v>
      </c>
      <c r="D98" s="4">
        <v>275</v>
      </c>
      <c r="E98" s="4">
        <v>3.2000000000000002E-3</v>
      </c>
      <c r="F98" s="4">
        <v>1.1009</v>
      </c>
      <c r="G98" s="4">
        <v>35.618600000000001</v>
      </c>
      <c r="H98" s="4">
        <v>49</v>
      </c>
      <c r="I98" s="4">
        <v>16</v>
      </c>
      <c r="J98" s="4">
        <v>101.72280000000001</v>
      </c>
      <c r="K98" s="4">
        <v>869.38710000000003</v>
      </c>
      <c r="L98" s="4">
        <v>261.45870000000002</v>
      </c>
      <c r="M98" s="4">
        <v>63.58</v>
      </c>
      <c r="N98" s="4">
        <v>1471.309</v>
      </c>
      <c r="O98" s="4">
        <v>854.20370000000003</v>
      </c>
      <c r="P98" s="4">
        <v>256.41680000000002</v>
      </c>
      <c r="Q98" s="4">
        <v>56.377200000000002</v>
      </c>
      <c r="R98" s="4">
        <v>318.839</v>
      </c>
      <c r="S98" s="4">
        <v>882.22770000000003</v>
      </c>
      <c r="T98" s="4">
        <v>259.88940000000002</v>
      </c>
      <c r="U98" s="4">
        <v>52.409100000000002</v>
      </c>
      <c r="V98" s="4">
        <v>353.21120000000002</v>
      </c>
      <c r="W98" s="4">
        <v>826.17970000000003</v>
      </c>
      <c r="X98" s="4">
        <v>252.9443</v>
      </c>
      <c r="Y98" s="4">
        <v>60.345399999999998</v>
      </c>
      <c r="Z98" s="4">
        <v>284.46679999999998</v>
      </c>
      <c r="AA98" s="4">
        <v>-5162</v>
      </c>
      <c r="AB98" s="4">
        <v>-37304</v>
      </c>
      <c r="AC98" s="4">
        <v>188</v>
      </c>
      <c r="AD98" s="9" t="s">
        <v>424</v>
      </c>
      <c r="AE98" s="4" t="s">
        <v>195</v>
      </c>
      <c r="AF98" s="4">
        <v>25.482900000000001</v>
      </c>
      <c r="AG98" s="4">
        <v>80</v>
      </c>
      <c r="AH98" s="4" t="s">
        <v>425</v>
      </c>
    </row>
    <row r="99" spans="1:34" x14ac:dyDescent="0.3">
      <c r="A99" s="8" t="s">
        <v>426</v>
      </c>
      <c r="B99" s="77" t="s">
        <v>427</v>
      </c>
      <c r="C99" s="4">
        <v>38</v>
      </c>
      <c r="D99" s="4">
        <v>281</v>
      </c>
      <c r="E99" s="4">
        <v>1.2999999999999999E-3</v>
      </c>
      <c r="F99" s="4">
        <v>1.2406999999999999</v>
      </c>
      <c r="G99" s="4">
        <v>35.642400000000002</v>
      </c>
      <c r="H99" s="4">
        <v>49</v>
      </c>
      <c r="I99" s="4">
        <v>16</v>
      </c>
      <c r="J99" s="4">
        <v>101.8843</v>
      </c>
      <c r="K99" s="4">
        <v>856.11189999999999</v>
      </c>
      <c r="L99" s="4">
        <v>261.45870000000002</v>
      </c>
      <c r="M99" s="4">
        <v>66.181100000000001</v>
      </c>
      <c r="N99" s="4">
        <v>1615.365</v>
      </c>
      <c r="O99" s="4">
        <v>862.48469999999998</v>
      </c>
      <c r="P99" s="4">
        <v>255.148</v>
      </c>
      <c r="Q99" s="4">
        <v>55.4101</v>
      </c>
      <c r="R99" s="4">
        <v>327.25639999999999</v>
      </c>
      <c r="S99" s="4">
        <v>895.30409999999995</v>
      </c>
      <c r="T99" s="4">
        <v>254.8809</v>
      </c>
      <c r="U99" s="4">
        <v>57.144100000000002</v>
      </c>
      <c r="V99" s="4">
        <v>359.0249</v>
      </c>
      <c r="W99" s="4">
        <v>829.6653</v>
      </c>
      <c r="X99" s="4">
        <v>255.4151</v>
      </c>
      <c r="Y99" s="4">
        <v>53.676200000000001</v>
      </c>
      <c r="Z99" s="4">
        <v>295.48790000000002</v>
      </c>
      <c r="AA99" s="4">
        <v>-3977</v>
      </c>
      <c r="AB99" s="4">
        <v>28566</v>
      </c>
      <c r="AC99" s="4">
        <v>231</v>
      </c>
      <c r="AD99" s="9" t="s">
        <v>427</v>
      </c>
      <c r="AE99" s="4" t="s">
        <v>195</v>
      </c>
      <c r="AF99" s="4">
        <v>25.585000000000001</v>
      </c>
      <c r="AG99" s="4">
        <v>81</v>
      </c>
      <c r="AH99" s="4" t="s">
        <v>428</v>
      </c>
    </row>
    <row r="100" spans="1:34" x14ac:dyDescent="0.3">
      <c r="A100" s="8" t="s">
        <v>429</v>
      </c>
      <c r="B100" s="77" t="s">
        <v>430</v>
      </c>
      <c r="C100" s="4">
        <v>38</v>
      </c>
      <c r="D100" s="4">
        <v>277</v>
      </c>
      <c r="E100" s="4">
        <v>1E-3</v>
      </c>
      <c r="F100" s="4">
        <v>0.69799999999999995</v>
      </c>
      <c r="G100" s="4">
        <v>35.544899999999998</v>
      </c>
      <c r="H100" s="4">
        <v>49</v>
      </c>
      <c r="I100" s="4">
        <v>16</v>
      </c>
      <c r="J100" s="4">
        <v>101.24379999999999</v>
      </c>
      <c r="K100" s="4">
        <v>871.90150000000006</v>
      </c>
      <c r="L100" s="4">
        <v>257.05119999999999</v>
      </c>
      <c r="M100" s="4">
        <v>62.3795</v>
      </c>
      <c r="N100" s="4">
        <v>1044.79</v>
      </c>
      <c r="O100" s="4">
        <v>867.81410000000005</v>
      </c>
      <c r="P100" s="4">
        <v>258.22000000000003</v>
      </c>
      <c r="Q100" s="4">
        <v>57.144100000000002</v>
      </c>
      <c r="R100" s="4">
        <v>318.93669999999997</v>
      </c>
      <c r="S100" s="4">
        <v>895.97469999999998</v>
      </c>
      <c r="T100" s="4">
        <v>264.7645</v>
      </c>
      <c r="U100" s="4">
        <v>56.610599999999998</v>
      </c>
      <c r="V100" s="4">
        <v>339.37970000000001</v>
      </c>
      <c r="W100" s="4">
        <v>839.65340000000003</v>
      </c>
      <c r="X100" s="4">
        <v>251.6755</v>
      </c>
      <c r="Y100" s="4">
        <v>57.677599999999998</v>
      </c>
      <c r="Z100" s="4">
        <v>298.49369999999999</v>
      </c>
      <c r="AA100" s="4">
        <v>-3978</v>
      </c>
      <c r="AB100" s="4">
        <v>28547</v>
      </c>
      <c r="AC100" s="4">
        <v>231</v>
      </c>
      <c r="AD100" s="9" t="s">
        <v>430</v>
      </c>
      <c r="AE100" s="4" t="s">
        <v>195</v>
      </c>
      <c r="AF100" s="4">
        <v>25.186299999999999</v>
      </c>
      <c r="AG100" s="4">
        <v>82</v>
      </c>
      <c r="AH100" s="4" t="s">
        <v>431</v>
      </c>
    </row>
    <row r="101" spans="1:34" x14ac:dyDescent="0.3">
      <c r="A101" s="8" t="s">
        <v>432</v>
      </c>
      <c r="B101" s="77" t="s">
        <v>433</v>
      </c>
      <c r="C101" s="4">
        <v>38</v>
      </c>
      <c r="D101" s="4">
        <v>278</v>
      </c>
      <c r="E101" s="4">
        <v>2E-3</v>
      </c>
      <c r="F101" s="4">
        <v>0.85129999999999995</v>
      </c>
      <c r="G101" s="4">
        <v>35.573099999999997</v>
      </c>
      <c r="H101" s="4">
        <v>49</v>
      </c>
      <c r="I101" s="4">
        <v>16</v>
      </c>
      <c r="J101" s="4">
        <v>101.4263</v>
      </c>
      <c r="K101" s="4">
        <v>863.62099999999998</v>
      </c>
      <c r="L101" s="4">
        <v>262.22669999999999</v>
      </c>
      <c r="M101" s="4">
        <v>62.279499999999999</v>
      </c>
      <c r="N101" s="4">
        <v>1202.1500000000001</v>
      </c>
      <c r="O101" s="4">
        <v>858.93129999999996</v>
      </c>
      <c r="P101" s="4">
        <v>257.65230000000003</v>
      </c>
      <c r="Q101" s="4">
        <v>54.676499999999997</v>
      </c>
      <c r="R101" s="4">
        <v>319.73880000000003</v>
      </c>
      <c r="S101" s="4">
        <v>891.95100000000002</v>
      </c>
      <c r="T101" s="4">
        <v>259.82260000000002</v>
      </c>
      <c r="U101" s="4">
        <v>56.410499999999999</v>
      </c>
      <c r="V101" s="4">
        <v>343.18819999999999</v>
      </c>
      <c r="W101" s="4">
        <v>825.91160000000002</v>
      </c>
      <c r="X101" s="4">
        <v>255.4819</v>
      </c>
      <c r="Y101" s="4">
        <v>52.942599999999999</v>
      </c>
      <c r="Z101" s="4">
        <v>296.2894</v>
      </c>
      <c r="AA101" s="4">
        <v>-3992</v>
      </c>
      <c r="AB101" s="4">
        <v>28562</v>
      </c>
      <c r="AC101" s="4">
        <v>231</v>
      </c>
      <c r="AD101" s="9" t="s">
        <v>433</v>
      </c>
      <c r="AE101" s="4" t="s">
        <v>195</v>
      </c>
      <c r="AF101" s="4">
        <v>25.299199999999999</v>
      </c>
      <c r="AG101" s="4">
        <v>83</v>
      </c>
      <c r="AH101" s="4" t="s">
        <v>434</v>
      </c>
    </row>
  </sheetData>
  <mergeCells count="1">
    <mergeCell ref="Q1:AD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3"/>
  <sheetViews>
    <sheetView topLeftCell="AC1" zoomScaleNormal="100" workbookViewId="0">
      <selection activeCell="E17" sqref="E17"/>
    </sheetView>
  </sheetViews>
  <sheetFormatPr baseColWidth="10" defaultColWidth="10.81640625" defaultRowHeight="13" x14ac:dyDescent="0.3"/>
  <cols>
    <col min="1" max="1" width="17.81640625" style="8" customWidth="1"/>
    <col min="2" max="4" width="10.81640625" style="4"/>
    <col min="5" max="5" width="15.1796875" style="4" customWidth="1"/>
    <col min="6" max="6" width="13.08984375" style="4" customWidth="1"/>
    <col min="7" max="7" width="10.81640625" style="4"/>
    <col min="8" max="8" width="17.1796875" style="4" customWidth="1"/>
    <col min="9" max="9" width="15.08984375" style="4" customWidth="1"/>
    <col min="10" max="32" width="10.81640625" style="4"/>
    <col min="33" max="33" width="24.54296875" style="4" customWidth="1"/>
    <col min="34" max="36" width="10.81640625" style="4"/>
    <col min="37" max="37" width="17.08984375" style="4" customWidth="1"/>
    <col min="38" max="16384" width="10.81640625" style="4"/>
  </cols>
  <sheetData>
    <row r="1" spans="1:54" x14ac:dyDescent="0.3">
      <c r="A1" s="8" t="s">
        <v>600</v>
      </c>
    </row>
    <row r="2" spans="1:54" s="8" customFormat="1" ht="15" x14ac:dyDescent="0.3">
      <c r="A2" s="8" t="s">
        <v>447</v>
      </c>
      <c r="B2" s="8" t="s">
        <v>448</v>
      </c>
      <c r="C2" s="8" t="s">
        <v>449</v>
      </c>
      <c r="D2" s="8" t="s">
        <v>707</v>
      </c>
      <c r="E2" s="8" t="s">
        <v>450</v>
      </c>
      <c r="F2" s="8" t="s">
        <v>451</v>
      </c>
      <c r="G2" s="8" t="s">
        <v>452</v>
      </c>
      <c r="H2" s="8" t="s">
        <v>20</v>
      </c>
      <c r="I2" s="8" t="s">
        <v>18</v>
      </c>
      <c r="J2" s="8" t="s">
        <v>21</v>
      </c>
      <c r="K2" s="8" t="s">
        <v>453</v>
      </c>
      <c r="L2" s="8" t="s">
        <v>23</v>
      </c>
      <c r="M2" s="8" t="s">
        <v>454</v>
      </c>
      <c r="N2" s="8" t="s">
        <v>22</v>
      </c>
      <c r="O2" s="8" t="s">
        <v>24</v>
      </c>
      <c r="P2" s="8" t="s">
        <v>25</v>
      </c>
      <c r="Q2" s="8" t="s">
        <v>26</v>
      </c>
      <c r="R2" s="8" t="s">
        <v>114</v>
      </c>
      <c r="S2" s="8" t="s">
        <v>455</v>
      </c>
      <c r="T2" s="8" t="s">
        <v>456</v>
      </c>
      <c r="U2" s="8" t="s">
        <v>170</v>
      </c>
      <c r="V2" s="8" t="s">
        <v>184</v>
      </c>
      <c r="W2" s="8" t="s">
        <v>169</v>
      </c>
      <c r="X2" s="8" t="s">
        <v>457</v>
      </c>
      <c r="Y2" s="8" t="s">
        <v>458</v>
      </c>
      <c r="Z2" s="8" t="s">
        <v>459</v>
      </c>
      <c r="AA2" s="8" t="s">
        <v>460</v>
      </c>
      <c r="AB2" s="8" t="s">
        <v>171</v>
      </c>
      <c r="AC2" s="8" t="s">
        <v>461</v>
      </c>
      <c r="AD2" s="8" t="s">
        <v>199</v>
      </c>
      <c r="AE2" s="8" t="s">
        <v>462</v>
      </c>
      <c r="AF2" s="8" t="s">
        <v>463</v>
      </c>
      <c r="AG2" s="8" t="s">
        <v>464</v>
      </c>
      <c r="AH2" s="8" t="s">
        <v>465</v>
      </c>
      <c r="AI2" s="8" t="s">
        <v>466</v>
      </c>
      <c r="AJ2" s="8" t="s">
        <v>467</v>
      </c>
      <c r="AK2" s="8" t="s">
        <v>468</v>
      </c>
    </row>
    <row r="4" spans="1:54" x14ac:dyDescent="0.3">
      <c r="A4" s="8" t="s">
        <v>469</v>
      </c>
      <c r="B4" s="4">
        <v>1073.1500000000001</v>
      </c>
      <c r="C4" s="4">
        <f>B4-273.15</f>
        <v>800.00000000000011</v>
      </c>
      <c r="D4" s="1">
        <f>10000/B4</f>
        <v>9.318361831989936</v>
      </c>
      <c r="E4" s="4">
        <v>0.05</v>
      </c>
      <c r="F4" s="4">
        <v>2</v>
      </c>
      <c r="G4" s="4" t="s">
        <v>446</v>
      </c>
      <c r="H4" s="4">
        <v>75</v>
      </c>
      <c r="I4" s="4">
        <v>0.24</v>
      </c>
      <c r="J4" s="4">
        <v>12</v>
      </c>
      <c r="L4" s="4">
        <v>4</v>
      </c>
      <c r="N4" s="4">
        <v>0.4</v>
      </c>
      <c r="O4" s="4">
        <v>1.8</v>
      </c>
      <c r="P4" s="4">
        <v>4</v>
      </c>
      <c r="Q4" s="4">
        <v>2.7</v>
      </c>
      <c r="R4" s="1">
        <v>1.5352885400084444</v>
      </c>
      <c r="T4" s="1">
        <v>9.6490914206974985</v>
      </c>
      <c r="U4" s="1">
        <f>H4/(28.086+15.999*2)</f>
        <v>1.2482524465747953</v>
      </c>
      <c r="V4" s="1">
        <f>I4/(47.867+15.999*2)</f>
        <v>3.0050710574093783E-3</v>
      </c>
      <c r="W4" s="1">
        <f>J4/(26.982*2+15.999*3)*2</f>
        <v>0.23538411745667462</v>
      </c>
      <c r="X4" s="1">
        <f>L4/(55.845*2+15.999*3)*2*0.1</f>
        <v>5.0098004220756852E-3</v>
      </c>
      <c r="Y4" s="1">
        <f>L4/(55.845+15.999)*0.9</f>
        <v>5.0108568565224658E-2</v>
      </c>
      <c r="Z4" s="1">
        <f>M4/(54.938+15.999)</f>
        <v>0</v>
      </c>
      <c r="AA4" s="1">
        <f>N4/(24.305+15.999)</f>
        <v>9.9245732433505367E-3</v>
      </c>
      <c r="AB4" s="1">
        <f>O4/(40.078+15.999)</f>
        <v>3.2098721400930862E-2</v>
      </c>
      <c r="AC4" s="1">
        <f>P4/(22.99*2+15.999)*2</f>
        <v>0.12907597734716597</v>
      </c>
      <c r="AD4" s="1">
        <f>Q4/(39.098*2+15.999)*2</f>
        <v>5.7327883645628755E-2</v>
      </c>
      <c r="AE4" s="10">
        <f t="shared" ref="AE4" si="0">(AC4+AD4+2*(Y4+Z4+AA4+AB4)-X4-W4)/(U4+V4+W4+X4)</f>
        <v>8.7335195362468976E-2</v>
      </c>
      <c r="AF4" s="10">
        <f>SUM(U4:AD4)</f>
        <v>1.7701871597132561</v>
      </c>
      <c r="AG4" s="11">
        <f>-13.95+5.15*(F4/(1.007975*2+15.999)*2+4.1*(O4/(40.078+15.999))-(N4/(24.3055+15.999)))/AF4-((36475*((H4/(28.085+15.999*2))+(J4/(26.982*2+15.999*3))*2-(1.8*(L4/(55.845+15.999))))/AF4)-11088*E4*(((H4/(28.085+15.999))+(J4/(26.982*2+15.999*3))*2)/AF4-2/3))/(C4+273.15)</f>
        <v>-39.292165049581726</v>
      </c>
      <c r="AH4" s="12">
        <f t="shared" ref="AH4" si="1">EXP(AG4)</f>
        <v>8.6224272133203074E-18</v>
      </c>
      <c r="AI4" s="12">
        <f t="shared" ref="AI4" si="2">AH4*10000</f>
        <v>8.6224272133203075E-14</v>
      </c>
      <c r="AJ4" s="1">
        <f t="shared" ref="AJ4" si="3">LOG(AI4)</f>
        <v>-13.064370463065154</v>
      </c>
      <c r="AK4" s="13">
        <f>(10^(-8)/AH4)/(60*60*24*365)</f>
        <v>36.775946261138508</v>
      </c>
    </row>
    <row r="6" spans="1:54" x14ac:dyDescent="0.3">
      <c r="A6" s="8" t="s">
        <v>469</v>
      </c>
      <c r="B6" s="4">
        <v>1173.1500000000001</v>
      </c>
      <c r="C6" s="4">
        <f>B6-273.15</f>
        <v>900.00000000000011</v>
      </c>
      <c r="D6" s="1">
        <f>10000/B6</f>
        <v>8.5240591569705479</v>
      </c>
      <c r="E6" s="4">
        <v>0.05</v>
      </c>
      <c r="F6" s="4">
        <v>2</v>
      </c>
      <c r="G6" s="4" t="s">
        <v>446</v>
      </c>
      <c r="H6" s="4">
        <v>75</v>
      </c>
      <c r="I6" s="4">
        <v>0.24</v>
      </c>
      <c r="J6" s="4">
        <v>12</v>
      </c>
      <c r="L6" s="4">
        <v>4</v>
      </c>
      <c r="N6" s="4">
        <v>0.4</v>
      </c>
      <c r="O6" s="4">
        <v>1.8</v>
      </c>
      <c r="P6" s="4">
        <v>4</v>
      </c>
      <c r="Q6" s="4">
        <v>2.7</v>
      </c>
      <c r="R6" s="1">
        <v>1.5352885400084444</v>
      </c>
      <c r="T6" s="1">
        <v>9.6490914206974985</v>
      </c>
      <c r="U6" s="1">
        <f>H6/(28.086+15.999*2)</f>
        <v>1.2482524465747953</v>
      </c>
      <c r="V6" s="1">
        <f>I6/(47.867+15.999*2)</f>
        <v>3.0050710574093783E-3</v>
      </c>
      <c r="W6" s="1">
        <f>J6/(26.982*2+15.999*3)*2</f>
        <v>0.23538411745667462</v>
      </c>
      <c r="X6" s="1">
        <f>L6/(55.845*2+15.999*3)*2*0.1</f>
        <v>5.0098004220756852E-3</v>
      </c>
      <c r="Y6" s="1">
        <f>L6/(55.845+15.999)*0.9</f>
        <v>5.0108568565224658E-2</v>
      </c>
      <c r="Z6" s="1">
        <f>M6/(54.938+15.999)</f>
        <v>0</v>
      </c>
      <c r="AA6" s="1">
        <f>N6/(24.305+15.999)</f>
        <v>9.9245732433505367E-3</v>
      </c>
      <c r="AB6" s="1">
        <f>O6/(40.078+15.999)</f>
        <v>3.2098721400930862E-2</v>
      </c>
      <c r="AC6" s="1">
        <f>P6/(22.99*2+15.999)*2</f>
        <v>0.12907597734716597</v>
      </c>
      <c r="AD6" s="1">
        <f>Q6/(39.098*2+15.999)*2</f>
        <v>5.7327883645628755E-2</v>
      </c>
      <c r="AE6" s="10">
        <f t="shared" ref="AE6" si="4">(AC6+AD6+2*(Y6+Z6+AA6+AB6)-X6-W6)/(U6+V6+W6+X6)</f>
        <v>8.7335195362468976E-2</v>
      </c>
      <c r="AF6" s="10">
        <f>SUM(U6:AD6)</f>
        <v>1.7701871597132561</v>
      </c>
      <c r="AG6" s="11">
        <f>-13.95+5.15*(F6/(1.007975*2+15.999)*2+4.1*(O6/(40.078+15.999))-(N6/(24.3055+15.999)))/AF6-((36475*((H6/(28.085+15.999*2))+(J6/(26.982*2+15.999*3))*2-(1.8*(L6/(55.845+15.999))))/AF6)-11088*E6*(((H6/(28.085+15.999))+(J6/(26.982*2+15.999*3))*2)/AF6-2/3))/(C6+273.15)</f>
        <v>-37.046745189103618</v>
      </c>
      <c r="AH6" s="12">
        <f t="shared" ref="AH6" si="5">EXP(AG6)</f>
        <v>8.1433479522064973E-17</v>
      </c>
      <c r="AI6" s="12">
        <f t="shared" ref="AI6" si="6">AH6*10000</f>
        <v>8.1433479522064975E-13</v>
      </c>
      <c r="AJ6" s="1">
        <f t="shared" ref="AJ6" si="7">LOG(AI6)</f>
        <v>-12.089197008103543</v>
      </c>
      <c r="AK6" s="13">
        <f>(10^(-8)/AH6)/(60*60*24*365)</f>
        <v>3.893950273262313</v>
      </c>
    </row>
    <row r="8" spans="1:54" x14ac:dyDescent="0.3">
      <c r="A8" s="8" t="s">
        <v>831</v>
      </c>
    </row>
    <row r="9" spans="1:54" x14ac:dyDescent="0.3">
      <c r="A9" s="14" t="s">
        <v>607</v>
      </c>
    </row>
    <row r="10" spans="1:54" s="8" customFormat="1" x14ac:dyDescent="0.3">
      <c r="A10" s="14" t="s">
        <v>608</v>
      </c>
      <c r="B10" s="14" t="s">
        <v>609</v>
      </c>
      <c r="C10" s="14" t="s">
        <v>610</v>
      </c>
      <c r="D10" s="14" t="s">
        <v>611</v>
      </c>
      <c r="E10" s="14" t="s">
        <v>612</v>
      </c>
      <c r="F10" s="14" t="s">
        <v>613</v>
      </c>
      <c r="G10" s="14" t="s">
        <v>614</v>
      </c>
      <c r="H10" s="14" t="s">
        <v>615</v>
      </c>
      <c r="I10" s="14" t="s">
        <v>616</v>
      </c>
      <c r="J10" s="14" t="s">
        <v>617</v>
      </c>
      <c r="K10" s="14" t="s">
        <v>618</v>
      </c>
      <c r="L10" s="14" t="s">
        <v>619</v>
      </c>
      <c r="M10" s="14" t="s">
        <v>620</v>
      </c>
      <c r="N10" s="14" t="s">
        <v>621</v>
      </c>
      <c r="O10" s="14" t="s">
        <v>622</v>
      </c>
      <c r="P10" s="14" t="s">
        <v>623</v>
      </c>
      <c r="Q10" s="14" t="s">
        <v>624</v>
      </c>
      <c r="R10" s="14" t="s">
        <v>625</v>
      </c>
      <c r="S10" s="14" t="s">
        <v>626</v>
      </c>
      <c r="T10" s="14" t="s">
        <v>627</v>
      </c>
      <c r="U10" s="14" t="s">
        <v>628</v>
      </c>
      <c r="V10" s="14" t="s">
        <v>629</v>
      </c>
      <c r="W10" s="14" t="s">
        <v>630</v>
      </c>
      <c r="X10" s="14" t="s">
        <v>631</v>
      </c>
      <c r="Y10" s="14" t="s">
        <v>632</v>
      </c>
      <c r="Z10" s="14" t="s">
        <v>633</v>
      </c>
      <c r="AA10" s="14" t="s">
        <v>634</v>
      </c>
      <c r="AB10" s="14" t="s">
        <v>635</v>
      </c>
      <c r="AC10" s="14" t="s">
        <v>636</v>
      </c>
      <c r="AD10" s="14" t="s">
        <v>637</v>
      </c>
      <c r="AE10" s="14" t="s">
        <v>638</v>
      </c>
      <c r="AF10" s="14" t="s">
        <v>639</v>
      </c>
      <c r="AG10" s="14" t="s">
        <v>640</v>
      </c>
      <c r="AH10" s="14" t="s">
        <v>641</v>
      </c>
      <c r="AI10" s="15" t="s">
        <v>642</v>
      </c>
      <c r="AJ10" s="14" t="s">
        <v>643</v>
      </c>
      <c r="AK10" s="14" t="s">
        <v>644</v>
      </c>
      <c r="AL10" s="14" t="s">
        <v>645</v>
      </c>
      <c r="AM10" s="14" t="s">
        <v>646</v>
      </c>
      <c r="AN10" s="14" t="s">
        <v>647</v>
      </c>
      <c r="AO10" s="14" t="s">
        <v>648</v>
      </c>
      <c r="AP10" s="15" t="s">
        <v>649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1:54" s="8" customFormat="1" x14ac:dyDescent="0.3">
      <c r="A11" s="14"/>
      <c r="B11" s="14"/>
      <c r="C11" s="14" t="s">
        <v>650</v>
      </c>
      <c r="D11" s="14" t="s">
        <v>650</v>
      </c>
      <c r="E11" s="14" t="s">
        <v>650</v>
      </c>
      <c r="F11" s="14" t="s">
        <v>650</v>
      </c>
      <c r="G11" s="14" t="s">
        <v>650</v>
      </c>
      <c r="H11" s="14" t="s">
        <v>650</v>
      </c>
      <c r="I11" s="14" t="s">
        <v>650</v>
      </c>
      <c r="J11" s="14" t="s">
        <v>650</v>
      </c>
      <c r="K11" s="14" t="s">
        <v>650</v>
      </c>
      <c r="L11" s="14" t="s">
        <v>650</v>
      </c>
      <c r="M11" s="14" t="s">
        <v>650</v>
      </c>
      <c r="N11" s="14" t="s">
        <v>650</v>
      </c>
      <c r="O11" s="14" t="s">
        <v>650</v>
      </c>
      <c r="P11" s="14" t="s">
        <v>650</v>
      </c>
      <c r="Q11" s="14" t="s">
        <v>650</v>
      </c>
      <c r="R11" s="14" t="s">
        <v>650</v>
      </c>
      <c r="S11" s="14" t="s">
        <v>650</v>
      </c>
      <c r="T11" s="14" t="s">
        <v>650</v>
      </c>
      <c r="U11" s="14" t="s">
        <v>650</v>
      </c>
      <c r="V11" s="14" t="s">
        <v>650</v>
      </c>
      <c r="W11" s="14" t="s">
        <v>650</v>
      </c>
      <c r="X11" s="14" t="s">
        <v>650</v>
      </c>
      <c r="Y11" s="14" t="s">
        <v>650</v>
      </c>
      <c r="Z11" s="14" t="s">
        <v>650</v>
      </c>
      <c r="AA11" s="14" t="s">
        <v>650</v>
      </c>
      <c r="AB11" s="14" t="s">
        <v>650</v>
      </c>
      <c r="AC11" s="14" t="s">
        <v>650</v>
      </c>
      <c r="AD11" s="14" t="s">
        <v>650</v>
      </c>
      <c r="AE11" s="14" t="s">
        <v>650</v>
      </c>
      <c r="AF11" s="14" t="s">
        <v>650</v>
      </c>
      <c r="AG11" s="14" t="s">
        <v>650</v>
      </c>
      <c r="AH11" s="14" t="s">
        <v>650</v>
      </c>
      <c r="AI11" s="15" t="s">
        <v>650</v>
      </c>
      <c r="AJ11" s="14" t="s">
        <v>650</v>
      </c>
      <c r="AK11" s="14" t="s">
        <v>650</v>
      </c>
      <c r="AL11" s="14" t="s">
        <v>650</v>
      </c>
      <c r="AM11" s="14" t="s">
        <v>650</v>
      </c>
      <c r="AN11" s="14" t="s">
        <v>650</v>
      </c>
      <c r="AO11" s="14" t="s">
        <v>650</v>
      </c>
      <c r="AP11" s="15" t="s">
        <v>650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x14ac:dyDescent="0.3">
      <c r="A12" s="14" t="s">
        <v>651</v>
      </c>
      <c r="B12" s="1" t="s">
        <v>652</v>
      </c>
      <c r="C12" s="1">
        <v>27.963494260051498</v>
      </c>
      <c r="D12" s="1">
        <v>6.1004798332585422</v>
      </c>
      <c r="E12" s="1">
        <v>31860.166168541644</v>
      </c>
      <c r="F12" s="1">
        <v>557.34174196939307</v>
      </c>
      <c r="G12" s="1">
        <v>63507.257748136537</v>
      </c>
      <c r="H12" s="1">
        <v>353748.55947825324</v>
      </c>
      <c r="I12" s="1">
        <v>96.784134197472952</v>
      </c>
      <c r="J12" s="1">
        <v>33315.798820189317</v>
      </c>
      <c r="K12" s="1">
        <v>12198.33686533668</v>
      </c>
      <c r="L12" s="1">
        <v>1533.6490414797152</v>
      </c>
      <c r="M12" s="1">
        <v>817.88303895164336</v>
      </c>
      <c r="N12" s="1">
        <v>27269.842408529414</v>
      </c>
      <c r="O12" s="1">
        <v>1.5151979637600281</v>
      </c>
      <c r="P12" s="1">
        <v>62.139649965814108</v>
      </c>
      <c r="Q12" s="1">
        <v>89.361859751069389</v>
      </c>
      <c r="R12" s="1">
        <v>89.513286716824368</v>
      </c>
      <c r="S12" s="1">
        <v>483.17754248107326</v>
      </c>
      <c r="T12" s="1">
        <v>56.382554162686404</v>
      </c>
      <c r="U12" s="1">
        <v>0.29923195496430616</v>
      </c>
      <c r="V12" s="1">
        <v>0.92859896159299038</v>
      </c>
      <c r="W12" s="1">
        <v>534.75334976960028</v>
      </c>
      <c r="X12" s="1">
        <v>52.305468540963773</v>
      </c>
      <c r="Y12" s="1">
        <v>115.87781091188073</v>
      </c>
      <c r="Z12" s="1">
        <v>14.044135345022541</v>
      </c>
      <c r="AA12" s="1">
        <v>59.148441018027562</v>
      </c>
      <c r="AB12" s="1">
        <v>14.132484783086733</v>
      </c>
      <c r="AC12" s="1">
        <v>2.5584282801978349</v>
      </c>
      <c r="AD12" s="1">
        <v>14.044309858466379</v>
      </c>
      <c r="AE12" s="1">
        <v>2.3675463553390896</v>
      </c>
      <c r="AF12" s="1">
        <v>15.64431093636157</v>
      </c>
      <c r="AG12" s="1">
        <v>3.3257837625560742</v>
      </c>
      <c r="AH12" s="1">
        <v>10.040035606243599</v>
      </c>
      <c r="AI12" s="16">
        <v>1.4126851734685595</v>
      </c>
      <c r="AJ12" s="1">
        <v>9.7160932199423566</v>
      </c>
      <c r="AK12" s="1">
        <v>1.4559530371648031</v>
      </c>
      <c r="AL12" s="1">
        <v>13.120305141803813</v>
      </c>
      <c r="AM12" s="1">
        <v>3.5705388549773645</v>
      </c>
      <c r="AN12" s="1">
        <v>6.0209865290940057</v>
      </c>
      <c r="AO12" s="1">
        <v>7.3987272961508603</v>
      </c>
      <c r="AP12" s="16">
        <v>2.2322640035444454</v>
      </c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3">
      <c r="A13" s="14" t="s">
        <v>653</v>
      </c>
      <c r="B13" s="1" t="s">
        <v>652</v>
      </c>
      <c r="C13" s="1">
        <v>26.763929769343619</v>
      </c>
      <c r="D13" s="1">
        <v>5.8800899879843662</v>
      </c>
      <c r="E13" s="1">
        <v>30766.050047451688</v>
      </c>
      <c r="F13" s="1">
        <v>555.99693182222325</v>
      </c>
      <c r="G13" s="1">
        <v>63507.257748136537</v>
      </c>
      <c r="H13" s="1">
        <v>351296.97876745084</v>
      </c>
      <c r="I13" s="1">
        <v>92.086471433562451</v>
      </c>
      <c r="J13" s="1">
        <v>34546.890637382901</v>
      </c>
      <c r="K13" s="1">
        <v>12023.993046827454</v>
      </c>
      <c r="L13" s="1">
        <v>1554.8046458448362</v>
      </c>
      <c r="M13" s="1">
        <v>820.26031215135379</v>
      </c>
      <c r="N13" s="1">
        <v>27977.039257621229</v>
      </c>
      <c r="O13" s="1">
        <v>2.0718876278364258</v>
      </c>
      <c r="P13" s="1">
        <v>62.19327923577962</v>
      </c>
      <c r="Q13" s="1">
        <v>90.761160078235221</v>
      </c>
      <c r="R13" s="1">
        <v>88.673182767128864</v>
      </c>
      <c r="S13" s="1">
        <v>481.5381092499839</v>
      </c>
      <c r="T13" s="1">
        <v>56.616332802226019</v>
      </c>
      <c r="U13" s="1">
        <v>0.17286588935704766</v>
      </c>
      <c r="V13" s="1">
        <v>0.92359934173447278</v>
      </c>
      <c r="W13" s="1">
        <v>546.53658294681657</v>
      </c>
      <c r="X13" s="1">
        <v>54.333956277602176</v>
      </c>
      <c r="Y13" s="1">
        <v>118.78514520009581</v>
      </c>
      <c r="Z13" s="1">
        <v>13.936249780577187</v>
      </c>
      <c r="AA13" s="1">
        <v>57.373439566133314</v>
      </c>
      <c r="AB13" s="1">
        <v>14.099260149193203</v>
      </c>
      <c r="AC13" s="1">
        <v>2.7196018342931447</v>
      </c>
      <c r="AD13" s="1">
        <v>12.876345914137788</v>
      </c>
      <c r="AE13" s="1">
        <v>2.399093828896377</v>
      </c>
      <c r="AF13" s="1">
        <v>15.409707254707609</v>
      </c>
      <c r="AG13" s="1">
        <v>3.2037574626482579</v>
      </c>
      <c r="AH13" s="1">
        <v>9.7931709369999513</v>
      </c>
      <c r="AI13" s="16">
        <v>1.3877034208728649</v>
      </c>
      <c r="AJ13" s="1">
        <v>9.8952480898615143</v>
      </c>
      <c r="AK13" s="1">
        <v>1.4500374831542961</v>
      </c>
      <c r="AL13" s="1">
        <v>13.135701416866565</v>
      </c>
      <c r="AM13" s="1">
        <v>3.359920741176011</v>
      </c>
      <c r="AN13" s="1">
        <v>5.83152250799606</v>
      </c>
      <c r="AO13" s="1">
        <v>7.1259434951117528</v>
      </c>
      <c r="AP13" s="16">
        <v>2.1510294297516892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3">
      <c r="A14" s="14" t="s">
        <v>654</v>
      </c>
      <c r="B14" s="1" t="s">
        <v>655</v>
      </c>
      <c r="C14" s="1">
        <v>474.58182190359412</v>
      </c>
      <c r="D14" s="1">
        <v>365.55102456502254</v>
      </c>
      <c r="E14" s="1">
        <v>104285.54280917594</v>
      </c>
      <c r="F14" s="1">
        <v>508.02719613866964</v>
      </c>
      <c r="G14" s="1">
        <v>10584.542958022756</v>
      </c>
      <c r="H14" s="1">
        <v>345485.98602028994</v>
      </c>
      <c r="I14" s="1">
        <v>290.1160089102512</v>
      </c>
      <c r="J14" s="1">
        <v>775.53295175391884</v>
      </c>
      <c r="K14" s="1">
        <v>91501.081586217289</v>
      </c>
      <c r="L14" s="1">
        <v>544.34687164855575</v>
      </c>
      <c r="M14" s="1">
        <v>489.57180918383699</v>
      </c>
      <c r="N14" s="1">
        <v>552.14745181751789</v>
      </c>
      <c r="O14" s="1">
        <v>385.36779003120967</v>
      </c>
      <c r="P14" s="1">
        <v>462.40502343630817</v>
      </c>
      <c r="Q14" s="1">
        <v>579.7121048289838</v>
      </c>
      <c r="R14" s="1">
        <v>522.22730453855422</v>
      </c>
      <c r="S14" s="1">
        <v>490.53118919863527</v>
      </c>
      <c r="T14" s="1">
        <v>522.16690090600628</v>
      </c>
      <c r="U14" s="1">
        <v>458.19318471987839</v>
      </c>
      <c r="V14" s="1">
        <v>416.5282232385066</v>
      </c>
      <c r="W14" s="1">
        <v>497.22881668813505</v>
      </c>
      <c r="X14" s="1">
        <v>495.70287428493378</v>
      </c>
      <c r="Y14" s="1">
        <v>496.69712845354826</v>
      </c>
      <c r="Z14" s="1">
        <v>493.7968920624499</v>
      </c>
      <c r="AA14" s="1">
        <v>467.27093401744582</v>
      </c>
      <c r="AB14" s="1">
        <v>505.26409301740324</v>
      </c>
      <c r="AC14" s="1">
        <v>498.09171212977145</v>
      </c>
      <c r="AD14" s="1">
        <v>474.40145725009057</v>
      </c>
      <c r="AE14" s="1">
        <v>494.96119829027685</v>
      </c>
      <c r="AF14" s="1">
        <v>463.64021117006928</v>
      </c>
      <c r="AG14" s="1">
        <v>490.03647082765883</v>
      </c>
      <c r="AH14" s="1">
        <v>476.35341474868636</v>
      </c>
      <c r="AI14" s="16">
        <v>468.9122079310543</v>
      </c>
      <c r="AJ14" s="1">
        <v>496.83642007919485</v>
      </c>
      <c r="AK14" s="1">
        <v>481.32821159494074</v>
      </c>
      <c r="AL14" s="1">
        <v>453.24997035982335</v>
      </c>
      <c r="AM14" s="1">
        <v>488.79848058733359</v>
      </c>
      <c r="AN14" s="1">
        <v>484.43280444498595</v>
      </c>
      <c r="AO14" s="1">
        <v>501.31149288182013</v>
      </c>
      <c r="AP14" s="16">
        <v>507.2988625594765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3">
      <c r="A15" s="14" t="s">
        <v>656</v>
      </c>
      <c r="B15" s="1" t="s">
        <v>655</v>
      </c>
      <c r="C15" s="1">
        <v>466.96647394915647</v>
      </c>
      <c r="D15" s="1">
        <v>366.15202768653194</v>
      </c>
      <c r="E15" s="1">
        <v>101367.34318839868</v>
      </c>
      <c r="F15" s="1">
        <v>494.94103499402553</v>
      </c>
      <c r="G15" s="1">
        <v>10584.542958022756</v>
      </c>
      <c r="H15" s="1">
        <v>341837.41305481596</v>
      </c>
      <c r="I15" s="1">
        <v>284.01872073320072</v>
      </c>
      <c r="J15" s="1">
        <v>674.20078861372156</v>
      </c>
      <c r="K15" s="1">
        <v>86089.616385995439</v>
      </c>
      <c r="L15" s="1">
        <v>509.6554452932271</v>
      </c>
      <c r="M15" s="1">
        <v>471.37224608664741</v>
      </c>
      <c r="N15" s="1">
        <v>555.03768949145967</v>
      </c>
      <c r="O15" s="1">
        <v>357.43438502825012</v>
      </c>
      <c r="P15" s="1">
        <v>419.31206826574061</v>
      </c>
      <c r="Q15" s="1">
        <v>527.90568730959296</v>
      </c>
      <c r="R15" s="1">
        <v>476.13133103061892</v>
      </c>
      <c r="S15" s="1">
        <v>456.51185799840442</v>
      </c>
      <c r="T15" s="1">
        <v>484.97610822457881</v>
      </c>
      <c r="U15" s="1">
        <v>444.00631227692776</v>
      </c>
      <c r="V15" s="1">
        <v>391.5211537566056</v>
      </c>
      <c r="W15" s="1">
        <v>462.97152034004523</v>
      </c>
      <c r="X15" s="1">
        <v>463.23019544061367</v>
      </c>
      <c r="Y15" s="1">
        <v>457.5096892049333</v>
      </c>
      <c r="Z15" s="1">
        <v>458.75882581668742</v>
      </c>
      <c r="AA15" s="1">
        <v>441.75996961229794</v>
      </c>
      <c r="AB15" s="1">
        <v>462.08080218449061</v>
      </c>
      <c r="AC15" s="1">
        <v>468.39115854645718</v>
      </c>
      <c r="AD15" s="1">
        <v>458.35409206890171</v>
      </c>
      <c r="AE15" s="1">
        <v>481.90073021293523</v>
      </c>
      <c r="AF15" s="1">
        <v>464.38085011536674</v>
      </c>
      <c r="AG15" s="1">
        <v>489.9433151234287</v>
      </c>
      <c r="AH15" s="1">
        <v>477.12202377084054</v>
      </c>
      <c r="AI15" s="16">
        <v>461.49579364886256</v>
      </c>
      <c r="AJ15" s="1">
        <v>493.43415085303008</v>
      </c>
      <c r="AK15" s="1">
        <v>478.09170402043969</v>
      </c>
      <c r="AL15" s="1">
        <v>449.90415110780469</v>
      </c>
      <c r="AM15" s="1">
        <v>481.3206107381298</v>
      </c>
      <c r="AN15" s="1">
        <v>470.3675613311807</v>
      </c>
      <c r="AO15" s="1">
        <v>506.66845263274354</v>
      </c>
      <c r="AP15" s="16">
        <v>487.96989395718106</v>
      </c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3">
      <c r="A16" s="14" t="s">
        <v>657</v>
      </c>
      <c r="B16" s="1" t="s">
        <v>658</v>
      </c>
      <c r="C16" s="1">
        <v>23.562049138291147</v>
      </c>
      <c r="D16" s="1">
        <v>3.5496251133371848</v>
      </c>
      <c r="E16" s="1">
        <v>25751.471879388413</v>
      </c>
      <c r="F16" s="1">
        <v>1247.984567169696</v>
      </c>
      <c r="G16" s="1">
        <v>59802.667712828566</v>
      </c>
      <c r="H16" s="1">
        <v>312780.93833037047</v>
      </c>
      <c r="I16" s="1">
        <v>129.72271163432751</v>
      </c>
      <c r="J16" s="1">
        <v>31521.318731385873</v>
      </c>
      <c r="K16" s="1">
        <v>10396.877935456707</v>
      </c>
      <c r="L16" s="1">
        <v>2047.1234118742173</v>
      </c>
      <c r="M16" s="1">
        <v>487.71436083165958</v>
      </c>
      <c r="N16" s="1">
        <v>22336.484214871773</v>
      </c>
      <c r="O16" s="1" t="s">
        <v>659</v>
      </c>
      <c r="P16" s="1">
        <v>68.933741544814183</v>
      </c>
      <c r="Q16" s="1">
        <v>57.103465622854415</v>
      </c>
      <c r="R16" s="1">
        <v>61.273754817553026</v>
      </c>
      <c r="S16" s="1">
        <v>399.29879567242455</v>
      </c>
      <c r="T16" s="1">
        <v>32.217224865050547</v>
      </c>
      <c r="U16" s="1" t="s">
        <v>660</v>
      </c>
      <c r="V16" s="1">
        <v>0.89574701950244007</v>
      </c>
      <c r="W16" s="1">
        <v>491.4614789459207</v>
      </c>
      <c r="X16" s="1">
        <v>37.986218481081259</v>
      </c>
      <c r="Y16" s="1">
        <v>77.636452490545196</v>
      </c>
      <c r="Z16" s="1">
        <v>9.5307464888988598</v>
      </c>
      <c r="AA16" s="1">
        <v>37.988764572618607</v>
      </c>
      <c r="AB16" s="1">
        <v>8.4089058154627327</v>
      </c>
      <c r="AC16" s="1">
        <v>1.4596062724827854</v>
      </c>
      <c r="AD16" s="1">
        <v>8.8791638404352735</v>
      </c>
      <c r="AE16" s="1">
        <v>1.5362944028030496</v>
      </c>
      <c r="AF16" s="1">
        <v>9.810729018536998</v>
      </c>
      <c r="AG16" s="1">
        <v>2.1827840482596668</v>
      </c>
      <c r="AH16" s="1">
        <v>6.5767461167153343</v>
      </c>
      <c r="AI16" s="16">
        <v>1.0012600468685262</v>
      </c>
      <c r="AJ16" s="1">
        <v>6.9387248773193235</v>
      </c>
      <c r="AK16" s="1">
        <v>1.0598688236594045</v>
      </c>
      <c r="AL16" s="1">
        <v>10.49151221764104</v>
      </c>
      <c r="AM16" s="1">
        <v>2.2161772693792949</v>
      </c>
      <c r="AN16" s="1">
        <v>5.3732649897074314</v>
      </c>
      <c r="AO16" s="1">
        <v>7.2725341500923983</v>
      </c>
      <c r="AP16" s="16">
        <v>2.1030441874290311</v>
      </c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x14ac:dyDescent="0.3">
      <c r="A17" s="14" t="s">
        <v>661</v>
      </c>
      <c r="B17" s="1" t="s">
        <v>658</v>
      </c>
      <c r="C17" s="1">
        <v>24.800885927895681</v>
      </c>
      <c r="D17" s="1" t="s">
        <v>662</v>
      </c>
      <c r="E17" s="1">
        <v>26271.870892029849</v>
      </c>
      <c r="F17" s="1">
        <v>1190.0888694577609</v>
      </c>
      <c r="G17" s="1">
        <v>59802.667712828566</v>
      </c>
      <c r="H17" s="1">
        <v>322734.5650710339</v>
      </c>
      <c r="I17" s="1">
        <v>156.72224584840981</v>
      </c>
      <c r="J17" s="1">
        <v>33516.933582022335</v>
      </c>
      <c r="K17" s="1">
        <v>10187.054127282849</v>
      </c>
      <c r="L17" s="1">
        <v>2098.0523707365251</v>
      </c>
      <c r="M17" s="1">
        <v>489.85833706962518</v>
      </c>
      <c r="N17" s="1">
        <v>22426.923457501336</v>
      </c>
      <c r="O17" s="1">
        <v>2.3997443348621452</v>
      </c>
      <c r="P17" s="1">
        <v>71.209447630218492</v>
      </c>
      <c r="Q17" s="1">
        <v>57.061661627791054</v>
      </c>
      <c r="R17" s="1">
        <v>63.890719405367243</v>
      </c>
      <c r="S17" s="1">
        <v>410.24267112436229</v>
      </c>
      <c r="T17" s="1">
        <v>33.606693992162526</v>
      </c>
      <c r="U17" s="1">
        <v>0.32299443903453501</v>
      </c>
      <c r="V17" s="1">
        <v>0.78031801090907493</v>
      </c>
      <c r="W17" s="1">
        <v>500.51009173284348</v>
      </c>
      <c r="X17" s="1">
        <v>38.810594902018494</v>
      </c>
      <c r="Y17" s="1">
        <v>80.794325310620309</v>
      </c>
      <c r="Z17" s="1">
        <v>9.4776943144360217</v>
      </c>
      <c r="AA17" s="1">
        <v>37.385596706687316</v>
      </c>
      <c r="AB17" s="1">
        <v>8.5361048366122425</v>
      </c>
      <c r="AC17" s="1">
        <v>1.418822193161337</v>
      </c>
      <c r="AD17" s="1">
        <v>8.767580320112133</v>
      </c>
      <c r="AE17" s="1">
        <v>1.5354620368741787</v>
      </c>
      <c r="AF17" s="1">
        <v>10.604334236074404</v>
      </c>
      <c r="AG17" s="1">
        <v>2.1030791018919159</v>
      </c>
      <c r="AH17" s="1">
        <v>6.5502008123799422</v>
      </c>
      <c r="AI17" s="16">
        <v>0.94443372897652311</v>
      </c>
      <c r="AJ17" s="1">
        <v>7.1613166023253081</v>
      </c>
      <c r="AK17" s="1">
        <v>0.9272716206768612</v>
      </c>
      <c r="AL17" s="1">
        <v>10.587770223028031</v>
      </c>
      <c r="AM17" s="1">
        <v>2.1603885432154679</v>
      </c>
      <c r="AN17" s="1">
        <v>5.263867482516158</v>
      </c>
      <c r="AO17" s="1">
        <v>7.3019110719145397</v>
      </c>
      <c r="AP17" s="16">
        <v>2.1068817123986352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3">
      <c r="A18" s="14" t="s">
        <v>663</v>
      </c>
      <c r="B18" s="1" t="s">
        <v>658</v>
      </c>
      <c r="C18" s="1">
        <v>24.027565009567901</v>
      </c>
      <c r="D18" s="1">
        <v>4.5554992534582599</v>
      </c>
      <c r="E18" s="1">
        <v>26334.705220085005</v>
      </c>
      <c r="F18" s="1">
        <v>1273.6989711180311</v>
      </c>
      <c r="G18" s="1">
        <v>59802.667712828566</v>
      </c>
      <c r="H18" s="1">
        <v>305590.61548520386</v>
      </c>
      <c r="I18" s="1">
        <v>141.64394397336247</v>
      </c>
      <c r="J18" s="1">
        <v>29385.211059084424</v>
      </c>
      <c r="K18" s="1">
        <v>10238.880504356757</v>
      </c>
      <c r="L18" s="1">
        <v>2054.8351912224457</v>
      </c>
      <c r="M18" s="1">
        <v>497.45415955621326</v>
      </c>
      <c r="N18" s="1">
        <v>23147.438910867793</v>
      </c>
      <c r="O18" s="1">
        <v>1.9840304371489528</v>
      </c>
      <c r="P18" s="1">
        <v>71.163585494757655</v>
      </c>
      <c r="Q18" s="1">
        <v>58.59178789131699</v>
      </c>
      <c r="R18" s="1">
        <v>61.918457855848665</v>
      </c>
      <c r="S18" s="1">
        <v>412.58074129356271</v>
      </c>
      <c r="T18" s="1">
        <v>32.852878377000238</v>
      </c>
      <c r="U18" s="1">
        <v>0.31347511681846241</v>
      </c>
      <c r="V18" s="1">
        <v>0.82150581457966332</v>
      </c>
      <c r="W18" s="1">
        <v>500.09495446911706</v>
      </c>
      <c r="X18" s="1">
        <v>38.245094087870164</v>
      </c>
      <c r="Y18" s="1">
        <v>78.790984681545225</v>
      </c>
      <c r="Z18" s="1">
        <v>9.2699550056091358</v>
      </c>
      <c r="AA18" s="1">
        <v>36.949241010989482</v>
      </c>
      <c r="AB18" s="1">
        <v>8.8342473497509708</v>
      </c>
      <c r="AC18" s="1">
        <v>1.6087902163587302</v>
      </c>
      <c r="AD18" s="1">
        <v>8.85889989440963</v>
      </c>
      <c r="AE18" s="1">
        <v>1.5791273857928216</v>
      </c>
      <c r="AF18" s="1">
        <v>10.245709955802136</v>
      </c>
      <c r="AG18" s="1">
        <v>2.1788789259961461</v>
      </c>
      <c r="AH18" s="1">
        <v>6.7125043450683552</v>
      </c>
      <c r="AI18" s="16">
        <v>0.97988790282751359</v>
      </c>
      <c r="AJ18" s="1">
        <v>7.1723476049373547</v>
      </c>
      <c r="AK18" s="1">
        <v>1.1448554390548265</v>
      </c>
      <c r="AL18" s="1">
        <v>10.776230673620372</v>
      </c>
      <c r="AM18" s="1">
        <v>2.2898057455716656</v>
      </c>
      <c r="AN18" s="1">
        <v>5.3168741420348296</v>
      </c>
      <c r="AO18" s="1">
        <v>7.5080379655468326</v>
      </c>
      <c r="AP18" s="16">
        <v>2.1642014775524432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3">
      <c r="A19" s="14" t="s">
        <v>664</v>
      </c>
      <c r="B19" s="1" t="s">
        <v>658</v>
      </c>
      <c r="C19" s="1">
        <v>28.518849695860748</v>
      </c>
      <c r="D19" s="1">
        <v>3.3430998133901455</v>
      </c>
      <c r="E19" s="1">
        <v>26661.608619055045</v>
      </c>
      <c r="F19" s="1">
        <v>1188.9813240681772</v>
      </c>
      <c r="G19" s="1">
        <v>59802.667712828566</v>
      </c>
      <c r="H19" s="1">
        <v>320120.61411525315</v>
      </c>
      <c r="I19" s="1">
        <v>172.42026693898453</v>
      </c>
      <c r="J19" s="1">
        <v>34951.216447408784</v>
      </c>
      <c r="K19" s="1">
        <v>10318.118027693003</v>
      </c>
      <c r="L19" s="1">
        <v>2167.0880799055562</v>
      </c>
      <c r="M19" s="1">
        <v>507.81326481860441</v>
      </c>
      <c r="N19" s="1">
        <v>23097.878701543534</v>
      </c>
      <c r="O19" s="1">
        <v>2.0055419266903738</v>
      </c>
      <c r="P19" s="1">
        <v>72.125640871000542</v>
      </c>
      <c r="Q19" s="1">
        <v>56.231427295529713</v>
      </c>
      <c r="R19" s="1">
        <v>60.431893457624284</v>
      </c>
      <c r="S19" s="1">
        <v>405.63365013405439</v>
      </c>
      <c r="T19" s="1">
        <v>33.072718289312903</v>
      </c>
      <c r="U19" s="1">
        <v>0.30628122371109329</v>
      </c>
      <c r="V19" s="1">
        <v>0.79009587310215634</v>
      </c>
      <c r="W19" s="1">
        <v>487.61123478276312</v>
      </c>
      <c r="X19" s="1">
        <v>37.857199369449191</v>
      </c>
      <c r="Y19" s="1">
        <v>79.786531548502623</v>
      </c>
      <c r="Z19" s="1">
        <v>9.3905695649942693</v>
      </c>
      <c r="AA19" s="1">
        <v>38.129829572739837</v>
      </c>
      <c r="AB19" s="1">
        <v>8.571313986623931</v>
      </c>
      <c r="AC19" s="1">
        <v>1.4749044406439911</v>
      </c>
      <c r="AD19" s="1">
        <v>9.0467231346294987</v>
      </c>
      <c r="AE19" s="1">
        <v>1.4964939527817753</v>
      </c>
      <c r="AF19" s="1">
        <v>10.198198382686682</v>
      </c>
      <c r="AG19" s="1">
        <v>2.1597071767216272</v>
      </c>
      <c r="AH19" s="1">
        <v>6.5045395484815982</v>
      </c>
      <c r="AI19" s="16">
        <v>0.96412317130425951</v>
      </c>
      <c r="AJ19" s="1">
        <v>7.0410851972482922</v>
      </c>
      <c r="AK19" s="1">
        <v>1.0838600489476806</v>
      </c>
      <c r="AL19" s="1">
        <v>10.272529556372067</v>
      </c>
      <c r="AM19" s="1">
        <v>2.1389884205148308</v>
      </c>
      <c r="AN19" s="1">
        <v>5.2183078442174793</v>
      </c>
      <c r="AO19" s="1">
        <v>7.2376997039492146</v>
      </c>
      <c r="AP19" s="16">
        <v>2.1635467875234506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3">
      <c r="A20" s="14" t="s">
        <v>665</v>
      </c>
      <c r="B20" s="1" t="s">
        <v>658</v>
      </c>
      <c r="C20" s="1">
        <v>28.281251992984267</v>
      </c>
      <c r="D20" s="1">
        <v>4.7501103998001462</v>
      </c>
      <c r="E20" s="1">
        <v>26985.958622452861</v>
      </c>
      <c r="F20" s="1">
        <v>1199.0858713246637</v>
      </c>
      <c r="G20" s="1">
        <v>59802.667712828566</v>
      </c>
      <c r="H20" s="1">
        <v>318537.16678653227</v>
      </c>
      <c r="I20" s="1">
        <v>159.80983530071711</v>
      </c>
      <c r="J20" s="1">
        <v>32803.122726726651</v>
      </c>
      <c r="K20" s="1">
        <v>10216.435878444794</v>
      </c>
      <c r="L20" s="1">
        <v>2145.5197033807062</v>
      </c>
      <c r="M20" s="1">
        <v>507.11378222547739</v>
      </c>
      <c r="N20" s="1">
        <v>23429.646342212385</v>
      </c>
      <c r="O20" s="1">
        <v>1.292011420619174</v>
      </c>
      <c r="P20" s="1">
        <v>75.385743750417049</v>
      </c>
      <c r="Q20" s="1">
        <v>58.717418300015694</v>
      </c>
      <c r="R20" s="1">
        <v>62.847511374287194</v>
      </c>
      <c r="S20" s="1">
        <v>415.15443992442817</v>
      </c>
      <c r="T20" s="1">
        <v>33.098715597926564</v>
      </c>
      <c r="U20" s="1" t="s">
        <v>666</v>
      </c>
      <c r="V20" s="1">
        <v>0.81154182044199508</v>
      </c>
      <c r="W20" s="1">
        <v>482.1090488740731</v>
      </c>
      <c r="X20" s="1">
        <v>37.322281088301061</v>
      </c>
      <c r="Y20" s="1">
        <v>79.457598907715095</v>
      </c>
      <c r="Z20" s="1">
        <v>9.2261991670611394</v>
      </c>
      <c r="AA20" s="1">
        <v>38.311054255134984</v>
      </c>
      <c r="AB20" s="1">
        <v>8.6699166453127425</v>
      </c>
      <c r="AC20" s="1">
        <v>1.4151438904978726</v>
      </c>
      <c r="AD20" s="1">
        <v>8.9881739652898922</v>
      </c>
      <c r="AE20" s="1">
        <v>1.5913821183909875</v>
      </c>
      <c r="AF20" s="1">
        <v>9.9566214441584293</v>
      </c>
      <c r="AG20" s="1">
        <v>2.2383738535906295</v>
      </c>
      <c r="AH20" s="1">
        <v>6.4572244693847729</v>
      </c>
      <c r="AI20" s="16">
        <v>0.92540515684075053</v>
      </c>
      <c r="AJ20" s="1">
        <v>7.0991690149815687</v>
      </c>
      <c r="AK20" s="1">
        <v>1.0068541143890124</v>
      </c>
      <c r="AL20" s="1">
        <v>10.559800352217218</v>
      </c>
      <c r="AM20" s="1">
        <v>2.3910257909532278</v>
      </c>
      <c r="AN20" s="1">
        <v>5.6420574865762951</v>
      </c>
      <c r="AO20" s="1">
        <v>7.4401332405379019</v>
      </c>
      <c r="AP20" s="16">
        <v>2.1978868755502678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3">
      <c r="A21" s="14" t="s">
        <v>667</v>
      </c>
      <c r="B21" s="1" t="s">
        <v>658</v>
      </c>
      <c r="C21" s="1">
        <v>29.839506370621301</v>
      </c>
      <c r="D21" s="1">
        <v>4.6604930778003473</v>
      </c>
      <c r="E21" s="1">
        <v>26485.974097100239</v>
      </c>
      <c r="F21" s="1">
        <v>1215.5233608656881</v>
      </c>
      <c r="G21" s="1">
        <v>59802.667712828566</v>
      </c>
      <c r="H21" s="1">
        <v>321547.31661778351</v>
      </c>
      <c r="I21" s="1">
        <v>168.03299142824878</v>
      </c>
      <c r="J21" s="1">
        <v>31638.415602306828</v>
      </c>
      <c r="K21" s="1">
        <v>10135.282166229359</v>
      </c>
      <c r="L21" s="1">
        <v>2031.717063932585</v>
      </c>
      <c r="M21" s="1">
        <v>491.0793421697017</v>
      </c>
      <c r="N21" s="1">
        <v>22978.868091552344</v>
      </c>
      <c r="O21" s="1">
        <v>2.5336106998367467</v>
      </c>
      <c r="P21" s="1">
        <v>76.255469780688628</v>
      </c>
      <c r="Q21" s="1">
        <v>58.996420710431238</v>
      </c>
      <c r="R21" s="1">
        <v>62.184698359352979</v>
      </c>
      <c r="S21" s="1">
        <v>408.90046217876255</v>
      </c>
      <c r="T21" s="1">
        <v>33.473964774229302</v>
      </c>
      <c r="U21" s="1">
        <v>0.50123611782734101</v>
      </c>
      <c r="V21" s="1">
        <v>0.85764440695312871</v>
      </c>
      <c r="W21" s="1">
        <v>500.64494756369709</v>
      </c>
      <c r="X21" s="1">
        <v>38.801644157603704</v>
      </c>
      <c r="Y21" s="1">
        <v>81.838377347602915</v>
      </c>
      <c r="Z21" s="1">
        <v>9.3248526515614767</v>
      </c>
      <c r="AA21" s="1">
        <v>37.065972892016376</v>
      </c>
      <c r="AB21" s="1">
        <v>9.1535476389921815</v>
      </c>
      <c r="AC21" s="1">
        <v>1.5509027755174689</v>
      </c>
      <c r="AD21" s="1">
        <v>9.1608870623819865</v>
      </c>
      <c r="AE21" s="1">
        <v>1.4999713188389108</v>
      </c>
      <c r="AF21" s="1">
        <v>10.08869589537092</v>
      </c>
      <c r="AG21" s="1">
        <v>2.1871553936268593</v>
      </c>
      <c r="AH21" s="1">
        <v>6.4259825588414783</v>
      </c>
      <c r="AI21" s="16">
        <v>0.96204706644129978</v>
      </c>
      <c r="AJ21" s="1">
        <v>7.0336165577985099</v>
      </c>
      <c r="AK21" s="1">
        <v>1.0582744969232003</v>
      </c>
      <c r="AL21" s="1">
        <v>10.280730945047932</v>
      </c>
      <c r="AM21" s="1">
        <v>2.3970521064737991</v>
      </c>
      <c r="AN21" s="1">
        <v>5.5638699494555031</v>
      </c>
      <c r="AO21" s="1">
        <v>7.4648578096475022</v>
      </c>
      <c r="AP21" s="16">
        <v>2.1937063577468932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3">
      <c r="A22" s="14" t="s">
        <v>668</v>
      </c>
      <c r="B22" s="1" t="s">
        <v>658</v>
      </c>
      <c r="C22" s="1">
        <v>27.851482188807555</v>
      </c>
      <c r="D22" s="1">
        <v>3.6799519460842189</v>
      </c>
      <c r="E22" s="1">
        <v>26542.920516519647</v>
      </c>
      <c r="F22" s="1">
        <v>1250.4175316288613</v>
      </c>
      <c r="G22" s="1">
        <v>59802.667712828566</v>
      </c>
      <c r="H22" s="1">
        <v>321596.80147357623</v>
      </c>
      <c r="I22" s="1">
        <v>177.32586222224609</v>
      </c>
      <c r="J22" s="1">
        <v>31818.247772366794</v>
      </c>
      <c r="K22" s="1">
        <v>10089.577132804592</v>
      </c>
      <c r="L22" s="1">
        <v>2139.1957478420209</v>
      </c>
      <c r="M22" s="1">
        <v>508.53425191864903</v>
      </c>
      <c r="N22" s="1">
        <v>23917.740780224613</v>
      </c>
      <c r="O22" s="1">
        <v>2.43151703429628</v>
      </c>
      <c r="P22" s="1">
        <v>76.740051852052403</v>
      </c>
      <c r="Q22" s="1">
        <v>58.77780076841227</v>
      </c>
      <c r="R22" s="1">
        <v>62.552121791345733</v>
      </c>
      <c r="S22" s="1">
        <v>410.38691871974288</v>
      </c>
      <c r="T22" s="1">
        <v>33.417134409358219</v>
      </c>
      <c r="U22" s="1">
        <v>0.36464811643259415</v>
      </c>
      <c r="V22" s="1">
        <v>0.90976366374055029</v>
      </c>
      <c r="W22" s="1">
        <v>496.29174162807806</v>
      </c>
      <c r="X22" s="1">
        <v>38.521151891581525</v>
      </c>
      <c r="Y22" s="1">
        <v>80.869398888329627</v>
      </c>
      <c r="Z22" s="1">
        <v>9.4377682868578976</v>
      </c>
      <c r="AA22" s="1">
        <v>37.263701995157589</v>
      </c>
      <c r="AB22" s="1">
        <v>8.9747538727453513</v>
      </c>
      <c r="AC22" s="1">
        <v>1.4887262700538115</v>
      </c>
      <c r="AD22" s="1">
        <v>9.1567210971978987</v>
      </c>
      <c r="AE22" s="1">
        <v>1.5789344722124656</v>
      </c>
      <c r="AF22" s="1">
        <v>10.242998849108462</v>
      </c>
      <c r="AG22" s="1">
        <v>2.2421856486973799</v>
      </c>
      <c r="AH22" s="1">
        <v>6.5692397242582912</v>
      </c>
      <c r="AI22" s="16">
        <v>0.98774085150398439</v>
      </c>
      <c r="AJ22" s="1">
        <v>7.335194833093305</v>
      </c>
      <c r="AK22" s="1">
        <v>1.0797126512909159</v>
      </c>
      <c r="AL22" s="1">
        <v>10.337088301159284</v>
      </c>
      <c r="AM22" s="1">
        <v>2.3683198793705946</v>
      </c>
      <c r="AN22" s="1">
        <v>5.1631635948677852</v>
      </c>
      <c r="AO22" s="1">
        <v>7.6691630339807837</v>
      </c>
      <c r="AP22" s="16">
        <v>2.2512660651736129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3">
      <c r="A23" s="14" t="s">
        <v>669</v>
      </c>
      <c r="B23" s="1" t="s">
        <v>658</v>
      </c>
      <c r="C23" s="1">
        <v>27.639064426593951</v>
      </c>
      <c r="D23" s="1">
        <v>5.1651572759117874</v>
      </c>
      <c r="E23" s="1">
        <v>26599.127709334349</v>
      </c>
      <c r="F23" s="1">
        <v>1240.9640687184915</v>
      </c>
      <c r="G23" s="1">
        <v>59802.667712828566</v>
      </c>
      <c r="H23" s="1">
        <v>325143.45557116298</v>
      </c>
      <c r="I23" s="1">
        <v>153.89079730654606</v>
      </c>
      <c r="J23" s="1">
        <v>31707.114688563212</v>
      </c>
      <c r="K23" s="1">
        <v>10458.882991015309</v>
      </c>
      <c r="L23" s="1">
        <v>2098.6760364447532</v>
      </c>
      <c r="M23" s="1">
        <v>498.82182701876081</v>
      </c>
      <c r="N23" s="1">
        <v>24219.650596597741</v>
      </c>
      <c r="O23" s="1">
        <v>1.8819538294057558</v>
      </c>
      <c r="P23" s="1">
        <v>77.24356843375709</v>
      </c>
      <c r="Q23" s="1">
        <v>56.450401603067064</v>
      </c>
      <c r="R23" s="1">
        <v>60.321243844861833</v>
      </c>
      <c r="S23" s="1">
        <v>389.9682113188768</v>
      </c>
      <c r="T23" s="1">
        <v>32.375845704725343</v>
      </c>
      <c r="U23" s="1">
        <v>0.37076031053212238</v>
      </c>
      <c r="V23" s="1">
        <v>0.84099166500049105</v>
      </c>
      <c r="W23" s="1">
        <v>472.5307848155357</v>
      </c>
      <c r="X23" s="1">
        <v>36.024804660520431</v>
      </c>
      <c r="Y23" s="1">
        <v>76.519501427638758</v>
      </c>
      <c r="Z23" s="1">
        <v>8.8206065432921577</v>
      </c>
      <c r="AA23" s="1">
        <v>34.572696538916951</v>
      </c>
      <c r="AB23" s="1">
        <v>8.2945723058036869</v>
      </c>
      <c r="AC23" s="1">
        <v>1.4587156707476647</v>
      </c>
      <c r="AD23" s="1">
        <v>8.5257619865693357</v>
      </c>
      <c r="AE23" s="1">
        <v>1.5807448037408209</v>
      </c>
      <c r="AF23" s="1">
        <v>9.5500633633575607</v>
      </c>
      <c r="AG23" s="1">
        <v>2.1559829929506695</v>
      </c>
      <c r="AH23" s="1">
        <v>6.4601566483167288</v>
      </c>
      <c r="AI23" s="16">
        <v>0.93804395804341412</v>
      </c>
      <c r="AJ23" s="1">
        <v>6.7742884174083455</v>
      </c>
      <c r="AK23" s="1">
        <v>1.076546048276479</v>
      </c>
      <c r="AL23" s="1">
        <v>10.558007380595541</v>
      </c>
      <c r="AM23" s="1">
        <v>2.2700034676804641</v>
      </c>
      <c r="AN23" s="1">
        <v>5.3274908562098009</v>
      </c>
      <c r="AO23" s="1">
        <v>7.2322196202375819</v>
      </c>
      <c r="AP23" s="16">
        <v>2.1947035774263677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3">
      <c r="A24" s="14" t="s">
        <v>670</v>
      </c>
      <c r="B24" s="1" t="s">
        <v>658</v>
      </c>
      <c r="C24" s="1">
        <v>27.650320961734209</v>
      </c>
      <c r="D24" s="1">
        <v>4.2549804140471039</v>
      </c>
      <c r="E24" s="1">
        <v>26756.045643437665</v>
      </c>
      <c r="F24" s="1">
        <v>1240.329184065205</v>
      </c>
      <c r="G24" s="1">
        <v>59802.667712828566</v>
      </c>
      <c r="H24" s="1">
        <v>331107.50069962844</v>
      </c>
      <c r="I24" s="1">
        <v>165.93487815247386</v>
      </c>
      <c r="J24" s="1">
        <v>31944.674098738888</v>
      </c>
      <c r="K24" s="1">
        <v>10057.233295113176</v>
      </c>
      <c r="L24" s="1">
        <v>2151.9908793457089</v>
      </c>
      <c r="M24" s="1">
        <v>516.40079903939034</v>
      </c>
      <c r="N24" s="1">
        <v>23197.352111725744</v>
      </c>
      <c r="O24" s="1">
        <v>1.4435682441649091</v>
      </c>
      <c r="P24" s="1">
        <v>72.16854629933303</v>
      </c>
      <c r="Q24" s="1">
        <v>57.118572008279678</v>
      </c>
      <c r="R24" s="1">
        <v>60.808030977473614</v>
      </c>
      <c r="S24" s="1">
        <v>402.2591126985738</v>
      </c>
      <c r="T24" s="1">
        <v>32.724179537566428</v>
      </c>
      <c r="U24" s="1">
        <v>0.30156531915492724</v>
      </c>
      <c r="V24" s="1">
        <v>0.87910187262709683</v>
      </c>
      <c r="W24" s="1">
        <v>501.50404562162907</v>
      </c>
      <c r="X24" s="1">
        <v>38.723215104601678</v>
      </c>
      <c r="Y24" s="1">
        <v>81.442110875956629</v>
      </c>
      <c r="Z24" s="1">
        <v>9.470820326890383</v>
      </c>
      <c r="AA24" s="1">
        <v>38.579482129727445</v>
      </c>
      <c r="AB24" s="1">
        <v>8.9372347274770156</v>
      </c>
      <c r="AC24" s="1">
        <v>1.5184435011575022</v>
      </c>
      <c r="AD24" s="1">
        <v>9.4209603101311572</v>
      </c>
      <c r="AE24" s="1">
        <v>1.5637720343752148</v>
      </c>
      <c r="AF24" s="1">
        <v>10.584626600922423</v>
      </c>
      <c r="AG24" s="1">
        <v>2.1802326486009598</v>
      </c>
      <c r="AH24" s="1">
        <v>6.9311023715537958</v>
      </c>
      <c r="AI24" s="16">
        <v>1.0027453974280602</v>
      </c>
      <c r="AJ24" s="1">
        <v>6.8354089900148161</v>
      </c>
      <c r="AK24" s="1">
        <v>1.028856768286438</v>
      </c>
      <c r="AL24" s="1">
        <v>10.361631922055174</v>
      </c>
      <c r="AM24" s="1">
        <v>2.260366018310902</v>
      </c>
      <c r="AN24" s="1">
        <v>5.3588757406326302</v>
      </c>
      <c r="AO24" s="1">
        <v>7.5342975893673527</v>
      </c>
      <c r="AP24" s="16">
        <v>2.4081609612922703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3">
      <c r="A25" s="14" t="s">
        <v>671</v>
      </c>
      <c r="B25" s="1" t="s">
        <v>658</v>
      </c>
      <c r="C25" s="1">
        <v>27.930138202874783</v>
      </c>
      <c r="D25" s="1">
        <v>3.7470902976261362</v>
      </c>
      <c r="E25" s="1">
        <v>26014.81190996027</v>
      </c>
      <c r="F25" s="1">
        <v>1248.5295712480993</v>
      </c>
      <c r="G25" s="1">
        <v>59802.667712828566</v>
      </c>
      <c r="H25" s="1">
        <v>323668.63843763823</v>
      </c>
      <c r="I25" s="1">
        <v>161.76381297679401</v>
      </c>
      <c r="J25" s="1">
        <v>32312.336207043223</v>
      </c>
      <c r="K25" s="1">
        <v>10641.455572450644</v>
      </c>
      <c r="L25" s="1">
        <v>2104.3599055257196</v>
      </c>
      <c r="M25" s="1">
        <v>513.21720778976953</v>
      </c>
      <c r="N25" s="1">
        <v>23826.075082336665</v>
      </c>
      <c r="O25" s="1">
        <v>1.9659049178912844</v>
      </c>
      <c r="P25" s="1">
        <v>72.384639208458751</v>
      </c>
      <c r="Q25" s="1">
        <v>57.47978956950648</v>
      </c>
      <c r="R25" s="1">
        <v>61.063174368774675</v>
      </c>
      <c r="S25" s="1">
        <v>394.52512159894434</v>
      </c>
      <c r="T25" s="1">
        <v>32.0726810422548</v>
      </c>
      <c r="U25" s="1">
        <v>0.26638196322043151</v>
      </c>
      <c r="V25" s="1">
        <v>0.83664021970786373</v>
      </c>
      <c r="W25" s="1">
        <v>474.45250931351052</v>
      </c>
      <c r="X25" s="1">
        <v>36.901595976189867</v>
      </c>
      <c r="Y25" s="1">
        <v>75.955622311625703</v>
      </c>
      <c r="Z25" s="1">
        <v>9.0229113019022513</v>
      </c>
      <c r="AA25" s="1">
        <v>36.237729745194194</v>
      </c>
      <c r="AB25" s="1">
        <v>8.1763339413044882</v>
      </c>
      <c r="AC25" s="1">
        <v>1.4236551137403393</v>
      </c>
      <c r="AD25" s="1">
        <v>8.6030989784760958</v>
      </c>
      <c r="AE25" s="1">
        <v>1.5686016069470925</v>
      </c>
      <c r="AF25" s="1">
        <v>10.155736781369326</v>
      </c>
      <c r="AG25" s="1">
        <v>2.0922913454888925</v>
      </c>
      <c r="AH25" s="1">
        <v>6.6065677444178146</v>
      </c>
      <c r="AI25" s="16">
        <v>0.92109194392267135</v>
      </c>
      <c r="AJ25" s="1">
        <v>7.4490250431937062</v>
      </c>
      <c r="AK25" s="1">
        <v>1.0511630725546464</v>
      </c>
      <c r="AL25" s="1">
        <v>10.598331678042396</v>
      </c>
      <c r="AM25" s="1">
        <v>2.2894851183087588</v>
      </c>
      <c r="AN25" s="1">
        <v>5.1114764736290006</v>
      </c>
      <c r="AO25" s="1">
        <v>7.3784346699190007</v>
      </c>
      <c r="AP25" s="16">
        <v>2.1066929949234332</v>
      </c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3">
      <c r="A26" s="14" t="s">
        <v>672</v>
      </c>
      <c r="B26" s="1" t="s">
        <v>658</v>
      </c>
      <c r="C26" s="1">
        <v>28.470637687228063</v>
      </c>
      <c r="D26" s="1">
        <v>4.415888988595543</v>
      </c>
      <c r="E26" s="1">
        <v>26596.24619849991</v>
      </c>
      <c r="F26" s="1">
        <v>1262.5822360071704</v>
      </c>
      <c r="G26" s="1">
        <v>59802.667712828566</v>
      </c>
      <c r="H26" s="1">
        <v>326474.4101987952</v>
      </c>
      <c r="I26" s="1">
        <v>170.18261722698341</v>
      </c>
      <c r="J26" s="1">
        <v>30958.00960884356</v>
      </c>
      <c r="K26" s="1">
        <v>10748.345322580864</v>
      </c>
      <c r="L26" s="1">
        <v>2156.5206553710127</v>
      </c>
      <c r="M26" s="1">
        <v>513.67950339516256</v>
      </c>
      <c r="N26" s="1">
        <v>24004.102138419516</v>
      </c>
      <c r="O26" s="1">
        <v>1.6771841752807464</v>
      </c>
      <c r="P26" s="1">
        <v>73.493000134281957</v>
      </c>
      <c r="Q26" s="1">
        <v>60.99658940234189</v>
      </c>
      <c r="R26" s="1">
        <v>63.193195834530648</v>
      </c>
      <c r="S26" s="1">
        <v>407.74919912786686</v>
      </c>
      <c r="T26" s="1">
        <v>33.175391547089092</v>
      </c>
      <c r="U26" s="1">
        <v>0.30561779354970603</v>
      </c>
      <c r="V26" s="1">
        <v>0.85042119303150732</v>
      </c>
      <c r="W26" s="1">
        <v>492.25825462174549</v>
      </c>
      <c r="X26" s="1">
        <v>38.545178688648647</v>
      </c>
      <c r="Y26" s="1">
        <v>78.386931062444745</v>
      </c>
      <c r="Z26" s="1">
        <v>9.4117754445778026</v>
      </c>
      <c r="AA26" s="1">
        <v>36.908443878222165</v>
      </c>
      <c r="AB26" s="1">
        <v>8.7758060175108419</v>
      </c>
      <c r="AC26" s="1">
        <v>1.5077742531387124</v>
      </c>
      <c r="AD26" s="1">
        <v>9.1404968381106624</v>
      </c>
      <c r="AE26" s="1">
        <v>1.585458230814494</v>
      </c>
      <c r="AF26" s="1">
        <v>10.376252331573763</v>
      </c>
      <c r="AG26" s="1">
        <v>2.1182338966986682</v>
      </c>
      <c r="AH26" s="1">
        <v>6.7651330156556542</v>
      </c>
      <c r="AI26" s="16">
        <v>1.0524932635605615</v>
      </c>
      <c r="AJ26" s="1">
        <v>7.6398584800080132</v>
      </c>
      <c r="AK26" s="1">
        <v>1.1017318185989797</v>
      </c>
      <c r="AL26" s="1">
        <v>11.160077449401442</v>
      </c>
      <c r="AM26" s="1">
        <v>2.3688334221440086</v>
      </c>
      <c r="AN26" s="1">
        <v>5.4880161031761343</v>
      </c>
      <c r="AO26" s="1">
        <v>7.5665790069655126</v>
      </c>
      <c r="AP26" s="16">
        <v>2.2004550023725802</v>
      </c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3">
      <c r="A27" s="14" t="s">
        <v>673</v>
      </c>
      <c r="B27" s="1" t="s">
        <v>658</v>
      </c>
      <c r="C27" s="1">
        <v>27.334163090543321</v>
      </c>
      <c r="D27" s="1">
        <v>3.6196096495023338</v>
      </c>
      <c r="E27" s="1">
        <v>26797.37652417563</v>
      </c>
      <c r="F27" s="1">
        <v>1195.7541465482195</v>
      </c>
      <c r="G27" s="1">
        <v>59802.667712828566</v>
      </c>
      <c r="H27" s="1">
        <v>327874.74329154479</v>
      </c>
      <c r="I27" s="1">
        <v>172.94773746563112</v>
      </c>
      <c r="J27" s="1">
        <v>30793.34786583194</v>
      </c>
      <c r="K27" s="1">
        <v>10215.049211035452</v>
      </c>
      <c r="L27" s="1">
        <v>2105.5018023838879</v>
      </c>
      <c r="M27" s="1">
        <v>500.17287153068969</v>
      </c>
      <c r="N27" s="1">
        <v>23627.303910095165</v>
      </c>
      <c r="O27" s="1">
        <v>1.7663427897011459</v>
      </c>
      <c r="P27" s="1">
        <v>75.620934189231505</v>
      </c>
      <c r="Q27" s="1">
        <v>58.842501316947263</v>
      </c>
      <c r="R27" s="1">
        <v>63.448959749136684</v>
      </c>
      <c r="S27" s="1">
        <v>412.92444258929368</v>
      </c>
      <c r="T27" s="1">
        <v>33.236033290099805</v>
      </c>
      <c r="U27" s="1">
        <v>0.39423361970404497</v>
      </c>
      <c r="V27" s="1">
        <v>0.85276383119070198</v>
      </c>
      <c r="W27" s="1">
        <v>502.96301608118148</v>
      </c>
      <c r="X27" s="1">
        <v>38.787669272646944</v>
      </c>
      <c r="Y27" s="1">
        <v>81.410830229339012</v>
      </c>
      <c r="Z27" s="1">
        <v>9.405582174063678</v>
      </c>
      <c r="AA27" s="1">
        <v>36.851744552606839</v>
      </c>
      <c r="AB27" s="1">
        <v>9.1502056782580645</v>
      </c>
      <c r="AC27" s="1">
        <v>1.53385288355033</v>
      </c>
      <c r="AD27" s="1">
        <v>9.2820703849313926</v>
      </c>
      <c r="AE27" s="1">
        <v>1.5472533195292186</v>
      </c>
      <c r="AF27" s="1">
        <v>10.270686579676084</v>
      </c>
      <c r="AG27" s="1">
        <v>2.2888923522147797</v>
      </c>
      <c r="AH27" s="1">
        <v>6.8451608493736149</v>
      </c>
      <c r="AI27" s="16">
        <v>1.0408190655232354</v>
      </c>
      <c r="AJ27" s="1">
        <v>7.3962245364532908</v>
      </c>
      <c r="AK27" s="1">
        <v>1.1413882032732003</v>
      </c>
      <c r="AL27" s="1">
        <v>11.036114397215176</v>
      </c>
      <c r="AM27" s="1">
        <v>2.3027106465301266</v>
      </c>
      <c r="AN27" s="1">
        <v>5.8043426858363176</v>
      </c>
      <c r="AO27" s="1">
        <v>7.4884981722087867</v>
      </c>
      <c r="AP27" s="16">
        <v>2.307580634751917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3">
      <c r="A28" s="14" t="s">
        <v>674</v>
      </c>
      <c r="B28" s="1" t="s">
        <v>658</v>
      </c>
      <c r="C28" s="1">
        <v>28.024316705942567</v>
      </c>
      <c r="D28" s="1">
        <v>5.3719803722527955</v>
      </c>
      <c r="E28" s="1">
        <v>26919.935756759474</v>
      </c>
      <c r="F28" s="1">
        <v>1243.3827431934071</v>
      </c>
      <c r="G28" s="1">
        <v>59802.667712828566</v>
      </c>
      <c r="H28" s="1">
        <v>320262.06499650923</v>
      </c>
      <c r="I28" s="1">
        <v>168.74558744938116</v>
      </c>
      <c r="J28" s="1">
        <v>30758.063478008062</v>
      </c>
      <c r="K28" s="1">
        <v>10375.842277813601</v>
      </c>
      <c r="L28" s="1">
        <v>2081.2155529259167</v>
      </c>
      <c r="M28" s="1">
        <v>491.63240910644129</v>
      </c>
      <c r="N28" s="1">
        <v>22361.761818080045</v>
      </c>
      <c r="O28" s="1">
        <v>2.38515803307885</v>
      </c>
      <c r="P28" s="1">
        <v>71.085103465220371</v>
      </c>
      <c r="Q28" s="1">
        <v>57.986413975248979</v>
      </c>
      <c r="R28" s="1">
        <v>61.41754222220748</v>
      </c>
      <c r="S28" s="1">
        <v>399.27743449850936</v>
      </c>
      <c r="T28" s="1">
        <v>32.423772733061213</v>
      </c>
      <c r="U28" s="1">
        <v>0.31673161540082345</v>
      </c>
      <c r="V28" s="1">
        <v>0.90376874071209667</v>
      </c>
      <c r="W28" s="1">
        <v>493.22127181522421</v>
      </c>
      <c r="X28" s="1">
        <v>38.732751215845497</v>
      </c>
      <c r="Y28" s="1">
        <v>80.159742039425979</v>
      </c>
      <c r="Z28" s="1">
        <v>9.3066810159885698</v>
      </c>
      <c r="AA28" s="1">
        <v>37.679731438288414</v>
      </c>
      <c r="AB28" s="1">
        <v>8.533293272084217</v>
      </c>
      <c r="AC28" s="1">
        <v>1.4640767373279526</v>
      </c>
      <c r="AD28" s="1">
        <v>8.7249157846547636</v>
      </c>
      <c r="AE28" s="1">
        <v>1.6128842909987453</v>
      </c>
      <c r="AF28" s="1">
        <v>10.051119387770079</v>
      </c>
      <c r="AG28" s="1">
        <v>2.1608446858766115</v>
      </c>
      <c r="AH28" s="1">
        <v>6.8415748269354708</v>
      </c>
      <c r="AI28" s="16">
        <v>1.0173176298042459</v>
      </c>
      <c r="AJ28" s="1">
        <v>6.6714006563403103</v>
      </c>
      <c r="AK28" s="1">
        <v>1.0800630277399172</v>
      </c>
      <c r="AL28" s="1">
        <v>9.938352122113189</v>
      </c>
      <c r="AM28" s="1">
        <v>2.1769868458988659</v>
      </c>
      <c r="AN28" s="1">
        <v>5.0405491246196226</v>
      </c>
      <c r="AO28" s="1">
        <v>7.0990823044705422</v>
      </c>
      <c r="AP28" s="16">
        <v>2.1371988677246061</v>
      </c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3">
      <c r="A29" s="14" t="s">
        <v>675</v>
      </c>
      <c r="B29" s="1" t="s">
        <v>658</v>
      </c>
      <c r="C29" s="1">
        <v>28.662083207818053</v>
      </c>
      <c r="D29" s="1">
        <v>4.0728109435784621</v>
      </c>
      <c r="E29" s="1">
        <v>26672.740481232599</v>
      </c>
      <c r="F29" s="1">
        <v>1218.0117743574519</v>
      </c>
      <c r="G29" s="1">
        <v>59802.667712828566</v>
      </c>
      <c r="H29" s="1">
        <v>322380.25422728772</v>
      </c>
      <c r="I29" s="1">
        <v>174.18710358066275</v>
      </c>
      <c r="J29" s="1">
        <v>30366.19464942694</v>
      </c>
      <c r="K29" s="1">
        <v>10245.302362094993</v>
      </c>
      <c r="L29" s="1">
        <v>2147.9431632149108</v>
      </c>
      <c r="M29" s="1">
        <v>506.75816331735729</v>
      </c>
      <c r="N29" s="1">
        <v>23170.271049221923</v>
      </c>
      <c r="O29" s="1" t="s">
        <v>676</v>
      </c>
      <c r="P29" s="1">
        <v>72.060039550045175</v>
      </c>
      <c r="Q29" s="1">
        <v>56.572701702469779</v>
      </c>
      <c r="R29" s="1">
        <v>60.97967593784891</v>
      </c>
      <c r="S29" s="1">
        <v>394.06060779990491</v>
      </c>
      <c r="T29" s="1">
        <v>32.414257889326038</v>
      </c>
      <c r="U29" s="1">
        <v>0.45469629487959273</v>
      </c>
      <c r="V29" s="1">
        <v>0.84000858621480923</v>
      </c>
      <c r="W29" s="1">
        <v>500.06565525566702</v>
      </c>
      <c r="X29" s="1">
        <v>38.826796174426391</v>
      </c>
      <c r="Y29" s="1">
        <v>79.994418561792429</v>
      </c>
      <c r="Z29" s="1">
        <v>9.5961283230845087</v>
      </c>
      <c r="AA29" s="1">
        <v>37.910128810446324</v>
      </c>
      <c r="AB29" s="1">
        <v>9.1470334697530102</v>
      </c>
      <c r="AC29" s="1">
        <v>1.5198695743344917</v>
      </c>
      <c r="AD29" s="1">
        <v>9.571480925105087</v>
      </c>
      <c r="AE29" s="1">
        <v>1.5428448762640259</v>
      </c>
      <c r="AF29" s="1">
        <v>10.531546468765807</v>
      </c>
      <c r="AG29" s="1">
        <v>2.1714472049166753</v>
      </c>
      <c r="AH29" s="1">
        <v>6.7962886273863177</v>
      </c>
      <c r="AI29" s="16">
        <v>1.0231844472675913</v>
      </c>
      <c r="AJ29" s="1">
        <v>6.7920447738486089</v>
      </c>
      <c r="AK29" s="1">
        <v>1.1471388220011374</v>
      </c>
      <c r="AL29" s="1">
        <v>11.111481062899538</v>
      </c>
      <c r="AM29" s="1">
        <v>2.3084404041379418</v>
      </c>
      <c r="AN29" s="1">
        <v>5.632969988605689</v>
      </c>
      <c r="AO29" s="1">
        <v>7.4557260568229591</v>
      </c>
      <c r="AP29" s="16">
        <v>2.2078986046130455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3">
      <c r="A30" s="14" t="s">
        <v>677</v>
      </c>
      <c r="B30" s="1" t="s">
        <v>658</v>
      </c>
      <c r="C30" s="1">
        <v>26.375782290513513</v>
      </c>
      <c r="D30" s="1">
        <v>3.7645176400707347</v>
      </c>
      <c r="E30" s="1">
        <v>25830.258778440726</v>
      </c>
      <c r="F30" s="1">
        <v>1224.1560577761304</v>
      </c>
      <c r="G30" s="1">
        <v>59802.667712828566</v>
      </c>
      <c r="H30" s="1">
        <v>309875.80340128363</v>
      </c>
      <c r="I30" s="1">
        <v>154.14388429904531</v>
      </c>
      <c r="J30" s="1">
        <v>28734.496643117964</v>
      </c>
      <c r="K30" s="1">
        <v>10231.847861891807</v>
      </c>
      <c r="L30" s="1">
        <v>2076.2599411057186</v>
      </c>
      <c r="M30" s="1">
        <v>486.8086741119069</v>
      </c>
      <c r="N30" s="1">
        <v>22840.992830075556</v>
      </c>
      <c r="O30" s="1">
        <v>1.8240371460187079</v>
      </c>
      <c r="P30" s="1">
        <v>73.354233136064934</v>
      </c>
      <c r="Q30" s="1">
        <v>60.393407174294268</v>
      </c>
      <c r="R30" s="1">
        <v>65.332537693486728</v>
      </c>
      <c r="S30" s="1">
        <v>417.65785340709152</v>
      </c>
      <c r="T30" s="1">
        <v>34.217871429139386</v>
      </c>
      <c r="U30" s="1">
        <v>0.41480916814103808</v>
      </c>
      <c r="V30" s="1">
        <v>0.83427390037136984</v>
      </c>
      <c r="W30" s="1">
        <v>505.17657134112011</v>
      </c>
      <c r="X30" s="1">
        <v>39.497858168289433</v>
      </c>
      <c r="Y30" s="1">
        <v>80.628108999803203</v>
      </c>
      <c r="Z30" s="1">
        <v>9.3321172652520072</v>
      </c>
      <c r="AA30" s="1">
        <v>37.337376879367874</v>
      </c>
      <c r="AB30" s="1">
        <v>8.5991892543252852</v>
      </c>
      <c r="AC30" s="1">
        <v>1.5937861324173324</v>
      </c>
      <c r="AD30" s="1">
        <v>9.5504916380374869</v>
      </c>
      <c r="AE30" s="1">
        <v>1.5964997256010995</v>
      </c>
      <c r="AF30" s="1">
        <v>10.381989000180516</v>
      </c>
      <c r="AG30" s="1">
        <v>2.2333685069241365</v>
      </c>
      <c r="AH30" s="1">
        <v>6.9846082715105444</v>
      </c>
      <c r="AI30" s="16">
        <v>1.0426782418779768</v>
      </c>
      <c r="AJ30" s="1">
        <v>7.1132340399988188</v>
      </c>
      <c r="AK30" s="1">
        <v>1.088596489059795</v>
      </c>
      <c r="AL30" s="1">
        <v>10.335907670367424</v>
      </c>
      <c r="AM30" s="1">
        <v>2.2982832675439346</v>
      </c>
      <c r="AN30" s="1">
        <v>5.4928845693195942</v>
      </c>
      <c r="AO30" s="1">
        <v>7.1680807136493891</v>
      </c>
      <c r="AP30" s="16">
        <v>2.0741279360357492</v>
      </c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x14ac:dyDescent="0.3">
      <c r="A31" s="14" t="s">
        <v>678</v>
      </c>
      <c r="B31" s="1" t="s">
        <v>652</v>
      </c>
      <c r="C31" s="1">
        <v>29.62084569230219</v>
      </c>
      <c r="D31" s="1">
        <v>6.4843866542283282</v>
      </c>
      <c r="E31" s="1">
        <v>31255.976306353226</v>
      </c>
      <c r="F31" s="1">
        <v>548.00777418138205</v>
      </c>
      <c r="G31" s="1">
        <v>63507.257748136537</v>
      </c>
      <c r="H31" s="1">
        <v>344862.38386327092</v>
      </c>
      <c r="I31" s="1">
        <v>85.030750969606487</v>
      </c>
      <c r="J31" s="1">
        <v>28612.457847238191</v>
      </c>
      <c r="K31" s="1">
        <v>12160.104150480625</v>
      </c>
      <c r="L31" s="1">
        <v>1566.5660355490065</v>
      </c>
      <c r="M31" s="1">
        <v>813.09774438078796</v>
      </c>
      <c r="N31" s="1">
        <v>27858.233941394123</v>
      </c>
      <c r="O31" s="1">
        <v>1.9687374257108332</v>
      </c>
      <c r="P31" s="1">
        <v>59.890375252638478</v>
      </c>
      <c r="Q31" s="1">
        <v>89.567450073858879</v>
      </c>
      <c r="R31" s="1">
        <v>86.12182886880683</v>
      </c>
      <c r="S31" s="1">
        <v>480.68197465231293</v>
      </c>
      <c r="T31" s="1">
        <v>56.056568769319398</v>
      </c>
      <c r="U31" s="1">
        <v>0.28010268377581649</v>
      </c>
      <c r="V31" s="1">
        <v>0.83909035432309331</v>
      </c>
      <c r="W31" s="1">
        <v>542.92667660239192</v>
      </c>
      <c r="X31" s="1">
        <v>52.687329926274892</v>
      </c>
      <c r="Y31" s="1">
        <v>117.30445744835335</v>
      </c>
      <c r="Z31" s="1">
        <v>14.270137506557836</v>
      </c>
      <c r="AA31" s="1">
        <v>59.036554562355647</v>
      </c>
      <c r="AB31" s="1">
        <v>13.896879739980934</v>
      </c>
      <c r="AC31" s="1">
        <v>2.6860514000751041</v>
      </c>
      <c r="AD31" s="1">
        <v>13.689743404008032</v>
      </c>
      <c r="AE31" s="1">
        <v>2.4466770342114565</v>
      </c>
      <c r="AF31" s="1">
        <v>16.162620785506828</v>
      </c>
      <c r="AG31" s="1">
        <v>3.1988101538948137</v>
      </c>
      <c r="AH31" s="1">
        <v>9.6365908131810158</v>
      </c>
      <c r="AI31" s="16">
        <v>1.4707688479446344</v>
      </c>
      <c r="AJ31" s="1">
        <v>10.070530222997734</v>
      </c>
      <c r="AK31" s="1">
        <v>1.4281388634875287</v>
      </c>
      <c r="AL31" s="1">
        <v>13.102795389367525</v>
      </c>
      <c r="AM31" s="1">
        <v>3.6016294454197526</v>
      </c>
      <c r="AN31" s="1">
        <v>5.6341041925698621</v>
      </c>
      <c r="AO31" s="1">
        <v>7.0995187491928125</v>
      </c>
      <c r="AP31" s="16">
        <v>2.2413682993055373</v>
      </c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3">
      <c r="A32" s="14" t="s">
        <v>679</v>
      </c>
      <c r="B32" s="1" t="s">
        <v>652</v>
      </c>
      <c r="C32" s="1">
        <v>31.540101238527569</v>
      </c>
      <c r="D32" s="1">
        <v>5.2475131425501251</v>
      </c>
      <c r="E32" s="1">
        <v>30457.592996182793</v>
      </c>
      <c r="F32" s="1">
        <v>539.75254092913724</v>
      </c>
      <c r="G32" s="1">
        <v>63507.257748136537</v>
      </c>
      <c r="H32" s="1">
        <v>345825.01189313101</v>
      </c>
      <c r="I32" s="1">
        <v>110.87408634638331</v>
      </c>
      <c r="J32" s="1">
        <v>28299.318285794867</v>
      </c>
      <c r="K32" s="1">
        <v>11786.46281493559</v>
      </c>
      <c r="L32" s="1">
        <v>1559.157071001044</v>
      </c>
      <c r="M32" s="1">
        <v>793.80002477729238</v>
      </c>
      <c r="N32" s="1">
        <v>27481.177651062724</v>
      </c>
      <c r="O32" s="1">
        <v>2.2727229269949909</v>
      </c>
      <c r="P32" s="1">
        <v>60.942931242807624</v>
      </c>
      <c r="Q32" s="1">
        <v>90.407751259289299</v>
      </c>
      <c r="R32" s="1">
        <v>88.832682443326533</v>
      </c>
      <c r="S32" s="1">
        <v>479.37349407775952</v>
      </c>
      <c r="T32" s="1">
        <v>56.997205350312157</v>
      </c>
      <c r="U32" s="1">
        <v>0.2863991983940149</v>
      </c>
      <c r="V32" s="1">
        <v>0.92194322967820697</v>
      </c>
      <c r="W32" s="1">
        <v>542.64370793150931</v>
      </c>
      <c r="X32" s="1">
        <v>52.663759755217626</v>
      </c>
      <c r="Y32" s="1">
        <v>118.89110380443209</v>
      </c>
      <c r="Z32" s="1">
        <v>14.350795502372819</v>
      </c>
      <c r="AA32" s="1">
        <v>57.90307417237878</v>
      </c>
      <c r="AB32" s="1">
        <v>14.029086269110087</v>
      </c>
      <c r="AC32" s="1">
        <v>2.795206965436555</v>
      </c>
      <c r="AD32" s="1">
        <v>14.607295007446165</v>
      </c>
      <c r="AE32" s="1">
        <v>2.4854670350272068</v>
      </c>
      <c r="AF32" s="1">
        <v>15.56024038960658</v>
      </c>
      <c r="AG32" s="1">
        <v>3.2751379974887667</v>
      </c>
      <c r="AH32" s="1">
        <v>9.6457868159478668</v>
      </c>
      <c r="AI32" s="16">
        <v>1.3707516251266429</v>
      </c>
      <c r="AJ32" s="1">
        <v>9.9292515870540079</v>
      </c>
      <c r="AK32" s="1">
        <v>1.4953300458204162</v>
      </c>
      <c r="AL32" s="1">
        <v>13.400890442808249</v>
      </c>
      <c r="AM32" s="1">
        <v>3.5455502930598706</v>
      </c>
      <c r="AN32" s="1">
        <v>6.1080571691764023</v>
      </c>
      <c r="AO32" s="1">
        <v>7.0599132143064827</v>
      </c>
      <c r="AP32" s="16">
        <v>2.2273500171611458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3">
      <c r="A33" s="14" t="s">
        <v>680</v>
      </c>
      <c r="B33" s="1" t="s">
        <v>655</v>
      </c>
      <c r="C33" s="1">
        <v>521.26637312222488</v>
      </c>
      <c r="D33" s="1">
        <v>386.12656139141376</v>
      </c>
      <c r="E33" s="1">
        <v>102937.68381634356</v>
      </c>
      <c r="F33" s="1">
        <v>505.66635024590352</v>
      </c>
      <c r="G33" s="1">
        <v>10584.542958022756</v>
      </c>
      <c r="H33" s="1">
        <v>352976.67920271144</v>
      </c>
      <c r="I33" s="1">
        <v>338.96246191750816</v>
      </c>
      <c r="J33" s="1">
        <v>612.80336769784981</v>
      </c>
      <c r="K33" s="1">
        <v>89386.003658194953</v>
      </c>
      <c r="L33" s="1">
        <v>531.45985875676297</v>
      </c>
      <c r="M33" s="1">
        <v>490.9368314222242</v>
      </c>
      <c r="N33" s="1">
        <v>544.62819208715655</v>
      </c>
      <c r="O33" s="1">
        <v>376.23089349399595</v>
      </c>
      <c r="P33" s="1">
        <v>439.17496878973321</v>
      </c>
      <c r="Q33" s="1">
        <v>549.75573017986949</v>
      </c>
      <c r="R33" s="1">
        <v>488.08500826928486</v>
      </c>
      <c r="S33" s="1">
        <v>468.43362714649948</v>
      </c>
      <c r="T33" s="1">
        <v>500.35250786347746</v>
      </c>
      <c r="U33" s="1">
        <v>447.87501732436351</v>
      </c>
      <c r="V33" s="1">
        <v>404.07087680911036</v>
      </c>
      <c r="W33" s="1">
        <v>489.29617285103501</v>
      </c>
      <c r="X33" s="1">
        <v>474.66551245133729</v>
      </c>
      <c r="Y33" s="1">
        <v>490.39596324805996</v>
      </c>
      <c r="Z33" s="1">
        <v>480.91089295087806</v>
      </c>
      <c r="AA33" s="1">
        <v>461.59014275692351</v>
      </c>
      <c r="AB33" s="1">
        <v>482.13027496407091</v>
      </c>
      <c r="AC33" s="1">
        <v>478.07160176077389</v>
      </c>
      <c r="AD33" s="1">
        <v>471.29062293067051</v>
      </c>
      <c r="AE33" s="1">
        <v>482.16493461815742</v>
      </c>
      <c r="AF33" s="1">
        <v>464.99879564937277</v>
      </c>
      <c r="AG33" s="1">
        <v>496.72487460424509</v>
      </c>
      <c r="AH33" s="1">
        <v>485.41724695226912</v>
      </c>
      <c r="AI33" s="16">
        <v>469.1473423761206</v>
      </c>
      <c r="AJ33" s="1">
        <v>495.50455085169034</v>
      </c>
      <c r="AK33" s="1">
        <v>487.10682625929883</v>
      </c>
      <c r="AL33" s="1">
        <v>457.72350587512415</v>
      </c>
      <c r="AM33" s="1">
        <v>495.15414434396729</v>
      </c>
      <c r="AN33" s="1">
        <v>466.19326470216413</v>
      </c>
      <c r="AO33" s="1">
        <v>495.10076658736426</v>
      </c>
      <c r="AP33" s="16">
        <v>488.20633214711961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3">
      <c r="A34" s="14" t="s">
        <v>681</v>
      </c>
      <c r="B34" s="1" t="s">
        <v>655</v>
      </c>
      <c r="C34" s="1">
        <v>505.95524795746786</v>
      </c>
      <c r="D34" s="1">
        <v>360.85281335578475</v>
      </c>
      <c r="E34" s="1">
        <v>101449.82526659621</v>
      </c>
      <c r="F34" s="1">
        <v>489.09610542884167</v>
      </c>
      <c r="G34" s="1">
        <v>10584.542958022756</v>
      </c>
      <c r="H34" s="1">
        <v>335909.01520033181</v>
      </c>
      <c r="I34" s="1">
        <v>329.22794875719376</v>
      </c>
      <c r="J34" s="1">
        <v>607.69644715113532</v>
      </c>
      <c r="K34" s="1">
        <v>87063.153446745171</v>
      </c>
      <c r="L34" s="1">
        <v>513.95078741948544</v>
      </c>
      <c r="M34" s="1">
        <v>470.76810530489576</v>
      </c>
      <c r="N34" s="1">
        <v>555.98320830193734</v>
      </c>
      <c r="O34" s="1">
        <v>363.25762106858787</v>
      </c>
      <c r="P34" s="1">
        <v>447.86390022783104</v>
      </c>
      <c r="Q34" s="1">
        <v>551.86574554381082</v>
      </c>
      <c r="R34" s="1">
        <v>495.10772339178379</v>
      </c>
      <c r="S34" s="1">
        <v>475.458730813513</v>
      </c>
      <c r="T34" s="1">
        <v>501.2984948471871</v>
      </c>
      <c r="U34" s="1">
        <v>423.1949568261939</v>
      </c>
      <c r="V34" s="1">
        <v>389.84896340682866</v>
      </c>
      <c r="W34" s="1">
        <v>478.74553672399929</v>
      </c>
      <c r="X34" s="1">
        <v>465.93291887490165</v>
      </c>
      <c r="Y34" s="1">
        <v>485.83611549895829</v>
      </c>
      <c r="Z34" s="1">
        <v>489.28420324874395</v>
      </c>
      <c r="AA34" s="1">
        <v>469.716913776056</v>
      </c>
      <c r="AB34" s="1">
        <v>489.99177182077358</v>
      </c>
      <c r="AC34" s="1">
        <v>484.74399597691428</v>
      </c>
      <c r="AD34" s="1">
        <v>465.43177698125714</v>
      </c>
      <c r="AE34" s="1">
        <v>471.74740717944019</v>
      </c>
      <c r="AF34" s="1">
        <v>453.60760608301609</v>
      </c>
      <c r="AG34" s="1">
        <v>514.47818954365687</v>
      </c>
      <c r="AH34" s="1">
        <v>499.94065183473015</v>
      </c>
      <c r="AI34" s="16">
        <v>493.05002379693542</v>
      </c>
      <c r="AJ34" s="1">
        <v>512.96859614033633</v>
      </c>
      <c r="AK34" s="1">
        <v>483.25401288399496</v>
      </c>
      <c r="AL34" s="1">
        <v>464.53939427262952</v>
      </c>
      <c r="AM34" s="1">
        <v>500.8086137151239</v>
      </c>
      <c r="AN34" s="1">
        <v>475.28576614635313</v>
      </c>
      <c r="AO34" s="1">
        <v>521.41977718685655</v>
      </c>
      <c r="AP34" s="16">
        <v>514.12934941594597</v>
      </c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3">
      <c r="A35" s="14" t="s">
        <v>682</v>
      </c>
      <c r="B35" s="1" t="s">
        <v>658</v>
      </c>
      <c r="C35" s="1">
        <v>28.970225021561699</v>
      </c>
      <c r="D35" s="1">
        <v>4.3120018083838998</v>
      </c>
      <c r="E35" s="1">
        <v>27164.655906307533</v>
      </c>
      <c r="F35" s="1">
        <v>1241.9434358035664</v>
      </c>
      <c r="G35" s="1">
        <v>59802.667712828566</v>
      </c>
      <c r="H35" s="1">
        <v>317319.49001549144</v>
      </c>
      <c r="I35" s="1">
        <v>166.6218091378453</v>
      </c>
      <c r="J35" s="1">
        <v>29067.02184120621</v>
      </c>
      <c r="K35" s="1">
        <v>10093.156402567705</v>
      </c>
      <c r="L35" s="1">
        <v>2092.0689129382386</v>
      </c>
      <c r="M35" s="1">
        <v>498.53753293049658</v>
      </c>
      <c r="N35" s="1">
        <v>23409.464682462552</v>
      </c>
      <c r="O35" s="1">
        <v>1.4378548264876281</v>
      </c>
      <c r="P35" s="1">
        <v>70.215864768271672</v>
      </c>
      <c r="Q35" s="1">
        <v>58.938397043450635</v>
      </c>
      <c r="R35" s="1">
        <v>62.175509857983563</v>
      </c>
      <c r="S35" s="1">
        <v>401.22487000582851</v>
      </c>
      <c r="T35" s="1">
        <v>31.276255595471749</v>
      </c>
      <c r="U35" s="1">
        <v>0.27081457031661393</v>
      </c>
      <c r="V35" s="1">
        <v>0.82555321773552781</v>
      </c>
      <c r="W35" s="1">
        <v>486.74000846825703</v>
      </c>
      <c r="X35" s="1">
        <v>37.527052758614083</v>
      </c>
      <c r="Y35" s="1">
        <v>79.726894695368173</v>
      </c>
      <c r="Z35" s="1">
        <v>9.1729869502828425</v>
      </c>
      <c r="AA35" s="1">
        <v>36.423000886580596</v>
      </c>
      <c r="AB35" s="1">
        <v>8.4698007824876012</v>
      </c>
      <c r="AC35" s="1">
        <v>1.5107634374781147</v>
      </c>
      <c r="AD35" s="1">
        <v>8.9137701583526407</v>
      </c>
      <c r="AE35" s="1">
        <v>1.552303004661207</v>
      </c>
      <c r="AF35" s="1">
        <v>10.031357702241996</v>
      </c>
      <c r="AG35" s="1">
        <v>2.1536815912493763</v>
      </c>
      <c r="AH35" s="1">
        <v>6.6147064336160097</v>
      </c>
      <c r="AI35" s="16">
        <v>1.0041961762990004</v>
      </c>
      <c r="AJ35" s="1">
        <v>6.6033165968841985</v>
      </c>
      <c r="AK35" s="1">
        <v>0.99037516479577026</v>
      </c>
      <c r="AL35" s="1">
        <v>10.117147260624645</v>
      </c>
      <c r="AM35" s="1">
        <v>2.1434141227381676</v>
      </c>
      <c r="AN35" s="1">
        <v>5.5410840485983686</v>
      </c>
      <c r="AO35" s="1">
        <v>7.1428585930311437</v>
      </c>
      <c r="AP35" s="16">
        <v>2.1768527962162318</v>
      </c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3">
      <c r="A36" s="14" t="s">
        <v>683</v>
      </c>
      <c r="B36" s="1" t="s">
        <v>658</v>
      </c>
      <c r="C36" s="1">
        <v>26.729665665375858</v>
      </c>
      <c r="D36" s="1">
        <v>5.0321177895899272</v>
      </c>
      <c r="E36" s="1">
        <v>25748.806941229981</v>
      </c>
      <c r="F36" s="1">
        <v>1208.7524480987233</v>
      </c>
      <c r="G36" s="1">
        <v>59802.667712828566</v>
      </c>
      <c r="H36" s="1">
        <v>316591.4291395396</v>
      </c>
      <c r="I36" s="1">
        <v>164.34830742057076</v>
      </c>
      <c r="J36" s="1">
        <v>27850.535011311858</v>
      </c>
      <c r="K36" s="1">
        <v>10102.368735604867</v>
      </c>
      <c r="L36" s="1">
        <v>2154.8023129866169</v>
      </c>
      <c r="M36" s="1">
        <v>509.60107907450322</v>
      </c>
      <c r="N36" s="1">
        <v>24349.126634529592</v>
      </c>
      <c r="O36" s="1">
        <v>1.2501733966175612</v>
      </c>
      <c r="P36" s="1">
        <v>77.158347928735026</v>
      </c>
      <c r="Q36" s="1">
        <v>60.776403382467144</v>
      </c>
      <c r="R36" s="1">
        <v>63.490443803037756</v>
      </c>
      <c r="S36" s="1">
        <v>417.77262942878718</v>
      </c>
      <c r="T36" s="1">
        <v>33.60399392713142</v>
      </c>
      <c r="U36" s="1">
        <v>0.38473350737028822</v>
      </c>
      <c r="V36" s="1">
        <v>0.81436317193649943</v>
      </c>
      <c r="W36" s="1">
        <v>498.01106736075309</v>
      </c>
      <c r="X36" s="1">
        <v>38.667483314736685</v>
      </c>
      <c r="Y36" s="1">
        <v>79.82537157224894</v>
      </c>
      <c r="Z36" s="1">
        <v>9.2937388270481041</v>
      </c>
      <c r="AA36" s="1">
        <v>37.460833154034731</v>
      </c>
      <c r="AB36" s="1">
        <v>8.8552558425873009</v>
      </c>
      <c r="AC36" s="1">
        <v>1.4648737677914376</v>
      </c>
      <c r="AD36" s="1">
        <v>9.0294293597545998</v>
      </c>
      <c r="AE36" s="1">
        <v>1.5231078021765889</v>
      </c>
      <c r="AF36" s="1">
        <v>10.210520173593508</v>
      </c>
      <c r="AG36" s="1">
        <v>2.169333753133869</v>
      </c>
      <c r="AH36" s="1">
        <v>7.0983065400249146</v>
      </c>
      <c r="AI36" s="16">
        <v>0.99676897961273547</v>
      </c>
      <c r="AJ36" s="1">
        <v>7.4594828775408057</v>
      </c>
      <c r="AK36" s="1">
        <v>1.0796435742263344</v>
      </c>
      <c r="AL36" s="1">
        <v>10.500293734871516</v>
      </c>
      <c r="AM36" s="1">
        <v>2.2809514237201989</v>
      </c>
      <c r="AN36" s="1">
        <v>5.2314433152327373</v>
      </c>
      <c r="AO36" s="1">
        <v>7.3645483742315516</v>
      </c>
      <c r="AP36" s="16">
        <v>2.1133776318513378</v>
      </c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3">
      <c r="A37" s="14" t="s">
        <v>684</v>
      </c>
      <c r="B37" s="1" t="s">
        <v>658</v>
      </c>
      <c r="C37" s="1">
        <v>25.618753342943862</v>
      </c>
      <c r="D37" s="1">
        <v>3.8844066277246303</v>
      </c>
      <c r="E37" s="1">
        <v>26397.634809375253</v>
      </c>
      <c r="F37" s="1">
        <v>1253.8520344474648</v>
      </c>
      <c r="G37" s="1">
        <v>59802.667712828566</v>
      </c>
      <c r="H37" s="1">
        <v>321241.45317916368</v>
      </c>
      <c r="I37" s="1">
        <v>164.52927157756139</v>
      </c>
      <c r="J37" s="1">
        <v>26987.132690594772</v>
      </c>
      <c r="K37" s="1">
        <v>10465.368200000461</v>
      </c>
      <c r="L37" s="1">
        <v>2070.6955918198041</v>
      </c>
      <c r="M37" s="1">
        <v>493.57866547321157</v>
      </c>
      <c r="N37" s="1">
        <v>23852.814428141042</v>
      </c>
      <c r="O37" s="1">
        <v>2.0705872154870284</v>
      </c>
      <c r="P37" s="1">
        <v>72.637881030719555</v>
      </c>
      <c r="Q37" s="1">
        <v>60.464888013302584</v>
      </c>
      <c r="R37" s="1">
        <v>61.976270018953208</v>
      </c>
      <c r="S37" s="1">
        <v>405.20445002070966</v>
      </c>
      <c r="T37" s="1">
        <v>32.393004238288498</v>
      </c>
      <c r="U37" s="1">
        <v>0.29608654143793861</v>
      </c>
      <c r="V37" s="1">
        <v>0.80640104971462812</v>
      </c>
      <c r="W37" s="1">
        <v>494.56466078218875</v>
      </c>
      <c r="X37" s="1">
        <v>39.036619540930573</v>
      </c>
      <c r="Y37" s="1">
        <v>81.204211977611337</v>
      </c>
      <c r="Z37" s="1">
        <v>9.5332782268844145</v>
      </c>
      <c r="AA37" s="1">
        <v>38.852166275586448</v>
      </c>
      <c r="AB37" s="1">
        <v>9.1093004433347726</v>
      </c>
      <c r="AC37" s="1">
        <v>1.4798303099462202</v>
      </c>
      <c r="AD37" s="1">
        <v>9.2359557389272897</v>
      </c>
      <c r="AE37" s="1">
        <v>1.6359980972905959</v>
      </c>
      <c r="AF37" s="1">
        <v>10.43731713346126</v>
      </c>
      <c r="AG37" s="1">
        <v>2.2837926823300791</v>
      </c>
      <c r="AH37" s="1">
        <v>6.8696396869187204</v>
      </c>
      <c r="AI37" s="16">
        <v>0.99183225003847564</v>
      </c>
      <c r="AJ37" s="1">
        <v>7.2957747812531961</v>
      </c>
      <c r="AK37" s="1">
        <v>1.1189350886787695</v>
      </c>
      <c r="AL37" s="1">
        <v>11.298577558922615</v>
      </c>
      <c r="AM37" s="1">
        <v>2.3664348314851744</v>
      </c>
      <c r="AN37" s="1">
        <v>5.4683328990447313</v>
      </c>
      <c r="AO37" s="1">
        <v>7.4400308127165022</v>
      </c>
      <c r="AP37" s="16">
        <v>2.1641933429908513</v>
      </c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3">
      <c r="A38" s="14" t="s">
        <v>685</v>
      </c>
      <c r="B38" s="1" t="s">
        <v>658</v>
      </c>
      <c r="C38" s="1">
        <v>27.97428624138562</v>
      </c>
      <c r="D38" s="1">
        <v>4.3111188872816513</v>
      </c>
      <c r="E38" s="1">
        <v>25114.563327778193</v>
      </c>
      <c r="F38" s="1">
        <v>1256.6020433437723</v>
      </c>
      <c r="G38" s="1">
        <v>59802.667712828566</v>
      </c>
      <c r="H38" s="1">
        <v>325297.98970118217</v>
      </c>
      <c r="I38" s="1">
        <v>170.42076197877586</v>
      </c>
      <c r="J38" s="1">
        <v>26988.916428580276</v>
      </c>
      <c r="K38" s="1">
        <v>10530.373532785403</v>
      </c>
      <c r="L38" s="1">
        <v>2107.6219638403527</v>
      </c>
      <c r="M38" s="1">
        <v>488.65699380530219</v>
      </c>
      <c r="N38" s="1">
        <v>23056.313054132661</v>
      </c>
      <c r="O38" s="1">
        <v>2.3968756854335846</v>
      </c>
      <c r="P38" s="1">
        <v>71.939319780764706</v>
      </c>
      <c r="Q38" s="1">
        <v>60.407632945045165</v>
      </c>
      <c r="R38" s="1">
        <v>62.50307372343871</v>
      </c>
      <c r="S38" s="1">
        <v>412.06551899796074</v>
      </c>
      <c r="T38" s="1">
        <v>33.167298726777481</v>
      </c>
      <c r="U38" s="1">
        <v>0.28133017917624109</v>
      </c>
      <c r="V38" s="1">
        <v>0.84340228537126072</v>
      </c>
      <c r="W38" s="1">
        <v>496.57856746278247</v>
      </c>
      <c r="X38" s="1">
        <v>38.662736813072108</v>
      </c>
      <c r="Y38" s="1">
        <v>80.888819081208993</v>
      </c>
      <c r="Z38" s="1">
        <v>9.3275448988157628</v>
      </c>
      <c r="AA38" s="1">
        <v>37.448188489459106</v>
      </c>
      <c r="AB38" s="1">
        <v>8.9168692556289724</v>
      </c>
      <c r="AC38" s="1">
        <v>1.5117059419114256</v>
      </c>
      <c r="AD38" s="1">
        <v>9.2329095656005542</v>
      </c>
      <c r="AE38" s="1">
        <v>1.5463177337404408</v>
      </c>
      <c r="AF38" s="1">
        <v>10.469431633277887</v>
      </c>
      <c r="AG38" s="1">
        <v>2.1993703968796559</v>
      </c>
      <c r="AH38" s="1">
        <v>6.5429232017211429</v>
      </c>
      <c r="AI38" s="16">
        <v>0.96013243797712344</v>
      </c>
      <c r="AJ38" s="1">
        <v>7.0070370970494933</v>
      </c>
      <c r="AK38" s="1">
        <v>1.0984595965081265</v>
      </c>
      <c r="AL38" s="1">
        <v>10.661850622315542</v>
      </c>
      <c r="AM38" s="1">
        <v>2.2672292522723181</v>
      </c>
      <c r="AN38" s="1">
        <v>5.4380106294810586</v>
      </c>
      <c r="AO38" s="1">
        <v>7.4410215560087201</v>
      </c>
      <c r="AP38" s="16">
        <v>2.202423216080613</v>
      </c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3">
      <c r="A39" s="14" t="s">
        <v>686</v>
      </c>
      <c r="B39" s="1" t="s">
        <v>658</v>
      </c>
      <c r="C39" s="1">
        <v>23.010238849114398</v>
      </c>
      <c r="D39" s="1" t="s">
        <v>687</v>
      </c>
      <c r="E39" s="1">
        <v>25703.068637622153</v>
      </c>
      <c r="F39" s="1">
        <v>1260.9994878821917</v>
      </c>
      <c r="G39" s="1">
        <v>59802.667712828566</v>
      </c>
      <c r="H39" s="1">
        <v>300189.84358958207</v>
      </c>
      <c r="I39" s="1">
        <v>230.01571899092471</v>
      </c>
      <c r="J39" s="1">
        <v>26114.31147552183</v>
      </c>
      <c r="K39" s="1">
        <v>10085.986257393897</v>
      </c>
      <c r="L39" s="1">
        <v>2095.9928595862821</v>
      </c>
      <c r="M39" s="1">
        <v>472.80884873351863</v>
      </c>
      <c r="N39" s="1">
        <v>23032.728599820784</v>
      </c>
      <c r="O39" s="1" t="s">
        <v>688</v>
      </c>
      <c r="P39" s="1">
        <v>79.628582997112886</v>
      </c>
      <c r="Q39" s="1">
        <v>61.229340802525073</v>
      </c>
      <c r="R39" s="1">
        <v>65.55510635075774</v>
      </c>
      <c r="S39" s="1">
        <v>429.81396847312135</v>
      </c>
      <c r="T39" s="1">
        <v>33.619577389885379</v>
      </c>
      <c r="U39" s="1" t="s">
        <v>689</v>
      </c>
      <c r="V39" s="1" t="s">
        <v>690</v>
      </c>
      <c r="W39" s="1">
        <v>499.02063480206164</v>
      </c>
      <c r="X39" s="1">
        <v>41.606221238350251</v>
      </c>
      <c r="Y39" s="1">
        <v>85.730763406119095</v>
      </c>
      <c r="Z39" s="1">
        <v>9.829001745297818</v>
      </c>
      <c r="AA39" s="1">
        <v>34.223367554496164</v>
      </c>
      <c r="AB39" s="1">
        <v>9.8364235853990944</v>
      </c>
      <c r="AC39" s="1">
        <v>1.3950032878453333</v>
      </c>
      <c r="AD39" s="1">
        <v>10.568186532450337</v>
      </c>
      <c r="AE39" s="1">
        <v>1.4535906811083534</v>
      </c>
      <c r="AF39" s="1">
        <v>11.100422134078514</v>
      </c>
      <c r="AG39" s="1">
        <v>2.4384730305941487</v>
      </c>
      <c r="AH39" s="1">
        <v>7.4374706053330693</v>
      </c>
      <c r="AI39" s="16">
        <v>1.4271740740437375</v>
      </c>
      <c r="AJ39" s="1">
        <v>7.9006265160777014</v>
      </c>
      <c r="AK39" s="1">
        <v>1.0751151057685604</v>
      </c>
      <c r="AL39" s="1">
        <v>10.736193089496258</v>
      </c>
      <c r="AM39" s="1">
        <v>2.5272528066760569</v>
      </c>
      <c r="AN39" s="1">
        <v>5.4531739316888546</v>
      </c>
      <c r="AO39" s="1">
        <v>7.380004147787786</v>
      </c>
      <c r="AP39" s="16">
        <v>1.8597293276584583</v>
      </c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3">
      <c r="A40" s="14" t="s">
        <v>691</v>
      </c>
      <c r="B40" s="1" t="s">
        <v>658</v>
      </c>
      <c r="C40" s="1">
        <v>27.727893367230582</v>
      </c>
      <c r="D40" s="1">
        <v>4.2816376860905017</v>
      </c>
      <c r="E40" s="1">
        <v>26545.296780314529</v>
      </c>
      <c r="F40" s="1">
        <v>1261.5973149182223</v>
      </c>
      <c r="G40" s="1">
        <v>59802.667712828566</v>
      </c>
      <c r="H40" s="1">
        <v>310635.7625119976</v>
      </c>
      <c r="I40" s="1">
        <v>162.02655486567437</v>
      </c>
      <c r="J40" s="1">
        <v>25734.788345157234</v>
      </c>
      <c r="K40" s="1">
        <v>10184.5217995763</v>
      </c>
      <c r="L40" s="1">
        <v>2089.4091382836295</v>
      </c>
      <c r="M40" s="1">
        <v>485.15298954963276</v>
      </c>
      <c r="N40" s="1">
        <v>23282.381669485541</v>
      </c>
      <c r="O40" s="1">
        <v>1.7057405406995405</v>
      </c>
      <c r="P40" s="1">
        <v>71.174564117589341</v>
      </c>
      <c r="Q40" s="1">
        <v>59.800398822848287</v>
      </c>
      <c r="R40" s="1">
        <v>62.987660470005899</v>
      </c>
      <c r="S40" s="1">
        <v>420.48753131997233</v>
      </c>
      <c r="T40" s="1">
        <v>33.43870450898617</v>
      </c>
      <c r="U40" s="1">
        <v>0.31383522437965877</v>
      </c>
      <c r="V40" s="1">
        <v>0.93571529268661169</v>
      </c>
      <c r="W40" s="1">
        <v>496.56160783609033</v>
      </c>
      <c r="X40" s="1">
        <v>39.003612644538478</v>
      </c>
      <c r="Y40" s="1">
        <v>81.727968415177884</v>
      </c>
      <c r="Z40" s="1">
        <v>9.5087850860297269</v>
      </c>
      <c r="AA40" s="1">
        <v>37.695277437432978</v>
      </c>
      <c r="AB40" s="1">
        <v>9.2762297452889246</v>
      </c>
      <c r="AC40" s="1">
        <v>1.5546565125129663</v>
      </c>
      <c r="AD40" s="1">
        <v>9.1344723410016719</v>
      </c>
      <c r="AE40" s="1">
        <v>1.6517588378788408</v>
      </c>
      <c r="AF40" s="1">
        <v>10.267833445166492</v>
      </c>
      <c r="AG40" s="1">
        <v>2.2131580784463543</v>
      </c>
      <c r="AH40" s="1">
        <v>6.7877012176662195</v>
      </c>
      <c r="AI40" s="16">
        <v>0.98462560558147294</v>
      </c>
      <c r="AJ40" s="1">
        <v>7.3148628970343879</v>
      </c>
      <c r="AK40" s="1">
        <v>1.0832958473556185</v>
      </c>
      <c r="AL40" s="1">
        <v>10.786505491682103</v>
      </c>
      <c r="AM40" s="1">
        <v>2.2748071575003124</v>
      </c>
      <c r="AN40" s="1">
        <v>5.4449298578387477</v>
      </c>
      <c r="AO40" s="1">
        <v>7.3966325180143047</v>
      </c>
      <c r="AP40" s="16">
        <v>2.3140429652711507</v>
      </c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3">
      <c r="A41" s="14" t="s">
        <v>692</v>
      </c>
      <c r="B41" s="1" t="s">
        <v>658</v>
      </c>
      <c r="C41" s="1">
        <v>26.859221509544057</v>
      </c>
      <c r="D41" s="1">
        <v>3.1961729009438717</v>
      </c>
      <c r="E41" s="1">
        <v>25211.208512927995</v>
      </c>
      <c r="F41" s="1">
        <v>1237.6400449768416</v>
      </c>
      <c r="G41" s="1">
        <v>59802.667712828566</v>
      </c>
      <c r="H41" s="1">
        <v>314628.61793813488</v>
      </c>
      <c r="I41" s="1">
        <v>171.27113103115011</v>
      </c>
      <c r="J41" s="1">
        <v>26298.977555061108</v>
      </c>
      <c r="K41" s="1">
        <v>10533.292264309184</v>
      </c>
      <c r="L41" s="1">
        <v>2177.9489422853094</v>
      </c>
      <c r="M41" s="1">
        <v>511.81312170434524</v>
      </c>
      <c r="N41" s="1">
        <v>24472.731002356097</v>
      </c>
      <c r="O41" s="1">
        <v>2.0873429272988253</v>
      </c>
      <c r="P41" s="1">
        <v>70.323983146152955</v>
      </c>
      <c r="Q41" s="1">
        <v>58.114485666376282</v>
      </c>
      <c r="R41" s="1">
        <v>60.636688487145122</v>
      </c>
      <c r="S41" s="1">
        <v>402.23786193617485</v>
      </c>
      <c r="T41" s="1">
        <v>31.891241578872037</v>
      </c>
      <c r="U41" s="1">
        <v>0.36522917835761065</v>
      </c>
      <c r="V41" s="1">
        <v>0.80987709362572746</v>
      </c>
      <c r="W41" s="1">
        <v>490.58647398164868</v>
      </c>
      <c r="X41" s="1">
        <v>38.91190739259028</v>
      </c>
      <c r="Y41" s="1">
        <v>80.937878533905248</v>
      </c>
      <c r="Z41" s="1">
        <v>9.560002043000285</v>
      </c>
      <c r="AA41" s="1">
        <v>38.551321366467675</v>
      </c>
      <c r="AB41" s="1">
        <v>8.8922381819094465</v>
      </c>
      <c r="AC41" s="1">
        <v>1.444135602467681</v>
      </c>
      <c r="AD41" s="1">
        <v>8.9494928007280645</v>
      </c>
      <c r="AE41" s="1">
        <v>1.4935685758993349</v>
      </c>
      <c r="AF41" s="1">
        <v>10.525218593905121</v>
      </c>
      <c r="AG41" s="1">
        <v>2.2113529029828825</v>
      </c>
      <c r="AH41" s="1">
        <v>6.5451314577617588</v>
      </c>
      <c r="AI41" s="16">
        <v>0.99078156752742663</v>
      </c>
      <c r="AJ41" s="1">
        <v>6.9597359168804518</v>
      </c>
      <c r="AK41" s="1">
        <v>0.98074965573632744</v>
      </c>
      <c r="AL41" s="1">
        <v>10.568634388864274</v>
      </c>
      <c r="AM41" s="1">
        <v>2.2013569561904309</v>
      </c>
      <c r="AN41" s="1">
        <v>5.3682072849615272</v>
      </c>
      <c r="AO41" s="1">
        <v>6.7804853827418432</v>
      </c>
      <c r="AP41" s="16">
        <v>2.0970414657876333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3">
      <c r="A42" s="14" t="s">
        <v>693</v>
      </c>
      <c r="B42" s="1" t="s">
        <v>658</v>
      </c>
      <c r="C42" s="1">
        <v>25.889408502873586</v>
      </c>
      <c r="D42" s="1">
        <v>4.0335607596820493</v>
      </c>
      <c r="E42" s="1">
        <v>25164.165655037457</v>
      </c>
      <c r="F42" s="1">
        <v>1218.7284194548251</v>
      </c>
      <c r="G42" s="1">
        <v>59802.667712828566</v>
      </c>
      <c r="H42" s="1">
        <v>314439.07261174882</v>
      </c>
      <c r="I42" s="1">
        <v>171.25262927262037</v>
      </c>
      <c r="J42" s="1">
        <v>25585.507355129255</v>
      </c>
      <c r="K42" s="1">
        <v>10272.067905163427</v>
      </c>
      <c r="L42" s="1">
        <v>2059.8995965159852</v>
      </c>
      <c r="M42" s="1">
        <v>480.88168832617532</v>
      </c>
      <c r="N42" s="1">
        <v>23332.889747805442</v>
      </c>
      <c r="O42" s="1" t="s">
        <v>694</v>
      </c>
      <c r="P42" s="1">
        <v>73.850476253498144</v>
      </c>
      <c r="Q42" s="1">
        <v>58.082437096767272</v>
      </c>
      <c r="R42" s="1">
        <v>62.387774621234165</v>
      </c>
      <c r="S42" s="1">
        <v>401.26337723024875</v>
      </c>
      <c r="T42" s="1">
        <v>31.416995008878924</v>
      </c>
      <c r="U42" s="1">
        <v>0.32389111893845929</v>
      </c>
      <c r="V42" s="1">
        <v>0.80418361857926768</v>
      </c>
      <c r="W42" s="1">
        <v>489.10905372208572</v>
      </c>
      <c r="X42" s="1">
        <v>38.097410584600276</v>
      </c>
      <c r="Y42" s="1">
        <v>80.359745525190476</v>
      </c>
      <c r="Z42" s="1">
        <v>9.2526945282381305</v>
      </c>
      <c r="AA42" s="1">
        <v>37.541451764190342</v>
      </c>
      <c r="AB42" s="1">
        <v>8.5828295592826063</v>
      </c>
      <c r="AC42" s="1">
        <v>1.4234044472300103</v>
      </c>
      <c r="AD42" s="1">
        <v>8.9281989873695959</v>
      </c>
      <c r="AE42" s="1">
        <v>1.4765093015292985</v>
      </c>
      <c r="AF42" s="1">
        <v>10.399930473280076</v>
      </c>
      <c r="AG42" s="1">
        <v>2.3584435001551758</v>
      </c>
      <c r="AH42" s="1">
        <v>6.6033809958744509</v>
      </c>
      <c r="AI42" s="16">
        <v>1.0083670887420375</v>
      </c>
      <c r="AJ42" s="1">
        <v>6.9775052234418622</v>
      </c>
      <c r="AK42" s="1">
        <v>1.0648879813274552</v>
      </c>
      <c r="AL42" s="1">
        <v>10.654748536822051</v>
      </c>
      <c r="AM42" s="1">
        <v>2.2570972242394665</v>
      </c>
      <c r="AN42" s="1">
        <v>5.4660195251325527</v>
      </c>
      <c r="AO42" s="1">
        <v>7.2994987963093365</v>
      </c>
      <c r="AP42" s="16">
        <v>2.133971154223544</v>
      </c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3">
      <c r="A43" s="14" t="s">
        <v>695</v>
      </c>
      <c r="B43" s="1" t="s">
        <v>658</v>
      </c>
      <c r="C43" s="1">
        <v>25.21588701080838</v>
      </c>
      <c r="D43" s="1">
        <v>4.3750997264512028</v>
      </c>
      <c r="E43" s="1">
        <v>25487.760714567172</v>
      </c>
      <c r="F43" s="1">
        <v>1235.9828492544102</v>
      </c>
      <c r="G43" s="1">
        <v>59802.667712828566</v>
      </c>
      <c r="H43" s="1">
        <v>318330.3301190635</v>
      </c>
      <c r="I43" s="1">
        <v>155.45723882439245</v>
      </c>
      <c r="J43" s="1">
        <v>26110.386795237213</v>
      </c>
      <c r="K43" s="1">
        <v>10122.853106773235</v>
      </c>
      <c r="L43" s="1">
        <v>2074.9103138401088</v>
      </c>
      <c r="M43" s="1">
        <v>491.72513347464536</v>
      </c>
      <c r="N43" s="1">
        <v>23638.692200046131</v>
      </c>
      <c r="O43" s="1">
        <v>2.580361150632613</v>
      </c>
      <c r="P43" s="1">
        <v>72.120491820132813</v>
      </c>
      <c r="Q43" s="1">
        <v>58.911745299212733</v>
      </c>
      <c r="R43" s="1">
        <v>61.369412072404401</v>
      </c>
      <c r="S43" s="1">
        <v>398.866384001227</v>
      </c>
      <c r="T43" s="1">
        <v>31.897390586976954</v>
      </c>
      <c r="U43" s="1">
        <v>0.24405962906361611</v>
      </c>
      <c r="V43" s="1">
        <v>0.72233419778784935</v>
      </c>
      <c r="W43" s="1">
        <v>491.88950709113459</v>
      </c>
      <c r="X43" s="1">
        <v>38.586364658394558</v>
      </c>
      <c r="Y43" s="1">
        <v>79.507126759504729</v>
      </c>
      <c r="Z43" s="1">
        <v>9.6558611398517336</v>
      </c>
      <c r="AA43" s="1">
        <v>37.708765288567768</v>
      </c>
      <c r="AB43" s="1">
        <v>8.6265444488261611</v>
      </c>
      <c r="AC43" s="1">
        <v>1.4716021068868439</v>
      </c>
      <c r="AD43" s="1">
        <v>9.0867369939833207</v>
      </c>
      <c r="AE43" s="1">
        <v>1.5977760754967518</v>
      </c>
      <c r="AF43" s="1">
        <v>10.379129253217824</v>
      </c>
      <c r="AG43" s="1">
        <v>2.3261678086789153</v>
      </c>
      <c r="AH43" s="1">
        <v>6.490014615496932</v>
      </c>
      <c r="AI43" s="16">
        <v>0.98585133709746187</v>
      </c>
      <c r="AJ43" s="1">
        <v>6.9191176423316429</v>
      </c>
      <c r="AK43" s="1">
        <v>1.0151012358229168</v>
      </c>
      <c r="AL43" s="1">
        <v>10.765896881895348</v>
      </c>
      <c r="AM43" s="1">
        <v>2.2274285569019954</v>
      </c>
      <c r="AN43" s="1">
        <v>5.2747940525640944</v>
      </c>
      <c r="AO43" s="1">
        <v>7.2915461234854799</v>
      </c>
      <c r="AP43" s="16">
        <v>2.1994971636124663</v>
      </c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3">
      <c r="A44" s="14" t="s">
        <v>696</v>
      </c>
      <c r="B44" s="1" t="s">
        <v>658</v>
      </c>
      <c r="C44" s="1">
        <v>26.188172694121615</v>
      </c>
      <c r="D44" s="1">
        <v>3.7771481232432178</v>
      </c>
      <c r="E44" s="1">
        <v>27045.018493340311</v>
      </c>
      <c r="F44" s="1">
        <v>1130.2483178506891</v>
      </c>
      <c r="G44" s="1">
        <v>59802.667712828566</v>
      </c>
      <c r="H44" s="1">
        <v>321546.57946808136</v>
      </c>
      <c r="I44" s="1">
        <v>162.15655679268343</v>
      </c>
      <c r="J44" s="1">
        <v>26916.877252030459</v>
      </c>
      <c r="K44" s="1">
        <v>9690.2055600521417</v>
      </c>
      <c r="L44" s="1">
        <v>2107.3101599423089</v>
      </c>
      <c r="M44" s="1">
        <v>482.70430166607878</v>
      </c>
      <c r="N44" s="1">
        <v>22881.012989345003</v>
      </c>
      <c r="O44" s="1">
        <v>2.0458128265485582</v>
      </c>
      <c r="P44" s="1">
        <v>73.899747649284919</v>
      </c>
      <c r="Q44" s="1">
        <v>57.544128842170522</v>
      </c>
      <c r="R44" s="1">
        <v>62.585513964889351</v>
      </c>
      <c r="S44" s="1">
        <v>409.48225702434843</v>
      </c>
      <c r="T44" s="1">
        <v>31.977637085981002</v>
      </c>
      <c r="U44" s="1" t="s">
        <v>697</v>
      </c>
      <c r="V44" s="1">
        <v>0.91585292969032939</v>
      </c>
      <c r="W44" s="1">
        <v>484.96040169691594</v>
      </c>
      <c r="X44" s="1">
        <v>38.433298257220258</v>
      </c>
      <c r="Y44" s="1">
        <v>80.05367189766757</v>
      </c>
      <c r="Z44" s="1">
        <v>9.3437071040853628</v>
      </c>
      <c r="AA44" s="1">
        <v>37.49449059426243</v>
      </c>
      <c r="AB44" s="1">
        <v>8.4941780522869692</v>
      </c>
      <c r="AC44" s="1">
        <v>1.3724533270092507</v>
      </c>
      <c r="AD44" s="1">
        <v>8.9519949175888431</v>
      </c>
      <c r="AE44" s="1">
        <v>1.549108645114871</v>
      </c>
      <c r="AF44" s="1">
        <v>10.95239604346153</v>
      </c>
      <c r="AG44" s="1">
        <v>2.2058365205579058</v>
      </c>
      <c r="AH44" s="1">
        <v>6.9114222316735141</v>
      </c>
      <c r="AI44" s="16">
        <v>1.0017200629675163</v>
      </c>
      <c r="AJ44" s="1">
        <v>7.1431933145563127</v>
      </c>
      <c r="AK44" s="1">
        <v>1.047555800430044</v>
      </c>
      <c r="AL44" s="1">
        <v>11.217347750774726</v>
      </c>
      <c r="AM44" s="1">
        <v>2.3446646824882578</v>
      </c>
      <c r="AN44" s="1">
        <v>5.3037932808842996</v>
      </c>
      <c r="AO44" s="1">
        <v>7.3381123763886045</v>
      </c>
      <c r="AP44" s="16">
        <v>1.987139990152496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3">
      <c r="A45" s="14" t="s">
        <v>698</v>
      </c>
      <c r="B45" s="1" t="s">
        <v>658</v>
      </c>
      <c r="C45" s="1">
        <v>25.693253178380068</v>
      </c>
      <c r="D45" s="1">
        <v>3.7560726222620815</v>
      </c>
      <c r="E45" s="1">
        <v>25999.023406886787</v>
      </c>
      <c r="F45" s="1">
        <v>1262.6666865546849</v>
      </c>
      <c r="G45" s="1">
        <v>59802.667712828566</v>
      </c>
      <c r="H45" s="1">
        <v>313488.44521579624</v>
      </c>
      <c r="I45" s="1">
        <v>167.69997830847143</v>
      </c>
      <c r="J45" s="1">
        <v>25257.95181301915</v>
      </c>
      <c r="K45" s="1">
        <v>10042.318554139481</v>
      </c>
      <c r="L45" s="1">
        <v>2127.1647766601968</v>
      </c>
      <c r="M45" s="1">
        <v>498.42806575676485</v>
      </c>
      <c r="N45" s="1">
        <v>23215.106457881768</v>
      </c>
      <c r="O45" s="1">
        <v>2.5122952355662722</v>
      </c>
      <c r="P45" s="1">
        <v>72.943914546153977</v>
      </c>
      <c r="Q45" s="1">
        <v>59.619869307091591</v>
      </c>
      <c r="R45" s="1">
        <v>62.737785328817921</v>
      </c>
      <c r="S45" s="1">
        <v>407.38370393817684</v>
      </c>
      <c r="T45" s="1">
        <v>33.311604353530122</v>
      </c>
      <c r="U45" s="1">
        <v>0.32673350689011282</v>
      </c>
      <c r="V45" s="1">
        <v>0.86969862890871685</v>
      </c>
      <c r="W45" s="1">
        <v>496.298650555439</v>
      </c>
      <c r="X45" s="1">
        <v>38.726867397892967</v>
      </c>
      <c r="Y45" s="1">
        <v>81.906276066426571</v>
      </c>
      <c r="Z45" s="1">
        <v>9.4593398587743476</v>
      </c>
      <c r="AA45" s="1">
        <v>38.488285357998684</v>
      </c>
      <c r="AB45" s="1">
        <v>8.9196339436868968</v>
      </c>
      <c r="AC45" s="1">
        <v>1.4576275790551427</v>
      </c>
      <c r="AD45" s="1">
        <v>9.1672823403085779</v>
      </c>
      <c r="AE45" s="1">
        <v>1.5405311363567498</v>
      </c>
      <c r="AF45" s="1">
        <v>10.433378533725442</v>
      </c>
      <c r="AG45" s="1">
        <v>2.1923954567779953</v>
      </c>
      <c r="AH45" s="1">
        <v>6.8793064924941749</v>
      </c>
      <c r="AI45" s="16">
        <v>0.97258303861588835</v>
      </c>
      <c r="AJ45" s="1">
        <v>7.0446498283368868</v>
      </c>
      <c r="AK45" s="1">
        <v>0.97084423139186082</v>
      </c>
      <c r="AL45" s="1">
        <v>10.565433699728892</v>
      </c>
      <c r="AM45" s="1">
        <v>2.3549477125343947</v>
      </c>
      <c r="AN45" s="1">
        <v>5.1380259914624036</v>
      </c>
      <c r="AO45" s="1">
        <v>7.2534133698378671</v>
      </c>
      <c r="AP45" s="16">
        <v>2.0253064636145894</v>
      </c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3">
      <c r="A46" s="14" t="s">
        <v>699</v>
      </c>
      <c r="B46" s="1" t="s">
        <v>658</v>
      </c>
      <c r="C46" s="1">
        <v>27.591944940374077</v>
      </c>
      <c r="D46" s="1">
        <v>3.0207772704338174</v>
      </c>
      <c r="E46" s="1">
        <v>26658.140165520974</v>
      </c>
      <c r="F46" s="1">
        <v>1090.2226460264662</v>
      </c>
      <c r="G46" s="1">
        <v>59802.667712828566</v>
      </c>
      <c r="H46" s="1">
        <v>325160.87791139958</v>
      </c>
      <c r="I46" s="1">
        <v>160.33746362054563</v>
      </c>
      <c r="J46" s="1">
        <v>25694.447083146111</v>
      </c>
      <c r="K46" s="1">
        <v>9569.2307621223499</v>
      </c>
      <c r="L46" s="1">
        <v>2100.3795259162057</v>
      </c>
      <c r="M46" s="1">
        <v>464.68753021412408</v>
      </c>
      <c r="N46" s="1">
        <v>22385.133959253148</v>
      </c>
      <c r="O46" s="1">
        <v>2.2136009083171566</v>
      </c>
      <c r="P46" s="1">
        <v>70.973132032810071</v>
      </c>
      <c r="Q46" s="1">
        <v>56.639557029502591</v>
      </c>
      <c r="R46" s="1">
        <v>62.971340811288961</v>
      </c>
      <c r="S46" s="1">
        <v>415.94184044163649</v>
      </c>
      <c r="T46" s="1">
        <v>32.868332060565322</v>
      </c>
      <c r="U46" s="1">
        <v>0.29739689987812029</v>
      </c>
      <c r="V46" s="1">
        <v>0.91363788254463918</v>
      </c>
      <c r="W46" s="1">
        <v>499.93998903740754</v>
      </c>
      <c r="X46" s="1">
        <v>38.907043573203453</v>
      </c>
      <c r="Y46" s="1">
        <v>82.994872176333388</v>
      </c>
      <c r="Z46" s="1">
        <v>9.3192555172696299</v>
      </c>
      <c r="AA46" s="1">
        <v>38.547782537571443</v>
      </c>
      <c r="AB46" s="1">
        <v>8.7301658262394</v>
      </c>
      <c r="AC46" s="1">
        <v>1.5570271789219985</v>
      </c>
      <c r="AD46" s="1">
        <v>10.00290451556971</v>
      </c>
      <c r="AE46" s="1">
        <v>1.6012229461704677</v>
      </c>
      <c r="AF46" s="1">
        <v>10.586871768790109</v>
      </c>
      <c r="AG46" s="1">
        <v>2.2822246567281947</v>
      </c>
      <c r="AH46" s="1">
        <v>7.082239640971804</v>
      </c>
      <c r="AI46" s="16">
        <v>1.0645717246024868</v>
      </c>
      <c r="AJ46" s="1">
        <v>7.5055606450650014</v>
      </c>
      <c r="AK46" s="1">
        <v>1.1193845460945782</v>
      </c>
      <c r="AL46" s="1">
        <v>10.859162134955676</v>
      </c>
      <c r="AM46" s="1">
        <v>2.4257263269000067</v>
      </c>
      <c r="AN46" s="1">
        <v>5.5217871267529457</v>
      </c>
      <c r="AO46" s="1">
        <v>7.2935630396541464</v>
      </c>
      <c r="AP46" s="16">
        <v>2.1987418946717403</v>
      </c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3">
      <c r="A47" s="14" t="s">
        <v>700</v>
      </c>
      <c r="B47" s="1" t="s">
        <v>658</v>
      </c>
      <c r="C47" s="1">
        <v>26.811810946248929</v>
      </c>
      <c r="D47" s="1">
        <v>5.3637143147864235</v>
      </c>
      <c r="E47" s="1">
        <v>26310.703510802083</v>
      </c>
      <c r="F47" s="1">
        <v>1060.5207034741352</v>
      </c>
      <c r="G47" s="1">
        <v>59802.667712828566</v>
      </c>
      <c r="H47" s="1">
        <v>316839.31248472561</v>
      </c>
      <c r="I47" s="1">
        <v>175.30903908946922</v>
      </c>
      <c r="J47" s="1">
        <v>24972.602071079753</v>
      </c>
      <c r="K47" s="1">
        <v>9516.5793839121779</v>
      </c>
      <c r="L47" s="1">
        <v>2124.5639889786844</v>
      </c>
      <c r="M47" s="1">
        <v>476.26310352853426</v>
      </c>
      <c r="N47" s="1">
        <v>23175.773222729065</v>
      </c>
      <c r="O47" s="1">
        <v>1.4646645721449774</v>
      </c>
      <c r="P47" s="1">
        <v>74.130412585646908</v>
      </c>
      <c r="Q47" s="1">
        <v>56.480686573543771</v>
      </c>
      <c r="R47" s="1">
        <v>62.610977470828296</v>
      </c>
      <c r="S47" s="1">
        <v>408.43192613832889</v>
      </c>
      <c r="T47" s="1">
        <v>33.426055725957703</v>
      </c>
      <c r="U47" s="1">
        <v>0.29881047974489122</v>
      </c>
      <c r="V47" s="1">
        <v>0.73252947926689804</v>
      </c>
      <c r="W47" s="1">
        <v>506.66988964330534</v>
      </c>
      <c r="X47" s="1">
        <v>39.154379347210238</v>
      </c>
      <c r="Y47" s="1">
        <v>82.916027758222313</v>
      </c>
      <c r="Z47" s="1">
        <v>9.5266971736945063</v>
      </c>
      <c r="AA47" s="1">
        <v>38.379465418052618</v>
      </c>
      <c r="AB47" s="1">
        <v>8.7367648700575558</v>
      </c>
      <c r="AC47" s="1">
        <v>1.5323953182971299</v>
      </c>
      <c r="AD47" s="1">
        <v>9.5568412786199826</v>
      </c>
      <c r="AE47" s="1">
        <v>1.635422367818187</v>
      </c>
      <c r="AF47" s="1">
        <v>10.939137305164236</v>
      </c>
      <c r="AG47" s="1">
        <v>2.3207029073414778</v>
      </c>
      <c r="AH47" s="1">
        <v>6.7878303634557486</v>
      </c>
      <c r="AI47" s="16">
        <v>1.0226155096402954</v>
      </c>
      <c r="AJ47" s="1">
        <v>7.395420985685508</v>
      </c>
      <c r="AK47" s="1">
        <v>1.1034675526696245</v>
      </c>
      <c r="AL47" s="1">
        <v>10.858536402476684</v>
      </c>
      <c r="AM47" s="1">
        <v>2.4802414735614056</v>
      </c>
      <c r="AN47" s="1">
        <v>5.3076493057525607</v>
      </c>
      <c r="AO47" s="1">
        <v>7.7184079975590008</v>
      </c>
      <c r="AP47" s="16">
        <v>2.217083667394264</v>
      </c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3">
      <c r="A48" s="14" t="s">
        <v>701</v>
      </c>
      <c r="B48" s="1" t="s">
        <v>658</v>
      </c>
      <c r="C48" s="1">
        <v>26.863432279725952</v>
      </c>
      <c r="D48" s="1">
        <v>3.3593893222181657</v>
      </c>
      <c r="E48" s="1">
        <v>26047.058092934556</v>
      </c>
      <c r="F48" s="1">
        <v>1259.4231057807212</v>
      </c>
      <c r="G48" s="1">
        <v>59802.667712828566</v>
      </c>
      <c r="H48" s="1">
        <v>333009.50541554519</v>
      </c>
      <c r="I48" s="1">
        <v>153.01382076229828</v>
      </c>
      <c r="J48" s="1">
        <v>25753.227899665588</v>
      </c>
      <c r="K48" s="1">
        <v>10334.066119003837</v>
      </c>
      <c r="L48" s="1">
        <v>2130.0995545230649</v>
      </c>
      <c r="M48" s="1">
        <v>519.73935385049617</v>
      </c>
      <c r="N48" s="1">
        <v>24284.405938026321</v>
      </c>
      <c r="O48" s="1">
        <v>1.619726864745626</v>
      </c>
      <c r="P48" s="1">
        <v>73.305971381278454</v>
      </c>
      <c r="Q48" s="1">
        <v>59.63012132143939</v>
      </c>
      <c r="R48" s="1">
        <v>61.348452598200836</v>
      </c>
      <c r="S48" s="1">
        <v>401.4506861130497</v>
      </c>
      <c r="T48" s="1">
        <v>33.259201179856774</v>
      </c>
      <c r="U48" s="1">
        <v>0.29684704157099095</v>
      </c>
      <c r="V48" s="1">
        <v>0.84905703167362145</v>
      </c>
      <c r="W48" s="1">
        <v>507.01044004177226</v>
      </c>
      <c r="X48" s="1">
        <v>39.275665225929153</v>
      </c>
      <c r="Y48" s="1">
        <v>81.750387819323194</v>
      </c>
      <c r="Z48" s="1">
        <v>9.4079479934400538</v>
      </c>
      <c r="AA48" s="1">
        <v>39.31085666334981</v>
      </c>
      <c r="AB48" s="1">
        <v>9.119193685582168</v>
      </c>
      <c r="AC48" s="1">
        <v>1.6077766337774326</v>
      </c>
      <c r="AD48" s="1">
        <v>9.2004637591251388</v>
      </c>
      <c r="AE48" s="1">
        <v>1.5678651448197549</v>
      </c>
      <c r="AF48" s="1">
        <v>10.837791136704952</v>
      </c>
      <c r="AG48" s="1">
        <v>2.3906921378539439</v>
      </c>
      <c r="AH48" s="1">
        <v>6.5698346278988922</v>
      </c>
      <c r="AI48" s="16">
        <v>1.093288584872832</v>
      </c>
      <c r="AJ48" s="1">
        <v>7.7145752172803093</v>
      </c>
      <c r="AK48" s="1">
        <v>1.0795757905742622</v>
      </c>
      <c r="AL48" s="1">
        <v>11.111430566629075</v>
      </c>
      <c r="AM48" s="1">
        <v>2.5186373216945555</v>
      </c>
      <c r="AN48" s="1">
        <v>5.6881172250624541</v>
      </c>
      <c r="AO48" s="1">
        <v>7.7760569339698984</v>
      </c>
      <c r="AP48" s="16">
        <v>2.3807020352671655</v>
      </c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3">
      <c r="A49" s="14" t="s">
        <v>702</v>
      </c>
      <c r="B49" s="1" t="s">
        <v>658</v>
      </c>
      <c r="C49" s="1">
        <v>27.030662865766022</v>
      </c>
      <c r="D49" s="1">
        <v>3.7110071237089279</v>
      </c>
      <c r="E49" s="1">
        <v>26838.219943605167</v>
      </c>
      <c r="F49" s="1">
        <v>1252.7521461652404</v>
      </c>
      <c r="G49" s="1">
        <v>59802.667712828566</v>
      </c>
      <c r="H49" s="1">
        <v>311682.33179984149</v>
      </c>
      <c r="I49" s="1">
        <v>150.23871877288974</v>
      </c>
      <c r="J49" s="1">
        <v>24973.83841621274</v>
      </c>
      <c r="K49" s="1">
        <v>10717.434546400971</v>
      </c>
      <c r="L49" s="1">
        <v>2197.5636447735974</v>
      </c>
      <c r="M49" s="1">
        <v>523.42415364058854</v>
      </c>
      <c r="N49" s="1">
        <v>25370.116009707755</v>
      </c>
      <c r="O49" s="1">
        <v>1.6031585602880742</v>
      </c>
      <c r="P49" s="1">
        <v>75.929402031205953</v>
      </c>
      <c r="Q49" s="1">
        <v>61.661762045848647</v>
      </c>
      <c r="R49" s="1">
        <v>62.981645295139444</v>
      </c>
      <c r="S49" s="1">
        <v>413.37019502736138</v>
      </c>
      <c r="T49" s="1">
        <v>33.818443651401864</v>
      </c>
      <c r="U49" s="1">
        <v>0.22833285025993388</v>
      </c>
      <c r="V49" s="1">
        <v>0.78763916320511618</v>
      </c>
      <c r="W49" s="1">
        <v>507.24653476029516</v>
      </c>
      <c r="X49" s="1">
        <v>39.898413340598289</v>
      </c>
      <c r="Y49" s="1">
        <v>85.525757985629696</v>
      </c>
      <c r="Z49" s="1">
        <v>9.8982437841804636</v>
      </c>
      <c r="AA49" s="1">
        <v>39.798935992663004</v>
      </c>
      <c r="AB49" s="1">
        <v>8.9351853371727419</v>
      </c>
      <c r="AC49" s="1">
        <v>1.4878475708509091</v>
      </c>
      <c r="AD49" s="1">
        <v>9.7923324564889427</v>
      </c>
      <c r="AE49" s="1">
        <v>1.6606270753044297</v>
      </c>
      <c r="AF49" s="1">
        <v>10.798871851086314</v>
      </c>
      <c r="AG49" s="1">
        <v>2.3534850690022364</v>
      </c>
      <c r="AH49" s="1">
        <v>7.1534651432112977</v>
      </c>
      <c r="AI49" s="16">
        <v>1.0766707969265561</v>
      </c>
      <c r="AJ49" s="1">
        <v>7.50969649877434</v>
      </c>
      <c r="AK49" s="1">
        <v>1.0721520698876872</v>
      </c>
      <c r="AL49" s="1">
        <v>11.381800525051016</v>
      </c>
      <c r="AM49" s="1">
        <v>2.3085143058033433</v>
      </c>
      <c r="AN49" s="1">
        <v>5.3071546846270268</v>
      </c>
      <c r="AO49" s="1">
        <v>7.6912028800781043</v>
      </c>
      <c r="AP49" s="16">
        <v>2.2494277481032237</v>
      </c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3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6"/>
      <c r="AJ50" s="1"/>
      <c r="AK50" s="1"/>
      <c r="AL50" s="1"/>
      <c r="AM50" s="1"/>
      <c r="AN50" s="1"/>
      <c r="AO50" s="1"/>
      <c r="AP50" s="16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3">
      <c r="A51" s="14" t="s">
        <v>703</v>
      </c>
    </row>
    <row r="52" spans="1:54" s="8" customFormat="1" x14ac:dyDescent="0.3">
      <c r="A52" s="14" t="s">
        <v>608</v>
      </c>
      <c r="B52" s="14" t="s">
        <v>609</v>
      </c>
      <c r="C52" s="14" t="s">
        <v>610</v>
      </c>
      <c r="D52" s="14" t="s">
        <v>611</v>
      </c>
      <c r="E52" s="14" t="s">
        <v>612</v>
      </c>
      <c r="F52" s="14" t="s">
        <v>613</v>
      </c>
      <c r="G52" s="14" t="s">
        <v>614</v>
      </c>
      <c r="H52" s="14" t="s">
        <v>615</v>
      </c>
      <c r="I52" s="14" t="s">
        <v>616</v>
      </c>
      <c r="J52" s="14" t="s">
        <v>617</v>
      </c>
      <c r="K52" s="14" t="s">
        <v>618</v>
      </c>
      <c r="L52" s="14" t="s">
        <v>619</v>
      </c>
      <c r="M52" s="14" t="s">
        <v>620</v>
      </c>
      <c r="N52" s="14" t="s">
        <v>621</v>
      </c>
      <c r="O52" s="14" t="s">
        <v>622</v>
      </c>
      <c r="P52" s="14" t="s">
        <v>623</v>
      </c>
      <c r="Q52" s="14" t="s">
        <v>624</v>
      </c>
      <c r="R52" s="14" t="s">
        <v>625</v>
      </c>
      <c r="S52" s="14" t="s">
        <v>626</v>
      </c>
      <c r="T52" s="14" t="s">
        <v>627</v>
      </c>
      <c r="U52" s="14" t="s">
        <v>628</v>
      </c>
      <c r="V52" s="14" t="s">
        <v>629</v>
      </c>
      <c r="W52" s="14" t="s">
        <v>630</v>
      </c>
      <c r="X52" s="14" t="s">
        <v>631</v>
      </c>
      <c r="Y52" s="14" t="s">
        <v>632</v>
      </c>
      <c r="Z52" s="14" t="s">
        <v>633</v>
      </c>
      <c r="AA52" s="14" t="s">
        <v>634</v>
      </c>
      <c r="AB52" s="14" t="s">
        <v>635</v>
      </c>
      <c r="AC52" s="14" t="s">
        <v>636</v>
      </c>
      <c r="AD52" s="14" t="s">
        <v>637</v>
      </c>
      <c r="AE52" s="14" t="s">
        <v>638</v>
      </c>
      <c r="AF52" s="14" t="s">
        <v>639</v>
      </c>
      <c r="AG52" s="14" t="s">
        <v>640</v>
      </c>
      <c r="AH52" s="14" t="s">
        <v>641</v>
      </c>
      <c r="AI52" s="15" t="s">
        <v>642</v>
      </c>
      <c r="AJ52" s="14" t="s">
        <v>643</v>
      </c>
      <c r="AK52" s="14" t="s">
        <v>644</v>
      </c>
      <c r="AL52" s="14" t="s">
        <v>645</v>
      </c>
      <c r="AM52" s="14" t="s">
        <v>646</v>
      </c>
      <c r="AN52" s="14" t="s">
        <v>647</v>
      </c>
      <c r="AO52" s="14" t="s">
        <v>648</v>
      </c>
      <c r="AP52" s="15" t="s">
        <v>649</v>
      </c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8" customFormat="1" x14ac:dyDescent="0.3">
      <c r="A53" s="14"/>
      <c r="B53" s="14"/>
      <c r="C53" s="14" t="s">
        <v>650</v>
      </c>
      <c r="D53" s="14" t="s">
        <v>650</v>
      </c>
      <c r="E53" s="14" t="s">
        <v>650</v>
      </c>
      <c r="F53" s="14" t="s">
        <v>650</v>
      </c>
      <c r="G53" s="14" t="s">
        <v>650</v>
      </c>
      <c r="H53" s="14" t="s">
        <v>650</v>
      </c>
      <c r="I53" s="14" t="s">
        <v>650</v>
      </c>
      <c r="J53" s="14" t="s">
        <v>650</v>
      </c>
      <c r="K53" s="14" t="s">
        <v>650</v>
      </c>
      <c r="L53" s="14" t="s">
        <v>650</v>
      </c>
      <c r="M53" s="14" t="s">
        <v>650</v>
      </c>
      <c r="N53" s="14" t="s">
        <v>650</v>
      </c>
      <c r="O53" s="14" t="s">
        <v>650</v>
      </c>
      <c r="P53" s="14" t="s">
        <v>650</v>
      </c>
      <c r="Q53" s="14" t="s">
        <v>650</v>
      </c>
      <c r="R53" s="14" t="s">
        <v>650</v>
      </c>
      <c r="S53" s="14" t="s">
        <v>650</v>
      </c>
      <c r="T53" s="14" t="s">
        <v>650</v>
      </c>
      <c r="U53" s="14" t="s">
        <v>650</v>
      </c>
      <c r="V53" s="14" t="s">
        <v>650</v>
      </c>
      <c r="W53" s="14" t="s">
        <v>650</v>
      </c>
      <c r="X53" s="14" t="s">
        <v>650</v>
      </c>
      <c r="Y53" s="14" t="s">
        <v>650</v>
      </c>
      <c r="Z53" s="14" t="s">
        <v>650</v>
      </c>
      <c r="AA53" s="14" t="s">
        <v>650</v>
      </c>
      <c r="AB53" s="14" t="s">
        <v>650</v>
      </c>
      <c r="AC53" s="14" t="s">
        <v>650</v>
      </c>
      <c r="AD53" s="14" t="s">
        <v>650</v>
      </c>
      <c r="AE53" s="14" t="s">
        <v>650</v>
      </c>
      <c r="AF53" s="14" t="s">
        <v>650</v>
      </c>
      <c r="AG53" s="14" t="s">
        <v>650</v>
      </c>
      <c r="AH53" s="14" t="s">
        <v>650</v>
      </c>
      <c r="AI53" s="15" t="s">
        <v>650</v>
      </c>
      <c r="AJ53" s="14" t="s">
        <v>650</v>
      </c>
      <c r="AK53" s="14" t="s">
        <v>650</v>
      </c>
      <c r="AL53" s="14" t="s">
        <v>650</v>
      </c>
      <c r="AM53" s="14" t="s">
        <v>650</v>
      </c>
      <c r="AN53" s="14" t="s">
        <v>650</v>
      </c>
      <c r="AO53" s="14" t="s">
        <v>650</v>
      </c>
      <c r="AP53" s="15" t="s">
        <v>650</v>
      </c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x14ac:dyDescent="0.3">
      <c r="A54" s="14" t="s">
        <v>651</v>
      </c>
      <c r="B54" s="1" t="s">
        <v>652</v>
      </c>
      <c r="C54" s="1">
        <v>3.5577697248720619</v>
      </c>
      <c r="D54" s="1">
        <v>1.0332910990097484</v>
      </c>
      <c r="E54" s="1">
        <v>3409.2103963748345</v>
      </c>
      <c r="F54" s="1">
        <v>57.888539914393434</v>
      </c>
      <c r="G54" s="1">
        <v>6167.3069532185418</v>
      </c>
      <c r="H54" s="1">
        <v>35986.489826046956</v>
      </c>
      <c r="I54" s="1">
        <v>13.347220968120897</v>
      </c>
      <c r="J54" s="1">
        <v>3511.0065065285462</v>
      </c>
      <c r="K54" s="1">
        <v>1352.9657870557253</v>
      </c>
      <c r="L54" s="1">
        <v>165.00021977187629</v>
      </c>
      <c r="M54" s="1">
        <v>87.083326970828139</v>
      </c>
      <c r="N54" s="1">
        <v>2816.4332497525279</v>
      </c>
      <c r="O54" s="1">
        <v>0.70361434768272935</v>
      </c>
      <c r="P54" s="1">
        <v>6.6131359169849269</v>
      </c>
      <c r="Q54" s="1">
        <v>8.9726278197742726</v>
      </c>
      <c r="R54" s="1">
        <v>9.0478611836061074</v>
      </c>
      <c r="S54" s="1">
        <v>47.066500632669282</v>
      </c>
      <c r="T54" s="1">
        <v>5.8550728585241849</v>
      </c>
      <c r="U54" s="1">
        <v>0.15215246980351171</v>
      </c>
      <c r="V54" s="1">
        <v>0.12073082929916075</v>
      </c>
      <c r="W54" s="1">
        <v>56.36230144080524</v>
      </c>
      <c r="X54" s="1">
        <v>5.4921037152530481</v>
      </c>
      <c r="Y54" s="1">
        <v>12.359288783630221</v>
      </c>
      <c r="Z54" s="1">
        <v>1.517747864043792</v>
      </c>
      <c r="AA54" s="1">
        <v>6.143362653634262</v>
      </c>
      <c r="AB54" s="1">
        <v>1.6458699137443007</v>
      </c>
      <c r="AC54" s="1">
        <v>0.27082205046126395</v>
      </c>
      <c r="AD54" s="1">
        <v>1.4744185364950169</v>
      </c>
      <c r="AE54" s="1">
        <v>0.2432354411577182</v>
      </c>
      <c r="AF54" s="1">
        <v>1.6522641830224187</v>
      </c>
      <c r="AG54" s="1">
        <v>0.38024493103833767</v>
      </c>
      <c r="AH54" s="1">
        <v>1.093974191356073</v>
      </c>
      <c r="AI54" s="16">
        <v>0.14848891208566189</v>
      </c>
      <c r="AJ54" s="1">
        <v>1.0796294181366795</v>
      </c>
      <c r="AK54" s="1">
        <v>0.16336597346693821</v>
      </c>
      <c r="AL54" s="1">
        <v>1.3492121168791997</v>
      </c>
      <c r="AM54" s="1">
        <v>0.37587951662656088</v>
      </c>
      <c r="AN54" s="1">
        <v>0.71262403860434242</v>
      </c>
      <c r="AO54" s="1">
        <v>0.8175917297201678</v>
      </c>
      <c r="AP54" s="16">
        <v>0.26483787563717459</v>
      </c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3">
      <c r="A55" s="14" t="s">
        <v>653</v>
      </c>
      <c r="B55" s="1" t="s">
        <v>652</v>
      </c>
      <c r="C55" s="1">
        <v>2.9867299806425947</v>
      </c>
      <c r="D55" s="1">
        <v>1.1147995439550564</v>
      </c>
      <c r="E55" s="1">
        <v>3139.3233468862677</v>
      </c>
      <c r="F55" s="1">
        <v>57.374573320692619</v>
      </c>
      <c r="G55" s="1">
        <v>6317.5152089715957</v>
      </c>
      <c r="H55" s="1">
        <v>35633.833258767168</v>
      </c>
      <c r="I55" s="1">
        <v>13.838955526213152</v>
      </c>
      <c r="J55" s="1">
        <v>3417.0536640526125</v>
      </c>
      <c r="K55" s="1">
        <v>1292.330123815444</v>
      </c>
      <c r="L55" s="1">
        <v>157.31212428695679</v>
      </c>
      <c r="M55" s="1">
        <v>83.872898759706132</v>
      </c>
      <c r="N55" s="1">
        <v>3021.2708879742395</v>
      </c>
      <c r="O55" s="1">
        <v>0.67954565562903313</v>
      </c>
      <c r="P55" s="1">
        <v>6.4642974101855089</v>
      </c>
      <c r="Q55" s="1">
        <v>9.2250658088445103</v>
      </c>
      <c r="R55" s="1">
        <v>9.0864657238649098</v>
      </c>
      <c r="S55" s="1">
        <v>46.585359226811292</v>
      </c>
      <c r="T55" s="1">
        <v>5.6249152363999437</v>
      </c>
      <c r="U55" s="1">
        <v>8.9892121115425258E-2</v>
      </c>
      <c r="V55" s="1">
        <v>0.12618058860921713</v>
      </c>
      <c r="W55" s="1">
        <v>56.189740147841142</v>
      </c>
      <c r="X55" s="1">
        <v>5.3004247148362671</v>
      </c>
      <c r="Y55" s="1">
        <v>12.18390368617573</v>
      </c>
      <c r="Z55" s="1">
        <v>1.43467001982642</v>
      </c>
      <c r="AA55" s="1">
        <v>5.591755310621501</v>
      </c>
      <c r="AB55" s="1">
        <v>1.3609312838281202</v>
      </c>
      <c r="AC55" s="1">
        <v>0.271423680035626</v>
      </c>
      <c r="AD55" s="1">
        <v>1.2899754274769373</v>
      </c>
      <c r="AE55" s="1">
        <v>0.2624288438375828</v>
      </c>
      <c r="AF55" s="1">
        <v>1.5240068512999341</v>
      </c>
      <c r="AG55" s="1">
        <v>0.32731259880292313</v>
      </c>
      <c r="AH55" s="1">
        <v>0.95226077155039301</v>
      </c>
      <c r="AI55" s="16">
        <v>0.14980819437395293</v>
      </c>
      <c r="AJ55" s="1">
        <v>1.05824199421117</v>
      </c>
      <c r="AK55" s="1">
        <v>0.16110244170109891</v>
      </c>
      <c r="AL55" s="1">
        <v>1.3107830102487836</v>
      </c>
      <c r="AM55" s="1">
        <v>0.34246517602747356</v>
      </c>
      <c r="AN55" s="1">
        <v>0.62706988549767573</v>
      </c>
      <c r="AO55" s="1">
        <v>0.74758358833323091</v>
      </c>
      <c r="AP55" s="16">
        <v>0.21004207034305511</v>
      </c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3">
      <c r="A56" s="14" t="s">
        <v>654</v>
      </c>
      <c r="B56" s="1" t="s">
        <v>655</v>
      </c>
      <c r="C56" s="1">
        <v>26.92122985614321</v>
      </c>
      <c r="D56" s="1">
        <v>22.891113977807276</v>
      </c>
      <c r="E56" s="1">
        <v>5906.1489705329568</v>
      </c>
      <c r="F56" s="1">
        <v>27.168408362561063</v>
      </c>
      <c r="G56" s="1">
        <v>549.97227150798426</v>
      </c>
      <c r="H56" s="1">
        <v>17986.985513918942</v>
      </c>
      <c r="I56" s="1">
        <v>21.748005424743575</v>
      </c>
      <c r="J56" s="1">
        <v>64.692158106582298</v>
      </c>
      <c r="K56" s="1">
        <v>5434.5945807270746</v>
      </c>
      <c r="L56" s="1">
        <v>32.915265462284061</v>
      </c>
      <c r="M56" s="1">
        <v>27.059120169813639</v>
      </c>
      <c r="N56" s="1">
        <v>41.62733221847791</v>
      </c>
      <c r="O56" s="1">
        <v>20.109272270842435</v>
      </c>
      <c r="P56" s="1">
        <v>27.463699899798318</v>
      </c>
      <c r="Q56" s="1">
        <v>35.31730446138392</v>
      </c>
      <c r="R56" s="1">
        <v>31.635897653548827</v>
      </c>
      <c r="S56" s="1">
        <v>29.709064370080171</v>
      </c>
      <c r="T56" s="1">
        <v>31.791197766378879</v>
      </c>
      <c r="U56" s="1">
        <v>25.713286260650396</v>
      </c>
      <c r="V56" s="1">
        <v>24.965754879371882</v>
      </c>
      <c r="W56" s="1">
        <v>30.142913950988202</v>
      </c>
      <c r="X56" s="1">
        <v>32.38806797559932</v>
      </c>
      <c r="Y56" s="1">
        <v>30.983098245621182</v>
      </c>
      <c r="Z56" s="1">
        <v>29.89172043467234</v>
      </c>
      <c r="AA56" s="1">
        <v>27.690507670598141</v>
      </c>
      <c r="AB56" s="1">
        <v>31.348218753574361</v>
      </c>
      <c r="AC56" s="1">
        <v>30.196283284650782</v>
      </c>
      <c r="AD56" s="1">
        <v>28.224386431395558</v>
      </c>
      <c r="AE56" s="1">
        <v>32.607148101381505</v>
      </c>
      <c r="AF56" s="1">
        <v>28.095029828980913</v>
      </c>
      <c r="AG56" s="1">
        <v>31.354150400494078</v>
      </c>
      <c r="AH56" s="1">
        <v>28.076395920481708</v>
      </c>
      <c r="AI56" s="16">
        <v>27.12814808026171</v>
      </c>
      <c r="AJ56" s="1">
        <v>28.999999776399722</v>
      </c>
      <c r="AK56" s="1">
        <v>30.832444129931332</v>
      </c>
      <c r="AL56" s="1">
        <v>26.291430805043706</v>
      </c>
      <c r="AM56" s="1">
        <v>26.565988084303125</v>
      </c>
      <c r="AN56" s="1">
        <v>27.886998372891981</v>
      </c>
      <c r="AO56" s="1">
        <v>29.487139387778502</v>
      </c>
      <c r="AP56" s="16">
        <v>30.90060787642566</v>
      </c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3">
      <c r="A57" s="14" t="s">
        <v>656</v>
      </c>
      <c r="B57" s="1" t="s">
        <v>655</v>
      </c>
      <c r="C57" s="1">
        <v>45.518506332314651</v>
      </c>
      <c r="D57" s="1">
        <v>28.50639865839068</v>
      </c>
      <c r="E57" s="1">
        <v>8595.7054524793639</v>
      </c>
      <c r="F57" s="1">
        <v>44.039818696416404</v>
      </c>
      <c r="G57" s="1">
        <v>949.63637858829827</v>
      </c>
      <c r="H57" s="1">
        <v>33137.185829603368</v>
      </c>
      <c r="I57" s="1">
        <v>30.060196924978477</v>
      </c>
      <c r="J57" s="1">
        <v>67.135032630308487</v>
      </c>
      <c r="K57" s="1">
        <v>8067.0382233184691</v>
      </c>
      <c r="L57" s="1">
        <v>44.295405089830879</v>
      </c>
      <c r="M57" s="1">
        <v>45.128566517443097</v>
      </c>
      <c r="N57" s="1">
        <v>55.793678459730266</v>
      </c>
      <c r="O57" s="1">
        <v>26.751726527763349</v>
      </c>
      <c r="P57" s="1">
        <v>34.188730327185965</v>
      </c>
      <c r="Q57" s="1">
        <v>44.120951202304219</v>
      </c>
      <c r="R57" s="1">
        <v>38.566551024440209</v>
      </c>
      <c r="S57" s="1">
        <v>37.861180214450741</v>
      </c>
      <c r="T57" s="1">
        <v>42.632617041080863</v>
      </c>
      <c r="U57" s="1">
        <v>40.054309068783823</v>
      </c>
      <c r="V57" s="1">
        <v>37.060832992702437</v>
      </c>
      <c r="W57" s="1">
        <v>39.854990668701525</v>
      </c>
      <c r="X57" s="1">
        <v>39.796793784287161</v>
      </c>
      <c r="Y57" s="1">
        <v>42.607368878326461</v>
      </c>
      <c r="Z57" s="1">
        <v>38.288229770351364</v>
      </c>
      <c r="AA57" s="1">
        <v>36.771661424143268</v>
      </c>
      <c r="AB57" s="1">
        <v>39.781487561195583</v>
      </c>
      <c r="AC57" s="1">
        <v>41.655685291778546</v>
      </c>
      <c r="AD57" s="1">
        <v>40.514120276336463</v>
      </c>
      <c r="AE57" s="1">
        <v>44.523043691824299</v>
      </c>
      <c r="AF57" s="1">
        <v>41.237841236034868</v>
      </c>
      <c r="AG57" s="1">
        <v>45.461824855504169</v>
      </c>
      <c r="AH57" s="1">
        <v>41.745270626588422</v>
      </c>
      <c r="AI57" s="16">
        <v>39.591856324167246</v>
      </c>
      <c r="AJ57" s="1">
        <v>41.953243062617396</v>
      </c>
      <c r="AK57" s="1">
        <v>39.790231213567736</v>
      </c>
      <c r="AL57" s="1">
        <v>37.334668962822541</v>
      </c>
      <c r="AM57" s="1">
        <v>39.53960596347941</v>
      </c>
      <c r="AN57" s="1">
        <v>43.067289547730802</v>
      </c>
      <c r="AO57" s="1">
        <v>45.236349301899317</v>
      </c>
      <c r="AP57" s="16">
        <v>45.334089596722428</v>
      </c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3">
      <c r="A58" s="14" t="s">
        <v>657</v>
      </c>
      <c r="B58" s="1" t="s">
        <v>658</v>
      </c>
      <c r="C58" s="1">
        <v>4.9693578101809415</v>
      </c>
      <c r="D58" s="1">
        <v>1.5661969029500327</v>
      </c>
      <c r="E58" s="1">
        <v>4282.7364628172454</v>
      </c>
      <c r="F58" s="1">
        <v>208.91629267647596</v>
      </c>
      <c r="G58" s="1">
        <v>9962.2421235511902</v>
      </c>
      <c r="H58" s="1">
        <v>53837.452940254392</v>
      </c>
      <c r="I58" s="1">
        <v>33.506086611644015</v>
      </c>
      <c r="J58" s="1">
        <v>5373.8244180167121</v>
      </c>
      <c r="K58" s="1">
        <v>1669.0360223989503</v>
      </c>
      <c r="L58" s="1">
        <v>341.13220545482847</v>
      </c>
      <c r="M58" s="1">
        <v>83.736646725744748</v>
      </c>
      <c r="N58" s="1">
        <v>3718.6314044243036</v>
      </c>
      <c r="O58" s="1" t="s">
        <v>659</v>
      </c>
      <c r="P58" s="1">
        <v>11.095161047808581</v>
      </c>
      <c r="Q58" s="1">
        <v>9.4498520224686633</v>
      </c>
      <c r="R58" s="1">
        <v>9.9468987043866939</v>
      </c>
      <c r="S58" s="1">
        <v>64.165723890543006</v>
      </c>
      <c r="T58" s="1">
        <v>5.4671392741276241</v>
      </c>
      <c r="U58" s="1" t="s">
        <v>660</v>
      </c>
      <c r="V58" s="1">
        <v>0.13790457233189385</v>
      </c>
      <c r="W58" s="1">
        <v>84.471265187361013</v>
      </c>
      <c r="X58" s="1">
        <v>6.3034593037214668</v>
      </c>
      <c r="Y58" s="1">
        <v>13.089345385910429</v>
      </c>
      <c r="Z58" s="1">
        <v>1.593518222517164</v>
      </c>
      <c r="AA58" s="1">
        <v>6.6836421459486735</v>
      </c>
      <c r="AB58" s="1">
        <v>1.4911523250502154</v>
      </c>
      <c r="AC58" s="1">
        <v>0.27425882666396795</v>
      </c>
      <c r="AD58" s="1">
        <v>1.4721976431643868</v>
      </c>
      <c r="AE58" s="1">
        <v>0.25723526705992705</v>
      </c>
      <c r="AF58" s="1">
        <v>1.6065343784543458</v>
      </c>
      <c r="AG58" s="1">
        <v>0.40091711198191143</v>
      </c>
      <c r="AH58" s="1">
        <v>1.1125221917249817</v>
      </c>
      <c r="AI58" s="16">
        <v>0.19147685772552653</v>
      </c>
      <c r="AJ58" s="1">
        <v>1.2057069924051111</v>
      </c>
      <c r="AK58" s="1">
        <v>0.18550536482865776</v>
      </c>
      <c r="AL58" s="1">
        <v>1.8136576603537051</v>
      </c>
      <c r="AM58" s="1">
        <v>0.35024416832360011</v>
      </c>
      <c r="AN58" s="1">
        <v>0.93964106332404329</v>
      </c>
      <c r="AO58" s="1">
        <v>1.2788164136966702</v>
      </c>
      <c r="AP58" s="16">
        <v>0.38872825288329221</v>
      </c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3">
      <c r="A59" s="14" t="s">
        <v>661</v>
      </c>
      <c r="B59" s="1" t="s">
        <v>658</v>
      </c>
      <c r="C59" s="1">
        <v>4.8744891872266942</v>
      </c>
      <c r="D59" s="1" t="s">
        <v>662</v>
      </c>
      <c r="E59" s="1">
        <v>4648.7280869842389</v>
      </c>
      <c r="F59" s="1">
        <v>211.72194864542647</v>
      </c>
      <c r="G59" s="1">
        <v>10511.373493058745</v>
      </c>
      <c r="H59" s="1">
        <v>59881.479658345852</v>
      </c>
      <c r="I59" s="1">
        <v>37.32331442954289</v>
      </c>
      <c r="J59" s="1">
        <v>6279.4994354077362</v>
      </c>
      <c r="K59" s="1">
        <v>1865.972144318936</v>
      </c>
      <c r="L59" s="1">
        <v>379.52149474017205</v>
      </c>
      <c r="M59" s="1">
        <v>88.934147229739381</v>
      </c>
      <c r="N59" s="1">
        <v>4103.234611640446</v>
      </c>
      <c r="O59" s="1">
        <v>1.3929281051466345</v>
      </c>
      <c r="P59" s="1">
        <v>12.608295819233083</v>
      </c>
      <c r="Q59" s="1">
        <v>10.233952339332969</v>
      </c>
      <c r="R59" s="1">
        <v>11.35286590269374</v>
      </c>
      <c r="S59" s="1">
        <v>73.878651695209598</v>
      </c>
      <c r="T59" s="1">
        <v>5.9942432787496616</v>
      </c>
      <c r="U59" s="1">
        <v>0.16177870604952635</v>
      </c>
      <c r="V59" s="1">
        <v>0.18117551043150967</v>
      </c>
      <c r="W59" s="1">
        <v>93.657677755304249</v>
      </c>
      <c r="X59" s="1">
        <v>7.2174161303247271</v>
      </c>
      <c r="Y59" s="1">
        <v>15.335880603783604</v>
      </c>
      <c r="Z59" s="1">
        <v>1.7930827349325518</v>
      </c>
      <c r="AA59" s="1">
        <v>7.039773505726787</v>
      </c>
      <c r="AB59" s="1">
        <v>1.6358984145380504</v>
      </c>
      <c r="AC59" s="1">
        <v>0.25862303063365988</v>
      </c>
      <c r="AD59" s="1">
        <v>1.5938732431915357</v>
      </c>
      <c r="AE59" s="1">
        <v>0.27482631920671374</v>
      </c>
      <c r="AF59" s="1">
        <v>2.0018760401585856</v>
      </c>
      <c r="AG59" s="1">
        <v>0.38699535102329125</v>
      </c>
      <c r="AH59" s="1">
        <v>1.1449411099153277</v>
      </c>
      <c r="AI59" s="16">
        <v>0.16943086441042374</v>
      </c>
      <c r="AJ59" s="1">
        <v>1.2888996767669287</v>
      </c>
      <c r="AK59" s="1">
        <v>0.19045482691182611</v>
      </c>
      <c r="AL59" s="1">
        <v>2.0370460194685687</v>
      </c>
      <c r="AM59" s="1">
        <v>0.41344347113506125</v>
      </c>
      <c r="AN59" s="1">
        <v>0.92057294794638567</v>
      </c>
      <c r="AO59" s="1">
        <v>1.4471061132734038</v>
      </c>
      <c r="AP59" s="16">
        <v>0.40345595290912628</v>
      </c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3">
      <c r="A60" s="14" t="s">
        <v>663</v>
      </c>
      <c r="B60" s="1" t="s">
        <v>658</v>
      </c>
      <c r="C60" s="1">
        <v>3.245914671500882</v>
      </c>
      <c r="D60" s="1">
        <v>1.0420254772642645</v>
      </c>
      <c r="E60" s="1">
        <v>3187.841285992577</v>
      </c>
      <c r="F60" s="1">
        <v>155.3226866484768</v>
      </c>
      <c r="G60" s="1">
        <v>7164.4482362477729</v>
      </c>
      <c r="H60" s="1">
        <v>35832.675834671449</v>
      </c>
      <c r="I60" s="1">
        <v>20.443404170193752</v>
      </c>
      <c r="J60" s="1">
        <v>3323.0387588603367</v>
      </c>
      <c r="K60" s="1">
        <v>1207.6822717204361</v>
      </c>
      <c r="L60" s="1">
        <v>241.02527207900607</v>
      </c>
      <c r="M60" s="1">
        <v>61.247409976422972</v>
      </c>
      <c r="N60" s="1">
        <v>2853.8544631045356</v>
      </c>
      <c r="O60" s="1">
        <v>0.71689246484217728</v>
      </c>
      <c r="P60" s="1">
        <v>8.9442773646423053</v>
      </c>
      <c r="Q60" s="1">
        <v>7.2796974703648987</v>
      </c>
      <c r="R60" s="1">
        <v>7.6286792362146771</v>
      </c>
      <c r="S60" s="1">
        <v>51.811423404236237</v>
      </c>
      <c r="T60" s="1">
        <v>4.1727406131241471</v>
      </c>
      <c r="U60" s="1">
        <v>0.11262622792895856</v>
      </c>
      <c r="V60" s="1">
        <v>0.12529859691437287</v>
      </c>
      <c r="W60" s="1">
        <v>62.333713558526654</v>
      </c>
      <c r="X60" s="1">
        <v>4.6093599619804513</v>
      </c>
      <c r="Y60" s="1">
        <v>9.5661079623698004</v>
      </c>
      <c r="Z60" s="1">
        <v>1.1188104812340272</v>
      </c>
      <c r="AA60" s="1">
        <v>4.334765499104412</v>
      </c>
      <c r="AB60" s="1">
        <v>0.99702633017261988</v>
      </c>
      <c r="AC60" s="1">
        <v>0.20787802666664668</v>
      </c>
      <c r="AD60" s="1">
        <v>1.0142220467099252</v>
      </c>
      <c r="AE60" s="1">
        <v>0.18909201228895181</v>
      </c>
      <c r="AF60" s="1">
        <v>1.2426012478175579</v>
      </c>
      <c r="AG60" s="1">
        <v>0.25719390698859551</v>
      </c>
      <c r="AH60" s="1">
        <v>0.87217996715928259</v>
      </c>
      <c r="AI60" s="16">
        <v>0.12456740570028918</v>
      </c>
      <c r="AJ60" s="1">
        <v>0.86250247553593273</v>
      </c>
      <c r="AK60" s="1">
        <v>0.13396327826307461</v>
      </c>
      <c r="AL60" s="1">
        <v>1.3506121552256967</v>
      </c>
      <c r="AM60" s="1">
        <v>0.27044915879603193</v>
      </c>
      <c r="AN60" s="1">
        <v>0.71091389835936969</v>
      </c>
      <c r="AO60" s="1">
        <v>0.93736588295798617</v>
      </c>
      <c r="AP60" s="16">
        <v>0.28648266284129897</v>
      </c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3">
      <c r="A61" s="14" t="s">
        <v>664</v>
      </c>
      <c r="B61" s="1" t="s">
        <v>658</v>
      </c>
      <c r="C61" s="1">
        <v>4.4491122410111048</v>
      </c>
      <c r="D61" s="1">
        <v>1.1498023288264609</v>
      </c>
      <c r="E61" s="1">
        <v>3464.893075852739</v>
      </c>
      <c r="F61" s="1">
        <v>155.48212075678276</v>
      </c>
      <c r="G61" s="1">
        <v>7562.2175313753469</v>
      </c>
      <c r="H61" s="1">
        <v>40406.371236334518</v>
      </c>
      <c r="I61" s="1">
        <v>28.368122905887539</v>
      </c>
      <c r="J61" s="1">
        <v>4637.4040848181585</v>
      </c>
      <c r="K61" s="1">
        <v>1312.5283712150444</v>
      </c>
      <c r="L61" s="1">
        <v>277.15186449684217</v>
      </c>
      <c r="M61" s="1">
        <v>68.05817298302118</v>
      </c>
      <c r="N61" s="1">
        <v>3096.3205065839193</v>
      </c>
      <c r="O61" s="1">
        <v>0.58805192735543421</v>
      </c>
      <c r="P61" s="1">
        <v>9.525672735794922</v>
      </c>
      <c r="Q61" s="1">
        <v>6.8428356129096635</v>
      </c>
      <c r="R61" s="1">
        <v>7.3352061379021691</v>
      </c>
      <c r="S61" s="1">
        <v>52.474373488750814</v>
      </c>
      <c r="T61" s="1">
        <v>4.2552302486449891</v>
      </c>
      <c r="U61" s="1">
        <v>0.13791740111930612</v>
      </c>
      <c r="V61" s="1">
        <v>0.11320993722291915</v>
      </c>
      <c r="W61" s="1">
        <v>60.65895676344455</v>
      </c>
      <c r="X61" s="1">
        <v>4.6687389738342855</v>
      </c>
      <c r="Y61" s="1">
        <v>10.211522448505027</v>
      </c>
      <c r="Z61" s="1">
        <v>1.1867679600544039</v>
      </c>
      <c r="AA61" s="1">
        <v>5.2760916590684719</v>
      </c>
      <c r="AB61" s="1">
        <v>1.2107355509121789</v>
      </c>
      <c r="AC61" s="1">
        <v>0.21998701733349255</v>
      </c>
      <c r="AD61" s="1">
        <v>1.2102136553676122</v>
      </c>
      <c r="AE61" s="1">
        <v>0.19210402883482056</v>
      </c>
      <c r="AF61" s="1">
        <v>1.3607182490820424</v>
      </c>
      <c r="AG61" s="1">
        <v>0.28637181874110129</v>
      </c>
      <c r="AH61" s="1">
        <v>0.89628095785111817</v>
      </c>
      <c r="AI61" s="16">
        <v>0.13027762702963402</v>
      </c>
      <c r="AJ61" s="1">
        <v>0.89532821335929391</v>
      </c>
      <c r="AK61" s="1">
        <v>0.14790305786041649</v>
      </c>
      <c r="AL61" s="1">
        <v>1.2677499513749988</v>
      </c>
      <c r="AM61" s="1">
        <v>0.27707124604144029</v>
      </c>
      <c r="AN61" s="1">
        <v>0.70707060864381177</v>
      </c>
      <c r="AO61" s="1">
        <v>0.98083914621998769</v>
      </c>
      <c r="AP61" s="16">
        <v>0.31109570155143967</v>
      </c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3">
      <c r="A62" s="14" t="s">
        <v>665</v>
      </c>
      <c r="B62" s="1" t="s">
        <v>658</v>
      </c>
      <c r="C62" s="1">
        <v>4.2271578303491184</v>
      </c>
      <c r="D62" s="1">
        <v>1.048310304034314</v>
      </c>
      <c r="E62" s="1">
        <v>3610.9643968888149</v>
      </c>
      <c r="F62" s="1">
        <v>157.60664989375493</v>
      </c>
      <c r="G62" s="1">
        <v>7343.3293292952803</v>
      </c>
      <c r="H62" s="1">
        <v>38802.971333669135</v>
      </c>
      <c r="I62" s="1">
        <v>22.209003171326483</v>
      </c>
      <c r="J62" s="1">
        <v>3903.852806734692</v>
      </c>
      <c r="K62" s="1">
        <v>1356.6753074805852</v>
      </c>
      <c r="L62" s="1">
        <v>282.4983898858701</v>
      </c>
      <c r="M62" s="1">
        <v>69.098526920017946</v>
      </c>
      <c r="N62" s="1">
        <v>3103.284224700777</v>
      </c>
      <c r="O62" s="1">
        <v>0.84319061393515993</v>
      </c>
      <c r="P62" s="1">
        <v>9.4113647504619173</v>
      </c>
      <c r="Q62" s="1">
        <v>7.1081474063580909</v>
      </c>
      <c r="R62" s="1">
        <v>7.6327791747196754</v>
      </c>
      <c r="S62" s="1">
        <v>50.990106514544124</v>
      </c>
      <c r="T62" s="1">
        <v>3.9746125035626587</v>
      </c>
      <c r="U62" s="1" t="s">
        <v>666</v>
      </c>
      <c r="V62" s="1">
        <v>0.12191516142311651</v>
      </c>
      <c r="W62" s="1">
        <v>56.013954260692927</v>
      </c>
      <c r="X62" s="1">
        <v>4.232083272855812</v>
      </c>
      <c r="Y62" s="1">
        <v>9.2803331234556126</v>
      </c>
      <c r="Z62" s="1">
        <v>1.1686805197103982</v>
      </c>
      <c r="AA62" s="1">
        <v>4.9235429544562619</v>
      </c>
      <c r="AB62" s="1">
        <v>1.155156055592965</v>
      </c>
      <c r="AC62" s="1">
        <v>0.19148135031889549</v>
      </c>
      <c r="AD62" s="1">
        <v>1.149222895942285</v>
      </c>
      <c r="AE62" s="1">
        <v>0.18439489548868451</v>
      </c>
      <c r="AF62" s="1">
        <v>1.1762445449072569</v>
      </c>
      <c r="AG62" s="1">
        <v>0.28304218877182796</v>
      </c>
      <c r="AH62" s="1">
        <v>0.76430088332151436</v>
      </c>
      <c r="AI62" s="16">
        <v>0.12820683574832673</v>
      </c>
      <c r="AJ62" s="1">
        <v>0.94324003808166668</v>
      </c>
      <c r="AK62" s="1">
        <v>0.15170651000183683</v>
      </c>
      <c r="AL62" s="1">
        <v>1.4581102047606969</v>
      </c>
      <c r="AM62" s="1">
        <v>0.3148779990067368</v>
      </c>
      <c r="AN62" s="1">
        <v>0.82262985611659267</v>
      </c>
      <c r="AO62" s="1">
        <v>0.98149562544254743</v>
      </c>
      <c r="AP62" s="16">
        <v>0.29243939515850392</v>
      </c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3">
      <c r="A63" s="14" t="s">
        <v>667</v>
      </c>
      <c r="B63" s="1" t="s">
        <v>658</v>
      </c>
      <c r="C63" s="1">
        <v>4.0515208941249998</v>
      </c>
      <c r="D63" s="1">
        <v>1.2175270457378542</v>
      </c>
      <c r="E63" s="1">
        <v>3441.2642525646552</v>
      </c>
      <c r="F63" s="1">
        <v>158.20732208483201</v>
      </c>
      <c r="G63" s="1">
        <v>7611.7197503385441</v>
      </c>
      <c r="H63" s="1">
        <v>40820.769239697445</v>
      </c>
      <c r="I63" s="1">
        <v>22.80710288265222</v>
      </c>
      <c r="J63" s="1">
        <v>3918.6391220768769</v>
      </c>
      <c r="K63" s="1">
        <v>1349.4311092121256</v>
      </c>
      <c r="L63" s="1">
        <v>252.13802506667378</v>
      </c>
      <c r="M63" s="1">
        <v>62.784246332734604</v>
      </c>
      <c r="N63" s="1">
        <v>3081.8136078552966</v>
      </c>
      <c r="O63" s="1">
        <v>0.79074847394379744</v>
      </c>
      <c r="P63" s="1">
        <v>9.7570022606844748</v>
      </c>
      <c r="Q63" s="1">
        <v>7.682285250577225</v>
      </c>
      <c r="R63" s="1">
        <v>8.0656238922618861</v>
      </c>
      <c r="S63" s="1">
        <v>51.370238490993536</v>
      </c>
      <c r="T63" s="1">
        <v>4.3134932740357206</v>
      </c>
      <c r="U63" s="1">
        <v>0.12414557589253693</v>
      </c>
      <c r="V63" s="1">
        <v>0.14253499708094078</v>
      </c>
      <c r="W63" s="1">
        <v>63.458879119984637</v>
      </c>
      <c r="X63" s="1">
        <v>4.962411817082514</v>
      </c>
      <c r="Y63" s="1">
        <v>10.77822039454964</v>
      </c>
      <c r="Z63" s="1">
        <v>1.2055907468344376</v>
      </c>
      <c r="AA63" s="1">
        <v>4.9321322739020026</v>
      </c>
      <c r="AB63" s="1">
        <v>1.2122009776369065</v>
      </c>
      <c r="AC63" s="1">
        <v>0.25216632581599152</v>
      </c>
      <c r="AD63" s="1">
        <v>1.2305918223943353</v>
      </c>
      <c r="AE63" s="1">
        <v>0.19246959478773276</v>
      </c>
      <c r="AF63" s="1">
        <v>1.2864675072314793</v>
      </c>
      <c r="AG63" s="1">
        <v>0.29145855548509297</v>
      </c>
      <c r="AH63" s="1">
        <v>0.85291842217207414</v>
      </c>
      <c r="AI63" s="16">
        <v>0.14022526165271537</v>
      </c>
      <c r="AJ63" s="1">
        <v>1.0649300624512466</v>
      </c>
      <c r="AK63" s="1">
        <v>0.16290626713282017</v>
      </c>
      <c r="AL63" s="1">
        <v>1.4196251268193245</v>
      </c>
      <c r="AM63" s="1">
        <v>0.33864264464114074</v>
      </c>
      <c r="AN63" s="1">
        <v>0.81061691862180563</v>
      </c>
      <c r="AO63" s="1">
        <v>1.0337587618052932</v>
      </c>
      <c r="AP63" s="16">
        <v>0.30682964306364957</v>
      </c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3">
      <c r="A64" s="14" t="s">
        <v>668</v>
      </c>
      <c r="B64" s="1" t="s">
        <v>658</v>
      </c>
      <c r="C64" s="1">
        <v>4.589039147429637</v>
      </c>
      <c r="D64" s="1">
        <v>1.0943663489961262</v>
      </c>
      <c r="E64" s="1">
        <v>3330.4687703172144</v>
      </c>
      <c r="F64" s="1">
        <v>164.0247411180307</v>
      </c>
      <c r="G64" s="1">
        <v>7520.2565427421214</v>
      </c>
      <c r="H64" s="1">
        <v>41305.433235270764</v>
      </c>
      <c r="I64" s="1">
        <v>24.974081427098923</v>
      </c>
      <c r="J64" s="1">
        <v>4058.4962198633493</v>
      </c>
      <c r="K64" s="1">
        <v>1434.2411292167938</v>
      </c>
      <c r="L64" s="1">
        <v>288.38130976155833</v>
      </c>
      <c r="M64" s="1">
        <v>70.729069294439043</v>
      </c>
      <c r="N64" s="1">
        <v>3371.8132824245145</v>
      </c>
      <c r="O64" s="1">
        <v>0.65354199200604723</v>
      </c>
      <c r="P64" s="1">
        <v>11.312812532780143</v>
      </c>
      <c r="Q64" s="1">
        <v>8.2202200045388771</v>
      </c>
      <c r="R64" s="1">
        <v>8.5179120579568739</v>
      </c>
      <c r="S64" s="1">
        <v>55.562195252394837</v>
      </c>
      <c r="T64" s="1">
        <v>4.6443600949401764</v>
      </c>
      <c r="U64" s="1">
        <v>0.11661322325528932</v>
      </c>
      <c r="V64" s="1">
        <v>0.13250755821169999</v>
      </c>
      <c r="W64" s="1">
        <v>68.050811900530235</v>
      </c>
      <c r="X64" s="1">
        <v>5.1863897684967508</v>
      </c>
      <c r="Y64" s="1">
        <v>10.814475856331697</v>
      </c>
      <c r="Z64" s="1">
        <v>1.3149428346913834</v>
      </c>
      <c r="AA64" s="1">
        <v>5.1597416903251281</v>
      </c>
      <c r="AB64" s="1">
        <v>1.1945057489582753</v>
      </c>
      <c r="AC64" s="1">
        <v>0.21553747087177857</v>
      </c>
      <c r="AD64" s="1">
        <v>1.2523570256454446</v>
      </c>
      <c r="AE64" s="1">
        <v>0.23215536712461921</v>
      </c>
      <c r="AF64" s="1">
        <v>1.4067857889621445</v>
      </c>
      <c r="AG64" s="1">
        <v>0.29070468140245387</v>
      </c>
      <c r="AH64" s="1">
        <v>0.88994485000732426</v>
      </c>
      <c r="AI64" s="16">
        <v>0.14949850735653838</v>
      </c>
      <c r="AJ64" s="1">
        <v>0.95711106399155332</v>
      </c>
      <c r="AK64" s="1">
        <v>0.15702632555035678</v>
      </c>
      <c r="AL64" s="1">
        <v>1.4595200518929068</v>
      </c>
      <c r="AM64" s="1">
        <v>0.32860923409335302</v>
      </c>
      <c r="AN64" s="1">
        <v>0.73512146189534411</v>
      </c>
      <c r="AO64" s="1">
        <v>1.0899484781396165</v>
      </c>
      <c r="AP64" s="16">
        <v>0.3457441248068141</v>
      </c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3">
      <c r="A65" s="14" t="s">
        <v>669</v>
      </c>
      <c r="B65" s="1" t="s">
        <v>658</v>
      </c>
      <c r="C65" s="1">
        <v>3.8129290311760879</v>
      </c>
      <c r="D65" s="1">
        <v>1.1610242553252108</v>
      </c>
      <c r="E65" s="1">
        <v>3540.8069053559475</v>
      </c>
      <c r="F65" s="1">
        <v>159.84483526896221</v>
      </c>
      <c r="G65" s="1">
        <v>7860.1601296430863</v>
      </c>
      <c r="H65" s="1">
        <v>44250.934012878621</v>
      </c>
      <c r="I65" s="1">
        <v>24.748148549248072</v>
      </c>
      <c r="J65" s="1">
        <v>4267.4515884700713</v>
      </c>
      <c r="K65" s="1">
        <v>1313.9889363231023</v>
      </c>
      <c r="L65" s="1">
        <v>271.81141349429845</v>
      </c>
      <c r="M65" s="1">
        <v>65.351326619611427</v>
      </c>
      <c r="N65" s="1">
        <v>3445.6960860367471</v>
      </c>
      <c r="O65" s="1">
        <v>0.87945065527695265</v>
      </c>
      <c r="P65" s="1">
        <v>11.045714014851898</v>
      </c>
      <c r="Q65" s="1">
        <v>7.3039508739310977</v>
      </c>
      <c r="R65" s="1">
        <v>7.6991403134949952</v>
      </c>
      <c r="S65" s="1">
        <v>49.190818450461002</v>
      </c>
      <c r="T65" s="1">
        <v>4.1383195019169356</v>
      </c>
      <c r="U65" s="1">
        <v>0.11573012666317527</v>
      </c>
      <c r="V65" s="1">
        <v>0.1232911599129997</v>
      </c>
      <c r="W65" s="1">
        <v>61.306342737725451</v>
      </c>
      <c r="X65" s="1">
        <v>4.5189407723477499</v>
      </c>
      <c r="Y65" s="1">
        <v>9.8184875688825866</v>
      </c>
      <c r="Z65" s="1">
        <v>1.0728358561969835</v>
      </c>
      <c r="AA65" s="1">
        <v>4.2378083330195677</v>
      </c>
      <c r="AB65" s="1">
        <v>1.067269242426816</v>
      </c>
      <c r="AC65" s="1">
        <v>0.19531053904238155</v>
      </c>
      <c r="AD65" s="1">
        <v>1.1094298135629272</v>
      </c>
      <c r="AE65" s="1">
        <v>0.20267730593913366</v>
      </c>
      <c r="AF65" s="1">
        <v>1.4166534677535394</v>
      </c>
      <c r="AG65" s="1">
        <v>0.27919628215961073</v>
      </c>
      <c r="AH65" s="1">
        <v>0.88805373429323498</v>
      </c>
      <c r="AI65" s="16">
        <v>0.12027133828128614</v>
      </c>
      <c r="AJ65" s="1">
        <v>0.87591969097544342</v>
      </c>
      <c r="AK65" s="1">
        <v>0.14827024716565837</v>
      </c>
      <c r="AL65" s="1">
        <v>1.4034680482798554</v>
      </c>
      <c r="AM65" s="1">
        <v>0.2940133005409305</v>
      </c>
      <c r="AN65" s="1">
        <v>0.66333969050086594</v>
      </c>
      <c r="AO65" s="1">
        <v>0.93482146084662687</v>
      </c>
      <c r="AP65" s="16">
        <v>0.28137075884631596</v>
      </c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3">
      <c r="A66" s="14" t="s">
        <v>670</v>
      </c>
      <c r="B66" s="1" t="s">
        <v>658</v>
      </c>
      <c r="C66" s="1">
        <v>4.0981131625601899</v>
      </c>
      <c r="D66" s="1">
        <v>1.1531763481418407</v>
      </c>
      <c r="E66" s="1">
        <v>3316.3789141535203</v>
      </c>
      <c r="F66" s="1">
        <v>150.50268624169806</v>
      </c>
      <c r="G66" s="1">
        <v>7142.3804074008485</v>
      </c>
      <c r="H66" s="1">
        <v>41271.932331941352</v>
      </c>
      <c r="I66" s="1">
        <v>23.673884194531546</v>
      </c>
      <c r="J66" s="1">
        <v>3989.143442159901</v>
      </c>
      <c r="K66" s="1">
        <v>1216.326509177673</v>
      </c>
      <c r="L66" s="1">
        <v>260.33290133647699</v>
      </c>
      <c r="M66" s="1">
        <v>63.996886995981676</v>
      </c>
      <c r="N66" s="1">
        <v>2890.9050534925373</v>
      </c>
      <c r="O66" s="1">
        <v>0.68199706687451855</v>
      </c>
      <c r="P66" s="1">
        <v>9.0893125684878466</v>
      </c>
      <c r="Q66" s="1">
        <v>6.9433396113267749</v>
      </c>
      <c r="R66" s="1">
        <v>7.4967099175991141</v>
      </c>
      <c r="S66" s="1">
        <v>49.973628118555318</v>
      </c>
      <c r="T66" s="1">
        <v>4.018261250497658</v>
      </c>
      <c r="U66" s="1">
        <v>8.7477472690373217E-2</v>
      </c>
      <c r="V66" s="1">
        <v>0.14526775616038079</v>
      </c>
      <c r="W66" s="1">
        <v>64.86552740060425</v>
      </c>
      <c r="X66" s="1">
        <v>4.8452421798485155</v>
      </c>
      <c r="Y66" s="1">
        <v>10.282260873132769</v>
      </c>
      <c r="Z66" s="1">
        <v>1.2144663796502635</v>
      </c>
      <c r="AA66" s="1">
        <v>4.6304488763586535</v>
      </c>
      <c r="AB66" s="1">
        <v>1.2400274974438903</v>
      </c>
      <c r="AC66" s="1">
        <v>0.20957270584914275</v>
      </c>
      <c r="AD66" s="1">
        <v>1.2137757228226276</v>
      </c>
      <c r="AE66" s="1">
        <v>0.20734149583802272</v>
      </c>
      <c r="AF66" s="1">
        <v>1.3485216706316265</v>
      </c>
      <c r="AG66" s="1">
        <v>0.27183685767480009</v>
      </c>
      <c r="AH66" s="1">
        <v>0.90088337488355918</v>
      </c>
      <c r="AI66" s="16">
        <v>0.13353887432177464</v>
      </c>
      <c r="AJ66" s="1">
        <v>0.92018026455751256</v>
      </c>
      <c r="AK66" s="1">
        <v>0.12791873178951846</v>
      </c>
      <c r="AL66" s="1">
        <v>1.4137267669621811</v>
      </c>
      <c r="AM66" s="1">
        <v>0.32430215645701882</v>
      </c>
      <c r="AN66" s="1">
        <v>0.78399530323905131</v>
      </c>
      <c r="AO66" s="1">
        <v>0.97913169028010194</v>
      </c>
      <c r="AP66" s="16">
        <v>0.35036357672421731</v>
      </c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3">
      <c r="A67" s="14" t="s">
        <v>671</v>
      </c>
      <c r="B67" s="1" t="s">
        <v>658</v>
      </c>
      <c r="C67" s="1">
        <v>4.2448097652241037</v>
      </c>
      <c r="D67" s="1">
        <v>1.1003005751190409</v>
      </c>
      <c r="E67" s="1">
        <v>3499.5616204641292</v>
      </c>
      <c r="F67" s="1">
        <v>164.23370079792309</v>
      </c>
      <c r="G67" s="1">
        <v>7848.6729936996699</v>
      </c>
      <c r="H67" s="1">
        <v>43369.737663766224</v>
      </c>
      <c r="I67" s="1">
        <v>24.332402078789038</v>
      </c>
      <c r="J67" s="1">
        <v>4621.3248741935404</v>
      </c>
      <c r="K67" s="1">
        <v>1475.5016462031447</v>
      </c>
      <c r="L67" s="1">
        <v>280.68569971072122</v>
      </c>
      <c r="M67" s="1">
        <v>70.805659677477522</v>
      </c>
      <c r="N67" s="1">
        <v>3226.2965115782013</v>
      </c>
      <c r="O67" s="1">
        <v>0.90583741576866161</v>
      </c>
      <c r="P67" s="1">
        <v>9.7986188286239297</v>
      </c>
      <c r="Q67" s="1">
        <v>7.3324543106333362</v>
      </c>
      <c r="R67" s="1">
        <v>7.589441172208315</v>
      </c>
      <c r="S67" s="1">
        <v>50.343773512537943</v>
      </c>
      <c r="T67" s="1">
        <v>4.2804107869134826</v>
      </c>
      <c r="U67" s="1">
        <v>0.10120355981711399</v>
      </c>
      <c r="V67" s="1">
        <v>0.10956783084107928</v>
      </c>
      <c r="W67" s="1">
        <v>61.259092909326824</v>
      </c>
      <c r="X67" s="1">
        <v>4.5743494283365802</v>
      </c>
      <c r="Y67" s="1">
        <v>9.5466768831582716</v>
      </c>
      <c r="Z67" s="1">
        <v>1.1496439832052534</v>
      </c>
      <c r="AA67" s="1">
        <v>4.5444483617468459</v>
      </c>
      <c r="AB67" s="1">
        <v>1.0786262291703255</v>
      </c>
      <c r="AC67" s="1">
        <v>0.20608044397915218</v>
      </c>
      <c r="AD67" s="1">
        <v>1.2806490750539286</v>
      </c>
      <c r="AE67" s="1">
        <v>0.23732429086919665</v>
      </c>
      <c r="AF67" s="1">
        <v>1.2921141378962657</v>
      </c>
      <c r="AG67" s="1">
        <v>0.27441913955602842</v>
      </c>
      <c r="AH67" s="1">
        <v>0.83786259729432799</v>
      </c>
      <c r="AI67" s="16">
        <v>0.11651027251221037</v>
      </c>
      <c r="AJ67" s="1">
        <v>1.0167800411748493</v>
      </c>
      <c r="AK67" s="1">
        <v>0.13115351110547765</v>
      </c>
      <c r="AL67" s="1">
        <v>1.3495362807178599</v>
      </c>
      <c r="AM67" s="1">
        <v>0.3364713910642918</v>
      </c>
      <c r="AN67" s="1">
        <v>0.69176484886621126</v>
      </c>
      <c r="AO67" s="1">
        <v>1.0031174447643674</v>
      </c>
      <c r="AP67" s="16">
        <v>0.29732644049861234</v>
      </c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3">
      <c r="A68" s="14" t="s">
        <v>672</v>
      </c>
      <c r="B68" s="1" t="s">
        <v>658</v>
      </c>
      <c r="C68" s="1">
        <v>4.1556477279152757</v>
      </c>
      <c r="D68" s="1">
        <v>0.8304663645958501</v>
      </c>
      <c r="E68" s="1">
        <v>3412.7094247741297</v>
      </c>
      <c r="F68" s="1">
        <v>155.72935529231418</v>
      </c>
      <c r="G68" s="1">
        <v>7335.5156793525011</v>
      </c>
      <c r="H68" s="1">
        <v>42982.619171852646</v>
      </c>
      <c r="I68" s="1">
        <v>24.893794308166207</v>
      </c>
      <c r="J68" s="1">
        <v>4149.5752208104213</v>
      </c>
      <c r="K68" s="1">
        <v>1440.6023101182325</v>
      </c>
      <c r="L68" s="1">
        <v>283.60375342483951</v>
      </c>
      <c r="M68" s="1">
        <v>65.991219842895418</v>
      </c>
      <c r="N68" s="1">
        <v>3212.4873853583613</v>
      </c>
      <c r="O68" s="1">
        <v>0.6030981640022558</v>
      </c>
      <c r="P68" s="1">
        <v>10.074625616019041</v>
      </c>
      <c r="Q68" s="1">
        <v>8.1028646229516585</v>
      </c>
      <c r="R68" s="1">
        <v>8.2229294125590471</v>
      </c>
      <c r="S68" s="1">
        <v>52.997429715603822</v>
      </c>
      <c r="T68" s="1">
        <v>4.4089484534703764</v>
      </c>
      <c r="U68" s="1">
        <v>9.5030690448118682E-2</v>
      </c>
      <c r="V68" s="1">
        <v>0.13190012870081452</v>
      </c>
      <c r="W68" s="1">
        <v>66.370428706554563</v>
      </c>
      <c r="X68" s="1">
        <v>4.8820555124899041</v>
      </c>
      <c r="Y68" s="1">
        <v>10.10598198706837</v>
      </c>
      <c r="Z68" s="1">
        <v>1.2312120645430142</v>
      </c>
      <c r="AA68" s="1">
        <v>4.8534246686545401</v>
      </c>
      <c r="AB68" s="1">
        <v>1.2410327021226082</v>
      </c>
      <c r="AC68" s="1">
        <v>0.18899886819682327</v>
      </c>
      <c r="AD68" s="1">
        <v>1.2974028871258563</v>
      </c>
      <c r="AE68" s="1">
        <v>0.19986185425516173</v>
      </c>
      <c r="AF68" s="1">
        <v>1.3253688329093694</v>
      </c>
      <c r="AG68" s="1">
        <v>0.2783459092213465</v>
      </c>
      <c r="AH68" s="1">
        <v>0.8384966107681836</v>
      </c>
      <c r="AI68" s="16">
        <v>0.1374733378730057</v>
      </c>
      <c r="AJ68" s="1">
        <v>1.095034493003197</v>
      </c>
      <c r="AK68" s="1">
        <v>0.13597241808764088</v>
      </c>
      <c r="AL68" s="1">
        <v>1.4534950848074397</v>
      </c>
      <c r="AM68" s="1">
        <v>0.3260327550901852</v>
      </c>
      <c r="AN68" s="1">
        <v>0.7210522073932073</v>
      </c>
      <c r="AO68" s="1">
        <v>1.0134496409593501</v>
      </c>
      <c r="AP68" s="16">
        <v>0.31086626751025892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3">
      <c r="A69" s="14" t="s">
        <v>673</v>
      </c>
      <c r="B69" s="1" t="s">
        <v>658</v>
      </c>
      <c r="C69" s="1">
        <v>4.3938375953729523</v>
      </c>
      <c r="D69" s="1">
        <v>1.1961150338650404</v>
      </c>
      <c r="E69" s="1">
        <v>3740.513495357498</v>
      </c>
      <c r="F69" s="1">
        <v>156.76019341882755</v>
      </c>
      <c r="G69" s="1">
        <v>7742.7002052144944</v>
      </c>
      <c r="H69" s="1">
        <v>44996.678300853484</v>
      </c>
      <c r="I69" s="1">
        <v>27.000848756540631</v>
      </c>
      <c r="J69" s="1">
        <v>4085.7443427030785</v>
      </c>
      <c r="K69" s="1">
        <v>1408.1763465795264</v>
      </c>
      <c r="L69" s="1">
        <v>282.62115893113952</v>
      </c>
      <c r="M69" s="1">
        <v>69.517335944083982</v>
      </c>
      <c r="N69" s="1">
        <v>3328.1938687168717</v>
      </c>
      <c r="O69" s="1">
        <v>0.70815841400710067</v>
      </c>
      <c r="P69" s="1">
        <v>11.193657457574766</v>
      </c>
      <c r="Q69" s="1">
        <v>8.1621909394271395</v>
      </c>
      <c r="R69" s="1">
        <v>8.4500829974497478</v>
      </c>
      <c r="S69" s="1">
        <v>55.446497575240272</v>
      </c>
      <c r="T69" s="1">
        <v>4.5354627511653192</v>
      </c>
      <c r="U69" s="1">
        <v>0.1372845566694178</v>
      </c>
      <c r="V69" s="1">
        <v>0.13968571881603828</v>
      </c>
      <c r="W69" s="1">
        <v>67.369653831906831</v>
      </c>
      <c r="X69" s="1">
        <v>4.9116063480297898</v>
      </c>
      <c r="Y69" s="1">
        <v>10.553997052295859</v>
      </c>
      <c r="Z69" s="1">
        <v>1.2469828535349521</v>
      </c>
      <c r="AA69" s="1">
        <v>4.8169658352433959</v>
      </c>
      <c r="AB69" s="1">
        <v>1.1203619495091608</v>
      </c>
      <c r="AC69" s="1">
        <v>0.24075783593231639</v>
      </c>
      <c r="AD69" s="1">
        <v>1.3756114257331704</v>
      </c>
      <c r="AE69" s="1">
        <v>0.22037209863279944</v>
      </c>
      <c r="AF69" s="1">
        <v>1.3453974074053212</v>
      </c>
      <c r="AG69" s="1">
        <v>0.30216468843907213</v>
      </c>
      <c r="AH69" s="1">
        <v>0.91747855161665048</v>
      </c>
      <c r="AI69" s="16">
        <v>0.14003644831754586</v>
      </c>
      <c r="AJ69" s="1">
        <v>0.95145505978625078</v>
      </c>
      <c r="AK69" s="1">
        <v>0.15719248747881245</v>
      </c>
      <c r="AL69" s="1">
        <v>1.4140804819087445</v>
      </c>
      <c r="AM69" s="1">
        <v>0.31585396009822114</v>
      </c>
      <c r="AN69" s="1">
        <v>0.82113467251560812</v>
      </c>
      <c r="AO69" s="1">
        <v>1.0118311244237252</v>
      </c>
      <c r="AP69" s="16">
        <v>0.35171743366785208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3">
      <c r="A70" s="14" t="s">
        <v>674</v>
      </c>
      <c r="B70" s="1" t="s">
        <v>658</v>
      </c>
      <c r="C70" s="1">
        <v>4.0860658542933681</v>
      </c>
      <c r="D70" s="1">
        <v>1.7501094909035877</v>
      </c>
      <c r="E70" s="1">
        <v>3543.8828953846078</v>
      </c>
      <c r="F70" s="1">
        <v>157.87745720454348</v>
      </c>
      <c r="G70" s="1">
        <v>7377.9738456447767</v>
      </c>
      <c r="H70" s="1">
        <v>43281.309724109924</v>
      </c>
      <c r="I70" s="1">
        <v>26.652856569275329</v>
      </c>
      <c r="J70" s="1">
        <v>4117.1009465014631</v>
      </c>
      <c r="K70" s="1">
        <v>1342.7894218397762</v>
      </c>
      <c r="L70" s="1">
        <v>254.47504692331066</v>
      </c>
      <c r="M70" s="1">
        <v>63.871544245693009</v>
      </c>
      <c r="N70" s="1">
        <v>2834.7133457306286</v>
      </c>
      <c r="O70" s="1">
        <v>0.7652159117920333</v>
      </c>
      <c r="P70" s="1">
        <v>8.8000601368424043</v>
      </c>
      <c r="Q70" s="1">
        <v>7.0097811222663742</v>
      </c>
      <c r="R70" s="1">
        <v>7.4513621852020613</v>
      </c>
      <c r="S70" s="1">
        <v>48.885176255774944</v>
      </c>
      <c r="T70" s="1">
        <v>4.0661807900962117</v>
      </c>
      <c r="U70" s="1">
        <v>0.13805817589555217</v>
      </c>
      <c r="V70" s="1">
        <v>0.12576364041117213</v>
      </c>
      <c r="W70" s="1">
        <v>63.486402894660557</v>
      </c>
      <c r="X70" s="1">
        <v>4.6759327055669919</v>
      </c>
      <c r="Y70" s="1">
        <v>9.9064459432434386</v>
      </c>
      <c r="Z70" s="1">
        <v>1.1440673060199114</v>
      </c>
      <c r="AA70" s="1">
        <v>4.553694597744995</v>
      </c>
      <c r="AB70" s="1">
        <v>1.0393354296071529</v>
      </c>
      <c r="AC70" s="1">
        <v>0.20366268011854355</v>
      </c>
      <c r="AD70" s="1">
        <v>1.1115196871829043</v>
      </c>
      <c r="AE70" s="1">
        <v>0.20260792821457926</v>
      </c>
      <c r="AF70" s="1">
        <v>1.2660267161922667</v>
      </c>
      <c r="AG70" s="1">
        <v>0.25170138641510698</v>
      </c>
      <c r="AH70" s="1">
        <v>0.8691867172836899</v>
      </c>
      <c r="AI70" s="16">
        <v>0.12904253326608384</v>
      </c>
      <c r="AJ70" s="1">
        <v>0.88605880335019616</v>
      </c>
      <c r="AK70" s="1">
        <v>0.13453581028893619</v>
      </c>
      <c r="AL70" s="1">
        <v>1.1888097100878794</v>
      </c>
      <c r="AM70" s="1">
        <v>0.27010068024657047</v>
      </c>
      <c r="AN70" s="1">
        <v>0.62037200866149311</v>
      </c>
      <c r="AO70" s="1">
        <v>0.88214032803212128</v>
      </c>
      <c r="AP70" s="16">
        <v>0.27279143932063332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3">
      <c r="A71" s="14" t="s">
        <v>675</v>
      </c>
      <c r="B71" s="1" t="s">
        <v>658</v>
      </c>
      <c r="C71" s="1">
        <v>4.4838184587078054</v>
      </c>
      <c r="D71" s="1">
        <v>1.2218587582366789</v>
      </c>
      <c r="E71" s="1">
        <v>3353.3065239992929</v>
      </c>
      <c r="F71" s="1">
        <v>155.44613737807853</v>
      </c>
      <c r="G71" s="1">
        <v>7211.2211728393231</v>
      </c>
      <c r="H71" s="1">
        <v>41732.053904578133</v>
      </c>
      <c r="I71" s="1">
        <v>26.267026380979125</v>
      </c>
      <c r="J71" s="1">
        <v>4217.1365472809193</v>
      </c>
      <c r="K71" s="1">
        <v>1286.1841708587031</v>
      </c>
      <c r="L71" s="1">
        <v>286.3433728276691</v>
      </c>
      <c r="M71" s="1">
        <v>66.83823080665519</v>
      </c>
      <c r="N71" s="1">
        <v>3014.3588024971527</v>
      </c>
      <c r="O71" s="1" t="s">
        <v>676</v>
      </c>
      <c r="P71" s="1">
        <v>9.1703134448113204</v>
      </c>
      <c r="Q71" s="1">
        <v>6.6683914842869889</v>
      </c>
      <c r="R71" s="1">
        <v>6.718933794250165</v>
      </c>
      <c r="S71" s="1">
        <v>45.381513092499141</v>
      </c>
      <c r="T71" s="1">
        <v>3.89467632712056</v>
      </c>
      <c r="U71" s="1">
        <v>0.12448302902519011</v>
      </c>
      <c r="V71" s="1">
        <v>0.13768565951342746</v>
      </c>
      <c r="W71" s="1">
        <v>63.932642687767135</v>
      </c>
      <c r="X71" s="1">
        <v>4.7277060061595861</v>
      </c>
      <c r="Y71" s="1">
        <v>10.059903503922639</v>
      </c>
      <c r="Z71" s="1">
        <v>1.1601896042014328</v>
      </c>
      <c r="AA71" s="1">
        <v>4.6159140414509441</v>
      </c>
      <c r="AB71" s="1">
        <v>1.2912860394929029</v>
      </c>
      <c r="AC71" s="1">
        <v>0.22973022811531651</v>
      </c>
      <c r="AD71" s="1">
        <v>1.2726919984512726</v>
      </c>
      <c r="AE71" s="1">
        <v>0.18597263857171697</v>
      </c>
      <c r="AF71" s="1">
        <v>1.4305392209727978</v>
      </c>
      <c r="AG71" s="1">
        <v>0.29454209268954701</v>
      </c>
      <c r="AH71" s="1">
        <v>0.81946283444315515</v>
      </c>
      <c r="AI71" s="16">
        <v>0.13238246418119348</v>
      </c>
      <c r="AJ71" s="1">
        <v>0.97835053942496686</v>
      </c>
      <c r="AK71" s="1">
        <v>0.16461391208390419</v>
      </c>
      <c r="AL71" s="1">
        <v>1.4033455453199084</v>
      </c>
      <c r="AM71" s="1">
        <v>0.32473459175242242</v>
      </c>
      <c r="AN71" s="1">
        <v>0.74351380078587048</v>
      </c>
      <c r="AO71" s="1">
        <v>0.90265593292989221</v>
      </c>
      <c r="AP71" s="16">
        <v>0.31416714970604998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3">
      <c r="A72" s="14" t="s">
        <v>677</v>
      </c>
      <c r="B72" s="1" t="s">
        <v>658</v>
      </c>
      <c r="C72" s="1">
        <v>2.7569768682908551</v>
      </c>
      <c r="D72" s="1">
        <v>1.2247435910520115</v>
      </c>
      <c r="E72" s="1">
        <v>2210.4918591102351</v>
      </c>
      <c r="F72" s="1">
        <v>117.24314703153755</v>
      </c>
      <c r="G72" s="1">
        <v>5190.9706831461244</v>
      </c>
      <c r="H72" s="1">
        <v>31593.240835247758</v>
      </c>
      <c r="I72" s="1">
        <v>26.733925136716195</v>
      </c>
      <c r="J72" s="1">
        <v>3354.7483467183033</v>
      </c>
      <c r="K72" s="1">
        <v>1151.7360959614703</v>
      </c>
      <c r="L72" s="1">
        <v>209.57246999305124</v>
      </c>
      <c r="M72" s="1">
        <v>48.085990590334127</v>
      </c>
      <c r="N72" s="1">
        <v>2089.2006333149684</v>
      </c>
      <c r="O72" s="1">
        <v>0.89239743026521301</v>
      </c>
      <c r="P72" s="1">
        <v>8.2371859735261097</v>
      </c>
      <c r="Q72" s="1">
        <v>6.3676158592464533</v>
      </c>
      <c r="R72" s="1">
        <v>7.104055995503284</v>
      </c>
      <c r="S72" s="1">
        <v>39.897875608702883</v>
      </c>
      <c r="T72" s="1">
        <v>3.3691330440284393</v>
      </c>
      <c r="U72" s="1">
        <v>0.1619492194254771</v>
      </c>
      <c r="V72" s="1">
        <v>0.10570176609078893</v>
      </c>
      <c r="W72" s="1">
        <v>52.751487846480707</v>
      </c>
      <c r="X72" s="1">
        <v>3.7279590027068146</v>
      </c>
      <c r="Y72" s="1">
        <v>8.0796735507361994</v>
      </c>
      <c r="Z72" s="1">
        <v>0.82800367842178646</v>
      </c>
      <c r="AA72" s="1">
        <v>3.1965738435936299</v>
      </c>
      <c r="AB72" s="1">
        <v>0.83746789505582275</v>
      </c>
      <c r="AC72" s="1">
        <v>9.2346850264020994E-2</v>
      </c>
      <c r="AD72" s="1">
        <v>0.881869049940462</v>
      </c>
      <c r="AE72" s="1">
        <v>0.22565715256231969</v>
      </c>
      <c r="AF72" s="1">
        <v>0.82022621711155586</v>
      </c>
      <c r="AG72" s="1">
        <v>0.16573060376852633</v>
      </c>
      <c r="AH72" s="1">
        <v>0.65127074041211641</v>
      </c>
      <c r="AI72" s="16">
        <v>0.10999974608330844</v>
      </c>
      <c r="AJ72" s="1">
        <v>0.62831736220503787</v>
      </c>
      <c r="AK72" s="1">
        <v>9.6101253504181583E-2</v>
      </c>
      <c r="AL72" s="1">
        <v>1.1308817414478101</v>
      </c>
      <c r="AM72" s="1">
        <v>0.27567728263125707</v>
      </c>
      <c r="AN72" s="1">
        <v>0.84767314833730778</v>
      </c>
      <c r="AO72" s="1">
        <v>0.56098513676309802</v>
      </c>
      <c r="AP72" s="16">
        <v>0.2253675010829565</v>
      </c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3">
      <c r="A73" s="14" t="s">
        <v>678</v>
      </c>
      <c r="B73" s="1" t="s">
        <v>652</v>
      </c>
      <c r="C73" s="1">
        <v>3.6927628408927715</v>
      </c>
      <c r="D73" s="1">
        <v>1.3085758816735589</v>
      </c>
      <c r="E73" s="1">
        <v>3395.7613806241247</v>
      </c>
      <c r="F73" s="1">
        <v>57.501136933971146</v>
      </c>
      <c r="G73" s="1">
        <v>6634.8816500559678</v>
      </c>
      <c r="H73" s="1">
        <v>38565.226841538461</v>
      </c>
      <c r="I73" s="1">
        <v>14.676390336083621</v>
      </c>
      <c r="J73" s="1">
        <v>3060.5797053463348</v>
      </c>
      <c r="K73" s="1">
        <v>1328.6621156398814</v>
      </c>
      <c r="L73" s="1">
        <v>163.4430302985206</v>
      </c>
      <c r="M73" s="1">
        <v>90.182136087052157</v>
      </c>
      <c r="N73" s="1">
        <v>3192.3224863998048</v>
      </c>
      <c r="O73" s="1">
        <v>0.89674857746776837</v>
      </c>
      <c r="P73" s="1">
        <v>6.6285365428855165</v>
      </c>
      <c r="Q73" s="1">
        <v>10.025910539616758</v>
      </c>
      <c r="R73" s="1">
        <v>8.9945637630147939</v>
      </c>
      <c r="S73" s="1">
        <v>51.799734777789887</v>
      </c>
      <c r="T73" s="1">
        <v>6.4173187859465015</v>
      </c>
      <c r="U73" s="1">
        <v>0.10092996968021546</v>
      </c>
      <c r="V73" s="1">
        <v>0.11824249122139077</v>
      </c>
      <c r="W73" s="1">
        <v>58.767021377577485</v>
      </c>
      <c r="X73" s="1">
        <v>5.74428972786699</v>
      </c>
      <c r="Y73" s="1">
        <v>13.074840497252183</v>
      </c>
      <c r="Z73" s="1">
        <v>1.6146013954586844</v>
      </c>
      <c r="AA73" s="1">
        <v>6.4762532537978137</v>
      </c>
      <c r="AB73" s="1">
        <v>1.5358517384047097</v>
      </c>
      <c r="AC73" s="1">
        <v>0.30216812065441179</v>
      </c>
      <c r="AD73" s="1">
        <v>1.6521292600827584</v>
      </c>
      <c r="AE73" s="1">
        <v>0.26939525411465387</v>
      </c>
      <c r="AF73" s="1">
        <v>1.72448957898542</v>
      </c>
      <c r="AG73" s="1">
        <v>0.34226772251097376</v>
      </c>
      <c r="AH73" s="1">
        <v>1.0654993408873745</v>
      </c>
      <c r="AI73" s="16">
        <v>0.15036937551534385</v>
      </c>
      <c r="AJ73" s="1">
        <v>1.0652269530101579</v>
      </c>
      <c r="AK73" s="1">
        <v>0.15452497890321629</v>
      </c>
      <c r="AL73" s="1">
        <v>1.4016763149523139</v>
      </c>
      <c r="AM73" s="1">
        <v>0.36467100609929654</v>
      </c>
      <c r="AN73" s="1">
        <v>0.65069562789194058</v>
      </c>
      <c r="AO73" s="1">
        <v>0.77235643656490727</v>
      </c>
      <c r="AP73" s="16">
        <v>0.2444666620564353</v>
      </c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3">
      <c r="A74" s="14" t="s">
        <v>679</v>
      </c>
      <c r="B74" s="1" t="s">
        <v>652</v>
      </c>
      <c r="C74" s="1">
        <v>3.4064817862749006</v>
      </c>
      <c r="D74" s="1">
        <v>1.2333492160474824</v>
      </c>
      <c r="E74" s="1">
        <v>2830.5868495842565</v>
      </c>
      <c r="F74" s="1">
        <v>51.608162801912272</v>
      </c>
      <c r="G74" s="1">
        <v>5864.8781791590227</v>
      </c>
      <c r="H74" s="1">
        <v>31368.607942109629</v>
      </c>
      <c r="I74" s="1">
        <v>14.834905350845055</v>
      </c>
      <c r="J74" s="1">
        <v>2561.0726115815874</v>
      </c>
      <c r="K74" s="1">
        <v>1072.7019425297221</v>
      </c>
      <c r="L74" s="1">
        <v>144.00288058432866</v>
      </c>
      <c r="M74" s="1">
        <v>77.792630801346405</v>
      </c>
      <c r="N74" s="1">
        <v>2704.0582992752916</v>
      </c>
      <c r="O74" s="1">
        <v>0.54976477130780488</v>
      </c>
      <c r="P74" s="1">
        <v>6.09754630611714</v>
      </c>
      <c r="Q74" s="1">
        <v>8.9375738979385169</v>
      </c>
      <c r="R74" s="1">
        <v>8.6000061874515179</v>
      </c>
      <c r="S74" s="1">
        <v>46.302397030891505</v>
      </c>
      <c r="T74" s="1">
        <v>5.4280511005450967</v>
      </c>
      <c r="U74" s="1">
        <v>0.10809822940964926</v>
      </c>
      <c r="V74" s="1">
        <v>0.12651697886235969</v>
      </c>
      <c r="W74" s="1">
        <v>53.377936868973322</v>
      </c>
      <c r="X74" s="1">
        <v>4.9673995658151036</v>
      </c>
      <c r="Y74" s="1">
        <v>11.223355736515222</v>
      </c>
      <c r="Z74" s="1">
        <v>1.3418295364787536</v>
      </c>
      <c r="AA74" s="1">
        <v>5.8086741637941124</v>
      </c>
      <c r="AB74" s="1">
        <v>1.3645395812190635</v>
      </c>
      <c r="AC74" s="1">
        <v>0.3064971532059691</v>
      </c>
      <c r="AD74" s="1">
        <v>1.6995707375815843</v>
      </c>
      <c r="AE74" s="1">
        <v>0.2354803405447019</v>
      </c>
      <c r="AF74" s="1">
        <v>1.4818933396884975</v>
      </c>
      <c r="AG74" s="1">
        <v>0.30057772238021629</v>
      </c>
      <c r="AH74" s="1">
        <v>0.90910618761895778</v>
      </c>
      <c r="AI74" s="16">
        <v>0.1478133078663631</v>
      </c>
      <c r="AJ74" s="1">
        <v>0.89725571519454506</v>
      </c>
      <c r="AK74" s="1">
        <v>0.13642881556929623</v>
      </c>
      <c r="AL74" s="1">
        <v>1.3404602022299614</v>
      </c>
      <c r="AM74" s="1">
        <v>0.3384707693320782</v>
      </c>
      <c r="AN74" s="1">
        <v>0.65112771063277752</v>
      </c>
      <c r="AO74" s="1">
        <v>0.72878752543392611</v>
      </c>
      <c r="AP74" s="16">
        <v>0.23460403746743189</v>
      </c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3">
      <c r="A75" s="14" t="s">
        <v>680</v>
      </c>
      <c r="B75" s="1" t="s">
        <v>655</v>
      </c>
      <c r="C75" s="1">
        <v>33.293695893858811</v>
      </c>
      <c r="D75" s="1">
        <v>21.211405761843771</v>
      </c>
      <c r="E75" s="1">
        <v>6547.3776747926186</v>
      </c>
      <c r="F75" s="1">
        <v>31.648551392320645</v>
      </c>
      <c r="G75" s="1">
        <v>658.10827413898744</v>
      </c>
      <c r="H75" s="1">
        <v>22643.154459427042</v>
      </c>
      <c r="I75" s="1">
        <v>24.189629187942909</v>
      </c>
      <c r="J75" s="1">
        <v>43.124106274546449</v>
      </c>
      <c r="K75" s="1">
        <v>6373.1835128925304</v>
      </c>
      <c r="L75" s="1">
        <v>37.13715781239955</v>
      </c>
      <c r="M75" s="1">
        <v>30.115765695854531</v>
      </c>
      <c r="N75" s="1">
        <v>40.096532437485088</v>
      </c>
      <c r="O75" s="1">
        <v>19.443328190881001</v>
      </c>
      <c r="P75" s="1">
        <v>27.281343181545179</v>
      </c>
      <c r="Q75" s="1">
        <v>32.858198726776941</v>
      </c>
      <c r="R75" s="1">
        <v>29.638851575226081</v>
      </c>
      <c r="S75" s="1">
        <v>28.105541684407513</v>
      </c>
      <c r="T75" s="1">
        <v>28.71175265372371</v>
      </c>
      <c r="U75" s="1">
        <v>24.625304942475445</v>
      </c>
      <c r="V75" s="1">
        <v>23.540298684379287</v>
      </c>
      <c r="W75" s="1">
        <v>32.960470357560787</v>
      </c>
      <c r="X75" s="1">
        <v>29.841111923957534</v>
      </c>
      <c r="Y75" s="1">
        <v>29.755236316916683</v>
      </c>
      <c r="Z75" s="1">
        <v>30.458247732818805</v>
      </c>
      <c r="AA75" s="1">
        <v>28.008322513678564</v>
      </c>
      <c r="AB75" s="1">
        <v>29.847169350236037</v>
      </c>
      <c r="AC75" s="1">
        <v>28.710324745149112</v>
      </c>
      <c r="AD75" s="1">
        <v>29.716938845593408</v>
      </c>
      <c r="AE75" s="1">
        <v>31.016521501983679</v>
      </c>
      <c r="AF75" s="1">
        <v>29.792179538084639</v>
      </c>
      <c r="AG75" s="1">
        <v>31.995398939825339</v>
      </c>
      <c r="AH75" s="1">
        <v>30.855386252347394</v>
      </c>
      <c r="AI75" s="16">
        <v>30.229998955596955</v>
      </c>
      <c r="AJ75" s="1">
        <v>28.718248176753061</v>
      </c>
      <c r="AK75" s="1">
        <v>29.44872655669711</v>
      </c>
      <c r="AL75" s="1">
        <v>29.055555088407417</v>
      </c>
      <c r="AM75" s="1">
        <v>31.397093462939285</v>
      </c>
      <c r="AN75" s="1">
        <v>29.464281332128031</v>
      </c>
      <c r="AO75" s="1">
        <v>32.371097488744077</v>
      </c>
      <c r="AP75" s="16">
        <v>29.6550208900439</v>
      </c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3">
      <c r="A76" s="14" t="s">
        <v>681</v>
      </c>
      <c r="B76" s="1" t="s">
        <v>655</v>
      </c>
      <c r="C76" s="1">
        <v>20.558250945575217</v>
      </c>
      <c r="D76" s="1">
        <v>23.816766905469219</v>
      </c>
      <c r="E76" s="1">
        <v>4921.1011681808777</v>
      </c>
      <c r="F76" s="1">
        <v>19.350407394635951</v>
      </c>
      <c r="G76" s="1">
        <v>340.36541920663637</v>
      </c>
      <c r="H76" s="1">
        <v>16980.849986866371</v>
      </c>
      <c r="I76" s="1">
        <v>24.160991820972949</v>
      </c>
      <c r="J76" s="1">
        <v>28.357032070447435</v>
      </c>
      <c r="K76" s="1">
        <v>3401.275130860718</v>
      </c>
      <c r="L76" s="1">
        <v>15.602515371212776</v>
      </c>
      <c r="M76" s="1">
        <v>15.502703414101834</v>
      </c>
      <c r="N76" s="1">
        <v>39.844584379830437</v>
      </c>
      <c r="O76" s="1">
        <v>12.782814246041513</v>
      </c>
      <c r="P76" s="1">
        <v>22.270013463889097</v>
      </c>
      <c r="Q76" s="1">
        <v>18.55667880413122</v>
      </c>
      <c r="R76" s="1">
        <v>18.909952277043235</v>
      </c>
      <c r="S76" s="1">
        <v>18.932460598371065</v>
      </c>
      <c r="T76" s="1">
        <v>19.442152322768084</v>
      </c>
      <c r="U76" s="1">
        <v>22.736831309875388</v>
      </c>
      <c r="V76" s="1">
        <v>16.863238877844669</v>
      </c>
      <c r="W76" s="1">
        <v>16.952725452909743</v>
      </c>
      <c r="X76" s="1">
        <v>18.112727687304158</v>
      </c>
      <c r="Y76" s="1">
        <v>20.274142339286218</v>
      </c>
      <c r="Z76" s="1">
        <v>23.111377574707433</v>
      </c>
      <c r="AA76" s="1">
        <v>26.960775559196659</v>
      </c>
      <c r="AB76" s="1">
        <v>23.76537770287252</v>
      </c>
      <c r="AC76" s="1">
        <v>25.26193057913903</v>
      </c>
      <c r="AD76" s="1">
        <v>24.919399072085646</v>
      </c>
      <c r="AE76" s="1">
        <v>24.79301225503902</v>
      </c>
      <c r="AF76" s="1">
        <v>20.298777306500881</v>
      </c>
      <c r="AG76" s="1">
        <v>20.870628012248339</v>
      </c>
      <c r="AH76" s="1">
        <v>21.585092721695773</v>
      </c>
      <c r="AI76" s="16">
        <v>15.569827337427057</v>
      </c>
      <c r="AJ76" s="1">
        <v>19.932487808256596</v>
      </c>
      <c r="AK76" s="1">
        <v>15.225423172981097</v>
      </c>
      <c r="AL76" s="1">
        <v>14.805566579909891</v>
      </c>
      <c r="AM76" s="1">
        <v>25.004937524949113</v>
      </c>
      <c r="AN76" s="1">
        <v>25.350378534109758</v>
      </c>
      <c r="AO76" s="1">
        <v>24.837271447705199</v>
      </c>
      <c r="AP76" s="16">
        <v>28.340972702526447</v>
      </c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3">
      <c r="A77" s="14" t="s">
        <v>682</v>
      </c>
      <c r="B77" s="1" t="s">
        <v>658</v>
      </c>
      <c r="C77" s="1">
        <v>4.2350892957190363</v>
      </c>
      <c r="D77" s="1">
        <v>0.9014048305073783</v>
      </c>
      <c r="E77" s="1">
        <v>3703.6582155260085</v>
      </c>
      <c r="F77" s="1">
        <v>159.3510205583915</v>
      </c>
      <c r="G77" s="1">
        <v>7296.7234623362865</v>
      </c>
      <c r="H77" s="1">
        <v>41586.195809726167</v>
      </c>
      <c r="I77" s="1">
        <v>24.410870320326627</v>
      </c>
      <c r="J77" s="1">
        <v>4143.1666076358742</v>
      </c>
      <c r="K77" s="1">
        <v>1363.6444044269299</v>
      </c>
      <c r="L77" s="1">
        <v>270.34016325329037</v>
      </c>
      <c r="M77" s="1">
        <v>66.706285417982428</v>
      </c>
      <c r="N77" s="1">
        <v>3034.186425251547</v>
      </c>
      <c r="O77" s="1">
        <v>0.859360555144702</v>
      </c>
      <c r="P77" s="1">
        <v>9.6325582781495562</v>
      </c>
      <c r="Q77" s="1">
        <v>7.7933912520631834</v>
      </c>
      <c r="R77" s="1">
        <v>8.1665893561748391</v>
      </c>
      <c r="S77" s="1">
        <v>52.36617863414498</v>
      </c>
      <c r="T77" s="1">
        <v>4.1967637467482728</v>
      </c>
      <c r="U77" s="1">
        <v>0.13368262560764352</v>
      </c>
      <c r="V77" s="1">
        <v>0.1394462428406863</v>
      </c>
      <c r="W77" s="1">
        <v>64.43119659921949</v>
      </c>
      <c r="X77" s="1">
        <v>4.8527257411500591</v>
      </c>
      <c r="Y77" s="1">
        <v>10.302495754537478</v>
      </c>
      <c r="Z77" s="1">
        <v>1.2333442860486048</v>
      </c>
      <c r="AA77" s="1">
        <v>4.8439707873407558</v>
      </c>
      <c r="AB77" s="1">
        <v>1.1920328639464564</v>
      </c>
      <c r="AC77" s="1">
        <v>0.21713372455252783</v>
      </c>
      <c r="AD77" s="1">
        <v>1.1619355030356353</v>
      </c>
      <c r="AE77" s="1">
        <v>0.20429725887909092</v>
      </c>
      <c r="AF77" s="1">
        <v>1.3237260818730152</v>
      </c>
      <c r="AG77" s="1">
        <v>0.28611655197652275</v>
      </c>
      <c r="AH77" s="1">
        <v>0.859128892404878</v>
      </c>
      <c r="AI77" s="16">
        <v>0.1346674722144526</v>
      </c>
      <c r="AJ77" s="1">
        <v>0.85912379994374732</v>
      </c>
      <c r="AK77" s="1">
        <v>0.1358642427096903</v>
      </c>
      <c r="AL77" s="1">
        <v>1.2425602703445813</v>
      </c>
      <c r="AM77" s="1">
        <v>0.25986281769861941</v>
      </c>
      <c r="AN77" s="1">
        <v>0.72600594158038612</v>
      </c>
      <c r="AO77" s="1">
        <v>0.91480234829115548</v>
      </c>
      <c r="AP77" s="16">
        <v>0.2850130183872312</v>
      </c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3">
      <c r="A78" s="14" t="s">
        <v>683</v>
      </c>
      <c r="B78" s="1" t="s">
        <v>658</v>
      </c>
      <c r="C78" s="1">
        <v>4.0686319827050594</v>
      </c>
      <c r="D78" s="1">
        <v>1.0778849420453804</v>
      </c>
      <c r="E78" s="1">
        <v>3320.5819386686117</v>
      </c>
      <c r="F78" s="1">
        <v>146.95226162106576</v>
      </c>
      <c r="G78" s="1">
        <v>7528.1376331936208</v>
      </c>
      <c r="H78" s="1">
        <v>42190.174484140021</v>
      </c>
      <c r="I78" s="1">
        <v>24.348945765981863</v>
      </c>
      <c r="J78" s="1">
        <v>3677.0230089209522</v>
      </c>
      <c r="K78" s="1">
        <v>1426.2553936420331</v>
      </c>
      <c r="L78" s="1">
        <v>287.40787062117039</v>
      </c>
      <c r="M78" s="1">
        <v>69.438333362354854</v>
      </c>
      <c r="N78" s="1">
        <v>3490.7156498491595</v>
      </c>
      <c r="O78" s="1">
        <v>0.74814314055312292</v>
      </c>
      <c r="P78" s="1">
        <v>10.915703180037097</v>
      </c>
      <c r="Q78" s="1">
        <v>7.9981506981244737</v>
      </c>
      <c r="R78" s="1">
        <v>7.9478567262607207</v>
      </c>
      <c r="S78" s="1">
        <v>52.717205909574467</v>
      </c>
      <c r="T78" s="1">
        <v>4.6289665382119658</v>
      </c>
      <c r="U78" s="1">
        <v>0.14554362329502615</v>
      </c>
      <c r="V78" s="1">
        <v>0.13673664293002991</v>
      </c>
      <c r="W78" s="1">
        <v>65.504010085337342</v>
      </c>
      <c r="X78" s="1">
        <v>4.965504093043644</v>
      </c>
      <c r="Y78" s="1">
        <v>10.299697453695963</v>
      </c>
      <c r="Z78" s="1">
        <v>1.1571209633907233</v>
      </c>
      <c r="AA78" s="1">
        <v>4.7386737438240969</v>
      </c>
      <c r="AB78" s="1">
        <v>1.1902997761881833</v>
      </c>
      <c r="AC78" s="1">
        <v>0.18752758547663637</v>
      </c>
      <c r="AD78" s="1">
        <v>1.0782107354457173</v>
      </c>
      <c r="AE78" s="1">
        <v>0.18672271692856685</v>
      </c>
      <c r="AF78" s="1">
        <v>1.2739331535355396</v>
      </c>
      <c r="AG78" s="1">
        <v>0.27436103677093182</v>
      </c>
      <c r="AH78" s="1">
        <v>0.92457355602543656</v>
      </c>
      <c r="AI78" s="16">
        <v>0.13023864655905668</v>
      </c>
      <c r="AJ78" s="1">
        <v>1.0465240626200658</v>
      </c>
      <c r="AK78" s="1">
        <v>0.16123315698811702</v>
      </c>
      <c r="AL78" s="1">
        <v>1.3090772259039454</v>
      </c>
      <c r="AM78" s="1">
        <v>0.28624330653932711</v>
      </c>
      <c r="AN78" s="1">
        <v>0.69258019526429015</v>
      </c>
      <c r="AO78" s="1">
        <v>0.93438137971823199</v>
      </c>
      <c r="AP78" s="16">
        <v>0.30838562895619598</v>
      </c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3">
      <c r="A79" s="14" t="s">
        <v>684</v>
      </c>
      <c r="B79" s="1" t="s">
        <v>658</v>
      </c>
      <c r="C79" s="1">
        <v>3.1566825469307584</v>
      </c>
      <c r="D79" s="1">
        <v>1.2299910473658222</v>
      </c>
      <c r="E79" s="1">
        <v>2717.0623328465635</v>
      </c>
      <c r="F79" s="1">
        <v>133.18707019599901</v>
      </c>
      <c r="G79" s="1">
        <v>6344.9310371614893</v>
      </c>
      <c r="H79" s="1">
        <v>35316.896601580447</v>
      </c>
      <c r="I79" s="1">
        <v>20.869099881879968</v>
      </c>
      <c r="J79" s="1">
        <v>2931.7397658530876</v>
      </c>
      <c r="K79" s="1">
        <v>1092.7193317773877</v>
      </c>
      <c r="L79" s="1">
        <v>216.67431037179989</v>
      </c>
      <c r="M79" s="1">
        <v>53.776603549171213</v>
      </c>
      <c r="N79" s="1">
        <v>2423.0360101890869</v>
      </c>
      <c r="O79" s="1">
        <v>0.76497463665174381</v>
      </c>
      <c r="P79" s="1">
        <v>8.1382059390584214</v>
      </c>
      <c r="Q79" s="1">
        <v>6.2430074870228331</v>
      </c>
      <c r="R79" s="1">
        <v>6.4062968926201584</v>
      </c>
      <c r="S79" s="1">
        <v>42.185433498062324</v>
      </c>
      <c r="T79" s="1">
        <v>3.4237865544781703</v>
      </c>
      <c r="U79" s="1">
        <v>0.1302894567225025</v>
      </c>
      <c r="V79" s="1">
        <v>0.11604134279206268</v>
      </c>
      <c r="W79" s="1">
        <v>52.130342818903472</v>
      </c>
      <c r="X79" s="1">
        <v>4.0165382429987648</v>
      </c>
      <c r="Y79" s="1">
        <v>8.6374367137618666</v>
      </c>
      <c r="Z79" s="1">
        <v>0.99132325577564806</v>
      </c>
      <c r="AA79" s="1">
        <v>4.2371044528576345</v>
      </c>
      <c r="AB79" s="1">
        <v>1.0430096648588665</v>
      </c>
      <c r="AC79" s="1">
        <v>0.16937888729338671</v>
      </c>
      <c r="AD79" s="1">
        <v>0.9351426260741208</v>
      </c>
      <c r="AE79" s="1">
        <v>0.17272933907133781</v>
      </c>
      <c r="AF79" s="1">
        <v>1.0139744953075553</v>
      </c>
      <c r="AG79" s="1">
        <v>0.27315010329210671</v>
      </c>
      <c r="AH79" s="1">
        <v>0.72666266132451873</v>
      </c>
      <c r="AI79" s="16">
        <v>0.11291393014997511</v>
      </c>
      <c r="AJ79" s="1">
        <v>0.8957483253708487</v>
      </c>
      <c r="AK79" s="1">
        <v>0.1236640878127177</v>
      </c>
      <c r="AL79" s="1">
        <v>1.1105021101288752</v>
      </c>
      <c r="AM79" s="1">
        <v>0.2755928472535677</v>
      </c>
      <c r="AN79" s="1">
        <v>0.74388514350302171</v>
      </c>
      <c r="AO79" s="1">
        <v>0.88068286209492364</v>
      </c>
      <c r="AP79" s="16">
        <v>0.25311855377986847</v>
      </c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3">
      <c r="A80" s="14" t="s">
        <v>685</v>
      </c>
      <c r="B80" s="1" t="s">
        <v>658</v>
      </c>
      <c r="C80" s="1">
        <v>3.4614059863244511</v>
      </c>
      <c r="D80" s="1">
        <v>0.93812691636775658</v>
      </c>
      <c r="E80" s="1">
        <v>2997.141198520394</v>
      </c>
      <c r="F80" s="1">
        <v>146.72183447072672</v>
      </c>
      <c r="G80" s="1">
        <v>7030.1453303373537</v>
      </c>
      <c r="H80" s="1">
        <v>40369.679962947717</v>
      </c>
      <c r="I80" s="1">
        <v>20.827577681839959</v>
      </c>
      <c r="J80" s="1">
        <v>3410.4146037988749</v>
      </c>
      <c r="K80" s="1">
        <v>1324.5031815089835</v>
      </c>
      <c r="L80" s="1">
        <v>252.37365952544039</v>
      </c>
      <c r="M80" s="1">
        <v>60.585931823310517</v>
      </c>
      <c r="N80" s="1">
        <v>2807.9025600294735</v>
      </c>
      <c r="O80" s="1">
        <v>0.54565620778939872</v>
      </c>
      <c r="P80" s="1">
        <v>9.0311939136875399</v>
      </c>
      <c r="Q80" s="1">
        <v>7.4160759432060459</v>
      </c>
      <c r="R80" s="1">
        <v>7.3687467186332558</v>
      </c>
      <c r="S80" s="1">
        <v>49.636317437249438</v>
      </c>
      <c r="T80" s="1">
        <v>4.0445813667202897</v>
      </c>
      <c r="U80" s="1">
        <v>0.10164395581823399</v>
      </c>
      <c r="V80" s="1">
        <v>0.12872404592809919</v>
      </c>
      <c r="W80" s="1">
        <v>59.810089606068715</v>
      </c>
      <c r="X80" s="1">
        <v>4.4559131361503166</v>
      </c>
      <c r="Y80" s="1">
        <v>9.6028422274623786</v>
      </c>
      <c r="Z80" s="1">
        <v>1.0964243324925276</v>
      </c>
      <c r="AA80" s="1">
        <v>4.4745787283227321</v>
      </c>
      <c r="AB80" s="1">
        <v>1.0261077932992828</v>
      </c>
      <c r="AC80" s="1">
        <v>0.176246614883321</v>
      </c>
      <c r="AD80" s="1">
        <v>1.155205316653986</v>
      </c>
      <c r="AE80" s="1">
        <v>0.19186295756346866</v>
      </c>
      <c r="AF80" s="1">
        <v>1.3398274086058704</v>
      </c>
      <c r="AG80" s="1">
        <v>0.2851551698455001</v>
      </c>
      <c r="AH80" s="1">
        <v>0.78481331567354262</v>
      </c>
      <c r="AI80" s="16">
        <v>0.10391997751102583</v>
      </c>
      <c r="AJ80" s="1">
        <v>0.93744100671278885</v>
      </c>
      <c r="AK80" s="1">
        <v>0.12561215228338507</v>
      </c>
      <c r="AL80" s="1">
        <v>1.329385821555376</v>
      </c>
      <c r="AM80" s="1">
        <v>0.2749879849850293</v>
      </c>
      <c r="AN80" s="1">
        <v>0.6825251331102733</v>
      </c>
      <c r="AO80" s="1">
        <v>0.88061091155215143</v>
      </c>
      <c r="AP80" s="16">
        <v>0.28671955338295868</v>
      </c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3">
      <c r="A81" s="14" t="s">
        <v>686</v>
      </c>
      <c r="B81" s="1" t="s">
        <v>658</v>
      </c>
      <c r="C81" s="1">
        <v>8.2928121240261543</v>
      </c>
      <c r="D81" s="1" t="s">
        <v>687</v>
      </c>
      <c r="E81" s="1">
        <v>4113.9400515615316</v>
      </c>
      <c r="F81" s="1">
        <v>189.60066979054443</v>
      </c>
      <c r="G81" s="1">
        <v>8403.4488251240327</v>
      </c>
      <c r="H81" s="1">
        <v>46441.515019856597</v>
      </c>
      <c r="I81" s="1">
        <v>108.54442003928945</v>
      </c>
      <c r="J81" s="1">
        <v>4127.9652842068144</v>
      </c>
      <c r="K81" s="1">
        <v>2335.5177427278422</v>
      </c>
      <c r="L81" s="1">
        <v>315.98887524261193</v>
      </c>
      <c r="M81" s="1">
        <v>70.353463895647678</v>
      </c>
      <c r="N81" s="1">
        <v>3409.3675870843408</v>
      </c>
      <c r="O81" s="1" t="s">
        <v>688</v>
      </c>
      <c r="P81" s="1">
        <v>12.736021815879557</v>
      </c>
      <c r="Q81" s="1">
        <v>7.8241379498510817</v>
      </c>
      <c r="R81" s="1">
        <v>8.1773188895065321</v>
      </c>
      <c r="S81" s="1">
        <v>58.194495481392551</v>
      </c>
      <c r="T81" s="1">
        <v>4.9910669369052387</v>
      </c>
      <c r="U81" s="1" t="s">
        <v>689</v>
      </c>
      <c r="V81" s="1" t="s">
        <v>690</v>
      </c>
      <c r="W81" s="1">
        <v>69.30548337367604</v>
      </c>
      <c r="X81" s="1">
        <v>5.2806711638712605</v>
      </c>
      <c r="Y81" s="1">
        <v>10.714339260079369</v>
      </c>
      <c r="Z81" s="1">
        <v>1.562471724204741</v>
      </c>
      <c r="AA81" s="1">
        <v>4.4320576096676225</v>
      </c>
      <c r="AB81" s="1">
        <v>1.7433006057690805</v>
      </c>
      <c r="AC81" s="1">
        <v>0.30474866806041429</v>
      </c>
      <c r="AD81" s="1">
        <v>1.4935891726306436</v>
      </c>
      <c r="AE81" s="1">
        <v>0.26376780417027906</v>
      </c>
      <c r="AF81" s="1">
        <v>1.1902825756371873</v>
      </c>
      <c r="AG81" s="1">
        <v>0.39876303975788174</v>
      </c>
      <c r="AH81" s="1">
        <v>1.4412204856863302</v>
      </c>
      <c r="AI81" s="16">
        <v>0.17322590503374891</v>
      </c>
      <c r="AJ81" s="1">
        <v>1.2771415981048242</v>
      </c>
      <c r="AK81" s="1">
        <v>0.20602538711641866</v>
      </c>
      <c r="AL81" s="1">
        <v>1.4862818929034511</v>
      </c>
      <c r="AM81" s="1">
        <v>0.32038374170547879</v>
      </c>
      <c r="AN81" s="1">
        <v>1.0242458577762654</v>
      </c>
      <c r="AO81" s="1">
        <v>1.0934966035935947</v>
      </c>
      <c r="AP81" s="16">
        <v>0.30249722621099806</v>
      </c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x14ac:dyDescent="0.3">
      <c r="A82" s="14" t="s">
        <v>691</v>
      </c>
      <c r="B82" s="1" t="s">
        <v>658</v>
      </c>
      <c r="C82" s="1">
        <v>3.8509850016055278</v>
      </c>
      <c r="D82" s="1">
        <v>0.93872647417121058</v>
      </c>
      <c r="E82" s="1">
        <v>3305.0280990671936</v>
      </c>
      <c r="F82" s="1">
        <v>152.79757148906751</v>
      </c>
      <c r="G82" s="1">
        <v>7217.6828736184525</v>
      </c>
      <c r="H82" s="1">
        <v>37962.524571865062</v>
      </c>
      <c r="I82" s="1">
        <v>22.173586150149564</v>
      </c>
      <c r="J82" s="1">
        <v>3225.9863485895794</v>
      </c>
      <c r="K82" s="1">
        <v>1255.4566557493417</v>
      </c>
      <c r="L82" s="1">
        <v>256.67244199969309</v>
      </c>
      <c r="M82" s="1">
        <v>62.012282118100202</v>
      </c>
      <c r="N82" s="1">
        <v>2910.3585288050404</v>
      </c>
      <c r="O82" s="1">
        <v>0.67275765345630201</v>
      </c>
      <c r="P82" s="1">
        <v>9.8016493323048515</v>
      </c>
      <c r="Q82" s="1">
        <v>7.7607823609270259</v>
      </c>
      <c r="R82" s="1">
        <v>8.028318353230441</v>
      </c>
      <c r="S82" s="1">
        <v>54.049147897041976</v>
      </c>
      <c r="T82" s="1">
        <v>4.3111026434058584</v>
      </c>
      <c r="U82" s="1">
        <v>0.11488328177254635</v>
      </c>
      <c r="V82" s="1">
        <v>0.14234214611107984</v>
      </c>
      <c r="W82" s="1">
        <v>65.312400685960711</v>
      </c>
      <c r="X82" s="1">
        <v>5.0309374672289824</v>
      </c>
      <c r="Y82" s="1">
        <v>10.832722951059001</v>
      </c>
      <c r="Z82" s="1">
        <v>1.2600412601991364</v>
      </c>
      <c r="AA82" s="1">
        <v>4.9962991659141771</v>
      </c>
      <c r="AB82" s="1">
        <v>1.1227776588936893</v>
      </c>
      <c r="AC82" s="1">
        <v>0.1963120826320498</v>
      </c>
      <c r="AD82" s="1">
        <v>1.1650271202108811</v>
      </c>
      <c r="AE82" s="1">
        <v>0.22133726631301168</v>
      </c>
      <c r="AF82" s="1">
        <v>1.2175765673209373</v>
      </c>
      <c r="AG82" s="1">
        <v>0.26155380782867066</v>
      </c>
      <c r="AH82" s="1">
        <v>0.79210800101248491</v>
      </c>
      <c r="AI82" s="16">
        <v>0.11126414601593142</v>
      </c>
      <c r="AJ82" s="1">
        <v>0.95188419645306255</v>
      </c>
      <c r="AK82" s="1">
        <v>0.139545414682787</v>
      </c>
      <c r="AL82" s="1">
        <v>1.3162286845458913</v>
      </c>
      <c r="AM82" s="1">
        <v>0.29684070739785529</v>
      </c>
      <c r="AN82" s="1">
        <v>0.76568944770177161</v>
      </c>
      <c r="AO82" s="1">
        <v>0.88758818854007915</v>
      </c>
      <c r="AP82" s="16">
        <v>0.33026720028174472</v>
      </c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x14ac:dyDescent="0.3">
      <c r="A83" s="14" t="s">
        <v>692</v>
      </c>
      <c r="B83" s="1" t="s">
        <v>658</v>
      </c>
      <c r="C83" s="1">
        <v>3.9235572781608532</v>
      </c>
      <c r="D83" s="1">
        <v>1.1801599907627578</v>
      </c>
      <c r="E83" s="1">
        <v>3191.9407859681628</v>
      </c>
      <c r="F83" s="1">
        <v>150.33612034838487</v>
      </c>
      <c r="G83" s="1">
        <v>7080.7368466804037</v>
      </c>
      <c r="H83" s="1">
        <v>39272.877771303196</v>
      </c>
      <c r="I83" s="1">
        <v>22.022476001603415</v>
      </c>
      <c r="J83" s="1">
        <v>3392.6716066761578</v>
      </c>
      <c r="K83" s="1">
        <v>1457.7137584672316</v>
      </c>
      <c r="L83" s="1">
        <v>282.83641600411448</v>
      </c>
      <c r="M83" s="1">
        <v>69.270536231104131</v>
      </c>
      <c r="N83" s="1">
        <v>3328.5735696970501</v>
      </c>
      <c r="O83" s="1">
        <v>0.68343012105102274</v>
      </c>
      <c r="P83" s="1">
        <v>9.2456080937189675</v>
      </c>
      <c r="Q83" s="1">
        <v>7.2126183743341477</v>
      </c>
      <c r="R83" s="1">
        <v>7.5341226116851949</v>
      </c>
      <c r="S83" s="1">
        <v>51.109731229240012</v>
      </c>
      <c r="T83" s="1">
        <v>4.151712419912224</v>
      </c>
      <c r="U83" s="1">
        <v>0.1174270626016324</v>
      </c>
      <c r="V83" s="1">
        <v>0.13753804510386805</v>
      </c>
      <c r="W83" s="1">
        <v>62.79142416415133</v>
      </c>
      <c r="X83" s="1">
        <v>4.8450047796018936</v>
      </c>
      <c r="Y83" s="1">
        <v>10.421107631789042</v>
      </c>
      <c r="Z83" s="1">
        <v>1.2923958112439407</v>
      </c>
      <c r="AA83" s="1">
        <v>4.7659201182718416</v>
      </c>
      <c r="AB83" s="1">
        <v>1.210275728734107</v>
      </c>
      <c r="AC83" s="1">
        <v>0.18171918225291503</v>
      </c>
      <c r="AD83" s="1">
        <v>1.1241921129054608</v>
      </c>
      <c r="AE83" s="1">
        <v>0.18007510429561954</v>
      </c>
      <c r="AF83" s="1">
        <v>1.3199656775987882</v>
      </c>
      <c r="AG83" s="1">
        <v>0.26857930036815314</v>
      </c>
      <c r="AH83" s="1">
        <v>0.813486261663392</v>
      </c>
      <c r="AI83" s="16">
        <v>0.11647159584923002</v>
      </c>
      <c r="AJ83" s="1">
        <v>0.83721754958534056</v>
      </c>
      <c r="AK83" s="1">
        <v>0.11135170586768466</v>
      </c>
      <c r="AL83" s="1">
        <v>1.2942467262250148</v>
      </c>
      <c r="AM83" s="1">
        <v>0.26680615409402575</v>
      </c>
      <c r="AN83" s="1">
        <v>0.69045673365479809</v>
      </c>
      <c r="AO83" s="1">
        <v>0.82225022417902816</v>
      </c>
      <c r="AP83" s="16">
        <v>0.26979489690930059</v>
      </c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x14ac:dyDescent="0.3">
      <c r="A84" s="14" t="s">
        <v>693</v>
      </c>
      <c r="B84" s="1" t="s">
        <v>658</v>
      </c>
      <c r="C84" s="1">
        <v>3.3856981999247551</v>
      </c>
      <c r="D84" s="1">
        <v>0.90514446164222739</v>
      </c>
      <c r="E84" s="1">
        <v>3038.8656760823237</v>
      </c>
      <c r="F84" s="1">
        <v>155.726499826592</v>
      </c>
      <c r="G84" s="1">
        <v>7103.5137976851274</v>
      </c>
      <c r="H84" s="1">
        <v>40293.542518566035</v>
      </c>
      <c r="I84" s="1">
        <v>22.825026406933375</v>
      </c>
      <c r="J84" s="1">
        <v>3254.1031451470039</v>
      </c>
      <c r="K84" s="1">
        <v>1264.9099508392192</v>
      </c>
      <c r="L84" s="1">
        <v>258.43852117688471</v>
      </c>
      <c r="M84" s="1">
        <v>61.336319571725568</v>
      </c>
      <c r="N84" s="1">
        <v>2987.8200829974608</v>
      </c>
      <c r="O84" s="1" t="s">
        <v>694</v>
      </c>
      <c r="P84" s="1">
        <v>10.368098752084535</v>
      </c>
      <c r="Q84" s="1">
        <v>7.1959244587290234</v>
      </c>
      <c r="R84" s="1">
        <v>8.0017923808434563</v>
      </c>
      <c r="S84" s="1">
        <v>51.631403748503395</v>
      </c>
      <c r="T84" s="1">
        <v>4.1591608819663826</v>
      </c>
      <c r="U84" s="1">
        <v>0.11243436621011649</v>
      </c>
      <c r="V84" s="1">
        <v>0.13914959191837992</v>
      </c>
      <c r="W84" s="1">
        <v>60.364959988410561</v>
      </c>
      <c r="X84" s="1">
        <v>4.5945866793333314</v>
      </c>
      <c r="Y84" s="1">
        <v>9.7703141293622142</v>
      </c>
      <c r="Z84" s="1">
        <v>1.1475866820738065</v>
      </c>
      <c r="AA84" s="1">
        <v>4.6754914995223151</v>
      </c>
      <c r="AB84" s="1">
        <v>1.0409310840843995</v>
      </c>
      <c r="AC84" s="1">
        <v>0.17129516624949848</v>
      </c>
      <c r="AD84" s="1">
        <v>1.0232479141641233</v>
      </c>
      <c r="AE84" s="1">
        <v>0.17586063384473458</v>
      </c>
      <c r="AF84" s="1">
        <v>1.2529978647318263</v>
      </c>
      <c r="AG84" s="1">
        <v>0.28994089735191209</v>
      </c>
      <c r="AH84" s="1">
        <v>0.80770129585631356</v>
      </c>
      <c r="AI84" s="16">
        <v>0.13518085946015532</v>
      </c>
      <c r="AJ84" s="1">
        <v>0.81081495470572051</v>
      </c>
      <c r="AK84" s="1">
        <v>0.14834076719475259</v>
      </c>
      <c r="AL84" s="1">
        <v>1.1793448688800188</v>
      </c>
      <c r="AM84" s="1">
        <v>0.2955393345278326</v>
      </c>
      <c r="AN84" s="1">
        <v>0.72114913431959804</v>
      </c>
      <c r="AO84" s="1">
        <v>0.90414736982118338</v>
      </c>
      <c r="AP84" s="16">
        <v>0.26200321756689005</v>
      </c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x14ac:dyDescent="0.3">
      <c r="A85" s="14" t="s">
        <v>695</v>
      </c>
      <c r="B85" s="1" t="s">
        <v>658</v>
      </c>
      <c r="C85" s="1">
        <v>3.4629347204377239</v>
      </c>
      <c r="D85" s="1">
        <v>0.87704387304319109</v>
      </c>
      <c r="E85" s="1">
        <v>3073.5430935877293</v>
      </c>
      <c r="F85" s="1">
        <v>152.59902164389393</v>
      </c>
      <c r="G85" s="1">
        <v>7063.4117428919417</v>
      </c>
      <c r="H85" s="1">
        <v>38534.147807435664</v>
      </c>
      <c r="I85" s="1">
        <v>24.817864846247662</v>
      </c>
      <c r="J85" s="1">
        <v>3085.1903332337533</v>
      </c>
      <c r="K85" s="1">
        <v>1278.9120475486036</v>
      </c>
      <c r="L85" s="1">
        <v>250.05741101954746</v>
      </c>
      <c r="M85" s="1">
        <v>63.074271318431784</v>
      </c>
      <c r="N85" s="1">
        <v>3039.9949179766932</v>
      </c>
      <c r="O85" s="1">
        <v>0.71045409085350208</v>
      </c>
      <c r="P85" s="1">
        <v>8.7478949694038715</v>
      </c>
      <c r="Q85" s="1">
        <v>7.0255161859190869</v>
      </c>
      <c r="R85" s="1">
        <v>6.9350504188616879</v>
      </c>
      <c r="S85" s="1">
        <v>46.297906277607098</v>
      </c>
      <c r="T85" s="1">
        <v>3.8067529886305005</v>
      </c>
      <c r="U85" s="1">
        <v>0.11848047051426606</v>
      </c>
      <c r="V85" s="1">
        <v>0.1213548799167416</v>
      </c>
      <c r="W85" s="1">
        <v>56.778094454200371</v>
      </c>
      <c r="X85" s="1">
        <v>4.3835946063865396</v>
      </c>
      <c r="Y85" s="1">
        <v>9.3254402312860396</v>
      </c>
      <c r="Z85" s="1">
        <v>1.1127557743115153</v>
      </c>
      <c r="AA85" s="1">
        <v>4.5374937164715989</v>
      </c>
      <c r="AB85" s="1">
        <v>1.0065625976909394</v>
      </c>
      <c r="AC85" s="1">
        <v>0.18728535589246453</v>
      </c>
      <c r="AD85" s="1">
        <v>1.1452356289115602</v>
      </c>
      <c r="AE85" s="1">
        <v>0.20153532823422141</v>
      </c>
      <c r="AF85" s="1">
        <v>1.2535319066957944</v>
      </c>
      <c r="AG85" s="1">
        <v>0.28203131345238242</v>
      </c>
      <c r="AH85" s="1">
        <v>0.77038522197196646</v>
      </c>
      <c r="AI85" s="16">
        <v>0.12982417229032403</v>
      </c>
      <c r="AJ85" s="1">
        <v>0.86260006189013738</v>
      </c>
      <c r="AK85" s="1">
        <v>0.13794936436952449</v>
      </c>
      <c r="AL85" s="1">
        <v>1.3620848334994582</v>
      </c>
      <c r="AM85" s="1">
        <v>0.26814084279377448</v>
      </c>
      <c r="AN85" s="1">
        <v>0.74732685012936684</v>
      </c>
      <c r="AO85" s="1">
        <v>0.85965278028246039</v>
      </c>
      <c r="AP85" s="16">
        <v>0.28585421753647539</v>
      </c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x14ac:dyDescent="0.3">
      <c r="A86" s="14" t="s">
        <v>696</v>
      </c>
      <c r="B86" s="1" t="s">
        <v>658</v>
      </c>
      <c r="C86" s="1">
        <v>4.044349531054527</v>
      </c>
      <c r="D86" s="1">
        <v>1.0464208957522669</v>
      </c>
      <c r="E86" s="1">
        <v>3856.3171907589899</v>
      </c>
      <c r="F86" s="1">
        <v>149.35549006013804</v>
      </c>
      <c r="G86" s="1">
        <v>7730.3051897894529</v>
      </c>
      <c r="H86" s="1">
        <v>43550.804326737314</v>
      </c>
      <c r="I86" s="1">
        <v>23.248308614283665</v>
      </c>
      <c r="J86" s="1">
        <v>3726.0777443239076</v>
      </c>
      <c r="K86" s="1">
        <v>1373.1407642356969</v>
      </c>
      <c r="L86" s="1">
        <v>287.51578366475741</v>
      </c>
      <c r="M86" s="1">
        <v>65.701344951816154</v>
      </c>
      <c r="N86" s="1">
        <v>3182.0626222902233</v>
      </c>
      <c r="O86" s="1">
        <v>0.79257604574616336</v>
      </c>
      <c r="P86" s="1">
        <v>10.579437303503802</v>
      </c>
      <c r="Q86" s="1">
        <v>7.7388603222211358</v>
      </c>
      <c r="R86" s="1">
        <v>8.0186685080925084</v>
      </c>
      <c r="S86" s="1">
        <v>52.371311784080042</v>
      </c>
      <c r="T86" s="1">
        <v>4.0350526161747124</v>
      </c>
      <c r="U86" s="1" t="s">
        <v>697</v>
      </c>
      <c r="V86" s="1">
        <v>0.12703893512307249</v>
      </c>
      <c r="W86" s="1">
        <v>63.882176898922893</v>
      </c>
      <c r="X86" s="1">
        <v>4.8188273272924889</v>
      </c>
      <c r="Y86" s="1">
        <v>10.307184946849961</v>
      </c>
      <c r="Z86" s="1">
        <v>1.2003750912651907</v>
      </c>
      <c r="AA86" s="1">
        <v>4.4988071745901879</v>
      </c>
      <c r="AB86" s="1">
        <v>1.1372054049006379</v>
      </c>
      <c r="AC86" s="1">
        <v>0.16377776175748354</v>
      </c>
      <c r="AD86" s="1">
        <v>1.2245425347158525</v>
      </c>
      <c r="AE86" s="1">
        <v>0.20519661042164308</v>
      </c>
      <c r="AF86" s="1">
        <v>1.5502927208348043</v>
      </c>
      <c r="AG86" s="1">
        <v>0.30859439581641029</v>
      </c>
      <c r="AH86" s="1">
        <v>0.94524253604720099</v>
      </c>
      <c r="AI86" s="16">
        <v>0.13476909710364993</v>
      </c>
      <c r="AJ86" s="1">
        <v>0.92104963580211741</v>
      </c>
      <c r="AK86" s="1">
        <v>0.1524547768928757</v>
      </c>
      <c r="AL86" s="1">
        <v>1.4970459175246733</v>
      </c>
      <c r="AM86" s="1">
        <v>0.32012330918792498</v>
      </c>
      <c r="AN86" s="1">
        <v>0.70183256589888665</v>
      </c>
      <c r="AO86" s="1">
        <v>0.94091623047793682</v>
      </c>
      <c r="AP86" s="16">
        <v>0.25386424198736923</v>
      </c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3">
      <c r="A87" s="14" t="s">
        <v>698</v>
      </c>
      <c r="B87" s="1" t="s">
        <v>658</v>
      </c>
      <c r="C87" s="1">
        <v>4.2908788059921852</v>
      </c>
      <c r="D87" s="1">
        <v>1.0964112284157912</v>
      </c>
      <c r="E87" s="1">
        <v>3683.6214102643066</v>
      </c>
      <c r="F87" s="1">
        <v>170.29227935022689</v>
      </c>
      <c r="G87" s="1">
        <v>8003.3386989362052</v>
      </c>
      <c r="H87" s="1">
        <v>43103.540744049766</v>
      </c>
      <c r="I87" s="1">
        <v>25.826412762109783</v>
      </c>
      <c r="J87" s="1">
        <v>3327.8919843707849</v>
      </c>
      <c r="K87" s="1">
        <v>1378.9554375696425</v>
      </c>
      <c r="L87" s="1">
        <v>282.09062020621275</v>
      </c>
      <c r="M87" s="1">
        <v>66.667276203664954</v>
      </c>
      <c r="N87" s="1">
        <v>3189.2174365720498</v>
      </c>
      <c r="O87" s="1">
        <v>0.81539763480867811</v>
      </c>
      <c r="P87" s="1">
        <v>9.9321724806766003</v>
      </c>
      <c r="Q87" s="1">
        <v>7.9118031809524547</v>
      </c>
      <c r="R87" s="1">
        <v>8.4597057855459443</v>
      </c>
      <c r="S87" s="1">
        <v>56.472154919849899</v>
      </c>
      <c r="T87" s="1">
        <v>4.6842576005513932</v>
      </c>
      <c r="U87" s="1">
        <v>9.7889804789700857E-2</v>
      </c>
      <c r="V87" s="1">
        <v>0.14322976822847588</v>
      </c>
      <c r="W87" s="1">
        <v>65.164434398708977</v>
      </c>
      <c r="X87" s="1">
        <v>4.8357077013159397</v>
      </c>
      <c r="Y87" s="1">
        <v>10.38317060980259</v>
      </c>
      <c r="Z87" s="1">
        <v>1.1750825711240895</v>
      </c>
      <c r="AA87" s="1">
        <v>5.0705871145983297</v>
      </c>
      <c r="AB87" s="1">
        <v>1.1846628285639711</v>
      </c>
      <c r="AC87" s="1">
        <v>0.18699510308822176</v>
      </c>
      <c r="AD87" s="1">
        <v>1.1511372275971619</v>
      </c>
      <c r="AE87" s="1">
        <v>0.17281323287176339</v>
      </c>
      <c r="AF87" s="1">
        <v>1.2831705305481265</v>
      </c>
      <c r="AG87" s="1">
        <v>0.25135241096272048</v>
      </c>
      <c r="AH87" s="1">
        <v>0.8755473382231872</v>
      </c>
      <c r="AI87" s="16">
        <v>0.12001471154418773</v>
      </c>
      <c r="AJ87" s="1">
        <v>0.87161501675609676</v>
      </c>
      <c r="AK87" s="1">
        <v>0.1207690318813639</v>
      </c>
      <c r="AL87" s="1">
        <v>1.3386724061049502</v>
      </c>
      <c r="AM87" s="1">
        <v>0.32767654057491152</v>
      </c>
      <c r="AN87" s="1">
        <v>0.72970482022101169</v>
      </c>
      <c r="AO87" s="1">
        <v>0.96300274882774495</v>
      </c>
      <c r="AP87" s="16">
        <v>0.27377477865478089</v>
      </c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3">
      <c r="A88" s="14" t="s">
        <v>699</v>
      </c>
      <c r="B88" s="1" t="s">
        <v>658</v>
      </c>
      <c r="C88" s="1">
        <v>4.0689194517883127</v>
      </c>
      <c r="D88" s="1">
        <v>1.1369782399592632</v>
      </c>
      <c r="E88" s="1">
        <v>3524.0776378278147</v>
      </c>
      <c r="F88" s="1">
        <v>140.97602580622024</v>
      </c>
      <c r="G88" s="1">
        <v>7667.0526936628385</v>
      </c>
      <c r="H88" s="1">
        <v>42754.752650264309</v>
      </c>
      <c r="I88" s="1">
        <v>21.853627067977047</v>
      </c>
      <c r="J88" s="1">
        <v>3307.7810717593852</v>
      </c>
      <c r="K88" s="1">
        <v>1265.1337509554237</v>
      </c>
      <c r="L88" s="1">
        <v>263.14788085881304</v>
      </c>
      <c r="M88" s="1">
        <v>56.97965368697367</v>
      </c>
      <c r="N88" s="1">
        <v>2737.3046425818479</v>
      </c>
      <c r="O88" s="1">
        <v>0.77838755993915953</v>
      </c>
      <c r="P88" s="1">
        <v>8.9782382548421396</v>
      </c>
      <c r="Q88" s="1">
        <v>7.0857906635211227</v>
      </c>
      <c r="R88" s="1">
        <v>7.7050734009256745</v>
      </c>
      <c r="S88" s="1">
        <v>52.369595604749243</v>
      </c>
      <c r="T88" s="1">
        <v>4.0840382309567262</v>
      </c>
      <c r="U88" s="1">
        <v>0.1132613542089357</v>
      </c>
      <c r="V88" s="1">
        <v>0.13702166123818715</v>
      </c>
      <c r="W88" s="1">
        <v>66.9339834128821</v>
      </c>
      <c r="X88" s="1">
        <v>5.135577316692804</v>
      </c>
      <c r="Y88" s="1">
        <v>11.277515095541075</v>
      </c>
      <c r="Z88" s="1">
        <v>1.206351536617245</v>
      </c>
      <c r="AA88" s="1">
        <v>4.720951874768792</v>
      </c>
      <c r="AB88" s="1">
        <v>1.117575361584122</v>
      </c>
      <c r="AC88" s="1">
        <v>0.20644173060869467</v>
      </c>
      <c r="AD88" s="1">
        <v>1.4190660440117222</v>
      </c>
      <c r="AE88" s="1">
        <v>0.19750361682385148</v>
      </c>
      <c r="AF88" s="1">
        <v>1.4406978193012718</v>
      </c>
      <c r="AG88" s="1">
        <v>0.29266127675338693</v>
      </c>
      <c r="AH88" s="1">
        <v>0.95326255770418256</v>
      </c>
      <c r="AI88" s="16">
        <v>0.17362219527239484</v>
      </c>
      <c r="AJ88" s="1">
        <v>1.0087891540947123</v>
      </c>
      <c r="AK88" s="1">
        <v>0.16278054500116657</v>
      </c>
      <c r="AL88" s="1">
        <v>1.541730389535809</v>
      </c>
      <c r="AM88" s="1">
        <v>0.32350963285883244</v>
      </c>
      <c r="AN88" s="1">
        <v>0.69373239629520689</v>
      </c>
      <c r="AO88" s="1">
        <v>0.9395021826280725</v>
      </c>
      <c r="AP88" s="16">
        <v>0.3102272415259229</v>
      </c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3">
      <c r="A89" s="14" t="s">
        <v>700</v>
      </c>
      <c r="B89" s="1" t="s">
        <v>658</v>
      </c>
      <c r="C89" s="1">
        <v>3.3933424387610871</v>
      </c>
      <c r="D89" s="1">
        <v>0.89430253790314373</v>
      </c>
      <c r="E89" s="1">
        <v>3058.2722260578753</v>
      </c>
      <c r="F89" s="1">
        <v>122.1812910777998</v>
      </c>
      <c r="G89" s="1">
        <v>6681.3763323638577</v>
      </c>
      <c r="H89" s="1">
        <v>35317.233020470339</v>
      </c>
      <c r="I89" s="1">
        <v>19.908155168139988</v>
      </c>
      <c r="J89" s="1">
        <v>2732.5618274920557</v>
      </c>
      <c r="K89" s="1">
        <v>1083.8630825599701</v>
      </c>
      <c r="L89" s="1">
        <v>234.88438823561313</v>
      </c>
      <c r="M89" s="1">
        <v>54.196424566698724</v>
      </c>
      <c r="N89" s="1">
        <v>2665.6595299084934</v>
      </c>
      <c r="O89" s="1">
        <v>0.66905985670010359</v>
      </c>
      <c r="P89" s="1">
        <v>9.047552104559081</v>
      </c>
      <c r="Q89" s="1">
        <v>6.4731313680527549</v>
      </c>
      <c r="R89" s="1">
        <v>7.181721468337698</v>
      </c>
      <c r="S89" s="1">
        <v>47.243354013501268</v>
      </c>
      <c r="T89" s="1">
        <v>3.9342397659791093</v>
      </c>
      <c r="U89" s="1">
        <v>0.10820427943841898</v>
      </c>
      <c r="V89" s="1">
        <v>0.11560460886551646</v>
      </c>
      <c r="W89" s="1">
        <v>59.804249259798873</v>
      </c>
      <c r="X89" s="1">
        <v>4.4374037457595996</v>
      </c>
      <c r="Y89" s="1">
        <v>9.7694977407821462</v>
      </c>
      <c r="Z89" s="1">
        <v>1.1398112842675867</v>
      </c>
      <c r="AA89" s="1">
        <v>4.4185769292560959</v>
      </c>
      <c r="AB89" s="1">
        <v>1.0496569126159818</v>
      </c>
      <c r="AC89" s="1">
        <v>0.20780320237226557</v>
      </c>
      <c r="AD89" s="1">
        <v>1.123830486102275</v>
      </c>
      <c r="AE89" s="1">
        <v>0.22045081686215059</v>
      </c>
      <c r="AF89" s="1">
        <v>1.2370998107402973</v>
      </c>
      <c r="AG89" s="1">
        <v>0.28219802073848943</v>
      </c>
      <c r="AH89" s="1">
        <v>0.83799724445882506</v>
      </c>
      <c r="AI89" s="16">
        <v>0.12129108599672092</v>
      </c>
      <c r="AJ89" s="1">
        <v>1.07186103884558</v>
      </c>
      <c r="AK89" s="1">
        <v>0.13933672026714017</v>
      </c>
      <c r="AL89" s="1">
        <v>1.261960553857338</v>
      </c>
      <c r="AM89" s="1">
        <v>0.30993617577757804</v>
      </c>
      <c r="AN89" s="1">
        <v>0.66937428955683742</v>
      </c>
      <c r="AO89" s="1">
        <v>0.95725320722026186</v>
      </c>
      <c r="AP89" s="16">
        <v>0.28074080422447917</v>
      </c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3">
      <c r="A90" s="14" t="s">
        <v>701</v>
      </c>
      <c r="B90" s="1" t="s">
        <v>658</v>
      </c>
      <c r="C90" s="1">
        <v>2.0228732343417555</v>
      </c>
      <c r="D90" s="1">
        <v>0.63143041786530107</v>
      </c>
      <c r="E90" s="1">
        <v>1808.6518700274696</v>
      </c>
      <c r="F90" s="1">
        <v>80.279539750520485</v>
      </c>
      <c r="G90" s="1">
        <v>3645.9277797929067</v>
      </c>
      <c r="H90" s="1">
        <v>24571.361355133864</v>
      </c>
      <c r="I90" s="1">
        <v>15.341020330035235</v>
      </c>
      <c r="J90" s="1">
        <v>1693.1155006163006</v>
      </c>
      <c r="K90" s="1">
        <v>605.7952480230208</v>
      </c>
      <c r="L90" s="1">
        <v>135.5793349594382</v>
      </c>
      <c r="M90" s="1">
        <v>30.167745520747872</v>
      </c>
      <c r="N90" s="1">
        <v>1435.0474994275753</v>
      </c>
      <c r="O90" s="1">
        <v>0.50646069296783314</v>
      </c>
      <c r="P90" s="1">
        <v>5.2358136011791743</v>
      </c>
      <c r="Q90" s="1">
        <v>4.1532476467431456</v>
      </c>
      <c r="R90" s="1">
        <v>3.4428634267310345</v>
      </c>
      <c r="S90" s="1">
        <v>25.489720042813151</v>
      </c>
      <c r="T90" s="1">
        <v>1.9279744955566673</v>
      </c>
      <c r="U90" s="1">
        <v>8.0822210712669998E-2</v>
      </c>
      <c r="V90" s="1">
        <v>9.9005830030951605E-2</v>
      </c>
      <c r="W90" s="1">
        <v>35.003853454951788</v>
      </c>
      <c r="X90" s="1">
        <v>2.4235222707908481</v>
      </c>
      <c r="Y90" s="1">
        <v>4.8947583785454034</v>
      </c>
      <c r="Z90" s="1">
        <v>0.57187616501999849</v>
      </c>
      <c r="AA90" s="1">
        <v>2.8703253728215481</v>
      </c>
      <c r="AB90" s="1">
        <v>0.63259708931652803</v>
      </c>
      <c r="AC90" s="1">
        <v>0.11564225368192421</v>
      </c>
      <c r="AD90" s="1">
        <v>0.77927969471990832</v>
      </c>
      <c r="AE90" s="1">
        <v>0.122508003171691</v>
      </c>
      <c r="AF90" s="1">
        <v>0.77346655960382027</v>
      </c>
      <c r="AG90" s="1">
        <v>0.15373211352562013</v>
      </c>
      <c r="AH90" s="1">
        <v>0.46315748824275077</v>
      </c>
      <c r="AI90" s="16">
        <v>8.5051359813613447E-2</v>
      </c>
      <c r="AJ90" s="1">
        <v>0.44763280268229533</v>
      </c>
      <c r="AK90" s="1">
        <v>8.2214861373615306E-2</v>
      </c>
      <c r="AL90" s="1">
        <v>0.81814182852786554</v>
      </c>
      <c r="AM90" s="1">
        <v>0.28437266653220222</v>
      </c>
      <c r="AN90" s="1">
        <v>0.46601488878433611</v>
      </c>
      <c r="AO90" s="1">
        <v>0.57820811407712758</v>
      </c>
      <c r="AP90" s="16">
        <v>0.1685278902993835</v>
      </c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3">
      <c r="A91" s="14" t="s">
        <v>702</v>
      </c>
      <c r="B91" s="1" t="s">
        <v>658</v>
      </c>
      <c r="C91" s="1">
        <v>1.6747590064277151</v>
      </c>
      <c r="D91" s="1">
        <v>0.64847734128879508</v>
      </c>
      <c r="E91" s="1">
        <v>1696.8987644959795</v>
      </c>
      <c r="F91" s="1">
        <v>67.872440979713048</v>
      </c>
      <c r="G91" s="1">
        <v>3668.2130033402373</v>
      </c>
      <c r="H91" s="1">
        <v>21212.004082957195</v>
      </c>
      <c r="I91" s="1">
        <v>11.516247091327871</v>
      </c>
      <c r="J91" s="1">
        <v>1490.4882409148956</v>
      </c>
      <c r="K91" s="1">
        <v>752.3605505853476</v>
      </c>
      <c r="L91" s="1">
        <v>112.60529993057472</v>
      </c>
      <c r="M91" s="1">
        <v>31.116059401472</v>
      </c>
      <c r="N91" s="1">
        <v>1769.7791193034689</v>
      </c>
      <c r="O91" s="1">
        <v>0.47700686921682189</v>
      </c>
      <c r="P91" s="1">
        <v>4.0225755065102993</v>
      </c>
      <c r="Q91" s="1">
        <v>2.8190843497354474</v>
      </c>
      <c r="R91" s="1">
        <v>3.0189354134174389</v>
      </c>
      <c r="S91" s="1">
        <v>22.448773320541925</v>
      </c>
      <c r="T91" s="1">
        <v>1.8473947270224715</v>
      </c>
      <c r="U91" s="1">
        <v>8.6423993969642468E-2</v>
      </c>
      <c r="V91" s="1">
        <v>7.0479945867844854E-2</v>
      </c>
      <c r="W91" s="1">
        <v>25.898358582874174</v>
      </c>
      <c r="X91" s="1">
        <v>2.073048399699279</v>
      </c>
      <c r="Y91" s="1">
        <v>4.5317033743773303</v>
      </c>
      <c r="Z91" s="1">
        <v>0.46391702369481708</v>
      </c>
      <c r="AA91" s="1">
        <v>2.2102780877743826</v>
      </c>
      <c r="AB91" s="1">
        <v>0.85665245650116206</v>
      </c>
      <c r="AC91" s="1">
        <v>0.11841148483085753</v>
      </c>
      <c r="AD91" s="1">
        <v>0.7896811825044413</v>
      </c>
      <c r="AE91" s="1">
        <v>0.14105054195212591</v>
      </c>
      <c r="AF91" s="1">
        <v>0.59687000826716552</v>
      </c>
      <c r="AG91" s="1">
        <v>0.12962772072710735</v>
      </c>
      <c r="AH91" s="1">
        <v>0.57673746843406415</v>
      </c>
      <c r="AI91" s="16">
        <v>9.1150766057537552E-2</v>
      </c>
      <c r="AJ91" s="1">
        <v>0.63494840120861418</v>
      </c>
      <c r="AK91" s="1">
        <v>9.982756432002024E-2</v>
      </c>
      <c r="AL91" s="1">
        <v>0.57167685045203176</v>
      </c>
      <c r="AM91" s="1">
        <v>0.14680597536500145</v>
      </c>
      <c r="AN91" s="1">
        <v>0.33594043747146018</v>
      </c>
      <c r="AO91" s="1">
        <v>0.42408948838643862</v>
      </c>
      <c r="AP91" s="16">
        <v>0.10972636534542639</v>
      </c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3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6"/>
      <c r="AJ92" s="1"/>
      <c r="AK92" s="1"/>
      <c r="AL92" s="1"/>
      <c r="AM92" s="1"/>
      <c r="AN92" s="1"/>
      <c r="AO92" s="1"/>
      <c r="AP92" s="16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3">
      <c r="A93" s="14" t="s">
        <v>704</v>
      </c>
    </row>
    <row r="94" spans="1:54" s="8" customFormat="1" x14ac:dyDescent="0.3">
      <c r="A94" s="14" t="s">
        <v>608</v>
      </c>
      <c r="B94" s="14" t="s">
        <v>609</v>
      </c>
      <c r="C94" s="14" t="s">
        <v>610</v>
      </c>
      <c r="D94" s="14" t="s">
        <v>611</v>
      </c>
      <c r="E94" s="14" t="s">
        <v>612</v>
      </c>
      <c r="F94" s="14" t="s">
        <v>613</v>
      </c>
      <c r="G94" s="14" t="s">
        <v>614</v>
      </c>
      <c r="H94" s="14" t="s">
        <v>615</v>
      </c>
      <c r="I94" s="14" t="s">
        <v>616</v>
      </c>
      <c r="J94" s="14" t="s">
        <v>617</v>
      </c>
      <c r="K94" s="14" t="s">
        <v>618</v>
      </c>
      <c r="L94" s="14" t="s">
        <v>619</v>
      </c>
      <c r="M94" s="14" t="s">
        <v>620</v>
      </c>
      <c r="N94" s="14" t="s">
        <v>621</v>
      </c>
      <c r="O94" s="14" t="s">
        <v>622</v>
      </c>
      <c r="P94" s="14" t="s">
        <v>623</v>
      </c>
      <c r="Q94" s="14" t="s">
        <v>624</v>
      </c>
      <c r="R94" s="14" t="s">
        <v>625</v>
      </c>
      <c r="S94" s="14" t="s">
        <v>626</v>
      </c>
      <c r="T94" s="14" t="s">
        <v>627</v>
      </c>
      <c r="U94" s="14" t="s">
        <v>628</v>
      </c>
      <c r="V94" s="14" t="s">
        <v>629</v>
      </c>
      <c r="W94" s="14" t="s">
        <v>630</v>
      </c>
      <c r="X94" s="14" t="s">
        <v>631</v>
      </c>
      <c r="Y94" s="14" t="s">
        <v>632</v>
      </c>
      <c r="Z94" s="14" t="s">
        <v>633</v>
      </c>
      <c r="AA94" s="14" t="s">
        <v>634</v>
      </c>
      <c r="AB94" s="14" t="s">
        <v>635</v>
      </c>
      <c r="AC94" s="14" t="s">
        <v>636</v>
      </c>
      <c r="AD94" s="14" t="s">
        <v>637</v>
      </c>
      <c r="AE94" s="14" t="s">
        <v>638</v>
      </c>
      <c r="AF94" s="14" t="s">
        <v>639</v>
      </c>
      <c r="AG94" s="14" t="s">
        <v>640</v>
      </c>
      <c r="AH94" s="14" t="s">
        <v>641</v>
      </c>
      <c r="AI94" s="15" t="s">
        <v>642</v>
      </c>
      <c r="AJ94" s="14" t="s">
        <v>643</v>
      </c>
      <c r="AK94" s="14" t="s">
        <v>644</v>
      </c>
      <c r="AL94" s="14" t="s">
        <v>645</v>
      </c>
      <c r="AM94" s="14" t="s">
        <v>646</v>
      </c>
      <c r="AN94" s="14" t="s">
        <v>647</v>
      </c>
      <c r="AO94" s="14" t="s">
        <v>648</v>
      </c>
      <c r="AP94" s="15" t="s">
        <v>649</v>
      </c>
    </row>
    <row r="95" spans="1:54" s="8" customFormat="1" x14ac:dyDescent="0.3">
      <c r="A95" s="14"/>
      <c r="B95" s="14"/>
      <c r="C95" s="14" t="s">
        <v>650</v>
      </c>
      <c r="D95" s="14" t="s">
        <v>650</v>
      </c>
      <c r="E95" s="14" t="s">
        <v>650</v>
      </c>
      <c r="F95" s="14" t="s">
        <v>650</v>
      </c>
      <c r="G95" s="14" t="s">
        <v>650</v>
      </c>
      <c r="H95" s="14" t="s">
        <v>650</v>
      </c>
      <c r="I95" s="14" t="s">
        <v>650</v>
      </c>
      <c r="J95" s="14" t="s">
        <v>650</v>
      </c>
      <c r="K95" s="14" t="s">
        <v>650</v>
      </c>
      <c r="L95" s="14" t="s">
        <v>650</v>
      </c>
      <c r="M95" s="14" t="s">
        <v>650</v>
      </c>
      <c r="N95" s="14" t="s">
        <v>650</v>
      </c>
      <c r="O95" s="14" t="s">
        <v>650</v>
      </c>
      <c r="P95" s="14" t="s">
        <v>650</v>
      </c>
      <c r="Q95" s="14" t="s">
        <v>650</v>
      </c>
      <c r="R95" s="14" t="s">
        <v>650</v>
      </c>
      <c r="S95" s="14" t="s">
        <v>650</v>
      </c>
      <c r="T95" s="14" t="s">
        <v>650</v>
      </c>
      <c r="U95" s="14" t="s">
        <v>650</v>
      </c>
      <c r="V95" s="14" t="s">
        <v>650</v>
      </c>
      <c r="W95" s="14" t="s">
        <v>650</v>
      </c>
      <c r="X95" s="14" t="s">
        <v>650</v>
      </c>
      <c r="Y95" s="14" t="s">
        <v>650</v>
      </c>
      <c r="Z95" s="14" t="s">
        <v>650</v>
      </c>
      <c r="AA95" s="14" t="s">
        <v>650</v>
      </c>
      <c r="AB95" s="14" t="s">
        <v>650</v>
      </c>
      <c r="AC95" s="14" t="s">
        <v>650</v>
      </c>
      <c r="AD95" s="14" t="s">
        <v>650</v>
      </c>
      <c r="AE95" s="14" t="s">
        <v>650</v>
      </c>
      <c r="AF95" s="14" t="s">
        <v>650</v>
      </c>
      <c r="AG95" s="14" t="s">
        <v>650</v>
      </c>
      <c r="AH95" s="14" t="s">
        <v>650</v>
      </c>
      <c r="AI95" s="15" t="s">
        <v>650</v>
      </c>
      <c r="AJ95" s="14" t="s">
        <v>650</v>
      </c>
      <c r="AK95" s="14" t="s">
        <v>650</v>
      </c>
      <c r="AL95" s="14" t="s">
        <v>650</v>
      </c>
      <c r="AM95" s="14" t="s">
        <v>650</v>
      </c>
      <c r="AN95" s="14" t="s">
        <v>650</v>
      </c>
      <c r="AO95" s="14" t="s">
        <v>650</v>
      </c>
      <c r="AP95" s="15" t="s">
        <v>650</v>
      </c>
    </row>
    <row r="96" spans="1:54" x14ac:dyDescent="0.3">
      <c r="A96" s="14" t="s">
        <v>651</v>
      </c>
      <c r="B96" s="1" t="s">
        <v>652</v>
      </c>
      <c r="C96" s="1">
        <v>1.3292141691271917</v>
      </c>
      <c r="D96" s="1">
        <v>1.6304558562192553</v>
      </c>
      <c r="E96" s="1">
        <v>6.0891548231741908</v>
      </c>
      <c r="F96" s="1">
        <v>1.6389818070781266</v>
      </c>
      <c r="G96" s="1">
        <v>1.0229371078128264</v>
      </c>
      <c r="H96" s="1">
        <v>77.207400218907821</v>
      </c>
      <c r="I96" s="1">
        <v>17.784182128072313</v>
      </c>
      <c r="J96" s="1">
        <v>9.765269568295011</v>
      </c>
      <c r="K96" s="1">
        <v>205.7554819008231</v>
      </c>
      <c r="L96" s="1">
        <v>0.90295219032901408</v>
      </c>
      <c r="M96" s="1">
        <v>0.41569018488983012</v>
      </c>
      <c r="N96" s="1">
        <v>22.631821169770273</v>
      </c>
      <c r="O96" s="1">
        <v>1.1618991497099647</v>
      </c>
      <c r="P96" s="1">
        <v>0.13497968560591617</v>
      </c>
      <c r="Q96" s="1">
        <v>0.22014460155978949</v>
      </c>
      <c r="R96" s="1">
        <v>3.3079516001206941E-2</v>
      </c>
      <c r="S96" s="1">
        <v>2.7482893484525091E-2</v>
      </c>
      <c r="T96" s="1">
        <v>1.4531718424867055E-2</v>
      </c>
      <c r="U96" s="1">
        <v>0.17944886723814293</v>
      </c>
      <c r="V96" s="1">
        <v>6.2331956986394529E-2</v>
      </c>
      <c r="W96" s="1">
        <v>5.8879425469859747E-2</v>
      </c>
      <c r="X96" s="1">
        <v>1.544255539699901E-2</v>
      </c>
      <c r="Y96" s="1">
        <v>1.5823055643481559E-2</v>
      </c>
      <c r="Z96" s="1">
        <v>1.2430421058699717E-2</v>
      </c>
      <c r="AA96" s="1">
        <v>4.3952316667725075E-2</v>
      </c>
      <c r="AB96" s="1">
        <v>3.274958753282594E-2</v>
      </c>
      <c r="AC96" s="1">
        <v>1.7597540616430801E-2</v>
      </c>
      <c r="AD96" s="1">
        <v>9.7612312246858304E-2</v>
      </c>
      <c r="AE96" s="1">
        <v>1.5193008902282798E-2</v>
      </c>
      <c r="AF96" s="1">
        <v>3.0566449220593775E-2</v>
      </c>
      <c r="AG96" s="1">
        <v>6.1574336697045474E-3</v>
      </c>
      <c r="AH96" s="1">
        <v>1.2960802340523391E-2</v>
      </c>
      <c r="AI96" s="16">
        <v>5.5724375440015413E-3</v>
      </c>
      <c r="AJ96" s="1">
        <v>4.4256089990363151E-2</v>
      </c>
      <c r="AK96" s="1">
        <v>1.5092891567239319E-2</v>
      </c>
      <c r="AL96" s="1">
        <v>2.7483816999579556E-2</v>
      </c>
      <c r="AM96" s="1">
        <v>9.1024770485363966E-3</v>
      </c>
      <c r="AN96" s="1">
        <v>3.3168133654237153E-2</v>
      </c>
      <c r="AO96" s="1">
        <v>2.2748377385338102E-2</v>
      </c>
      <c r="AP96" s="16">
        <v>6.4304326373175388E-3</v>
      </c>
    </row>
    <row r="97" spans="1:42" x14ac:dyDescent="0.3">
      <c r="A97" s="14" t="s">
        <v>653</v>
      </c>
      <c r="B97" s="1" t="s">
        <v>652</v>
      </c>
      <c r="C97" s="1">
        <v>1.235976938707831</v>
      </c>
      <c r="D97" s="1">
        <v>1.5061002436041115</v>
      </c>
      <c r="E97" s="1">
        <v>5.7038542873842744</v>
      </c>
      <c r="F97" s="1">
        <v>1.5000759496073224</v>
      </c>
      <c r="G97" s="1">
        <v>0.98804516657529784</v>
      </c>
      <c r="H97" s="1">
        <v>71.262464810027936</v>
      </c>
      <c r="I97" s="1">
        <v>16.433191257139768</v>
      </c>
      <c r="J97" s="1">
        <v>8.9825897642466366</v>
      </c>
      <c r="K97" s="1">
        <v>196.19618426002248</v>
      </c>
      <c r="L97" s="1">
        <v>0.91293932204669814</v>
      </c>
      <c r="M97" s="1">
        <v>0.38308742469303614</v>
      </c>
      <c r="N97" s="1">
        <v>21.090109005728081</v>
      </c>
      <c r="O97" s="1">
        <v>1.0520381838969213</v>
      </c>
      <c r="P97" s="1">
        <v>0.11780428447468143</v>
      </c>
      <c r="Q97" s="1">
        <v>0.19886351730238511</v>
      </c>
      <c r="R97" s="1">
        <v>3.1858536600841349E-2</v>
      </c>
      <c r="S97" s="1">
        <v>1.5549459671910669E-2</v>
      </c>
      <c r="T97" s="1">
        <v>1.4669649894927998E-2</v>
      </c>
      <c r="U97" s="1">
        <v>0.16601855811718655</v>
      </c>
      <c r="V97" s="1">
        <v>5.8085791193928718E-2</v>
      </c>
      <c r="W97" s="1">
        <v>5.2996051909522571E-2</v>
      </c>
      <c r="X97" s="1">
        <v>1.9005641653523538E-2</v>
      </c>
      <c r="Y97" s="1">
        <v>1.5298139795883431E-2</v>
      </c>
      <c r="Z97" s="1">
        <v>1.1852988204698496E-2</v>
      </c>
      <c r="AA97" s="1">
        <v>4.0266859980118759E-2</v>
      </c>
      <c r="AB97" s="1">
        <v>1.0593284376328744E-2</v>
      </c>
      <c r="AC97" s="1">
        <v>9.8246578742380922E-3</v>
      </c>
      <c r="AD97" s="1">
        <v>9.1153974971746959E-2</v>
      </c>
      <c r="AE97" s="1">
        <v>1.5083171153767597E-2</v>
      </c>
      <c r="AF97" s="1">
        <v>2.1946090948478394E-2</v>
      </c>
      <c r="AG97" s="1">
        <v>4.3209502030392638E-3</v>
      </c>
      <c r="AH97" s="1">
        <v>2.0351195237234082E-2</v>
      </c>
      <c r="AI97" s="16">
        <v>3.5123557378760632E-3</v>
      </c>
      <c r="AJ97" s="1">
        <v>4.2624272130886987E-2</v>
      </c>
      <c r="AK97" s="1">
        <v>1.0476074333461871E-2</v>
      </c>
      <c r="AL97" s="1">
        <v>1.3263511138923142E-2</v>
      </c>
      <c r="AM97" s="1">
        <v>1.2916064263858797E-2</v>
      </c>
      <c r="AN97" s="1">
        <v>3.31088785714969E-2</v>
      </c>
      <c r="AO97" s="1">
        <v>2.0748465114451661E-2</v>
      </c>
      <c r="AP97" s="16">
        <v>1.3765492793675323E-3</v>
      </c>
    </row>
    <row r="98" spans="1:42" x14ac:dyDescent="0.3">
      <c r="A98" s="14" t="s">
        <v>654</v>
      </c>
      <c r="B98" s="1" t="s">
        <v>655</v>
      </c>
      <c r="C98" s="1">
        <v>1.3862981330540411</v>
      </c>
      <c r="D98" s="1">
        <v>1.7215472716172455</v>
      </c>
      <c r="E98" s="1">
        <v>6.5631821317590742</v>
      </c>
      <c r="F98" s="1">
        <v>1.6981113973158999</v>
      </c>
      <c r="G98" s="1">
        <v>1.182457970784708</v>
      </c>
      <c r="H98" s="1">
        <v>80.587239254215817</v>
      </c>
      <c r="I98" s="1">
        <v>18.745933670970238</v>
      </c>
      <c r="J98" s="1">
        <v>10.119877156364169</v>
      </c>
      <c r="K98" s="1">
        <v>218.84556990597582</v>
      </c>
      <c r="L98" s="1">
        <v>1.1783717280904829</v>
      </c>
      <c r="M98" s="1">
        <v>0.43493555698379444</v>
      </c>
      <c r="N98" s="1">
        <v>23.852251881992974</v>
      </c>
      <c r="O98" s="1">
        <v>1.190813631944627</v>
      </c>
      <c r="P98" s="1">
        <v>0.142432399428849</v>
      </c>
      <c r="Q98" s="1">
        <v>0.23189026534424895</v>
      </c>
      <c r="R98" s="1">
        <v>3.4932716401529534E-2</v>
      </c>
      <c r="S98" s="1">
        <v>1.4778237120205762E-2</v>
      </c>
      <c r="T98" s="1">
        <v>1.8772919579732684E-2</v>
      </c>
      <c r="U98" s="1">
        <v>0.19813845799571167</v>
      </c>
      <c r="V98" s="1">
        <v>6.276612961036411E-2</v>
      </c>
      <c r="W98" s="1">
        <v>6.0045413686883431E-2</v>
      </c>
      <c r="X98" s="1">
        <v>2.4214331660685449E-2</v>
      </c>
      <c r="Y98" s="1">
        <v>1.1155812474431606E-2</v>
      </c>
      <c r="Z98" s="1">
        <v>1.3650167308971199E-2</v>
      </c>
      <c r="AA98" s="1">
        <v>5.5230468986502815E-2</v>
      </c>
      <c r="AB98" s="1">
        <v>5.1398618893434875E-2</v>
      </c>
      <c r="AC98" s="1">
        <v>1.5116719509543594E-2</v>
      </c>
      <c r="AD98" s="1">
        <v>0.11478536480130606</v>
      </c>
      <c r="AE98" s="1">
        <v>1.6141666823935849E-2</v>
      </c>
      <c r="AF98" s="1">
        <v>3.3180705023672964E-2</v>
      </c>
      <c r="AG98" s="1">
        <v>6.3274664307326556E-3</v>
      </c>
      <c r="AH98" s="1">
        <v>1.7395043062013921E-2</v>
      </c>
      <c r="AI98" s="16">
        <v>4.7188448136722518E-3</v>
      </c>
      <c r="AJ98" s="1">
        <v>1.0177079930296476E-2</v>
      </c>
      <c r="AK98" s="1">
        <v>1.1343846138077639E-2</v>
      </c>
      <c r="AL98" s="1">
        <v>2.187799958588232E-2</v>
      </c>
      <c r="AM98" s="1">
        <v>1.2130725303007307E-2</v>
      </c>
      <c r="AN98" s="1">
        <v>3.105070227833126E-2</v>
      </c>
      <c r="AO98" s="1">
        <v>2.3428860975630589E-2</v>
      </c>
      <c r="AP98" s="16">
        <v>5.0575284749793288E-3</v>
      </c>
    </row>
    <row r="99" spans="1:42" x14ac:dyDescent="0.3">
      <c r="A99" s="14" t="s">
        <v>656</v>
      </c>
      <c r="B99" s="1" t="s">
        <v>655</v>
      </c>
      <c r="C99" s="1">
        <v>1.4834714937459921</v>
      </c>
      <c r="D99" s="1">
        <v>1.7927204398164653</v>
      </c>
      <c r="E99" s="1">
        <v>7.1170014340774426</v>
      </c>
      <c r="F99" s="1">
        <v>1.7893302452093878</v>
      </c>
      <c r="G99" s="1">
        <v>1.2379919058163154</v>
      </c>
      <c r="H99" s="1">
        <v>85.656695123153213</v>
      </c>
      <c r="I99" s="1">
        <v>19.893107675075392</v>
      </c>
      <c r="J99" s="1">
        <v>10.604071235361557</v>
      </c>
      <c r="K99" s="1">
        <v>234.68872389282191</v>
      </c>
      <c r="L99" s="1">
        <v>1.1902906376330495</v>
      </c>
      <c r="M99" s="1">
        <v>0.47339677318418449</v>
      </c>
      <c r="N99" s="1">
        <v>24.540561658167185</v>
      </c>
      <c r="O99" s="1">
        <v>1.2888438511001514</v>
      </c>
      <c r="P99" s="1">
        <v>0.15442155163235105</v>
      </c>
      <c r="Q99" s="1">
        <v>0.24338078856252859</v>
      </c>
      <c r="R99" s="1">
        <v>3.8173702171217877E-2</v>
      </c>
      <c r="S99" s="1">
        <v>1.9413091861436735E-2</v>
      </c>
      <c r="T99" s="1">
        <v>1.9940291519873317E-2</v>
      </c>
      <c r="U99" s="1">
        <v>0.23598891310347517</v>
      </c>
      <c r="V99" s="1">
        <v>7.266557877915561E-2</v>
      </c>
      <c r="W99" s="1">
        <v>6.409037638413205E-2</v>
      </c>
      <c r="X99" s="1">
        <v>1.7279039864536817E-2</v>
      </c>
      <c r="Y99" s="1">
        <v>8.5209071289096775E-3</v>
      </c>
      <c r="Z99" s="1">
        <v>1.8103076992338131E-2</v>
      </c>
      <c r="AA99" s="1">
        <v>6.5834915516449224E-2</v>
      </c>
      <c r="AB99" s="1">
        <v>1.4676001188622638E-2</v>
      </c>
      <c r="AC99" s="1">
        <v>2.2507268391889997E-2</v>
      </c>
      <c r="AD99" s="1">
        <v>0.12023243328583763</v>
      </c>
      <c r="AE99" s="1">
        <v>1.7361851500057052E-2</v>
      </c>
      <c r="AF99" s="1">
        <v>4.2860772956818442E-2</v>
      </c>
      <c r="AG99" s="1">
        <v>7.2498820889789475E-3</v>
      </c>
      <c r="AH99" s="1">
        <v>2.8898079999585512E-2</v>
      </c>
      <c r="AI99" s="16">
        <v>7.661447457661113E-3</v>
      </c>
      <c r="AJ99" s="1">
        <v>1.2044629810247698E-2</v>
      </c>
      <c r="AK99" s="1">
        <v>1.5228839857476322E-2</v>
      </c>
      <c r="AL99" s="1">
        <v>2.0902377182077877E-2</v>
      </c>
      <c r="AM99" s="1">
        <v>1.3681210552106778E-2</v>
      </c>
      <c r="AN99" s="1">
        <v>4.9454473756199067E-2</v>
      </c>
      <c r="AO99" s="1">
        <v>2.51178054434948E-2</v>
      </c>
      <c r="AP99" s="16">
        <v>1.9104850262669946E-3</v>
      </c>
    </row>
    <row r="100" spans="1:42" x14ac:dyDescent="0.3">
      <c r="A100" s="14" t="s">
        <v>657</v>
      </c>
      <c r="B100" s="1" t="s">
        <v>658</v>
      </c>
      <c r="C100" s="1">
        <v>2.0227445939956179</v>
      </c>
      <c r="D100" s="1">
        <v>2.3469779325800713</v>
      </c>
      <c r="E100" s="1">
        <v>9.7791400436003908</v>
      </c>
      <c r="F100" s="1">
        <v>2.5418792550436256</v>
      </c>
      <c r="G100" s="1">
        <v>1.66754448944334</v>
      </c>
      <c r="H100" s="1">
        <v>109.80859581486833</v>
      </c>
      <c r="I100" s="1">
        <v>25.930276559677839</v>
      </c>
      <c r="J100" s="1">
        <v>13.589615264495944</v>
      </c>
      <c r="K100" s="1">
        <v>305.80413162837357</v>
      </c>
      <c r="L100" s="1">
        <v>1.5972357087134681</v>
      </c>
      <c r="M100" s="1">
        <v>0.61560111685106278</v>
      </c>
      <c r="N100" s="1">
        <v>33.601606293089183</v>
      </c>
      <c r="O100" s="1">
        <v>1.7271081616417863</v>
      </c>
      <c r="P100" s="1">
        <v>0.20673734794900456</v>
      </c>
      <c r="Q100" s="1">
        <v>0.32362192663322847</v>
      </c>
      <c r="R100" s="1">
        <v>4.4639362648803874E-2</v>
      </c>
      <c r="S100" s="1">
        <v>2.9960612492162E-2</v>
      </c>
      <c r="T100" s="1">
        <v>1.6258659744768578E-2</v>
      </c>
      <c r="U100" s="1">
        <v>0.29498241365112693</v>
      </c>
      <c r="V100" s="1">
        <v>9.8253730378777132E-2</v>
      </c>
      <c r="W100" s="1">
        <v>9.2601995162654577E-2</v>
      </c>
      <c r="X100" s="1">
        <v>3.0356388791511445E-2</v>
      </c>
      <c r="Y100" s="1">
        <v>2.0348128173425316E-2</v>
      </c>
      <c r="Z100" s="1">
        <v>1.627439753910143E-2</v>
      </c>
      <c r="AA100" s="1">
        <v>6.6177149016074105E-2</v>
      </c>
      <c r="AB100" s="1">
        <v>4.7183672965818386E-2</v>
      </c>
      <c r="AC100" s="1">
        <v>4.165320027100796E-2</v>
      </c>
      <c r="AD100" s="1">
        <v>0.16005021661039465</v>
      </c>
      <c r="AE100" s="1">
        <v>2.1840771948796068E-2</v>
      </c>
      <c r="AF100" s="1">
        <v>5.7609589443110551E-2</v>
      </c>
      <c r="AG100" s="1">
        <v>1.0352629808745503E-2</v>
      </c>
      <c r="AH100" s="1">
        <v>3.7227682837240393E-2</v>
      </c>
      <c r="AI100" s="16">
        <v>1.5660364003198479E-2</v>
      </c>
      <c r="AJ100" s="1">
        <v>6.5630681464433446E-2</v>
      </c>
      <c r="AK100" s="1">
        <v>1.7041093278219958E-2</v>
      </c>
      <c r="AL100" s="1">
        <v>1.870568538618771E-2</v>
      </c>
      <c r="AM100" s="1">
        <v>1.1001979982567568E-2</v>
      </c>
      <c r="AN100" s="1">
        <v>6.2526009933572435E-2</v>
      </c>
      <c r="AO100" s="1">
        <v>3.1169666209270461E-2</v>
      </c>
      <c r="AP100" s="16">
        <v>2.2374696028999437E-3</v>
      </c>
    </row>
    <row r="101" spans="1:42" x14ac:dyDescent="0.3">
      <c r="A101" s="14" t="s">
        <v>661</v>
      </c>
      <c r="B101" s="1" t="s">
        <v>658</v>
      </c>
      <c r="C101" s="1">
        <v>2.1646961017248296</v>
      </c>
      <c r="D101" s="1">
        <v>2.5767614809228228</v>
      </c>
      <c r="E101" s="1">
        <v>10.408701056996016</v>
      </c>
      <c r="F101" s="1">
        <v>2.6073303837904089</v>
      </c>
      <c r="G101" s="1">
        <v>1.8138823763847876</v>
      </c>
      <c r="H101" s="1">
        <v>118.1353594031137</v>
      </c>
      <c r="I101" s="1">
        <v>27.543735120940497</v>
      </c>
      <c r="J101" s="1">
        <v>14.414924303273439</v>
      </c>
      <c r="K101" s="1">
        <v>341.94533419255862</v>
      </c>
      <c r="L101" s="1">
        <v>1.6615569627947091</v>
      </c>
      <c r="M101" s="1">
        <v>0.64794007032923351</v>
      </c>
      <c r="N101" s="1">
        <v>36.14559353970688</v>
      </c>
      <c r="O101" s="1">
        <v>1.7792210008175884</v>
      </c>
      <c r="P101" s="1">
        <v>0.22046160489742544</v>
      </c>
      <c r="Q101" s="1">
        <v>0.3576719985051558</v>
      </c>
      <c r="R101" s="1">
        <v>5.5006604176585566E-2</v>
      </c>
      <c r="S101" s="1">
        <v>3.4155122132006797E-2</v>
      </c>
      <c r="T101" s="1">
        <v>2.1635910873953126E-2</v>
      </c>
      <c r="U101" s="1">
        <v>0.29149136104257284</v>
      </c>
      <c r="V101" s="1">
        <v>0.10200030064294639</v>
      </c>
      <c r="W101" s="1">
        <v>0.10790114945781965</v>
      </c>
      <c r="X101" s="1">
        <v>2.8112730024571889E-2</v>
      </c>
      <c r="Y101" s="1">
        <v>2.0150898500088849E-2</v>
      </c>
      <c r="Z101" s="1">
        <v>1.5178101403636089E-2</v>
      </c>
      <c r="AA101" s="1">
        <v>5.4314592807461086E-2</v>
      </c>
      <c r="AB101" s="1">
        <v>6.6913506693351318E-2</v>
      </c>
      <c r="AC101" s="1">
        <v>2.3386781378365137E-2</v>
      </c>
      <c r="AD101" s="1">
        <v>0.18549105249375378</v>
      </c>
      <c r="AE101" s="1">
        <v>1.325791981209812E-2</v>
      </c>
      <c r="AF101" s="1">
        <v>5.1143706735297029E-2</v>
      </c>
      <c r="AG101" s="1">
        <v>9.9341597113380819E-3</v>
      </c>
      <c r="AH101" s="1">
        <v>3.6073077211089835E-2</v>
      </c>
      <c r="AI101" s="16">
        <v>1.1407395923677619E-2</v>
      </c>
      <c r="AJ101" s="1">
        <v>8.5961829145156043E-2</v>
      </c>
      <c r="AK101" s="1">
        <v>2.4512333699089183E-2</v>
      </c>
      <c r="AL101" s="1">
        <v>2.1617264350028236E-2</v>
      </c>
      <c r="AM101" s="1">
        <v>1.2730088951999566E-2</v>
      </c>
      <c r="AN101" s="1">
        <v>5.9839103503887998E-2</v>
      </c>
      <c r="AO101" s="1">
        <v>3.401031384574385E-2</v>
      </c>
      <c r="AP101" s="16">
        <v>2.4089893054674168E-3</v>
      </c>
    </row>
    <row r="102" spans="1:42" x14ac:dyDescent="0.3">
      <c r="A102" s="14" t="s">
        <v>663</v>
      </c>
      <c r="B102" s="1" t="s">
        <v>658</v>
      </c>
      <c r="C102" s="1">
        <v>1.2533393395959527</v>
      </c>
      <c r="D102" s="1">
        <v>1.4109819807484105</v>
      </c>
      <c r="E102" s="1">
        <v>5.9912878844835484</v>
      </c>
      <c r="F102" s="1">
        <v>1.6133777209484201</v>
      </c>
      <c r="G102" s="1">
        <v>1.0725173616641761</v>
      </c>
      <c r="H102" s="1">
        <v>69.080777153192159</v>
      </c>
      <c r="I102" s="1">
        <v>16.089459044746551</v>
      </c>
      <c r="J102" s="1">
        <v>8.2854748286671374</v>
      </c>
      <c r="K102" s="1">
        <v>193.7168227264348</v>
      </c>
      <c r="L102" s="1">
        <v>1.0442326344483805</v>
      </c>
      <c r="M102" s="1">
        <v>0.37675636684911812</v>
      </c>
      <c r="N102" s="1">
        <v>20.531291479537398</v>
      </c>
      <c r="O102" s="1">
        <v>1.0229496953392407</v>
      </c>
      <c r="P102" s="1">
        <v>0.12512770682149651</v>
      </c>
      <c r="Q102" s="1">
        <v>0.20584820017923677</v>
      </c>
      <c r="R102" s="1">
        <v>3.304173388605159E-2</v>
      </c>
      <c r="S102" s="1">
        <v>2.5804079144466089E-2</v>
      </c>
      <c r="T102" s="1">
        <v>1.1894177983880656E-2</v>
      </c>
      <c r="U102" s="1">
        <v>0.15985248109436528</v>
      </c>
      <c r="V102" s="1">
        <v>6.0220178031152469E-2</v>
      </c>
      <c r="W102" s="1">
        <v>5.6094949599800104E-2</v>
      </c>
      <c r="X102" s="1">
        <v>1.6840694118066938E-2</v>
      </c>
      <c r="Y102" s="1">
        <v>1.223787328781414E-2</v>
      </c>
      <c r="Z102" s="1">
        <v>6.1484830871528602E-3</v>
      </c>
      <c r="AA102" s="1">
        <v>4.5568230003553763E-2</v>
      </c>
      <c r="AB102" s="1">
        <v>3.986253218607605E-2</v>
      </c>
      <c r="AC102" s="1">
        <v>2.0747518792050171E-2</v>
      </c>
      <c r="AD102" s="1">
        <v>0.10474567201284021</v>
      </c>
      <c r="AE102" s="1">
        <v>1.5133106700979851E-2</v>
      </c>
      <c r="AF102" s="1">
        <v>2.6111165695689494E-2</v>
      </c>
      <c r="AG102" s="1">
        <v>6.5187485505937993E-3</v>
      </c>
      <c r="AH102" s="1">
        <v>2.0697227676074029E-2</v>
      </c>
      <c r="AI102" s="16">
        <v>9.5230473860517563E-3</v>
      </c>
      <c r="AJ102" s="1">
        <v>2.459449744828008E-2</v>
      </c>
      <c r="AK102" s="1">
        <v>6.9999733457669572E-3</v>
      </c>
      <c r="AL102" s="1">
        <v>4.1218955550360575E-3</v>
      </c>
      <c r="AM102" s="1">
        <v>5.0971355877059655E-3</v>
      </c>
      <c r="AN102" s="1">
        <v>3.3381274802263348E-2</v>
      </c>
      <c r="AO102" s="1">
        <v>2.0006966992313951E-2</v>
      </c>
      <c r="AP102" s="16">
        <v>1.3109892425025285E-3</v>
      </c>
    </row>
    <row r="103" spans="1:42" x14ac:dyDescent="0.3">
      <c r="A103" s="14" t="s">
        <v>664</v>
      </c>
      <c r="B103" s="1" t="s">
        <v>658</v>
      </c>
      <c r="C103" s="1">
        <v>1.3951157649299395</v>
      </c>
      <c r="D103" s="1">
        <v>1.6243565193815419</v>
      </c>
      <c r="E103" s="1">
        <v>6.3946361365568896</v>
      </c>
      <c r="F103" s="1">
        <v>1.7230879180594332</v>
      </c>
      <c r="G103" s="1">
        <v>1.1822422073554086</v>
      </c>
      <c r="H103" s="1">
        <v>71.93378585559735</v>
      </c>
      <c r="I103" s="1">
        <v>17.564032657906591</v>
      </c>
      <c r="J103" s="1">
        <v>8.9277439128718363</v>
      </c>
      <c r="K103" s="1">
        <v>209.7448856561582</v>
      </c>
      <c r="L103" s="1">
        <v>1.1551670091140482</v>
      </c>
      <c r="M103" s="1">
        <v>0.40435945121617745</v>
      </c>
      <c r="N103" s="1">
        <v>21.99587115960853</v>
      </c>
      <c r="O103" s="1">
        <v>1.0755148467149951</v>
      </c>
      <c r="P103" s="1">
        <v>0.1420848415921323</v>
      </c>
      <c r="Q103" s="1">
        <v>0.21229701075223378</v>
      </c>
      <c r="R103" s="1">
        <v>2.8353047031602411E-2</v>
      </c>
      <c r="S103" s="1">
        <v>3.3760824110633039E-2</v>
      </c>
      <c r="T103" s="1">
        <v>1.2483793921768139E-2</v>
      </c>
      <c r="U103" s="1">
        <v>0.16918478127267159</v>
      </c>
      <c r="V103" s="1">
        <v>6.4989674750689966E-2</v>
      </c>
      <c r="W103" s="1">
        <v>6.3947651967809702E-2</v>
      </c>
      <c r="X103" s="1">
        <v>1.9664393197918854E-2</v>
      </c>
      <c r="Y103" s="1">
        <v>1.6472158361885994E-2</v>
      </c>
      <c r="Z103" s="1">
        <v>1.4947897947975549E-3</v>
      </c>
      <c r="AA103" s="1">
        <v>4.0414258685207309E-2</v>
      </c>
      <c r="AB103" s="1">
        <v>3.9626261680938961E-2</v>
      </c>
      <c r="AC103" s="1">
        <v>2.3510022821513512E-2</v>
      </c>
      <c r="AD103" s="1">
        <v>8.6257087921295661E-2</v>
      </c>
      <c r="AE103" s="1">
        <v>1.1581036096312839E-2</v>
      </c>
      <c r="AF103" s="1">
        <v>2.6224420905888196E-2</v>
      </c>
      <c r="AG103" s="1">
        <v>9.8058724052354669E-3</v>
      </c>
      <c r="AH103" s="1">
        <v>2.797368788614913E-2</v>
      </c>
      <c r="AI103" s="16">
        <v>7.4030521321701102E-3</v>
      </c>
      <c r="AJ103" s="1">
        <v>9.1734218057072919E-3</v>
      </c>
      <c r="AK103" s="1">
        <v>1.2745338729555475E-2</v>
      </c>
      <c r="AL103" s="1">
        <v>1.9140632681236912E-2</v>
      </c>
      <c r="AM103" s="1">
        <v>1.6839913720498777E-2</v>
      </c>
      <c r="AN103" s="1">
        <v>3.0669114532162256E-2</v>
      </c>
      <c r="AO103" s="1">
        <v>1.9974346890596541E-2</v>
      </c>
      <c r="AP103" s="16">
        <v>1.4568040395358099E-3</v>
      </c>
    </row>
    <row r="104" spans="1:42" x14ac:dyDescent="0.3">
      <c r="A104" s="14" t="s">
        <v>665</v>
      </c>
      <c r="B104" s="1" t="s">
        <v>658</v>
      </c>
      <c r="C104" s="1">
        <v>1.4025311829307598</v>
      </c>
      <c r="D104" s="1">
        <v>1.5372976456726741</v>
      </c>
      <c r="E104" s="1">
        <v>6.4253057004939196</v>
      </c>
      <c r="F104" s="1">
        <v>1.5814405945026384</v>
      </c>
      <c r="G104" s="1">
        <v>1.2271542304169571</v>
      </c>
      <c r="H104" s="1">
        <v>71.7319360661876</v>
      </c>
      <c r="I104" s="1">
        <v>17.638219925004499</v>
      </c>
      <c r="J104" s="1">
        <v>8.9465537801333141</v>
      </c>
      <c r="K104" s="1">
        <v>211.28330202949167</v>
      </c>
      <c r="L104" s="1">
        <v>0.99152972454809585</v>
      </c>
      <c r="M104" s="1">
        <v>0.39604710241743457</v>
      </c>
      <c r="N104" s="1">
        <v>21.694239845924653</v>
      </c>
      <c r="O104" s="1">
        <v>1.1116583801271407</v>
      </c>
      <c r="P104" s="1">
        <v>0.13971270910775516</v>
      </c>
      <c r="Q104" s="1">
        <v>0.2145230761072604</v>
      </c>
      <c r="R104" s="1">
        <v>2.5728996555141614E-2</v>
      </c>
      <c r="S104" s="1">
        <v>2.3788239066703083E-2</v>
      </c>
      <c r="T104" s="1">
        <v>1.3375377917465516E-2</v>
      </c>
      <c r="U104" s="1">
        <v>0.16560070799077012</v>
      </c>
      <c r="V104" s="1">
        <v>6.6724797840546426E-2</v>
      </c>
      <c r="W104" s="1">
        <v>6.4657550783722054E-2</v>
      </c>
      <c r="X104" s="1">
        <v>1.9470574650688331E-2</v>
      </c>
      <c r="Y104" s="1">
        <v>1.4120484851353449E-2</v>
      </c>
      <c r="Z104" s="1">
        <v>8.5716930771808052E-3</v>
      </c>
      <c r="AA104" s="1">
        <v>5.58281172050571E-2</v>
      </c>
      <c r="AB104" s="1">
        <v>4.885309139693008E-2</v>
      </c>
      <c r="AC104" s="1">
        <v>2.3049963533123656E-2</v>
      </c>
      <c r="AD104" s="1">
        <v>0.10757942121276781</v>
      </c>
      <c r="AE104" s="1">
        <v>1.5335282997152786E-2</v>
      </c>
      <c r="AF104" s="1">
        <v>2.4452420844741734E-2</v>
      </c>
      <c r="AG104" s="1">
        <v>7.1641776285109923E-3</v>
      </c>
      <c r="AH104" s="1">
        <v>2.4783073428538572E-2</v>
      </c>
      <c r="AI104" s="16">
        <v>6.4817952651266856E-3</v>
      </c>
      <c r="AJ104" s="1">
        <v>4.2466102417885759E-2</v>
      </c>
      <c r="AK104" s="1">
        <v>1.3095156323988154E-2</v>
      </c>
      <c r="AL104" s="1">
        <v>2.422407850326282E-2</v>
      </c>
      <c r="AM104" s="1">
        <v>1.2118439041923746E-2</v>
      </c>
      <c r="AN104" s="1">
        <v>3.4906998353649896E-2</v>
      </c>
      <c r="AO104" s="1">
        <v>1.9649937941013763E-2</v>
      </c>
      <c r="AP104" s="16">
        <v>1.4916996183521648E-3</v>
      </c>
    </row>
    <row r="105" spans="1:42" x14ac:dyDescent="0.3">
      <c r="A105" s="14" t="s">
        <v>667</v>
      </c>
      <c r="B105" s="1" t="s">
        <v>658</v>
      </c>
      <c r="C105" s="1">
        <v>1.3900830025528581</v>
      </c>
      <c r="D105" s="1">
        <v>1.5911575835337308</v>
      </c>
      <c r="E105" s="1">
        <v>6.4499106656158833</v>
      </c>
      <c r="F105" s="1">
        <v>1.7155560481291425</v>
      </c>
      <c r="G105" s="1">
        <v>1.2373097154388084</v>
      </c>
      <c r="H105" s="1">
        <v>72.010730376877405</v>
      </c>
      <c r="I105" s="1">
        <v>17.598717331152059</v>
      </c>
      <c r="J105" s="1">
        <v>8.9274207148208724</v>
      </c>
      <c r="K105" s="1">
        <v>215.14702567134989</v>
      </c>
      <c r="L105" s="1">
        <v>1.0794056339337315</v>
      </c>
      <c r="M105" s="1">
        <v>0.40314334438219629</v>
      </c>
      <c r="N105" s="1">
        <v>21.792797951100546</v>
      </c>
      <c r="O105" s="1">
        <v>1.0653329406480305</v>
      </c>
      <c r="P105" s="1">
        <v>0.14203612350897499</v>
      </c>
      <c r="Q105" s="1">
        <v>0.22056894038996197</v>
      </c>
      <c r="R105" s="1">
        <v>3.4098378283543423E-2</v>
      </c>
      <c r="S105" s="1">
        <v>2.9158389739969204E-2</v>
      </c>
      <c r="T105" s="1">
        <v>1.3837698647693865E-2</v>
      </c>
      <c r="U105" s="1">
        <v>0.14523934339788624</v>
      </c>
      <c r="V105" s="1">
        <v>6.6160235169449494E-2</v>
      </c>
      <c r="W105" s="1">
        <v>6.4601319668634097E-2</v>
      </c>
      <c r="X105" s="1">
        <v>1.6110700003015649E-2</v>
      </c>
      <c r="Y105" s="1">
        <v>1.5234525312406011E-2</v>
      </c>
      <c r="Z105" s="1">
        <v>9.8797058598065462E-3</v>
      </c>
      <c r="AA105" s="1">
        <v>5.5488750434045254E-2</v>
      </c>
      <c r="AB105" s="1">
        <v>4.6109347028937299E-2</v>
      </c>
      <c r="AC105" s="1">
        <v>1.9664763317040861E-2</v>
      </c>
      <c r="AD105" s="1">
        <v>0.1227707475156485</v>
      </c>
      <c r="AE105" s="1">
        <v>1.2665806996309923E-2</v>
      </c>
      <c r="AF105" s="1">
        <v>1.6739470964908271E-2</v>
      </c>
      <c r="AG105" s="1">
        <v>7.1973459917996649E-3</v>
      </c>
      <c r="AH105" s="1">
        <v>2.0395564318910788E-2</v>
      </c>
      <c r="AI105" s="16">
        <v>9.3831040015972932E-3</v>
      </c>
      <c r="AJ105" s="1">
        <v>2.966726013435728E-2</v>
      </c>
      <c r="AK105" s="1">
        <v>1.1623275966566466E-2</v>
      </c>
      <c r="AL105" s="1">
        <v>1.481000259852153E-2</v>
      </c>
      <c r="AM105" s="1">
        <v>1.5648088032555234E-2</v>
      </c>
      <c r="AN105" s="1">
        <v>4.1240076923920232E-2</v>
      </c>
      <c r="AO105" s="1">
        <v>2.1879861341522561E-2</v>
      </c>
      <c r="AP105" s="16">
        <v>1.5405504911949481E-3</v>
      </c>
    </row>
    <row r="106" spans="1:42" x14ac:dyDescent="0.3">
      <c r="A106" s="14" t="s">
        <v>668</v>
      </c>
      <c r="B106" s="1" t="s">
        <v>658</v>
      </c>
      <c r="C106" s="1">
        <v>1.4731144299084902</v>
      </c>
      <c r="D106" s="1">
        <v>1.7746749034855362</v>
      </c>
      <c r="E106" s="1">
        <v>6.7211422762240858</v>
      </c>
      <c r="F106" s="1">
        <v>1.6672711862145067</v>
      </c>
      <c r="G106" s="1">
        <v>1.3147346854944342</v>
      </c>
      <c r="H106" s="1">
        <v>74.888671658567574</v>
      </c>
      <c r="I106" s="1">
        <v>18.300615110685825</v>
      </c>
      <c r="J106" s="1">
        <v>9.1650547172256722</v>
      </c>
      <c r="K106" s="1">
        <v>225.06352952947134</v>
      </c>
      <c r="L106" s="1">
        <v>1.2739837334015724</v>
      </c>
      <c r="M106" s="1">
        <v>0.42366150824576282</v>
      </c>
      <c r="N106" s="1">
        <v>22.855492499328179</v>
      </c>
      <c r="O106" s="1">
        <v>1.1124335027122629</v>
      </c>
      <c r="P106" s="1">
        <v>0.14222002774816483</v>
      </c>
      <c r="Q106" s="1">
        <v>0.23073125417718376</v>
      </c>
      <c r="R106" s="1">
        <v>3.2462301834489934E-2</v>
      </c>
      <c r="S106" s="1">
        <v>2.4398233918750636E-2</v>
      </c>
      <c r="T106" s="1">
        <v>1.864466661408257E-2</v>
      </c>
      <c r="U106" s="1">
        <v>0.16062845565222705</v>
      </c>
      <c r="V106" s="1">
        <v>6.8092527082683207E-2</v>
      </c>
      <c r="W106" s="1">
        <v>6.9202939456032606E-2</v>
      </c>
      <c r="X106" s="1">
        <v>2.0944764302590957E-2</v>
      </c>
      <c r="Y106" s="1">
        <v>8.5152868306313436E-3</v>
      </c>
      <c r="Z106" s="1">
        <v>6.4834338356843414E-3</v>
      </c>
      <c r="AA106" s="1">
        <v>4.6977192908531085E-2</v>
      </c>
      <c r="AB106" s="1">
        <v>1.1979265686659867E-2</v>
      </c>
      <c r="AC106" s="1">
        <v>1.9659034832782002E-2</v>
      </c>
      <c r="AD106" s="1">
        <v>0.11020390795476878</v>
      </c>
      <c r="AE106" s="1">
        <v>1.2144687124944762E-2</v>
      </c>
      <c r="AF106" s="1">
        <v>3.089514759770419E-2</v>
      </c>
      <c r="AG106" s="1">
        <v>5.5477677441569716E-3</v>
      </c>
      <c r="AH106" s="1">
        <v>2.0804691507740596E-2</v>
      </c>
      <c r="AI106" s="16">
        <v>7.4778078440743585E-3</v>
      </c>
      <c r="AJ106" s="1">
        <v>3.2207568988031558E-2</v>
      </c>
      <c r="AK106" s="1">
        <v>1.6542450153064929E-2</v>
      </c>
      <c r="AL106" s="1">
        <v>1.2811526876270532E-2</v>
      </c>
      <c r="AM106" s="1">
        <v>1.3052069721451905E-2</v>
      </c>
      <c r="AN106" s="1">
        <v>4.1843228853755285E-2</v>
      </c>
      <c r="AO106" s="1">
        <v>2.32514065641788E-2</v>
      </c>
      <c r="AP106" s="16">
        <v>4.5698207666547896E-3</v>
      </c>
    </row>
    <row r="107" spans="1:42" x14ac:dyDescent="0.3">
      <c r="A107" s="14" t="s">
        <v>669</v>
      </c>
      <c r="B107" s="1" t="s">
        <v>658</v>
      </c>
      <c r="C107" s="1">
        <v>1.4159128521621984</v>
      </c>
      <c r="D107" s="1">
        <v>1.457472251098296</v>
      </c>
      <c r="E107" s="1">
        <v>6.5644902088056734</v>
      </c>
      <c r="F107" s="1">
        <v>1.7319250650829672</v>
      </c>
      <c r="G107" s="1">
        <v>1.3161470682187539</v>
      </c>
      <c r="H107" s="1">
        <v>72.71520819946025</v>
      </c>
      <c r="I107" s="1">
        <v>17.860232881676239</v>
      </c>
      <c r="J107" s="1">
        <v>8.9179231335485056</v>
      </c>
      <c r="K107" s="1">
        <v>215.21037487776707</v>
      </c>
      <c r="L107" s="1">
        <v>1.2022635676126607</v>
      </c>
      <c r="M107" s="1">
        <v>0.40795999136139549</v>
      </c>
      <c r="N107" s="1">
        <v>22.695748319949953</v>
      </c>
      <c r="O107" s="1">
        <v>1.0913502724415953</v>
      </c>
      <c r="P107" s="1">
        <v>0.14586779967208158</v>
      </c>
      <c r="Q107" s="1">
        <v>0.22051317161573</v>
      </c>
      <c r="R107" s="1">
        <v>3.0810045086320716E-2</v>
      </c>
      <c r="S107" s="1">
        <v>1.4129201088076989E-2</v>
      </c>
      <c r="T107" s="1">
        <v>1.1261645428628156E-2</v>
      </c>
      <c r="U107" s="1">
        <v>0.15179905715023068</v>
      </c>
      <c r="V107" s="1">
        <v>6.5604835509937981E-2</v>
      </c>
      <c r="W107" s="1">
        <v>6.480104954973509E-2</v>
      </c>
      <c r="X107" s="1">
        <v>2.000413932296953E-2</v>
      </c>
      <c r="Y107" s="1">
        <v>1.4600130061404504E-2</v>
      </c>
      <c r="Z107" s="1">
        <v>1.0831967159256493E-2</v>
      </c>
      <c r="AA107" s="1">
        <v>5.165931435502303E-2</v>
      </c>
      <c r="AB107" s="1">
        <v>4.5765925256791663E-2</v>
      </c>
      <c r="AC107" s="1">
        <v>2.2640123307272133E-2</v>
      </c>
      <c r="AD107" s="1">
        <v>0.10443355312485948</v>
      </c>
      <c r="AE107" s="1">
        <v>1.0826958929397593E-2</v>
      </c>
      <c r="AF107" s="1">
        <v>3.7501254697298363E-2</v>
      </c>
      <c r="AG107" s="1">
        <v>5.3474616343287262E-3</v>
      </c>
      <c r="AH107" s="1">
        <v>1.6458263549427598E-2</v>
      </c>
      <c r="AI107" s="16">
        <v>5.7553155347530261E-3</v>
      </c>
      <c r="AJ107" s="1">
        <v>9.84275041145302E-3</v>
      </c>
      <c r="AK107" s="1">
        <v>1.4967621153952823E-2</v>
      </c>
      <c r="AL107" s="1">
        <v>1.4017770407969867E-2</v>
      </c>
      <c r="AM107" s="1">
        <v>1.1416908511587909E-2</v>
      </c>
      <c r="AN107" s="1">
        <v>3.2074908886922937E-2</v>
      </c>
      <c r="AO107" s="1">
        <v>2.0481362167377264E-2</v>
      </c>
      <c r="AP107" s="16">
        <v>1.5650160702717565E-3</v>
      </c>
    </row>
    <row r="108" spans="1:42" x14ac:dyDescent="0.3">
      <c r="A108" s="14" t="s">
        <v>670</v>
      </c>
      <c r="B108" s="1" t="s">
        <v>658</v>
      </c>
      <c r="C108" s="1">
        <v>1.4020316527411272</v>
      </c>
      <c r="D108" s="1">
        <v>1.532258322714201</v>
      </c>
      <c r="E108" s="1">
        <v>6.4075208639238346</v>
      </c>
      <c r="F108" s="1">
        <v>1.5464470625455919</v>
      </c>
      <c r="G108" s="1">
        <v>1.3008490530325503</v>
      </c>
      <c r="H108" s="1">
        <v>71.175441098822503</v>
      </c>
      <c r="I108" s="1">
        <v>17.63019577358714</v>
      </c>
      <c r="J108" s="1">
        <v>8.6672616533156432</v>
      </c>
      <c r="K108" s="1">
        <v>211.31775077336599</v>
      </c>
      <c r="L108" s="1">
        <v>1.0408303082456711</v>
      </c>
      <c r="M108" s="1">
        <v>0.40588743121905879</v>
      </c>
      <c r="N108" s="1">
        <v>21.652508138296984</v>
      </c>
      <c r="O108" s="1">
        <v>1.0575761851642982</v>
      </c>
      <c r="P108" s="1">
        <v>0.15079388349471604</v>
      </c>
      <c r="Q108" s="1">
        <v>0.21625144389846154</v>
      </c>
      <c r="R108" s="1">
        <v>3.2543821576570063E-2</v>
      </c>
      <c r="S108" s="1">
        <v>2.7273257216475864E-2</v>
      </c>
      <c r="T108" s="1">
        <v>1.3817490904974564E-2</v>
      </c>
      <c r="U108" s="1">
        <v>0.15187279841865275</v>
      </c>
      <c r="V108" s="1">
        <v>6.6229266270802153E-2</v>
      </c>
      <c r="W108" s="1">
        <v>6.526902574398967E-2</v>
      </c>
      <c r="X108" s="1">
        <v>1.6624442790883497E-2</v>
      </c>
      <c r="Y108" s="1">
        <v>1.0253657361965656E-2</v>
      </c>
      <c r="Z108" s="1">
        <v>6.4675539000290877E-3</v>
      </c>
      <c r="AA108" s="1">
        <v>5.8981093664204065E-2</v>
      </c>
      <c r="AB108" s="1">
        <v>5.2931277649967405E-2</v>
      </c>
      <c r="AC108" s="1">
        <v>2.3647311164151759E-2</v>
      </c>
      <c r="AD108" s="1">
        <v>9.702142519818302E-2</v>
      </c>
      <c r="AE108" s="1">
        <v>1.2952428300036189E-2</v>
      </c>
      <c r="AF108" s="1">
        <v>1.7208239032807819E-2</v>
      </c>
      <c r="AG108" s="1">
        <v>8.554720562631667E-3</v>
      </c>
      <c r="AH108" s="1">
        <v>1.8629987720752843E-2</v>
      </c>
      <c r="AI108" s="16">
        <v>7.2848556120441972E-3</v>
      </c>
      <c r="AJ108" s="1">
        <v>4.9194172032779752E-2</v>
      </c>
      <c r="AK108" s="1">
        <v>1.5133995402400584E-2</v>
      </c>
      <c r="AL108" s="1">
        <v>2.1046645940954088E-2</v>
      </c>
      <c r="AM108" s="1">
        <v>1.1561510014124908E-2</v>
      </c>
      <c r="AN108" s="1">
        <v>3.5320750094633785E-2</v>
      </c>
      <c r="AO108" s="1">
        <v>1.8565367627661682E-2</v>
      </c>
      <c r="AP108" s="16">
        <v>1.4165500926344168E-3</v>
      </c>
    </row>
    <row r="109" spans="1:42" x14ac:dyDescent="0.3">
      <c r="A109" s="14" t="s">
        <v>671</v>
      </c>
      <c r="B109" s="1" t="s">
        <v>658</v>
      </c>
      <c r="C109" s="1">
        <v>1.3606381709663444</v>
      </c>
      <c r="D109" s="1">
        <v>1.5754039771380879</v>
      </c>
      <c r="E109" s="1">
        <v>6.4149616383689185</v>
      </c>
      <c r="F109" s="1">
        <v>1.740472553910885</v>
      </c>
      <c r="G109" s="1">
        <v>1.3254211063919741</v>
      </c>
      <c r="H109" s="1">
        <v>71.25886566083102</v>
      </c>
      <c r="I109" s="1">
        <v>17.512218145108431</v>
      </c>
      <c r="J109" s="1">
        <v>8.6472990962629162</v>
      </c>
      <c r="K109" s="1">
        <v>216.32300007645276</v>
      </c>
      <c r="L109" s="1">
        <v>1.1801255446634169</v>
      </c>
      <c r="M109" s="1">
        <v>0.40397966154627191</v>
      </c>
      <c r="N109" s="1">
        <v>21.974198880214097</v>
      </c>
      <c r="O109" s="1">
        <v>1.0588551779867255</v>
      </c>
      <c r="P109" s="1">
        <v>0.14544051647845047</v>
      </c>
      <c r="Q109" s="1">
        <v>0.20783352088906465</v>
      </c>
      <c r="R109" s="1">
        <v>3.2756532424233764E-2</v>
      </c>
      <c r="S109" s="1">
        <v>2.5771842336105015E-2</v>
      </c>
      <c r="T109" s="1">
        <v>1.7918095617823121E-2</v>
      </c>
      <c r="U109" s="1">
        <v>0.15329548055761899</v>
      </c>
      <c r="V109" s="1">
        <v>6.289512833819437E-2</v>
      </c>
      <c r="W109" s="1">
        <v>6.98910171689021E-2</v>
      </c>
      <c r="X109" s="1">
        <v>2.1833065259813548E-2</v>
      </c>
      <c r="Y109" s="1">
        <v>1.6546422695659362E-2</v>
      </c>
      <c r="Z109" s="1">
        <v>1.3494959282813711E-2</v>
      </c>
      <c r="AA109" s="1">
        <v>6.3711002169040978E-2</v>
      </c>
      <c r="AB109" s="1">
        <v>1.1282978883009442E-2</v>
      </c>
      <c r="AC109" s="1">
        <v>1.7167733413658012E-2</v>
      </c>
      <c r="AD109" s="1">
        <v>0.11797711600893027</v>
      </c>
      <c r="AE109" s="1">
        <v>1.214418453222782E-2</v>
      </c>
      <c r="AF109" s="1">
        <v>2.998445930718386E-2</v>
      </c>
      <c r="AG109" s="1">
        <v>1.5111562775709457E-3</v>
      </c>
      <c r="AH109" s="1">
        <v>2.0259521529751578E-2</v>
      </c>
      <c r="AI109" s="16">
        <v>6.5688171192958842E-3</v>
      </c>
      <c r="AJ109" s="1">
        <v>3.0020625233114526E-2</v>
      </c>
      <c r="AK109" s="1">
        <v>9.0201532407753957E-3</v>
      </c>
      <c r="AL109" s="1">
        <v>2.1322316478072607E-2</v>
      </c>
      <c r="AM109" s="1">
        <v>1.2879290301688455E-2</v>
      </c>
      <c r="AN109" s="1">
        <v>2.8778369830671714E-2</v>
      </c>
      <c r="AO109" s="1">
        <v>2.6361941683594851E-2</v>
      </c>
      <c r="AP109" s="16">
        <v>1.4796752062284058E-3</v>
      </c>
    </row>
    <row r="110" spans="1:42" x14ac:dyDescent="0.3">
      <c r="A110" s="14" t="s">
        <v>672</v>
      </c>
      <c r="B110" s="1" t="s">
        <v>658</v>
      </c>
      <c r="C110" s="1">
        <v>1.3579778696996179</v>
      </c>
      <c r="D110" s="1">
        <v>1.531610055983559</v>
      </c>
      <c r="E110" s="1">
        <v>6.3232568566169878</v>
      </c>
      <c r="F110" s="1">
        <v>1.6136338371398249</v>
      </c>
      <c r="G110" s="1">
        <v>1.3168489387947167</v>
      </c>
      <c r="H110" s="1">
        <v>70.601253398920463</v>
      </c>
      <c r="I110" s="1">
        <v>17.225998003104717</v>
      </c>
      <c r="J110" s="1">
        <v>8.4070710036994427</v>
      </c>
      <c r="K110" s="1">
        <v>206.1814150788671</v>
      </c>
      <c r="L110" s="1">
        <v>0.95484715774900042</v>
      </c>
      <c r="M110" s="1">
        <v>0.39134956278505706</v>
      </c>
      <c r="N110" s="1">
        <v>21.485436054330133</v>
      </c>
      <c r="O110" s="1">
        <v>1.0806481901483704</v>
      </c>
      <c r="P110" s="1">
        <v>0.14357329994582282</v>
      </c>
      <c r="Q110" s="1">
        <v>0.21309494065528786</v>
      </c>
      <c r="R110" s="1">
        <v>3.3389345877578934E-2</v>
      </c>
      <c r="S110" s="1">
        <v>4.9627563490246681E-3</v>
      </c>
      <c r="T110" s="1">
        <v>1.3525125267897935E-2</v>
      </c>
      <c r="U110" s="1">
        <v>0.14246254561725752</v>
      </c>
      <c r="V110" s="1">
        <v>6.6624029802888979E-2</v>
      </c>
      <c r="W110" s="1">
        <v>6.6367288807439626E-2</v>
      </c>
      <c r="X110" s="1">
        <v>1.7784141550314835E-2</v>
      </c>
      <c r="Y110" s="1">
        <v>1.6680643712053734E-2</v>
      </c>
      <c r="Z110" s="1">
        <v>8.8105625308636214E-3</v>
      </c>
      <c r="AA110" s="1">
        <v>5.3346686967690155E-2</v>
      </c>
      <c r="AB110" s="1">
        <v>5.8910946136282651E-2</v>
      </c>
      <c r="AC110" s="1">
        <v>1.8944558949439499E-2</v>
      </c>
      <c r="AD110" s="1">
        <v>9.9692874411985336E-2</v>
      </c>
      <c r="AE110" s="1">
        <v>1.2731673597397356E-2</v>
      </c>
      <c r="AF110" s="1">
        <v>3.2761111636330935E-2</v>
      </c>
      <c r="AG110" s="1">
        <v>4.2310344474424328E-3</v>
      </c>
      <c r="AH110" s="1">
        <v>3.0551888413648816E-2</v>
      </c>
      <c r="AI110" s="16">
        <v>6.9627103897392951E-3</v>
      </c>
      <c r="AJ110" s="1">
        <v>9.5386165364355242E-3</v>
      </c>
      <c r="AK110" s="1">
        <v>1.294384552528873E-2</v>
      </c>
      <c r="AL110" s="1">
        <v>1.9504304032888296E-2</v>
      </c>
      <c r="AM110" s="1">
        <v>1.2580198547589195E-2</v>
      </c>
      <c r="AN110" s="1">
        <v>3.5876692733334034E-2</v>
      </c>
      <c r="AO110" s="1">
        <v>1.6933678978723755E-2</v>
      </c>
      <c r="AP110" s="16">
        <v>1.5181805592051714E-3</v>
      </c>
    </row>
    <row r="111" spans="1:42" x14ac:dyDescent="0.3">
      <c r="A111" s="14" t="s">
        <v>673</v>
      </c>
      <c r="B111" s="1" t="s">
        <v>658</v>
      </c>
      <c r="C111" s="1">
        <v>1.6084005714566363</v>
      </c>
      <c r="D111" s="1">
        <v>1.8020433804760005</v>
      </c>
      <c r="E111" s="1">
        <v>7.2687185488430437</v>
      </c>
      <c r="F111" s="1">
        <v>2.0434514128005716</v>
      </c>
      <c r="G111" s="1">
        <v>1.5504819143378465</v>
      </c>
      <c r="H111" s="1">
        <v>81.854207921053501</v>
      </c>
      <c r="I111" s="1">
        <v>19.707120867201727</v>
      </c>
      <c r="J111" s="1">
        <v>9.6332780052178286</v>
      </c>
      <c r="K111" s="1">
        <v>245.77002851803829</v>
      </c>
      <c r="L111" s="1">
        <v>1.4134393301747477</v>
      </c>
      <c r="M111" s="1">
        <v>0.45365820975323534</v>
      </c>
      <c r="N111" s="1">
        <v>24.688240310958303</v>
      </c>
      <c r="O111" s="1">
        <v>1.232952957514277</v>
      </c>
      <c r="P111" s="1">
        <v>0.16666182127128729</v>
      </c>
      <c r="Q111" s="1">
        <v>0.24516283716495402</v>
      </c>
      <c r="R111" s="1">
        <v>3.3382358144417104E-2</v>
      </c>
      <c r="S111" s="1">
        <v>3.1476482853832748E-2</v>
      </c>
      <c r="T111" s="1">
        <v>1.3962518284991406E-2</v>
      </c>
      <c r="U111" s="1">
        <v>0.176911676922128</v>
      </c>
      <c r="V111" s="1">
        <v>7.9186284433465606E-2</v>
      </c>
      <c r="W111" s="1">
        <v>7.6705638967594192E-2</v>
      </c>
      <c r="X111" s="1">
        <v>1.8906979677348335E-2</v>
      </c>
      <c r="Y111" s="1">
        <v>1.512583889381092E-2</v>
      </c>
      <c r="Z111" s="1">
        <v>1.5320723455228611E-2</v>
      </c>
      <c r="AA111" s="1">
        <v>6.0146949437005201E-2</v>
      </c>
      <c r="AB111" s="1">
        <v>1.1408712604357709E-2</v>
      </c>
      <c r="AC111" s="1">
        <v>3.4614712660098776E-3</v>
      </c>
      <c r="AD111" s="1">
        <v>0.14074483374598831</v>
      </c>
      <c r="AE111" s="1">
        <v>1.3094108856476857E-2</v>
      </c>
      <c r="AF111" s="1">
        <v>3.3523169417084595E-2</v>
      </c>
      <c r="AG111" s="1">
        <v>9.924346049785043E-3</v>
      </c>
      <c r="AH111" s="1">
        <v>1.6050457374486654E-2</v>
      </c>
      <c r="AI111" s="16">
        <v>7.5281373489202736E-3</v>
      </c>
      <c r="AJ111" s="1">
        <v>9.4158743227107516E-3</v>
      </c>
      <c r="AK111" s="1">
        <v>9.3040942370696163E-3</v>
      </c>
      <c r="AL111" s="1">
        <v>4.7008828145637263E-3</v>
      </c>
      <c r="AM111" s="1">
        <v>1.6079352507984101E-2</v>
      </c>
      <c r="AN111" s="1">
        <v>3.5291829247408632E-2</v>
      </c>
      <c r="AO111" s="1">
        <v>2.6198728154468796E-2</v>
      </c>
      <c r="AP111" s="16">
        <v>1.4990254001737415E-3</v>
      </c>
    </row>
    <row r="112" spans="1:42" x14ac:dyDescent="0.3">
      <c r="A112" s="14" t="s">
        <v>674</v>
      </c>
      <c r="B112" s="1" t="s">
        <v>658</v>
      </c>
      <c r="C112" s="1">
        <v>1.386169901430419</v>
      </c>
      <c r="D112" s="1">
        <v>1.5554132168800323</v>
      </c>
      <c r="E112" s="1">
        <v>6.5062775224361848</v>
      </c>
      <c r="F112" s="1">
        <v>1.7756403412433457</v>
      </c>
      <c r="G112" s="1">
        <v>1.3943717056957923</v>
      </c>
      <c r="H112" s="1">
        <v>72.120030755536945</v>
      </c>
      <c r="I112" s="1">
        <v>17.695224545503734</v>
      </c>
      <c r="J112" s="1">
        <v>8.5365182282104097</v>
      </c>
      <c r="K112" s="1">
        <v>221.35130845067968</v>
      </c>
      <c r="L112" s="1">
        <v>1.1130509424785262</v>
      </c>
      <c r="M112" s="1">
        <v>0.40482346484585974</v>
      </c>
      <c r="N112" s="1">
        <v>22.476610419898151</v>
      </c>
      <c r="O112" s="1">
        <v>1.0716209590738048</v>
      </c>
      <c r="P112" s="1">
        <v>0.14146472128822876</v>
      </c>
      <c r="Q112" s="1">
        <v>0.21697844571218353</v>
      </c>
      <c r="R112" s="1">
        <v>3.5027528880120631E-2</v>
      </c>
      <c r="S112" s="1">
        <v>3.1013160838841404E-2</v>
      </c>
      <c r="T112" s="1">
        <v>1.2493653237794798E-2</v>
      </c>
      <c r="U112" s="1">
        <v>0.15215161860865173</v>
      </c>
      <c r="V112" s="1">
        <v>6.0855136531342675E-2</v>
      </c>
      <c r="W112" s="1">
        <v>7.2713677503489491E-2</v>
      </c>
      <c r="X112" s="1">
        <v>2.012727874811613E-2</v>
      </c>
      <c r="Y112" s="1">
        <v>1.3961835492696575E-2</v>
      </c>
      <c r="Z112" s="1">
        <v>1.3125559748686016E-2</v>
      </c>
      <c r="AA112" s="1">
        <v>1.0184375507795031E-2</v>
      </c>
      <c r="AB112" s="1">
        <v>5.7670423789769124E-2</v>
      </c>
      <c r="AC112" s="1">
        <v>2.4141660561884985E-2</v>
      </c>
      <c r="AD112" s="1">
        <v>9.3077764238258309E-2</v>
      </c>
      <c r="AE112" s="1">
        <v>1.0096212340255786E-2</v>
      </c>
      <c r="AF112" s="1">
        <v>2.7661179815661775E-2</v>
      </c>
      <c r="AG112" s="1">
        <v>9.7547219153132584E-3</v>
      </c>
      <c r="AH112" s="1">
        <v>1.3322149444440266E-2</v>
      </c>
      <c r="AI112" s="16">
        <v>8.0771979024436245E-3</v>
      </c>
      <c r="AJ112" s="1">
        <v>4.7514326054287764E-2</v>
      </c>
      <c r="AK112" s="1">
        <v>1.2865403141735329E-2</v>
      </c>
      <c r="AL112" s="1">
        <v>1.4342804373432426E-2</v>
      </c>
      <c r="AM112" s="1">
        <v>8.5493862644489341E-3</v>
      </c>
      <c r="AN112" s="1">
        <v>3.2096851669299535E-2</v>
      </c>
      <c r="AO112" s="1">
        <v>2.4739964064758698E-2</v>
      </c>
      <c r="AP112" s="16">
        <v>1.6479198037690063E-3</v>
      </c>
    </row>
    <row r="113" spans="1:42" x14ac:dyDescent="0.3">
      <c r="A113" s="14" t="s">
        <v>675</v>
      </c>
      <c r="B113" s="1" t="s">
        <v>658</v>
      </c>
      <c r="C113" s="1">
        <v>1.5678667505178225</v>
      </c>
      <c r="D113" s="1">
        <v>1.7960372706754659</v>
      </c>
      <c r="E113" s="1">
        <v>7.3444446405532533</v>
      </c>
      <c r="F113" s="1">
        <v>2.0112667639764168</v>
      </c>
      <c r="G113" s="1">
        <v>1.5917872858820059</v>
      </c>
      <c r="H113" s="1">
        <v>81.57366593872618</v>
      </c>
      <c r="I113" s="1">
        <v>19.947937848751717</v>
      </c>
      <c r="J113" s="1">
        <v>9.5589695622442328</v>
      </c>
      <c r="K113" s="1">
        <v>246.53418037509348</v>
      </c>
      <c r="L113" s="1">
        <v>1.2728784014065633</v>
      </c>
      <c r="M113" s="1">
        <v>0.46101005376174348</v>
      </c>
      <c r="N113" s="1">
        <v>25.123377725088588</v>
      </c>
      <c r="O113" s="1">
        <v>1.2183843383356705</v>
      </c>
      <c r="P113" s="1">
        <v>0.16386733998327691</v>
      </c>
      <c r="Q113" s="1">
        <v>0.25250183292898232</v>
      </c>
      <c r="R113" s="1">
        <v>3.673315891819337E-2</v>
      </c>
      <c r="S113" s="1">
        <v>3.1294460622000239E-2</v>
      </c>
      <c r="T113" s="1">
        <v>1.5993028406283711E-2</v>
      </c>
      <c r="U113" s="1">
        <v>0.15857959678654573</v>
      </c>
      <c r="V113" s="1">
        <v>7.410797990690815E-2</v>
      </c>
      <c r="W113" s="1">
        <v>8.3944828310271946E-2</v>
      </c>
      <c r="X113" s="1">
        <v>2.337635520492886E-2</v>
      </c>
      <c r="Y113" s="1">
        <v>1.4216507214633713E-2</v>
      </c>
      <c r="Z113" s="1">
        <v>1.0311903584612925E-2</v>
      </c>
      <c r="AA113" s="1">
        <v>1.1217980869164049E-2</v>
      </c>
      <c r="AB113" s="1">
        <v>9.9870911906782975E-2</v>
      </c>
      <c r="AC113" s="1">
        <v>2.7547692272164619E-2</v>
      </c>
      <c r="AD113" s="1">
        <v>9.7816250339413394E-2</v>
      </c>
      <c r="AE113" s="1">
        <v>1.026771751675175E-2</v>
      </c>
      <c r="AF113" s="1">
        <v>4.4529254571482796E-2</v>
      </c>
      <c r="AG113" s="1">
        <v>1.1152728851076278E-2</v>
      </c>
      <c r="AH113" s="1">
        <v>1.7711063768151056E-2</v>
      </c>
      <c r="AI113" s="16">
        <v>8.2759139750753739E-3</v>
      </c>
      <c r="AJ113" s="1">
        <v>3.6801516515296548E-2</v>
      </c>
      <c r="AK113" s="1">
        <v>1.2451854237475234E-2</v>
      </c>
      <c r="AL113" s="1">
        <v>2.1223593590736466E-2</v>
      </c>
      <c r="AM113" s="1">
        <v>1.9108469668889148E-2</v>
      </c>
      <c r="AN113" s="1">
        <v>3.7642478901276484E-2</v>
      </c>
      <c r="AO113" s="1">
        <v>2.4684487696075522E-2</v>
      </c>
      <c r="AP113" s="16">
        <v>1.8162010163431978E-3</v>
      </c>
    </row>
    <row r="114" spans="1:42" x14ac:dyDescent="0.3">
      <c r="A114" s="14" t="s">
        <v>677</v>
      </c>
      <c r="B114" s="1" t="s">
        <v>658</v>
      </c>
      <c r="C114" s="1">
        <v>1.7738697724337338</v>
      </c>
      <c r="D114" s="1">
        <v>2.0755628011277532</v>
      </c>
      <c r="E114" s="1">
        <v>8.3173927665094194</v>
      </c>
      <c r="F114" s="1">
        <v>2.2959810321620346</v>
      </c>
      <c r="G114" s="1">
        <v>1.8125368576218921</v>
      </c>
      <c r="H114" s="1">
        <v>91.938112491925509</v>
      </c>
      <c r="I114" s="1">
        <v>22.627448767104489</v>
      </c>
      <c r="J114" s="1">
        <v>10.747159266297331</v>
      </c>
      <c r="K114" s="1">
        <v>278.63208183158793</v>
      </c>
      <c r="L114" s="1">
        <v>1.4945201330847102</v>
      </c>
      <c r="M114" s="1">
        <v>0.5318288556667401</v>
      </c>
      <c r="N114" s="1">
        <v>28.155043555956809</v>
      </c>
      <c r="O114" s="1">
        <v>1.4197287088542145</v>
      </c>
      <c r="P114" s="1">
        <v>0.18844350550414452</v>
      </c>
      <c r="Q114" s="1">
        <v>0.27966100349016121</v>
      </c>
      <c r="R114" s="1">
        <v>4.2999848628897337E-2</v>
      </c>
      <c r="S114" s="1">
        <v>5.4302831933513047E-2</v>
      </c>
      <c r="T114" s="1">
        <v>2.7244270532751656E-2</v>
      </c>
      <c r="U114" s="1">
        <v>0.18706137272751336</v>
      </c>
      <c r="V114" s="1">
        <v>8.4450060958360065E-2</v>
      </c>
      <c r="W114" s="1">
        <v>9.828766967361971E-2</v>
      </c>
      <c r="X114" s="1">
        <v>2.242331335526155E-2</v>
      </c>
      <c r="Y114" s="1">
        <v>1.7155707061412319E-2</v>
      </c>
      <c r="Z114" s="1">
        <v>1.4353824633438905E-2</v>
      </c>
      <c r="AA114" s="1">
        <v>6.3940815090655759E-2</v>
      </c>
      <c r="AB114" s="1">
        <v>5.4560831391386351E-2</v>
      </c>
      <c r="AC114" s="1">
        <v>3.2290653466821605E-2</v>
      </c>
      <c r="AD114" s="1">
        <v>0.16874658227545652</v>
      </c>
      <c r="AE114" s="1">
        <v>1.988118782276348E-2</v>
      </c>
      <c r="AF114" s="1">
        <v>6.8943129467182299E-2</v>
      </c>
      <c r="AG114" s="1">
        <v>1.1579141269295797E-2</v>
      </c>
      <c r="AH114" s="1">
        <v>3.4045056968187604E-2</v>
      </c>
      <c r="AI114" s="16">
        <v>1.2598397777099653E-2</v>
      </c>
      <c r="AJ114" s="1">
        <v>2.2212184469248764E-2</v>
      </c>
      <c r="AK114" s="1">
        <v>1.5257297553052926E-2</v>
      </c>
      <c r="AL114" s="1">
        <v>2.3210828561243433E-2</v>
      </c>
      <c r="AM114" s="1">
        <v>1.8264858237136705E-2</v>
      </c>
      <c r="AN114" s="1">
        <v>5.0408160200346656E-2</v>
      </c>
      <c r="AO114" s="1">
        <v>3.1544806846777858E-2</v>
      </c>
      <c r="AP114" s="16">
        <v>9.6279372152987854E-3</v>
      </c>
    </row>
    <row r="115" spans="1:42" x14ac:dyDescent="0.3">
      <c r="A115" s="14" t="s">
        <v>678</v>
      </c>
      <c r="B115" s="1" t="s">
        <v>652</v>
      </c>
      <c r="C115" s="1">
        <v>1.3954723720451527</v>
      </c>
      <c r="D115" s="1">
        <v>1.7279881326209807</v>
      </c>
      <c r="E115" s="1">
        <v>6.7710504140147849</v>
      </c>
      <c r="F115" s="1">
        <v>1.7310918904567383</v>
      </c>
      <c r="G115" s="1">
        <v>1.45204412021419</v>
      </c>
      <c r="H115" s="1">
        <v>77.952045610431497</v>
      </c>
      <c r="I115" s="1">
        <v>19.185359950494586</v>
      </c>
      <c r="J115" s="1">
        <v>8.8082091067200849</v>
      </c>
      <c r="K115" s="1">
        <v>223.21817086677979</v>
      </c>
      <c r="L115" s="1">
        <v>1.1430444982646935</v>
      </c>
      <c r="M115" s="1">
        <v>0.42918420962847426</v>
      </c>
      <c r="N115" s="1">
        <v>23.341402901708271</v>
      </c>
      <c r="O115" s="1">
        <v>1.1340724396290338</v>
      </c>
      <c r="P115" s="1">
        <v>0.15183907203922034</v>
      </c>
      <c r="Q115" s="1">
        <v>0.22667446588538093</v>
      </c>
      <c r="R115" s="1">
        <v>2.8786348326422344E-2</v>
      </c>
      <c r="S115" s="1">
        <v>4.405290539430054E-2</v>
      </c>
      <c r="T115" s="1">
        <v>2.8077720007433074E-3</v>
      </c>
      <c r="U115" s="1">
        <v>0.15409248098863412</v>
      </c>
      <c r="V115" s="1">
        <v>6.7817931093518552E-2</v>
      </c>
      <c r="W115" s="1">
        <v>6.8188926330480584E-2</v>
      </c>
      <c r="X115" s="1">
        <v>2.0605978610998416E-2</v>
      </c>
      <c r="Y115" s="1">
        <v>1.1990311823588782E-2</v>
      </c>
      <c r="Z115" s="1">
        <v>7.3842649097017382E-3</v>
      </c>
      <c r="AA115" s="1">
        <v>6.1024112528581941E-2</v>
      </c>
      <c r="AB115" s="1">
        <v>6.0033334095209681E-2</v>
      </c>
      <c r="AC115" s="1">
        <v>1.8222723652126106E-2</v>
      </c>
      <c r="AD115" s="1">
        <v>0.13327039542490468</v>
      </c>
      <c r="AE115" s="1">
        <v>1.3663201961622717E-2</v>
      </c>
      <c r="AF115" s="1">
        <v>2.2686169142799448E-2</v>
      </c>
      <c r="AG115" s="1">
        <v>7.2591295748311987E-3</v>
      </c>
      <c r="AH115" s="1">
        <v>3.1892972118827731E-2</v>
      </c>
      <c r="AI115" s="16">
        <v>1.5965120558972567E-3</v>
      </c>
      <c r="AJ115" s="1">
        <v>3.3241066642280305E-2</v>
      </c>
      <c r="AK115" s="1">
        <v>1.2155706107059691E-2</v>
      </c>
      <c r="AL115" s="1">
        <v>2.5792961498434085E-2</v>
      </c>
      <c r="AM115" s="1">
        <v>1.5186242046382104E-2</v>
      </c>
      <c r="AN115" s="1">
        <v>4.1345612095199449E-2</v>
      </c>
      <c r="AO115" s="1">
        <v>2.5702526802299893E-2</v>
      </c>
      <c r="AP115" s="16">
        <v>1.6430612952148909E-3</v>
      </c>
    </row>
    <row r="116" spans="1:42" x14ac:dyDescent="0.3">
      <c r="A116" s="14" t="s">
        <v>679</v>
      </c>
      <c r="B116" s="1" t="s">
        <v>652</v>
      </c>
      <c r="C116" s="1">
        <v>1.255458361054177</v>
      </c>
      <c r="D116" s="1">
        <v>1.5737753079952668</v>
      </c>
      <c r="E116" s="1">
        <v>6.1911295756707609</v>
      </c>
      <c r="F116" s="1">
        <v>1.5516504438768064</v>
      </c>
      <c r="G116" s="1">
        <v>1.337108097515751</v>
      </c>
      <c r="H116" s="1">
        <v>70.118960233629679</v>
      </c>
      <c r="I116" s="1">
        <v>17.186774506863429</v>
      </c>
      <c r="J116" s="1">
        <v>7.9256675892803585</v>
      </c>
      <c r="K116" s="1">
        <v>205.82558342330759</v>
      </c>
      <c r="L116" s="1">
        <v>1.0163503363773625</v>
      </c>
      <c r="M116" s="1">
        <v>0.39622533734771781</v>
      </c>
      <c r="N116" s="1">
        <v>21.024047853594006</v>
      </c>
      <c r="O116" s="1">
        <v>1.0439619841504353</v>
      </c>
      <c r="P116" s="1">
        <v>0.13220044189475316</v>
      </c>
      <c r="Q116" s="1">
        <v>0.20454991712377416</v>
      </c>
      <c r="R116" s="1">
        <v>2.9167139200552444E-2</v>
      </c>
      <c r="S116" s="1">
        <v>2.9635298063914059E-2</v>
      </c>
      <c r="T116" s="1">
        <v>1.475854553416543E-2</v>
      </c>
      <c r="U116" s="1">
        <v>0.14204229409575758</v>
      </c>
      <c r="V116" s="1">
        <v>6.1854425851655265E-2</v>
      </c>
      <c r="W116" s="1">
        <v>7.1844802359669863E-2</v>
      </c>
      <c r="X116" s="1">
        <v>2.1068153003407468E-2</v>
      </c>
      <c r="Y116" s="1">
        <v>1.1048009422511341E-2</v>
      </c>
      <c r="Z116" s="1">
        <v>7.4574459467562334E-3</v>
      </c>
      <c r="AA116" s="1">
        <v>3.7127629592819261E-2</v>
      </c>
      <c r="AB116" s="1">
        <v>6.3225286049451698E-2</v>
      </c>
      <c r="AC116" s="1">
        <v>1.4487978075258335E-2</v>
      </c>
      <c r="AD116" s="1">
        <v>9.868783653708213E-2</v>
      </c>
      <c r="AE116" s="1">
        <v>1.4915441257966748E-2</v>
      </c>
      <c r="AF116" s="1">
        <v>6.1869476091914403E-3</v>
      </c>
      <c r="AG116" s="1">
        <v>6.2343957912121307E-3</v>
      </c>
      <c r="AH116" s="1">
        <v>2.7560816493122472E-2</v>
      </c>
      <c r="AI116" s="16">
        <v>1.498045428577768E-3</v>
      </c>
      <c r="AJ116" s="1">
        <v>3.6003663425866118E-2</v>
      </c>
      <c r="AK116" s="1">
        <v>1.3477827663461612E-2</v>
      </c>
      <c r="AL116" s="1">
        <v>1.3435358716562552E-2</v>
      </c>
      <c r="AM116" s="1">
        <v>1.2008910031529997E-2</v>
      </c>
      <c r="AN116" s="1">
        <v>3.2506028619513204E-2</v>
      </c>
      <c r="AO116" s="1">
        <v>2.2695661622888042E-2</v>
      </c>
      <c r="AP116" s="16">
        <v>1.5424630504592509E-3</v>
      </c>
    </row>
    <row r="117" spans="1:42" x14ac:dyDescent="0.3">
      <c r="A117" s="14" t="s">
        <v>680</v>
      </c>
      <c r="B117" s="1" t="s">
        <v>655</v>
      </c>
      <c r="C117" s="1">
        <v>1.472280469772846</v>
      </c>
      <c r="D117" s="1">
        <v>1.6698645354435127</v>
      </c>
      <c r="E117" s="1">
        <v>7.2213296949416916</v>
      </c>
      <c r="F117" s="1">
        <v>1.9692524158591016</v>
      </c>
      <c r="G117" s="1">
        <v>1.5773493189237857</v>
      </c>
      <c r="H117" s="1">
        <v>81.170546120595631</v>
      </c>
      <c r="I117" s="1">
        <v>19.653786471192152</v>
      </c>
      <c r="J117" s="1">
        <v>9.1067967657875055</v>
      </c>
      <c r="K117" s="1">
        <v>237.7201827783243</v>
      </c>
      <c r="L117" s="1">
        <v>1.1339790112045667</v>
      </c>
      <c r="M117" s="1">
        <v>0.43953518644889394</v>
      </c>
      <c r="N117" s="1">
        <v>24.465521109189954</v>
      </c>
      <c r="O117" s="1">
        <v>1.2097533859377436</v>
      </c>
      <c r="P117" s="1">
        <v>0.15406050366194102</v>
      </c>
      <c r="Q117" s="1">
        <v>0.23214217342524235</v>
      </c>
      <c r="R117" s="1">
        <v>3.2604568092419468E-2</v>
      </c>
      <c r="S117" s="1">
        <v>2.9379566425040474E-2</v>
      </c>
      <c r="T117" s="1">
        <v>1.5453991493476501E-2</v>
      </c>
      <c r="U117" s="1">
        <v>0.17926349991568238</v>
      </c>
      <c r="V117" s="1">
        <v>7.115138878339819E-2</v>
      </c>
      <c r="W117" s="1">
        <v>7.2210776179899891E-2</v>
      </c>
      <c r="X117" s="1">
        <v>2.365403170688777E-2</v>
      </c>
      <c r="Y117" s="1">
        <v>1.7538504444663303E-2</v>
      </c>
      <c r="Z117" s="1">
        <v>5.5542761606826871E-3</v>
      </c>
      <c r="AA117" s="1">
        <v>4.7647302167200423E-2</v>
      </c>
      <c r="AB117" s="1">
        <v>1.3618358680349362E-2</v>
      </c>
      <c r="AC117" s="1">
        <v>2.3922264084966852E-2</v>
      </c>
      <c r="AD117" s="1">
        <v>0.12848941581369655</v>
      </c>
      <c r="AE117" s="1">
        <v>1.5702902850923139E-2</v>
      </c>
      <c r="AF117" s="1">
        <v>4.3647345961242479E-2</v>
      </c>
      <c r="AG117" s="1">
        <v>6.1883760893108042E-3</v>
      </c>
      <c r="AH117" s="1">
        <v>5.4230065609833754E-3</v>
      </c>
      <c r="AI117" s="16">
        <v>1.1046956347936773E-2</v>
      </c>
      <c r="AJ117" s="1">
        <v>4.9238294559098873E-2</v>
      </c>
      <c r="AK117" s="1">
        <v>1.36625614851533E-2</v>
      </c>
      <c r="AL117" s="1">
        <v>1.7239357876087449E-2</v>
      </c>
      <c r="AM117" s="1">
        <v>1.2883663149972581E-2</v>
      </c>
      <c r="AN117" s="1">
        <v>3.7282258854995566E-2</v>
      </c>
      <c r="AO117" s="1">
        <v>2.7594423686754497E-2</v>
      </c>
      <c r="AP117" s="16">
        <v>1.8011454716322089E-3</v>
      </c>
    </row>
    <row r="118" spans="1:42" x14ac:dyDescent="0.3">
      <c r="A118" s="14" t="s">
        <v>681</v>
      </c>
      <c r="B118" s="1" t="s">
        <v>655</v>
      </c>
      <c r="C118" s="1">
        <v>1.4702950836971156</v>
      </c>
      <c r="D118" s="1">
        <v>1.6827916061958592</v>
      </c>
      <c r="E118" s="1">
        <v>7.1943382149323458</v>
      </c>
      <c r="F118" s="1">
        <v>1.8646664484826678</v>
      </c>
      <c r="G118" s="1">
        <v>1.556238375498985</v>
      </c>
      <c r="H118" s="1">
        <v>79.268109990164305</v>
      </c>
      <c r="I118" s="1">
        <v>19.432491912297778</v>
      </c>
      <c r="J118" s="1">
        <v>8.7493832969679985</v>
      </c>
      <c r="K118" s="1">
        <v>233.933438461929</v>
      </c>
      <c r="L118" s="1">
        <v>1.1856497331717715</v>
      </c>
      <c r="M118" s="1">
        <v>0.4467311097117132</v>
      </c>
      <c r="N118" s="1">
        <v>23.757598419832878</v>
      </c>
      <c r="O118" s="1">
        <v>1.1982330781149075</v>
      </c>
      <c r="P118" s="1">
        <v>0.16484017037817728</v>
      </c>
      <c r="Q118" s="1">
        <v>0.23789325552889859</v>
      </c>
      <c r="R118" s="1">
        <v>4.3183414614157423E-2</v>
      </c>
      <c r="S118" s="1">
        <v>3.6281472861172268E-2</v>
      </c>
      <c r="T118" s="1">
        <v>1.8893714973233642E-2</v>
      </c>
      <c r="U118" s="1">
        <v>0.2137742859801352</v>
      </c>
      <c r="V118" s="1">
        <v>7.240249054586527E-2</v>
      </c>
      <c r="W118" s="1">
        <v>7.6574671288457394E-2</v>
      </c>
      <c r="X118" s="1">
        <v>2.7188538975629537E-2</v>
      </c>
      <c r="Y118" s="1">
        <v>1.9421234170872315E-2</v>
      </c>
      <c r="Z118" s="1">
        <v>1.3774578017540279E-2</v>
      </c>
      <c r="AA118" s="1">
        <v>1.8946431637024846E-2</v>
      </c>
      <c r="AB118" s="1">
        <v>8.7601099136356012E-2</v>
      </c>
      <c r="AC118" s="1">
        <v>7.0734205910095143E-3</v>
      </c>
      <c r="AD118" s="1">
        <v>9.8428289110728887E-2</v>
      </c>
      <c r="AE118" s="1">
        <v>1.2333249129517857E-2</v>
      </c>
      <c r="AF118" s="1">
        <v>4.8039794482701431E-2</v>
      </c>
      <c r="AG118" s="1">
        <v>1.1804130196423804E-2</v>
      </c>
      <c r="AH118" s="1">
        <v>2.8698563836108935E-2</v>
      </c>
      <c r="AI118" s="16">
        <v>6.5192351113286407E-3</v>
      </c>
      <c r="AJ118" s="1">
        <v>3.9041180514807879E-2</v>
      </c>
      <c r="AK118" s="1">
        <v>1.4069713703643617E-2</v>
      </c>
      <c r="AL118" s="1">
        <v>1.9494243215638085E-2</v>
      </c>
      <c r="AM118" s="1">
        <v>1.4346739637111486E-2</v>
      </c>
      <c r="AN118" s="1">
        <v>3.3473834884735432E-2</v>
      </c>
      <c r="AO118" s="1">
        <v>2.5960608321856298E-2</v>
      </c>
      <c r="AP118" s="16">
        <v>3.0854506944259174E-3</v>
      </c>
    </row>
    <row r="119" spans="1:42" x14ac:dyDescent="0.3">
      <c r="A119" s="14" t="s">
        <v>682</v>
      </c>
      <c r="B119" s="1" t="s">
        <v>658</v>
      </c>
      <c r="C119" s="1">
        <v>1.4390303315300641</v>
      </c>
      <c r="D119" s="1">
        <v>1.516206193533997</v>
      </c>
      <c r="E119" s="1">
        <v>7.2761577486221576</v>
      </c>
      <c r="F119" s="1">
        <v>1.8141567214911056</v>
      </c>
      <c r="G119" s="1">
        <v>1.5111453052223691</v>
      </c>
      <c r="H119" s="1">
        <v>75.018962856067503</v>
      </c>
      <c r="I119" s="1">
        <v>18.601852317608326</v>
      </c>
      <c r="J119" s="1">
        <v>8.2740488063935871</v>
      </c>
      <c r="K119" s="1">
        <v>234.96901584567837</v>
      </c>
      <c r="L119" s="1">
        <v>1.2365721129865048</v>
      </c>
      <c r="M119" s="1">
        <v>0.42853508117347527</v>
      </c>
      <c r="N119" s="1">
        <v>23.11491778689669</v>
      </c>
      <c r="O119" s="1">
        <v>1.1680624530050514</v>
      </c>
      <c r="P119" s="1">
        <v>0.15645020583346389</v>
      </c>
      <c r="Q119" s="1">
        <v>0.22776963363748071</v>
      </c>
      <c r="R119" s="1">
        <v>3.9104664345531136E-2</v>
      </c>
      <c r="S119" s="1">
        <v>3.4908621150824104E-2</v>
      </c>
      <c r="T119" s="1">
        <v>1.2920817982696186E-2</v>
      </c>
      <c r="U119" s="1">
        <v>0.18597827116836088</v>
      </c>
      <c r="V119" s="1">
        <v>7.3841501052099981E-2</v>
      </c>
      <c r="W119" s="1">
        <v>7.9906784969386982E-2</v>
      </c>
      <c r="X119" s="1">
        <v>2.2834020701165959E-2</v>
      </c>
      <c r="Y119" s="1">
        <v>1.3590267554820228E-2</v>
      </c>
      <c r="Z119" s="1">
        <v>9.8741411051526361E-3</v>
      </c>
      <c r="AA119" s="1">
        <v>6.6804627434140201E-2</v>
      </c>
      <c r="AB119" s="1">
        <v>6.5482074645262053E-2</v>
      </c>
      <c r="AC119" s="1">
        <v>2.75238372800569E-2</v>
      </c>
      <c r="AD119" s="1">
        <v>9.8527987397291072E-2</v>
      </c>
      <c r="AE119" s="1">
        <v>1.6934344805478892E-2</v>
      </c>
      <c r="AF119" s="1">
        <v>2.6198646967834822E-2</v>
      </c>
      <c r="AG119" s="1">
        <v>8.1680984578073289E-3</v>
      </c>
      <c r="AH119" s="1">
        <v>2.146158611140574E-2</v>
      </c>
      <c r="AI119" s="16">
        <v>6.1614936915445452E-3</v>
      </c>
      <c r="AJ119" s="1">
        <v>4.2141676679387306E-2</v>
      </c>
      <c r="AK119" s="1">
        <v>1.3148405618471404E-2</v>
      </c>
      <c r="AL119" s="1">
        <v>2.1042668455146199E-2</v>
      </c>
      <c r="AM119" s="1">
        <v>1.0772326201691492E-2</v>
      </c>
      <c r="AN119" s="1">
        <v>4.5602478980651416E-2</v>
      </c>
      <c r="AO119" s="1">
        <v>2.2721424977776381E-2</v>
      </c>
      <c r="AP119" s="16">
        <v>1.6697199036948592E-3</v>
      </c>
    </row>
    <row r="120" spans="1:42" x14ac:dyDescent="0.3">
      <c r="A120" s="14" t="s">
        <v>683</v>
      </c>
      <c r="B120" s="1" t="s">
        <v>658</v>
      </c>
      <c r="C120" s="1">
        <v>1.4294187283747777</v>
      </c>
      <c r="D120" s="1">
        <v>1.4913126815519639</v>
      </c>
      <c r="E120" s="1">
        <v>7.3147919594904636</v>
      </c>
      <c r="F120" s="1">
        <v>1.7307474968455543</v>
      </c>
      <c r="G120" s="1">
        <v>1.5168352879331908</v>
      </c>
      <c r="H120" s="1">
        <v>74.655224518449273</v>
      </c>
      <c r="I120" s="1">
        <v>18.576365975874847</v>
      </c>
      <c r="J120" s="1">
        <v>8.2009675659542527</v>
      </c>
      <c r="K120" s="1">
        <v>234.87906007399391</v>
      </c>
      <c r="L120" s="1">
        <v>1.2953051372120723</v>
      </c>
      <c r="M120" s="1">
        <v>0.42650686384601544</v>
      </c>
      <c r="N120" s="1">
        <v>23.249854645641854</v>
      </c>
      <c r="O120" s="1">
        <v>1.1298865854752214</v>
      </c>
      <c r="P120" s="1">
        <v>0.1605603579599203</v>
      </c>
      <c r="Q120" s="1">
        <v>0.22757470751106826</v>
      </c>
      <c r="R120" s="1">
        <v>3.522624018185562E-2</v>
      </c>
      <c r="S120" s="1">
        <v>3.1830180479383428E-2</v>
      </c>
      <c r="T120" s="1">
        <v>1.1840300437093297E-2</v>
      </c>
      <c r="U120" s="1">
        <v>0.16468341912927872</v>
      </c>
      <c r="V120" s="1">
        <v>7.2673300437015725E-2</v>
      </c>
      <c r="W120" s="1">
        <v>8.1301547495949381E-2</v>
      </c>
      <c r="X120" s="1">
        <v>1.7315049146443235E-2</v>
      </c>
      <c r="Y120" s="1">
        <v>1.3296930767198714E-2</v>
      </c>
      <c r="Z120" s="1">
        <v>7.2352901750669836E-3</v>
      </c>
      <c r="AA120" s="1">
        <v>3.7339745352704679E-2</v>
      </c>
      <c r="AB120" s="1">
        <v>5.10505014850006E-2</v>
      </c>
      <c r="AC120" s="1">
        <v>1.5789327559046808E-2</v>
      </c>
      <c r="AD120" s="1">
        <v>0.1026093977819665</v>
      </c>
      <c r="AE120" s="1">
        <v>1.7967587610794856E-2</v>
      </c>
      <c r="AF120" s="1">
        <v>3.4668540768349104E-2</v>
      </c>
      <c r="AG120" s="1">
        <v>1.0408870974110491E-2</v>
      </c>
      <c r="AH120" s="1">
        <v>2.4299895332228701E-2</v>
      </c>
      <c r="AI120" s="16">
        <v>5.8370042311114189E-3</v>
      </c>
      <c r="AJ120" s="1">
        <v>4.9529661438272483E-2</v>
      </c>
      <c r="AK120" s="1">
        <v>1.3667617162144558E-2</v>
      </c>
      <c r="AL120" s="1">
        <v>1.6496849572000385E-2</v>
      </c>
      <c r="AM120" s="1">
        <v>1.7668184596677135E-2</v>
      </c>
      <c r="AN120" s="1">
        <v>3.4512747059624156E-2</v>
      </c>
      <c r="AO120" s="1">
        <v>2.6963931282168764E-2</v>
      </c>
      <c r="AP120" s="16">
        <v>1.6791918812009308E-3</v>
      </c>
    </row>
    <row r="121" spans="1:42" x14ac:dyDescent="0.3">
      <c r="A121" s="14" t="s">
        <v>684</v>
      </c>
      <c r="B121" s="1" t="s">
        <v>658</v>
      </c>
      <c r="C121" s="1">
        <v>1.2601458489307116</v>
      </c>
      <c r="D121" s="1">
        <v>1.4392483634103526</v>
      </c>
      <c r="E121" s="1">
        <v>6.2713354653254898</v>
      </c>
      <c r="F121" s="1">
        <v>1.6075855375386483</v>
      </c>
      <c r="G121" s="1">
        <v>1.3265296621333964</v>
      </c>
      <c r="H121" s="1">
        <v>63.793215125245602</v>
      </c>
      <c r="I121" s="1">
        <v>15.796700337434867</v>
      </c>
      <c r="J121" s="1">
        <v>6.9525468360876763</v>
      </c>
      <c r="K121" s="1">
        <v>199.62419283341842</v>
      </c>
      <c r="L121" s="1">
        <v>1.0510121049338157</v>
      </c>
      <c r="M121" s="1">
        <v>0.36559823553061338</v>
      </c>
      <c r="N121" s="1">
        <v>19.731467640993255</v>
      </c>
      <c r="O121" s="1">
        <v>0.94710382727743825</v>
      </c>
      <c r="P121" s="1">
        <v>0.1433112815988424</v>
      </c>
      <c r="Q121" s="1">
        <v>0.19969870553633456</v>
      </c>
      <c r="R121" s="1">
        <v>3.3304674825546617E-2</v>
      </c>
      <c r="S121" s="1">
        <v>2.1615941909491988E-2</v>
      </c>
      <c r="T121" s="1">
        <v>1.3765602621424138E-2</v>
      </c>
      <c r="U121" s="1">
        <v>0.14843170297727307</v>
      </c>
      <c r="V121" s="1">
        <v>6.1722445040282389E-2</v>
      </c>
      <c r="W121" s="1">
        <v>6.5163982768237705E-2</v>
      </c>
      <c r="X121" s="1">
        <v>1.6392633370691148E-2</v>
      </c>
      <c r="Y121" s="1">
        <v>1.4642328167479587E-2</v>
      </c>
      <c r="Z121" s="1">
        <v>9.9808507603016874E-3</v>
      </c>
      <c r="AA121" s="1">
        <v>6.7308653485983957E-2</v>
      </c>
      <c r="AB121" s="1">
        <v>4.0526255590332294E-2</v>
      </c>
      <c r="AC121" s="1">
        <v>1.4068771325199601E-2</v>
      </c>
      <c r="AD121" s="1">
        <v>0.1084025167426966</v>
      </c>
      <c r="AE121" s="1">
        <v>1.2597140709315138E-2</v>
      </c>
      <c r="AF121" s="1">
        <v>6.7976026439515802E-3</v>
      </c>
      <c r="AG121" s="1">
        <v>1.7276031159420312E-3</v>
      </c>
      <c r="AH121" s="1">
        <v>5.1111504022801936E-3</v>
      </c>
      <c r="AI121" s="16">
        <v>8.1593000037821668E-3</v>
      </c>
      <c r="AJ121" s="1">
        <v>4.054504656153915E-2</v>
      </c>
      <c r="AK121" s="1">
        <v>8.0551309926193051E-3</v>
      </c>
      <c r="AL121" s="1">
        <v>1.5269610495044167E-2</v>
      </c>
      <c r="AM121" s="1">
        <v>9.0551269817139794E-3</v>
      </c>
      <c r="AN121" s="1">
        <v>3.2572860517643867E-2</v>
      </c>
      <c r="AO121" s="1">
        <v>2.0251272151469706E-2</v>
      </c>
      <c r="AP121" s="16">
        <v>1.7021801853507473E-3</v>
      </c>
    </row>
    <row r="122" spans="1:42" x14ac:dyDescent="0.3">
      <c r="A122" s="14" t="s">
        <v>685</v>
      </c>
      <c r="B122" s="1" t="s">
        <v>658</v>
      </c>
      <c r="C122" s="1">
        <v>1.245924414843653</v>
      </c>
      <c r="D122" s="1">
        <v>1.4026970684882605</v>
      </c>
      <c r="E122" s="1">
        <v>6.4643392572502938</v>
      </c>
      <c r="F122" s="1">
        <v>1.5706857833456165</v>
      </c>
      <c r="G122" s="1">
        <v>1.3877282519700447</v>
      </c>
      <c r="H122" s="1">
        <v>66.306448075456004</v>
      </c>
      <c r="I122" s="1">
        <v>16.376660710411866</v>
      </c>
      <c r="J122" s="1">
        <v>7.1563606719740767</v>
      </c>
      <c r="K122" s="1">
        <v>205.41666143099869</v>
      </c>
      <c r="L122" s="1">
        <v>1.1791210132517553</v>
      </c>
      <c r="M122" s="1">
        <v>0.37885166148039162</v>
      </c>
      <c r="N122" s="1">
        <v>20.346851962534146</v>
      </c>
      <c r="O122" s="1">
        <v>0.9803701384352056</v>
      </c>
      <c r="P122" s="1">
        <v>0.14056705461239125</v>
      </c>
      <c r="Q122" s="1">
        <v>0.20543301797051411</v>
      </c>
      <c r="R122" s="1">
        <v>3.0715472088079513E-2</v>
      </c>
      <c r="S122" s="1">
        <v>2.2307882728402621E-2</v>
      </c>
      <c r="T122" s="1">
        <v>1.6404341368754582E-2</v>
      </c>
      <c r="U122" s="1">
        <v>0.14532366211645079</v>
      </c>
      <c r="V122" s="1">
        <v>6.0598802414168165E-2</v>
      </c>
      <c r="W122" s="1">
        <v>6.9824020950704738E-2</v>
      </c>
      <c r="X122" s="1">
        <v>1.153700661800384E-2</v>
      </c>
      <c r="Y122" s="1">
        <v>1.5435426547465219E-2</v>
      </c>
      <c r="Z122" s="1">
        <v>7.9263002360601895E-3</v>
      </c>
      <c r="AA122" s="1">
        <v>3.7424046429947483E-2</v>
      </c>
      <c r="AB122" s="1">
        <v>5.7056489897784939E-2</v>
      </c>
      <c r="AC122" s="1">
        <v>2.3096353529349679E-2</v>
      </c>
      <c r="AD122" s="1">
        <v>9.5971545785229026E-2</v>
      </c>
      <c r="AE122" s="1">
        <v>1.3350546260904655E-2</v>
      </c>
      <c r="AF122" s="1">
        <v>3.2291474439181199E-2</v>
      </c>
      <c r="AG122" s="1">
        <v>4.8499059523958651E-3</v>
      </c>
      <c r="AH122" s="1">
        <v>2.9026209761975803E-2</v>
      </c>
      <c r="AI122" s="16">
        <v>6.4824131289510749E-3</v>
      </c>
      <c r="AJ122" s="1">
        <v>2.9890421504190336E-2</v>
      </c>
      <c r="AK122" s="1">
        <v>1.2192262687883941E-2</v>
      </c>
      <c r="AL122" s="1">
        <v>4.8782140833153118E-3</v>
      </c>
      <c r="AM122" s="1">
        <v>1.6789417177541611E-2</v>
      </c>
      <c r="AN122" s="1">
        <v>3.3768179550933572E-2</v>
      </c>
      <c r="AO122" s="1">
        <v>2.0991684425323381E-2</v>
      </c>
      <c r="AP122" s="16">
        <v>1.5622909476770326E-3</v>
      </c>
    </row>
    <row r="123" spans="1:42" x14ac:dyDescent="0.3">
      <c r="A123" s="14" t="s">
        <v>686</v>
      </c>
      <c r="B123" s="1" t="s">
        <v>658</v>
      </c>
      <c r="C123" s="1">
        <v>13.909394219248274</v>
      </c>
      <c r="D123" s="1">
        <v>15.250034159755772</v>
      </c>
      <c r="E123" s="1">
        <v>69.419848536497454</v>
      </c>
      <c r="F123" s="1">
        <v>17.390610763634815</v>
      </c>
      <c r="G123" s="1">
        <v>15.207917033335631</v>
      </c>
      <c r="H123" s="1">
        <v>717.52101776952964</v>
      </c>
      <c r="I123" s="1">
        <v>176.97253349272958</v>
      </c>
      <c r="J123" s="1">
        <v>76.848310903604698</v>
      </c>
      <c r="K123" s="1">
        <v>224</v>
      </c>
      <c r="L123" s="1">
        <v>12.328572799277168</v>
      </c>
      <c r="M123" s="1">
        <v>4.1165933963066292</v>
      </c>
      <c r="N123" s="1">
        <v>221.69860528212118</v>
      </c>
      <c r="O123" s="1">
        <v>10.87053085720293</v>
      </c>
      <c r="P123" s="1">
        <v>1.5369552411919096</v>
      </c>
      <c r="Q123" s="1">
        <v>2.2092376473390036</v>
      </c>
      <c r="R123" s="1">
        <v>0.38627085622577234</v>
      </c>
      <c r="S123" s="1">
        <v>0.33526595532632864</v>
      </c>
      <c r="T123" s="1">
        <v>0.23296039004093641</v>
      </c>
      <c r="U123" s="1">
        <v>1.6642997849596124</v>
      </c>
      <c r="V123" s="1">
        <v>0.68559714542619687</v>
      </c>
      <c r="W123" s="1">
        <v>0.71225964103329542</v>
      </c>
      <c r="X123" s="1">
        <v>0.22329432511539227</v>
      </c>
      <c r="Y123" s="1">
        <v>0.15856949711173585</v>
      </c>
      <c r="Z123" s="1">
        <v>9.2015883585228261E-2</v>
      </c>
      <c r="AA123" s="1">
        <v>0.54239213278254883</v>
      </c>
      <c r="AB123" s="1">
        <v>0.76727090606252024</v>
      </c>
      <c r="AC123" s="1">
        <v>0.24529951755194157</v>
      </c>
      <c r="AD123" s="1">
        <v>1.131653727363634</v>
      </c>
      <c r="AE123" s="1">
        <v>0.14562398031533522</v>
      </c>
      <c r="AF123" s="1">
        <v>0.30018877721532505</v>
      </c>
      <c r="AG123" s="1">
        <v>6.094384155591695E-2</v>
      </c>
      <c r="AH123" s="1">
        <v>0.33201372411083674</v>
      </c>
      <c r="AI123" s="16">
        <v>2.266974877119652E-2</v>
      </c>
      <c r="AJ123" s="1">
        <v>0.1465630070736049</v>
      </c>
      <c r="AK123" s="1">
        <v>0.10493016007098416</v>
      </c>
      <c r="AL123" s="1">
        <v>0.30196199058382839</v>
      </c>
      <c r="AM123" s="1">
        <v>6.6388122272766095E-2</v>
      </c>
      <c r="AN123" s="1">
        <v>0.39596886501631895</v>
      </c>
      <c r="AO123" s="1">
        <v>0.24724787989564603</v>
      </c>
      <c r="AP123" s="16">
        <v>2.3445419602355334E-2</v>
      </c>
    </row>
    <row r="124" spans="1:42" x14ac:dyDescent="0.3">
      <c r="A124" s="14" t="s">
        <v>691</v>
      </c>
      <c r="B124" s="1" t="s">
        <v>658</v>
      </c>
      <c r="C124" s="1">
        <v>1.4039124292034995</v>
      </c>
      <c r="D124" s="1">
        <v>1.5915151909090195</v>
      </c>
      <c r="E124" s="1">
        <v>7.0490232221899607</v>
      </c>
      <c r="F124" s="1">
        <v>1.7570488552331185</v>
      </c>
      <c r="G124" s="1">
        <v>1.5530831436312733</v>
      </c>
      <c r="H124" s="1">
        <v>73.740814214800778</v>
      </c>
      <c r="I124" s="1">
        <v>18.426234275023635</v>
      </c>
      <c r="J124" s="1">
        <v>7.8899546941646665</v>
      </c>
      <c r="K124" s="1">
        <v>227.12647559602004</v>
      </c>
      <c r="L124" s="1">
        <v>1.1525465804149764</v>
      </c>
      <c r="M124" s="1">
        <v>0.42409525539736581</v>
      </c>
      <c r="N124" s="1">
        <v>23.278229037090064</v>
      </c>
      <c r="O124" s="1">
        <v>1.1141569941024603</v>
      </c>
      <c r="P124" s="1">
        <v>0.1529323653231332</v>
      </c>
      <c r="Q124" s="1">
        <v>0.23185399221507996</v>
      </c>
      <c r="R124" s="1">
        <v>3.5023272235137737E-2</v>
      </c>
      <c r="S124" s="1">
        <v>3.3669307871360937E-2</v>
      </c>
      <c r="T124" s="1">
        <v>1.487053988544213E-2</v>
      </c>
      <c r="U124" s="1">
        <v>0.15170200435243841</v>
      </c>
      <c r="V124" s="1">
        <v>6.8129097179892947E-2</v>
      </c>
      <c r="W124" s="1">
        <v>7.2981045886102991E-2</v>
      </c>
      <c r="X124" s="1">
        <v>1.5346261115313739E-2</v>
      </c>
      <c r="Y124" s="1">
        <v>1.705751832169225E-2</v>
      </c>
      <c r="Z124" s="1">
        <v>1.0382650320327922E-2</v>
      </c>
      <c r="AA124" s="1">
        <v>3.4038135340637293E-2</v>
      </c>
      <c r="AB124" s="1">
        <v>5.7475619327384278E-2</v>
      </c>
      <c r="AC124" s="1">
        <v>1.4106626944477809E-2</v>
      </c>
      <c r="AD124" s="1">
        <v>0.12862503230690639</v>
      </c>
      <c r="AE124" s="1">
        <v>1.7304255148164541E-2</v>
      </c>
      <c r="AF124" s="1">
        <v>3.3061542387544975E-2</v>
      </c>
      <c r="AG124" s="1">
        <v>5.6441461794976711E-3</v>
      </c>
      <c r="AH124" s="1">
        <v>1.9247220578773074E-2</v>
      </c>
      <c r="AI124" s="16">
        <v>5.9467498279598494E-3</v>
      </c>
      <c r="AJ124" s="1">
        <v>5.6874551384210312E-2</v>
      </c>
      <c r="AK124" s="1">
        <v>9.8656968634884754E-3</v>
      </c>
      <c r="AL124" s="1">
        <v>1.5788168379477326E-2</v>
      </c>
      <c r="AM124" s="1">
        <v>1.447690185490531E-2</v>
      </c>
      <c r="AN124" s="1">
        <v>3.2408243471087964E-2</v>
      </c>
      <c r="AO124" s="1">
        <v>1.6817940985339109E-2</v>
      </c>
      <c r="AP124" s="16">
        <v>5.9286955912102477E-3</v>
      </c>
    </row>
    <row r="125" spans="1:42" x14ac:dyDescent="0.3">
      <c r="A125" s="14" t="s">
        <v>692</v>
      </c>
      <c r="B125" s="1" t="s">
        <v>658</v>
      </c>
      <c r="C125" s="1">
        <v>1.4566823044453243</v>
      </c>
      <c r="D125" s="1">
        <v>1.5726806562476259</v>
      </c>
      <c r="E125" s="1">
        <v>7.1073411717664063</v>
      </c>
      <c r="F125" s="1">
        <v>1.768817418309814</v>
      </c>
      <c r="G125" s="1">
        <v>1.576724422752408</v>
      </c>
      <c r="H125" s="1">
        <v>74.361052960473415</v>
      </c>
      <c r="I125" s="1">
        <v>18.342626624342902</v>
      </c>
      <c r="J125" s="1">
        <v>7.8130875835570324</v>
      </c>
      <c r="K125" s="1">
        <v>238.53183028037137</v>
      </c>
      <c r="L125" s="1">
        <v>1.0691447560257659</v>
      </c>
      <c r="M125" s="1">
        <v>0.42853872719400138</v>
      </c>
      <c r="N125" s="1">
        <v>22.903470235983377</v>
      </c>
      <c r="O125" s="1">
        <v>1.0808787284216974</v>
      </c>
      <c r="P125" s="1">
        <v>0.1593862936815359</v>
      </c>
      <c r="Q125" s="1">
        <v>0.22845930651658383</v>
      </c>
      <c r="R125" s="1">
        <v>3.9470439884833425E-2</v>
      </c>
      <c r="S125" s="1">
        <v>3.9805392891384968E-2</v>
      </c>
      <c r="T125" s="1">
        <v>1.9125872673904528E-2</v>
      </c>
      <c r="U125" s="1">
        <v>0.14411294733280186</v>
      </c>
      <c r="V125" s="1">
        <v>7.1109127610400863E-2</v>
      </c>
      <c r="W125" s="1">
        <v>7.559168377905183E-2</v>
      </c>
      <c r="X125" s="1">
        <v>1.801637304598467E-2</v>
      </c>
      <c r="Y125" s="1">
        <v>1.8603952723851708E-2</v>
      </c>
      <c r="Z125" s="1">
        <v>1.5083363612068613E-2</v>
      </c>
      <c r="AA125" s="1">
        <v>3.9599536449577241E-2</v>
      </c>
      <c r="AB125" s="1">
        <v>6.9111353464748962E-2</v>
      </c>
      <c r="AC125" s="1">
        <v>1.5801653958441877E-2</v>
      </c>
      <c r="AD125" s="1">
        <v>0.10870836910021185</v>
      </c>
      <c r="AE125" s="1">
        <v>1.2238040492740101E-2</v>
      </c>
      <c r="AF125" s="1">
        <v>3.6332161209373028E-2</v>
      </c>
      <c r="AG125" s="1">
        <v>5.6978782940330765E-3</v>
      </c>
      <c r="AH125" s="1">
        <v>1.6847478385114051E-2</v>
      </c>
      <c r="AI125" s="16">
        <v>4.5961111083706692E-3</v>
      </c>
      <c r="AJ125" s="1">
        <v>1.1206280152240502E-2</v>
      </c>
      <c r="AK125" s="1">
        <v>1.2737517571219562E-2</v>
      </c>
      <c r="AL125" s="1">
        <v>5.5962356614654672E-3</v>
      </c>
      <c r="AM125" s="1">
        <v>1.406095830011856E-2</v>
      </c>
      <c r="AN125" s="1">
        <v>3.6362483511996627E-2</v>
      </c>
      <c r="AO125" s="1">
        <v>3.0614150376622493E-2</v>
      </c>
      <c r="AP125" s="16">
        <v>1.7941640224263273E-3</v>
      </c>
    </row>
    <row r="126" spans="1:42" x14ac:dyDescent="0.3">
      <c r="A126" s="14" t="s">
        <v>693</v>
      </c>
      <c r="B126" s="1" t="s">
        <v>658</v>
      </c>
      <c r="C126" s="1">
        <v>1.3518614145634786</v>
      </c>
      <c r="D126" s="1">
        <v>1.4876457530909606</v>
      </c>
      <c r="E126" s="1">
        <v>6.7246133148172511</v>
      </c>
      <c r="F126" s="1">
        <v>1.72502017755281</v>
      </c>
      <c r="G126" s="1">
        <v>1.5047038588912065</v>
      </c>
      <c r="H126" s="1">
        <v>70.001158595492257</v>
      </c>
      <c r="I126" s="1">
        <v>17.326338004392582</v>
      </c>
      <c r="J126" s="1">
        <v>7.3552299019380865</v>
      </c>
      <c r="K126" s="1">
        <v>219.07868757665076</v>
      </c>
      <c r="L126" s="1">
        <v>1.2147210080601254</v>
      </c>
      <c r="M126" s="1">
        <v>0.39827168385794298</v>
      </c>
      <c r="N126" s="1">
        <v>21.565007252337086</v>
      </c>
      <c r="O126" s="1">
        <v>1.0909719681765504</v>
      </c>
      <c r="P126" s="1">
        <v>0.14485360065872238</v>
      </c>
      <c r="Q126" s="1">
        <v>0.21834948284553696</v>
      </c>
      <c r="R126" s="1">
        <v>3.1889702057790556E-2</v>
      </c>
      <c r="S126" s="1">
        <v>4.1025494610848659E-2</v>
      </c>
      <c r="T126" s="1">
        <v>2.0627550634470262E-2</v>
      </c>
      <c r="U126" s="1">
        <v>0.13423833213618483</v>
      </c>
      <c r="V126" s="1">
        <v>6.7424888516004325E-2</v>
      </c>
      <c r="W126" s="1">
        <v>7.6919322371939436E-2</v>
      </c>
      <c r="X126" s="1">
        <v>1.4092417616068532E-2</v>
      </c>
      <c r="Y126" s="1">
        <v>1.5480262556196805E-2</v>
      </c>
      <c r="Z126" s="1">
        <v>1.0053545167919252E-2</v>
      </c>
      <c r="AA126" s="1">
        <v>3.9314241780664255E-2</v>
      </c>
      <c r="AB126" s="1">
        <v>4.6995801588245248E-2</v>
      </c>
      <c r="AC126" s="1">
        <v>2.3123017970117763E-2</v>
      </c>
      <c r="AD126" s="1">
        <v>9.8670177069358544E-2</v>
      </c>
      <c r="AE126" s="1">
        <v>1.3068381577386984E-2</v>
      </c>
      <c r="AF126" s="1">
        <v>4.3698268435253727E-2</v>
      </c>
      <c r="AG126" s="1">
        <v>4.6928443611668333E-3</v>
      </c>
      <c r="AH126" s="1">
        <v>1.4384851156335155E-2</v>
      </c>
      <c r="AI126" s="16">
        <v>9.9552339909938278E-3</v>
      </c>
      <c r="AJ126" s="1">
        <v>1.1375961161180229E-2</v>
      </c>
      <c r="AK126" s="1">
        <v>1.7820506223457322E-2</v>
      </c>
      <c r="AL126" s="1">
        <v>5.6810477524975788E-3</v>
      </c>
      <c r="AM126" s="1">
        <v>1.0666233953380934E-2</v>
      </c>
      <c r="AN126" s="1">
        <v>4.5257623742632577E-2</v>
      </c>
      <c r="AO126" s="1">
        <v>2.5428769950834412E-2</v>
      </c>
      <c r="AP126" s="16">
        <v>1.821849175063591E-3</v>
      </c>
    </row>
    <row r="127" spans="1:42" x14ac:dyDescent="0.3">
      <c r="A127" s="14" t="s">
        <v>695</v>
      </c>
      <c r="B127" s="1" t="s">
        <v>658</v>
      </c>
      <c r="C127" s="1">
        <v>1.3568510899194219</v>
      </c>
      <c r="D127" s="1">
        <v>1.4621548602582781</v>
      </c>
      <c r="E127" s="1">
        <v>6.6914716193161903</v>
      </c>
      <c r="F127" s="1">
        <v>1.6609279313789178</v>
      </c>
      <c r="G127" s="1">
        <v>1.535052834514671</v>
      </c>
      <c r="H127" s="1">
        <v>70.019968864755626</v>
      </c>
      <c r="I127" s="1">
        <v>17.405445049868312</v>
      </c>
      <c r="J127" s="1">
        <v>7.2837495057439599</v>
      </c>
      <c r="K127" s="1">
        <v>219.88810309891645</v>
      </c>
      <c r="L127" s="1">
        <v>1.0818249047970723</v>
      </c>
      <c r="M127" s="1">
        <v>0.40068144324176036</v>
      </c>
      <c r="N127" s="1">
        <v>21.379566349602481</v>
      </c>
      <c r="O127" s="1">
        <v>1.0164025345919256</v>
      </c>
      <c r="P127" s="1">
        <v>0.14521794015816203</v>
      </c>
      <c r="Q127" s="1">
        <v>0.21749554827337791</v>
      </c>
      <c r="R127" s="1">
        <v>2.9866594285452533E-2</v>
      </c>
      <c r="S127" s="1">
        <v>2.0869589079122699E-2</v>
      </c>
      <c r="T127" s="1">
        <v>1.0477212895543927E-2</v>
      </c>
      <c r="U127" s="1">
        <v>0.14660680624128539</v>
      </c>
      <c r="V127" s="1">
        <v>6.6889772586191776E-2</v>
      </c>
      <c r="W127" s="1">
        <v>7.7467964264001155E-2</v>
      </c>
      <c r="X127" s="1">
        <v>2.0630756775446308E-2</v>
      </c>
      <c r="Y127" s="1">
        <v>1.7665244894882134E-2</v>
      </c>
      <c r="Z127" s="1">
        <v>6.2495958140746394E-3</v>
      </c>
      <c r="AA127" s="1">
        <v>5.4171753899573648E-2</v>
      </c>
      <c r="AB127" s="1">
        <v>1.2547587993256882E-2</v>
      </c>
      <c r="AC127" s="1">
        <v>2.5378383871498177E-2</v>
      </c>
      <c r="AD127" s="1">
        <v>0.12948246824381363</v>
      </c>
      <c r="AE127" s="1">
        <v>1.241639226493379E-2</v>
      </c>
      <c r="AF127" s="1">
        <v>4.5796224774867077E-2</v>
      </c>
      <c r="AG127" s="1">
        <v>5.4720196958847698E-3</v>
      </c>
      <c r="AH127" s="1">
        <v>2.4562131414342339E-2</v>
      </c>
      <c r="AI127" s="16">
        <v>8.239369395658289E-3</v>
      </c>
      <c r="AJ127" s="1">
        <v>4.9416870604116266E-2</v>
      </c>
      <c r="AK127" s="1">
        <v>6.9547713803245377E-3</v>
      </c>
      <c r="AL127" s="1">
        <v>1.7958797473170682E-2</v>
      </c>
      <c r="AM127" s="1">
        <v>1.243967964221915E-2</v>
      </c>
      <c r="AN127" s="1">
        <v>4.4467582558636247E-2</v>
      </c>
      <c r="AO127" s="1">
        <v>2.5088627298626685E-2</v>
      </c>
      <c r="AP127" s="16">
        <v>1.6745640992389234E-3</v>
      </c>
    </row>
    <row r="128" spans="1:42" x14ac:dyDescent="0.3">
      <c r="A128" s="14" t="s">
        <v>696</v>
      </c>
      <c r="B128" s="1" t="s">
        <v>658</v>
      </c>
      <c r="C128" s="1">
        <v>1.4230321306567872</v>
      </c>
      <c r="D128" s="1">
        <v>1.647096586935223</v>
      </c>
      <c r="E128" s="1">
        <v>7.0780807886796238</v>
      </c>
      <c r="F128" s="1">
        <v>1.6768576168578371</v>
      </c>
      <c r="G128" s="1">
        <v>1.6243089375955551</v>
      </c>
      <c r="H128" s="1">
        <v>73.936199764904131</v>
      </c>
      <c r="I128" s="1">
        <v>18.27255034015451</v>
      </c>
      <c r="J128" s="1">
        <v>7.6807260898116096</v>
      </c>
      <c r="K128" s="1">
        <v>232.76203878027727</v>
      </c>
      <c r="L128" s="1">
        <v>1.2204484297342462</v>
      </c>
      <c r="M128" s="1">
        <v>0.42074849824296562</v>
      </c>
      <c r="N128" s="1">
        <v>23.088272337150144</v>
      </c>
      <c r="O128" s="1">
        <v>1.0829848620484246</v>
      </c>
      <c r="P128" s="1">
        <v>0.15683369568530015</v>
      </c>
      <c r="Q128" s="1">
        <v>0.23218525478133389</v>
      </c>
      <c r="R128" s="1">
        <v>3.5766645756403488E-2</v>
      </c>
      <c r="S128" s="1">
        <v>3.259357100835953E-2</v>
      </c>
      <c r="T128" s="1">
        <v>2.5397725171032587E-2</v>
      </c>
      <c r="U128" s="1">
        <v>0.14401182617981742</v>
      </c>
      <c r="V128" s="1">
        <v>6.5154740515111942E-2</v>
      </c>
      <c r="W128" s="1">
        <v>7.5540908405577686E-2</v>
      </c>
      <c r="X128" s="1">
        <v>2.0321167367712015E-2</v>
      </c>
      <c r="Y128" s="1">
        <v>1.558386193770302E-2</v>
      </c>
      <c r="Z128" s="1">
        <v>1.2765205821834515E-2</v>
      </c>
      <c r="AA128" s="1">
        <v>5.4797191635825353E-2</v>
      </c>
      <c r="AB128" s="1">
        <v>1.3263939839574497E-2</v>
      </c>
      <c r="AC128" s="1">
        <v>2.9844425025101224E-2</v>
      </c>
      <c r="AD128" s="1">
        <v>0.10258911112921297</v>
      </c>
      <c r="AE128" s="1">
        <v>1.7251886010478286E-2</v>
      </c>
      <c r="AF128" s="1">
        <v>4.6872038544395776E-2</v>
      </c>
      <c r="AG128" s="1">
        <v>1.0838281056668467E-2</v>
      </c>
      <c r="AH128" s="1">
        <v>2.7129054819844022E-2</v>
      </c>
      <c r="AI128" s="16">
        <v>4.43198269592468E-3</v>
      </c>
      <c r="AJ128" s="1">
        <v>4.8237996358267532E-2</v>
      </c>
      <c r="AK128" s="1">
        <v>1.3073351803212899E-2</v>
      </c>
      <c r="AL128" s="1">
        <v>1.9447895819562942E-2</v>
      </c>
      <c r="AM128" s="1">
        <v>1.1483919743270022E-2</v>
      </c>
      <c r="AN128" s="1">
        <v>3.6695126747880898E-2</v>
      </c>
      <c r="AO128" s="1">
        <v>2.3608810891424113E-2</v>
      </c>
      <c r="AP128" s="16">
        <v>1.7714375776879392E-3</v>
      </c>
    </row>
    <row r="129" spans="1:42" x14ac:dyDescent="0.3">
      <c r="A129" s="14" t="s">
        <v>698</v>
      </c>
      <c r="B129" s="1" t="s">
        <v>658</v>
      </c>
      <c r="C129" s="1">
        <v>1.5425106535093032</v>
      </c>
      <c r="D129" s="1">
        <v>1.7160391445893477</v>
      </c>
      <c r="E129" s="1">
        <v>7.5905140828100697</v>
      </c>
      <c r="F129" s="1">
        <v>1.9650031464897277</v>
      </c>
      <c r="G129" s="1">
        <v>1.7672922045216646</v>
      </c>
      <c r="H129" s="1">
        <v>79.82797400208014</v>
      </c>
      <c r="I129" s="1">
        <v>19.721515788543453</v>
      </c>
      <c r="J129" s="1">
        <v>8.2153415947097841</v>
      </c>
      <c r="K129" s="1">
        <v>254.27211235862336</v>
      </c>
      <c r="L129" s="1">
        <v>1.3510486310780958</v>
      </c>
      <c r="M129" s="1">
        <v>0.45644646851875709</v>
      </c>
      <c r="N129" s="1">
        <v>24.971974266638131</v>
      </c>
      <c r="O129" s="1">
        <v>1.1590377273288579</v>
      </c>
      <c r="P129" s="1">
        <v>0.16717495473730859</v>
      </c>
      <c r="Q129" s="1">
        <v>0.24554103928249826</v>
      </c>
      <c r="R129" s="1">
        <v>3.3757500796285575E-2</v>
      </c>
      <c r="S129" s="1">
        <v>2.4301689112898959E-2</v>
      </c>
      <c r="T129" s="1">
        <v>1.5110471176327845E-2</v>
      </c>
      <c r="U129" s="1">
        <v>0.16239636898441953</v>
      </c>
      <c r="V129" s="1">
        <v>7.4804465562666747E-2</v>
      </c>
      <c r="W129" s="1">
        <v>8.7223244392094834E-2</v>
      </c>
      <c r="X129" s="1">
        <v>1.958588869314299E-2</v>
      </c>
      <c r="Y129" s="1">
        <v>1.5671041825061141E-2</v>
      </c>
      <c r="Z129" s="1">
        <v>9.9348300615579119E-3</v>
      </c>
      <c r="AA129" s="1">
        <v>1.1672961040743434E-2</v>
      </c>
      <c r="AB129" s="1">
        <v>3.9911647760727358E-2</v>
      </c>
      <c r="AC129" s="1">
        <v>2.3286342986686259E-2</v>
      </c>
      <c r="AD129" s="1">
        <v>0.13044329698724014</v>
      </c>
      <c r="AE129" s="1">
        <v>1.3894876939613462E-2</v>
      </c>
      <c r="AF129" s="1">
        <v>7.6076379106062358E-3</v>
      </c>
      <c r="AG129" s="1">
        <v>6.5517708146222596E-3</v>
      </c>
      <c r="AH129" s="1">
        <v>2.7281591820928829E-2</v>
      </c>
      <c r="AI129" s="16">
        <v>6.5414254503814839E-3</v>
      </c>
      <c r="AJ129" s="1">
        <v>1.1959726886295983E-2</v>
      </c>
      <c r="AK129" s="1">
        <v>1.144016182207447E-2</v>
      </c>
      <c r="AL129" s="1">
        <v>2.3800978123506056E-2</v>
      </c>
      <c r="AM129" s="1">
        <v>1.4466801972176634E-2</v>
      </c>
      <c r="AN129" s="1">
        <v>4.4157265379800227E-2</v>
      </c>
      <c r="AO129" s="1">
        <v>2.4079105709816428E-2</v>
      </c>
      <c r="AP129" s="16">
        <v>1.9175507873898912E-3</v>
      </c>
    </row>
    <row r="130" spans="1:42" x14ac:dyDescent="0.3">
      <c r="A130" s="14" t="s">
        <v>699</v>
      </c>
      <c r="B130" s="1" t="s">
        <v>658</v>
      </c>
      <c r="C130" s="1">
        <v>1.4244339549609828</v>
      </c>
      <c r="D130" s="1">
        <v>1.6367324512323349</v>
      </c>
      <c r="E130" s="1">
        <v>7.1704653714299509</v>
      </c>
      <c r="F130" s="1">
        <v>1.8540291694818465</v>
      </c>
      <c r="G130" s="1">
        <v>1.6764863216922496</v>
      </c>
      <c r="H130" s="1">
        <v>75.109608522401103</v>
      </c>
      <c r="I130" s="1">
        <v>18.724615963876172</v>
      </c>
      <c r="J130" s="1">
        <v>7.7236224460591592</v>
      </c>
      <c r="K130" s="1">
        <v>236.90771173696288</v>
      </c>
      <c r="L130" s="1">
        <v>1.1637571439072238</v>
      </c>
      <c r="M130" s="1">
        <v>0.43604379448319286</v>
      </c>
      <c r="N130" s="1">
        <v>23.532756623768218</v>
      </c>
      <c r="O130" s="1">
        <v>1.1036299964338672</v>
      </c>
      <c r="P130" s="1">
        <v>0.15944100954779275</v>
      </c>
      <c r="Q130" s="1">
        <v>0.23104891850005438</v>
      </c>
      <c r="R130" s="1">
        <v>3.1979451529758333E-2</v>
      </c>
      <c r="S130" s="1">
        <v>2.7359767049900681E-2</v>
      </c>
      <c r="T130" s="1">
        <v>1.74891011898211E-2</v>
      </c>
      <c r="U130" s="1">
        <v>0.15628965327814778</v>
      </c>
      <c r="V130" s="1">
        <v>6.6242001558778685E-2</v>
      </c>
      <c r="W130" s="1">
        <v>7.5825054218561658E-2</v>
      </c>
      <c r="X130" s="1">
        <v>2.1374777290924071E-2</v>
      </c>
      <c r="Y130" s="1">
        <v>1.7040514962519578E-2</v>
      </c>
      <c r="Z130" s="1">
        <v>9.0827630382517375E-3</v>
      </c>
      <c r="AA130" s="1">
        <v>6.216735975237931E-2</v>
      </c>
      <c r="AB130" s="1">
        <v>8.0211261945388482E-2</v>
      </c>
      <c r="AC130" s="1">
        <v>2.0848179298115804E-2</v>
      </c>
      <c r="AD130" s="1">
        <v>0.11576333862616081</v>
      </c>
      <c r="AE130" s="1">
        <v>1.1728711652699399E-2</v>
      </c>
      <c r="AF130" s="1">
        <v>3.2745756204575031E-2</v>
      </c>
      <c r="AG130" s="1">
        <v>8.3300943362976179E-3</v>
      </c>
      <c r="AH130" s="1">
        <v>2.9787879390562239E-2</v>
      </c>
      <c r="AI130" s="16">
        <v>9.8017186017030616E-3</v>
      </c>
      <c r="AJ130" s="1">
        <v>5.492706744035615E-2</v>
      </c>
      <c r="AK130" s="1">
        <v>5.8013329241641959E-3</v>
      </c>
      <c r="AL130" s="1">
        <v>5.2929621190044443E-3</v>
      </c>
      <c r="AM130" s="1">
        <v>1.457984933597304E-2</v>
      </c>
      <c r="AN130" s="1">
        <v>3.9701749802896882E-2</v>
      </c>
      <c r="AO130" s="1">
        <v>2.9187938759604699E-2</v>
      </c>
      <c r="AP130" s="16">
        <v>1.6997362429254845E-3</v>
      </c>
    </row>
    <row r="131" spans="1:42" x14ac:dyDescent="0.3">
      <c r="A131" s="14" t="s">
        <v>700</v>
      </c>
      <c r="B131" s="1" t="s">
        <v>658</v>
      </c>
      <c r="C131" s="1">
        <v>1.288469274086655</v>
      </c>
      <c r="D131" s="1">
        <v>1.4190975461375219</v>
      </c>
      <c r="E131" s="1">
        <v>6.4483332525895634</v>
      </c>
      <c r="F131" s="1">
        <v>1.6983472536636623</v>
      </c>
      <c r="G131" s="1">
        <v>1.5209053120963112</v>
      </c>
      <c r="H131" s="1">
        <v>67.797403256867895</v>
      </c>
      <c r="I131" s="1">
        <v>16.724396963196419</v>
      </c>
      <c r="J131" s="1">
        <v>6.9067900795629917</v>
      </c>
      <c r="K131" s="1">
        <v>213.37179430884046</v>
      </c>
      <c r="L131" s="1">
        <v>1.0260940506933949</v>
      </c>
      <c r="M131" s="1">
        <v>0.38431240776176867</v>
      </c>
      <c r="N131" s="1">
        <v>20.915098032991921</v>
      </c>
      <c r="O131" s="1">
        <v>1.0121695160471966</v>
      </c>
      <c r="P131" s="1">
        <v>0.13959520854346019</v>
      </c>
      <c r="Q131" s="1">
        <v>0.21092456482005598</v>
      </c>
      <c r="R131" s="1">
        <v>3.2744134109100882E-2</v>
      </c>
      <c r="S131" s="1">
        <v>2.4493311824480446E-2</v>
      </c>
      <c r="T131" s="1">
        <v>1.878115703208736E-2</v>
      </c>
      <c r="U131" s="1">
        <v>0.13932174010078971</v>
      </c>
      <c r="V131" s="1">
        <v>6.6633574869773018E-2</v>
      </c>
      <c r="W131" s="1">
        <v>7.3826388877463692E-2</v>
      </c>
      <c r="X131" s="1">
        <v>1.4698176351368072E-2</v>
      </c>
      <c r="Y131" s="1">
        <v>1.2116242825358821E-2</v>
      </c>
      <c r="Z131" s="1">
        <v>8.4966352593573539E-3</v>
      </c>
      <c r="AA131" s="1">
        <v>4.7981550285397627E-2</v>
      </c>
      <c r="AB131" s="1">
        <v>5.9260336171859225E-2</v>
      </c>
      <c r="AC131" s="1">
        <v>2.4431906545455254E-2</v>
      </c>
      <c r="AD131" s="1">
        <v>0.10566709122009527</v>
      </c>
      <c r="AE131" s="1">
        <v>1.0145850779974576E-2</v>
      </c>
      <c r="AF131" s="1">
        <v>3.215172086823706E-2</v>
      </c>
      <c r="AG131" s="1">
        <v>1.0996659263270701E-2</v>
      </c>
      <c r="AH131" s="1">
        <v>2.5616966285547053E-2</v>
      </c>
      <c r="AI131" s="16">
        <v>9.0430924353742739E-3</v>
      </c>
      <c r="AJ131" s="1">
        <v>4.7755353215297051E-2</v>
      </c>
      <c r="AK131" s="1">
        <v>1.0898646738079061E-2</v>
      </c>
      <c r="AL131" s="1">
        <v>1.6578938002794686E-2</v>
      </c>
      <c r="AM131" s="1">
        <v>1.1058124387645781E-2</v>
      </c>
      <c r="AN131" s="1">
        <v>3.9992538858808303E-2</v>
      </c>
      <c r="AO131" s="1">
        <v>2.2935256752301836E-2</v>
      </c>
      <c r="AP131" s="16">
        <v>1.6354389332390318E-3</v>
      </c>
    </row>
    <row r="132" spans="1:42" x14ac:dyDescent="0.3">
      <c r="A132" s="14" t="s">
        <v>701</v>
      </c>
      <c r="B132" s="1" t="s">
        <v>658</v>
      </c>
      <c r="C132" s="1">
        <v>1.0949009889316168</v>
      </c>
      <c r="D132" s="1">
        <v>1.2795906114668767</v>
      </c>
      <c r="E132" s="1">
        <v>5.3531352196505599</v>
      </c>
      <c r="F132" s="1">
        <v>1.384920966635351</v>
      </c>
      <c r="G132" s="1">
        <v>1.2819095090573165</v>
      </c>
      <c r="H132" s="1">
        <v>57.217491638594538</v>
      </c>
      <c r="I132" s="1">
        <v>14.227454627601295</v>
      </c>
      <c r="J132" s="1">
        <v>5.7941689129601492</v>
      </c>
      <c r="K132" s="1">
        <v>180.87389867408592</v>
      </c>
      <c r="L132" s="1">
        <v>0.91980464400743467</v>
      </c>
      <c r="M132" s="1">
        <v>0.33175433718732339</v>
      </c>
      <c r="N132" s="1">
        <v>17.492712364270673</v>
      </c>
      <c r="O132" s="1">
        <v>0.8430785730524335</v>
      </c>
      <c r="P132" s="1">
        <v>0.11715357568620931</v>
      </c>
      <c r="Q132" s="1">
        <v>0.17668745899679614</v>
      </c>
      <c r="R132" s="1">
        <v>3.2970089797866718E-2</v>
      </c>
      <c r="S132" s="1">
        <v>2.8478203878620826E-2</v>
      </c>
      <c r="T132" s="1">
        <v>1.2855095055586406E-2</v>
      </c>
      <c r="U132" s="1">
        <v>0.11924385118599255</v>
      </c>
      <c r="V132" s="1">
        <v>5.0857148194005407E-2</v>
      </c>
      <c r="W132" s="1">
        <v>6.1591974146223624E-2</v>
      </c>
      <c r="X132" s="1">
        <v>1.2480641881903331E-2</v>
      </c>
      <c r="Y132" s="1">
        <v>1.269362912825159E-2</v>
      </c>
      <c r="Z132" s="1">
        <v>6.3373042635503389E-3</v>
      </c>
      <c r="AA132" s="1">
        <v>3.432921358525387E-2</v>
      </c>
      <c r="AB132" s="1">
        <v>3.3690654153832045E-2</v>
      </c>
      <c r="AC132" s="1">
        <v>1.7093953109355794E-2</v>
      </c>
      <c r="AD132" s="1">
        <v>9.2319543981929458E-2</v>
      </c>
      <c r="AE132" s="1">
        <v>1.0098522473418131E-2</v>
      </c>
      <c r="AF132" s="1">
        <v>2.6874548909700438E-2</v>
      </c>
      <c r="AG132" s="1">
        <v>7.9150238707937064E-3</v>
      </c>
      <c r="AH132" s="1">
        <v>2.3889198733677862E-2</v>
      </c>
      <c r="AI132" s="16">
        <v>5.545275980978261E-3</v>
      </c>
      <c r="AJ132" s="1">
        <v>1.2900723151350124E-2</v>
      </c>
      <c r="AK132" s="1">
        <v>6.4219419694562015E-3</v>
      </c>
      <c r="AL132" s="1">
        <v>1.3251027859546958E-2</v>
      </c>
      <c r="AM132" s="1">
        <v>6.8535050510602994E-3</v>
      </c>
      <c r="AN132" s="1">
        <v>3.2062885638914788E-2</v>
      </c>
      <c r="AO132" s="1">
        <v>1.7515861963943318E-2</v>
      </c>
      <c r="AP132" s="16">
        <v>2.0702501037386991E-3</v>
      </c>
    </row>
    <row r="133" spans="1:42" x14ac:dyDescent="0.3">
      <c r="A133" s="14" t="s">
        <v>702</v>
      </c>
      <c r="B133" s="1" t="s">
        <v>658</v>
      </c>
      <c r="C133" s="1">
        <v>1.1527929624922439</v>
      </c>
      <c r="D133" s="1">
        <v>1.3692873436504311</v>
      </c>
      <c r="E133" s="1">
        <v>5.808526809247236</v>
      </c>
      <c r="F133" s="1">
        <v>1.4591328609254612</v>
      </c>
      <c r="G133" s="1">
        <v>1.3997919624267892</v>
      </c>
      <c r="H133" s="1">
        <v>62.082803398205805</v>
      </c>
      <c r="I133" s="1">
        <v>15.256603796114733</v>
      </c>
      <c r="J133" s="1">
        <v>6.2152051635113583</v>
      </c>
      <c r="K133" s="1">
        <v>194.37938844133501</v>
      </c>
      <c r="L133" s="1">
        <v>1.1163508630190409</v>
      </c>
      <c r="M133" s="1">
        <v>0.35656011523441944</v>
      </c>
      <c r="N133" s="1">
        <v>19.570087972534463</v>
      </c>
      <c r="O133" s="1">
        <v>0.95662267115107724</v>
      </c>
      <c r="P133" s="1">
        <v>0.13165846227813746</v>
      </c>
      <c r="Q133" s="1">
        <v>0.19152969174446388</v>
      </c>
      <c r="R133" s="1">
        <v>3.0185811446440051E-2</v>
      </c>
      <c r="S133" s="1">
        <v>3.1407467300469068E-2</v>
      </c>
      <c r="T133" s="1">
        <v>1.6319760225236575E-2</v>
      </c>
      <c r="U133" s="1">
        <v>0.13205098454203079</v>
      </c>
      <c r="V133" s="1">
        <v>5.856597638502558E-2</v>
      </c>
      <c r="W133" s="1">
        <v>7.1716557749216744E-2</v>
      </c>
      <c r="X133" s="1">
        <v>1.6837063168333055E-2</v>
      </c>
      <c r="Y133" s="1">
        <v>1.2996540236026317E-2</v>
      </c>
      <c r="Z133" s="1">
        <v>9.4969840451782552E-3</v>
      </c>
      <c r="AA133" s="1">
        <v>4.1810003072762794E-2</v>
      </c>
      <c r="AB133" s="1">
        <v>2.1004277728960925E-2</v>
      </c>
      <c r="AC133" s="1">
        <v>1.2568399798514122E-2</v>
      </c>
      <c r="AD133" s="1">
        <v>7.5806161420728144E-2</v>
      </c>
      <c r="AE133" s="1">
        <v>1.3095137956088285E-2</v>
      </c>
      <c r="AF133" s="1">
        <v>4.4720243710970095E-2</v>
      </c>
      <c r="AG133" s="1">
        <v>1.0665671825410426E-2</v>
      </c>
      <c r="AH133" s="1">
        <v>2.8605964187881951E-2</v>
      </c>
      <c r="AI133" s="16">
        <v>9.402145042792619E-3</v>
      </c>
      <c r="AJ133" s="1">
        <v>4.0236672241731414E-2</v>
      </c>
      <c r="AK133" s="1">
        <v>9.8769784358796776E-3</v>
      </c>
      <c r="AL133" s="1">
        <v>2.8387517806940807E-2</v>
      </c>
      <c r="AM133" s="1">
        <v>1.4936926119021896E-2</v>
      </c>
      <c r="AN133" s="1">
        <v>3.1207168469702784E-2</v>
      </c>
      <c r="AO133" s="1">
        <v>2.3167299057947625E-2</v>
      </c>
      <c r="AP133" s="16">
        <v>2.819600097496345E-3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2"/>
  <sheetViews>
    <sheetView workbookViewId="0">
      <selection activeCell="E58" sqref="E58"/>
    </sheetView>
  </sheetViews>
  <sheetFormatPr baseColWidth="10" defaultColWidth="8.81640625" defaultRowHeight="13" x14ac:dyDescent="0.3"/>
  <cols>
    <col min="1" max="1" width="14.453125" style="17" customWidth="1"/>
    <col min="2" max="2" width="8.81640625" style="18" bestFit="1" customWidth="1"/>
    <col min="3" max="3" width="11.54296875" style="18" customWidth="1"/>
    <col min="4" max="35" width="8.81640625" style="18" bestFit="1" customWidth="1"/>
    <col min="36" max="36" width="10.1796875" style="18" bestFit="1" customWidth="1"/>
    <col min="37" max="16384" width="8.81640625" style="18"/>
  </cols>
  <sheetData>
    <row r="1" spans="1:36" x14ac:dyDescent="0.3">
      <c r="A1" s="17" t="s">
        <v>471</v>
      </c>
    </row>
    <row r="2" spans="1:36" x14ac:dyDescent="0.3">
      <c r="A2" s="17" t="s">
        <v>62</v>
      </c>
      <c r="B2" s="18" t="s">
        <v>63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  <c r="H2" s="18" t="s">
        <v>69</v>
      </c>
      <c r="I2" s="18" t="s">
        <v>70</v>
      </c>
      <c r="J2" s="18" t="s">
        <v>71</v>
      </c>
      <c r="K2" s="18" t="s">
        <v>72</v>
      </c>
      <c r="L2" s="18" t="s">
        <v>73</v>
      </c>
      <c r="M2" s="18" t="s">
        <v>74</v>
      </c>
      <c r="N2" s="18" t="s">
        <v>75</v>
      </c>
      <c r="O2" s="18" t="s">
        <v>76</v>
      </c>
      <c r="P2" s="18" t="s">
        <v>77</v>
      </c>
      <c r="Q2" s="18" t="s">
        <v>78</v>
      </c>
      <c r="R2" s="18" t="s">
        <v>79</v>
      </c>
      <c r="S2" s="18" t="s">
        <v>80</v>
      </c>
      <c r="T2" s="18" t="s">
        <v>81</v>
      </c>
      <c r="U2" s="18" t="s">
        <v>82</v>
      </c>
      <c r="V2" s="18" t="s">
        <v>83</v>
      </c>
      <c r="W2" s="18" t="s">
        <v>84</v>
      </c>
      <c r="X2" s="18" t="s">
        <v>85</v>
      </c>
      <c r="Y2" s="18" t="s">
        <v>86</v>
      </c>
      <c r="Z2" s="18" t="s">
        <v>87</v>
      </c>
      <c r="AA2" s="18" t="s">
        <v>88</v>
      </c>
      <c r="AB2" s="18" t="s">
        <v>89</v>
      </c>
      <c r="AC2" s="18" t="s">
        <v>90</v>
      </c>
      <c r="AD2" s="18" t="s">
        <v>91</v>
      </c>
      <c r="AE2" s="18" t="s">
        <v>92</v>
      </c>
      <c r="AF2" s="18" t="s">
        <v>93</v>
      </c>
      <c r="AG2" s="18" t="s">
        <v>94</v>
      </c>
      <c r="AH2" s="18" t="s">
        <v>95</v>
      </c>
      <c r="AI2" s="18" t="s">
        <v>96</v>
      </c>
      <c r="AJ2" s="18" t="s">
        <v>97</v>
      </c>
    </row>
    <row r="3" spans="1:36" x14ac:dyDescent="0.3">
      <c r="A3" s="17" t="s">
        <v>98</v>
      </c>
      <c r="B3" s="18">
        <v>-1</v>
      </c>
      <c r="C3" s="18">
        <v>5.3655000000000001E-2</v>
      </c>
      <c r="D3" s="18">
        <v>5.3655000000000001E-2</v>
      </c>
      <c r="E3" s="18">
        <v>0</v>
      </c>
      <c r="F3" s="18">
        <v>5.3655000000000001E-2</v>
      </c>
      <c r="G3" s="18">
        <v>0</v>
      </c>
      <c r="H3" s="18">
        <v>3.2624E-2</v>
      </c>
      <c r="I3" s="18">
        <v>0</v>
      </c>
      <c r="J3" s="18">
        <v>3.2624E-2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49.7624</v>
      </c>
      <c r="Q3" s="18">
        <v>49.7624</v>
      </c>
      <c r="R3" s="18">
        <v>0</v>
      </c>
      <c r="S3" s="18">
        <v>0</v>
      </c>
      <c r="T3" s="18">
        <v>0</v>
      </c>
      <c r="U3" s="18">
        <v>1.22183</v>
      </c>
      <c r="V3" s="18">
        <v>1.0000199999999999</v>
      </c>
      <c r="W3" s="18">
        <v>1.2218500000000001</v>
      </c>
      <c r="X3" s="18">
        <v>1.16873</v>
      </c>
      <c r="Y3" s="18">
        <v>1</v>
      </c>
      <c r="Z3" s="18">
        <v>1.2383</v>
      </c>
      <c r="AA3" s="18">
        <v>1.4472400000000001</v>
      </c>
      <c r="AB3" s="18">
        <v>1.05257</v>
      </c>
      <c r="AC3" s="18">
        <v>0.99998399999999998</v>
      </c>
      <c r="AD3" s="18">
        <v>1.1253200000000001</v>
      </c>
      <c r="AE3" s="18">
        <v>1.1844699999999999</v>
      </c>
      <c r="AF3" s="18">
        <v>1.05257</v>
      </c>
      <c r="AG3" s="18">
        <v>0.99998399999999998</v>
      </c>
      <c r="AH3" s="18">
        <v>1.1253200000000001</v>
      </c>
      <c r="AI3" s="18">
        <v>1.1844699999999999</v>
      </c>
      <c r="AJ3" s="18">
        <v>500</v>
      </c>
    </row>
    <row r="4" spans="1:36" x14ac:dyDescent="0.3">
      <c r="A4" s="17" t="s">
        <v>98</v>
      </c>
      <c r="B4" s="18">
        <v>-2</v>
      </c>
      <c r="C4" s="18">
        <v>3.1234000000000001E-2</v>
      </c>
      <c r="D4" s="18">
        <v>3.1234000000000001E-2</v>
      </c>
      <c r="E4" s="18">
        <v>0</v>
      </c>
      <c r="F4" s="18">
        <v>3.1234000000000001E-2</v>
      </c>
      <c r="G4" s="18">
        <v>0</v>
      </c>
      <c r="H4" s="18">
        <v>1.8991000000000001E-2</v>
      </c>
      <c r="I4" s="18">
        <v>0</v>
      </c>
      <c r="J4" s="18">
        <v>1.8991000000000001E-2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49.7624</v>
      </c>
      <c r="Q4" s="18">
        <v>49.7624</v>
      </c>
      <c r="R4" s="18">
        <v>0</v>
      </c>
      <c r="S4" s="18">
        <v>0</v>
      </c>
      <c r="T4" s="18">
        <v>0</v>
      </c>
      <c r="U4" s="18">
        <v>1.22183</v>
      </c>
      <c r="V4" s="18">
        <v>1.0000199999999999</v>
      </c>
      <c r="W4" s="18">
        <v>1.2218500000000001</v>
      </c>
      <c r="X4" s="18">
        <v>1.16873</v>
      </c>
      <c r="Y4" s="18">
        <v>1</v>
      </c>
      <c r="Z4" s="18">
        <v>1.2383</v>
      </c>
      <c r="AA4" s="18">
        <v>1.4472400000000001</v>
      </c>
      <c r="AB4" s="18">
        <v>1.05257</v>
      </c>
      <c r="AC4" s="18">
        <v>0.99998399999999998</v>
      </c>
      <c r="AD4" s="18">
        <v>1.1253200000000001</v>
      </c>
      <c r="AE4" s="18">
        <v>1.1844699999999999</v>
      </c>
      <c r="AF4" s="18">
        <v>1.05257</v>
      </c>
      <c r="AG4" s="18">
        <v>0.99998399999999998</v>
      </c>
      <c r="AH4" s="18">
        <v>1.1253200000000001</v>
      </c>
      <c r="AI4" s="18">
        <v>1.1844699999999999</v>
      </c>
      <c r="AJ4" s="18">
        <v>1000</v>
      </c>
    </row>
    <row r="5" spans="1:36" x14ac:dyDescent="0.3">
      <c r="A5" s="17" t="s">
        <v>98</v>
      </c>
      <c r="B5" s="18">
        <v>-3</v>
      </c>
      <c r="C5" s="18">
        <v>2.0662E-2</v>
      </c>
      <c r="D5" s="18">
        <v>2.0662E-2</v>
      </c>
      <c r="E5" s="18">
        <v>0</v>
      </c>
      <c r="F5" s="18">
        <v>2.0662E-2</v>
      </c>
      <c r="G5" s="18">
        <v>0</v>
      </c>
      <c r="H5" s="18">
        <v>1.2563E-2</v>
      </c>
      <c r="I5" s="18">
        <v>0</v>
      </c>
      <c r="J5" s="18">
        <v>1.2563E-2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49.7624</v>
      </c>
      <c r="Q5" s="18">
        <v>49.7624</v>
      </c>
      <c r="R5" s="18">
        <v>0</v>
      </c>
      <c r="S5" s="18">
        <v>0</v>
      </c>
      <c r="T5" s="18">
        <v>0</v>
      </c>
      <c r="U5" s="18">
        <v>1.22183</v>
      </c>
      <c r="V5" s="18">
        <v>1.0000199999999999</v>
      </c>
      <c r="W5" s="18">
        <v>1.2218500000000001</v>
      </c>
      <c r="X5" s="18">
        <v>1.16873</v>
      </c>
      <c r="Y5" s="18">
        <v>1</v>
      </c>
      <c r="Z5" s="18">
        <v>1.2383</v>
      </c>
      <c r="AA5" s="18">
        <v>1.4472400000000001</v>
      </c>
      <c r="AB5" s="18">
        <v>1.05257</v>
      </c>
      <c r="AC5" s="18">
        <v>0.99998399999999998</v>
      </c>
      <c r="AD5" s="18">
        <v>1.1253200000000001</v>
      </c>
      <c r="AE5" s="18">
        <v>1.1844699999999999</v>
      </c>
      <c r="AF5" s="18">
        <v>1.05257</v>
      </c>
      <c r="AG5" s="18">
        <v>0.99998399999999998</v>
      </c>
      <c r="AH5" s="18">
        <v>1.1253200000000001</v>
      </c>
      <c r="AI5" s="18">
        <v>1.1844699999999999</v>
      </c>
      <c r="AJ5" s="18">
        <v>1500</v>
      </c>
    </row>
    <row r="6" spans="1:36" x14ac:dyDescent="0.3">
      <c r="A6" s="17" t="s">
        <v>98</v>
      </c>
      <c r="B6" s="18">
        <v>-4</v>
      </c>
      <c r="C6" s="18">
        <v>1.472E-2</v>
      </c>
      <c r="D6" s="18">
        <v>1.472E-2</v>
      </c>
      <c r="E6" s="18">
        <v>0</v>
      </c>
      <c r="F6" s="18">
        <v>1.472E-2</v>
      </c>
      <c r="G6" s="18">
        <v>0</v>
      </c>
      <c r="H6" s="18">
        <v>8.9499999999999996E-3</v>
      </c>
      <c r="I6" s="18">
        <v>0</v>
      </c>
      <c r="J6" s="18">
        <v>8.9499999999999996E-3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49.7624</v>
      </c>
      <c r="Q6" s="18">
        <v>49.7624</v>
      </c>
      <c r="R6" s="18">
        <v>0</v>
      </c>
      <c r="S6" s="18">
        <v>0</v>
      </c>
      <c r="T6" s="18">
        <v>0</v>
      </c>
      <c r="U6" s="18">
        <v>1.22183</v>
      </c>
      <c r="V6" s="18">
        <v>1.0000199999999999</v>
      </c>
      <c r="W6" s="18">
        <v>1.2218500000000001</v>
      </c>
      <c r="X6" s="18">
        <v>1.16873</v>
      </c>
      <c r="Y6" s="18">
        <v>1</v>
      </c>
      <c r="Z6" s="18">
        <v>1.2383</v>
      </c>
      <c r="AA6" s="18">
        <v>1.4472400000000001</v>
      </c>
      <c r="AB6" s="18">
        <v>1.05257</v>
      </c>
      <c r="AC6" s="18">
        <v>0.99998399999999998</v>
      </c>
      <c r="AD6" s="18">
        <v>1.1253200000000001</v>
      </c>
      <c r="AE6" s="18">
        <v>1.1844699999999999</v>
      </c>
      <c r="AF6" s="18">
        <v>1.05257</v>
      </c>
      <c r="AG6" s="18">
        <v>0.99998399999999998</v>
      </c>
      <c r="AH6" s="18">
        <v>1.1253200000000001</v>
      </c>
      <c r="AI6" s="18">
        <v>1.1844699999999999</v>
      </c>
      <c r="AJ6" s="18">
        <v>2000</v>
      </c>
    </row>
    <row r="7" spans="1:36" x14ac:dyDescent="0.3">
      <c r="A7" s="17" t="s">
        <v>98</v>
      </c>
      <c r="B7" s="18">
        <v>-5</v>
      </c>
      <c r="C7" s="18">
        <v>1.103E-2</v>
      </c>
      <c r="D7" s="18">
        <v>1.103E-2</v>
      </c>
      <c r="E7" s="18">
        <v>0</v>
      </c>
      <c r="F7" s="18">
        <v>1.103E-2</v>
      </c>
      <c r="G7" s="18">
        <v>0</v>
      </c>
      <c r="H7" s="18">
        <v>6.7060000000000002E-3</v>
      </c>
      <c r="I7" s="18">
        <v>0</v>
      </c>
      <c r="J7" s="18">
        <v>6.7060000000000002E-3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49.7624</v>
      </c>
      <c r="Q7" s="18">
        <v>49.7624</v>
      </c>
      <c r="R7" s="18">
        <v>0</v>
      </c>
      <c r="S7" s="18">
        <v>0</v>
      </c>
      <c r="T7" s="18">
        <v>0</v>
      </c>
      <c r="U7" s="18">
        <v>1.22183</v>
      </c>
      <c r="V7" s="18">
        <v>1.0000199999999999</v>
      </c>
      <c r="W7" s="18">
        <v>1.2218500000000001</v>
      </c>
      <c r="X7" s="18">
        <v>1.16873</v>
      </c>
      <c r="Y7" s="18">
        <v>1</v>
      </c>
      <c r="Z7" s="18">
        <v>1.2383</v>
      </c>
      <c r="AA7" s="18">
        <v>1.4472400000000001</v>
      </c>
      <c r="AB7" s="18">
        <v>1.05257</v>
      </c>
      <c r="AC7" s="18">
        <v>0.99998399999999998</v>
      </c>
      <c r="AD7" s="18">
        <v>1.1253200000000001</v>
      </c>
      <c r="AE7" s="18">
        <v>1.1844699999999999</v>
      </c>
      <c r="AF7" s="18">
        <v>1.05257</v>
      </c>
      <c r="AG7" s="18">
        <v>0.99998399999999998</v>
      </c>
      <c r="AH7" s="18">
        <v>1.1253200000000001</v>
      </c>
      <c r="AI7" s="18">
        <v>1.1844699999999999</v>
      </c>
      <c r="AJ7" s="18">
        <v>2500</v>
      </c>
    </row>
    <row r="8" spans="1:36" x14ac:dyDescent="0.3">
      <c r="A8" s="17" t="s">
        <v>98</v>
      </c>
      <c r="B8" s="18">
        <v>-6</v>
      </c>
      <c r="C8" s="18">
        <v>8.5780000000000006E-3</v>
      </c>
      <c r="D8" s="18">
        <v>8.5780000000000006E-3</v>
      </c>
      <c r="E8" s="18">
        <v>0</v>
      </c>
      <c r="F8" s="18">
        <v>8.5780000000000006E-3</v>
      </c>
      <c r="G8" s="18">
        <v>0</v>
      </c>
      <c r="H8" s="18">
        <v>5.215E-3</v>
      </c>
      <c r="I8" s="18">
        <v>0</v>
      </c>
      <c r="J8" s="18">
        <v>5.215E-3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49.7624</v>
      </c>
      <c r="Q8" s="18">
        <v>49.7624</v>
      </c>
      <c r="R8" s="18">
        <v>0</v>
      </c>
      <c r="S8" s="18">
        <v>0</v>
      </c>
      <c r="T8" s="18">
        <v>0</v>
      </c>
      <c r="U8" s="18">
        <v>1.22183</v>
      </c>
      <c r="V8" s="18">
        <v>1.0000199999999999</v>
      </c>
      <c r="W8" s="18">
        <v>1.2218500000000001</v>
      </c>
      <c r="X8" s="18">
        <v>1.16873</v>
      </c>
      <c r="Y8" s="18">
        <v>1</v>
      </c>
      <c r="Z8" s="18">
        <v>1.2383</v>
      </c>
      <c r="AA8" s="18">
        <v>1.4472400000000001</v>
      </c>
      <c r="AB8" s="18">
        <v>1.05257</v>
      </c>
      <c r="AC8" s="18">
        <v>0.99998399999999998</v>
      </c>
      <c r="AD8" s="18">
        <v>1.1253200000000001</v>
      </c>
      <c r="AE8" s="18">
        <v>1.1844699999999999</v>
      </c>
      <c r="AF8" s="18">
        <v>1.05257</v>
      </c>
      <c r="AG8" s="18">
        <v>0.99998399999999998</v>
      </c>
      <c r="AH8" s="18">
        <v>1.1253200000000001</v>
      </c>
      <c r="AI8" s="18">
        <v>1.1844699999999999</v>
      </c>
      <c r="AJ8" s="18">
        <v>3000</v>
      </c>
    </row>
    <row r="9" spans="1:36" x14ac:dyDescent="0.3">
      <c r="A9" s="17" t="s">
        <v>98</v>
      </c>
      <c r="B9" s="18">
        <v>-7</v>
      </c>
      <c r="C9" s="18">
        <v>6.8659999999999997E-3</v>
      </c>
      <c r="D9" s="18">
        <v>6.8659999999999997E-3</v>
      </c>
      <c r="E9" s="18">
        <v>0</v>
      </c>
      <c r="F9" s="18">
        <v>6.8659999999999997E-3</v>
      </c>
      <c r="G9" s="18">
        <v>0</v>
      </c>
      <c r="H9" s="18">
        <v>4.1749999999999999E-3</v>
      </c>
      <c r="I9" s="18">
        <v>0</v>
      </c>
      <c r="J9" s="18">
        <v>4.1749999999999999E-3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49.7624</v>
      </c>
      <c r="Q9" s="18">
        <v>49.7624</v>
      </c>
      <c r="R9" s="18">
        <v>0</v>
      </c>
      <c r="S9" s="18">
        <v>0</v>
      </c>
      <c r="T9" s="18">
        <v>0</v>
      </c>
      <c r="U9" s="18">
        <v>1.22183</v>
      </c>
      <c r="V9" s="18">
        <v>1.0000199999999999</v>
      </c>
      <c r="W9" s="18">
        <v>1.2218500000000001</v>
      </c>
      <c r="X9" s="18">
        <v>1.16873</v>
      </c>
      <c r="Y9" s="18">
        <v>1</v>
      </c>
      <c r="Z9" s="18">
        <v>1.2383</v>
      </c>
      <c r="AA9" s="18">
        <v>1.4472400000000001</v>
      </c>
      <c r="AB9" s="18">
        <v>1.05257</v>
      </c>
      <c r="AC9" s="18">
        <v>0.99998399999999998</v>
      </c>
      <c r="AD9" s="18">
        <v>1.1253200000000001</v>
      </c>
      <c r="AE9" s="18">
        <v>1.1844699999999999</v>
      </c>
      <c r="AF9" s="18">
        <v>1.05257</v>
      </c>
      <c r="AG9" s="18">
        <v>0.99998399999999998</v>
      </c>
      <c r="AH9" s="18">
        <v>1.1253200000000001</v>
      </c>
      <c r="AI9" s="18">
        <v>1.1844699999999999</v>
      </c>
      <c r="AJ9" s="18">
        <v>3500</v>
      </c>
    </row>
    <row r="10" spans="1:36" x14ac:dyDescent="0.3">
      <c r="A10" s="17" t="s">
        <v>98</v>
      </c>
      <c r="B10" s="18">
        <v>-8</v>
      </c>
      <c r="C10" s="18">
        <v>5.6239999999999997E-3</v>
      </c>
      <c r="D10" s="18">
        <v>5.6239999999999997E-3</v>
      </c>
      <c r="E10" s="18">
        <v>0</v>
      </c>
      <c r="F10" s="18">
        <v>5.6239999999999997E-3</v>
      </c>
      <c r="G10" s="18">
        <v>0</v>
      </c>
      <c r="H10" s="18">
        <v>3.4190000000000002E-3</v>
      </c>
      <c r="I10" s="18">
        <v>0</v>
      </c>
      <c r="J10" s="18">
        <v>3.4190000000000002E-3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49.7624</v>
      </c>
      <c r="Q10" s="18">
        <v>49.7624</v>
      </c>
      <c r="R10" s="18">
        <v>0</v>
      </c>
      <c r="S10" s="18">
        <v>0</v>
      </c>
      <c r="T10" s="18">
        <v>0</v>
      </c>
      <c r="U10" s="18">
        <v>1.22183</v>
      </c>
      <c r="V10" s="18">
        <v>1.0000199999999999</v>
      </c>
      <c r="W10" s="18">
        <v>1.2218500000000001</v>
      </c>
      <c r="X10" s="18">
        <v>1.16873</v>
      </c>
      <c r="Y10" s="18">
        <v>1</v>
      </c>
      <c r="Z10" s="18">
        <v>1.2383</v>
      </c>
      <c r="AA10" s="18">
        <v>1.4472400000000001</v>
      </c>
      <c r="AB10" s="18">
        <v>1.05257</v>
      </c>
      <c r="AC10" s="18">
        <v>0.99998399999999998</v>
      </c>
      <c r="AD10" s="18">
        <v>1.1253200000000001</v>
      </c>
      <c r="AE10" s="18">
        <v>1.1844699999999999</v>
      </c>
      <c r="AF10" s="18">
        <v>1.05257</v>
      </c>
      <c r="AG10" s="18">
        <v>0.99998399999999998</v>
      </c>
      <c r="AH10" s="18">
        <v>1.1253200000000001</v>
      </c>
      <c r="AI10" s="18">
        <v>1.1844699999999999</v>
      </c>
      <c r="AJ10" s="18">
        <v>4000</v>
      </c>
    </row>
    <row r="11" spans="1:36" x14ac:dyDescent="0.3">
      <c r="A11" s="17" t="s">
        <v>98</v>
      </c>
      <c r="B11" s="18">
        <v>-9</v>
      </c>
      <c r="C11" s="18">
        <v>4.6940000000000003E-3</v>
      </c>
      <c r="D11" s="18">
        <v>4.6940000000000003E-3</v>
      </c>
      <c r="E11" s="18">
        <v>0</v>
      </c>
      <c r="F11" s="18">
        <v>4.6940000000000003E-3</v>
      </c>
      <c r="G11" s="18">
        <v>0</v>
      </c>
      <c r="H11" s="18">
        <v>2.8540000000000002E-3</v>
      </c>
      <c r="I11" s="18">
        <v>0</v>
      </c>
      <c r="J11" s="18">
        <v>2.8540000000000002E-3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49.7624</v>
      </c>
      <c r="Q11" s="18">
        <v>49.7624</v>
      </c>
      <c r="R11" s="18">
        <v>0</v>
      </c>
      <c r="S11" s="18">
        <v>0</v>
      </c>
      <c r="T11" s="18">
        <v>0</v>
      </c>
      <c r="U11" s="18">
        <v>1.22183</v>
      </c>
      <c r="V11" s="18">
        <v>1.0000199999999999</v>
      </c>
      <c r="W11" s="18">
        <v>1.2218500000000001</v>
      </c>
      <c r="X11" s="18">
        <v>1.16873</v>
      </c>
      <c r="Y11" s="18">
        <v>1</v>
      </c>
      <c r="Z11" s="18">
        <v>1.2383</v>
      </c>
      <c r="AA11" s="18">
        <v>1.4472400000000001</v>
      </c>
      <c r="AB11" s="18">
        <v>1.05257</v>
      </c>
      <c r="AC11" s="18">
        <v>0.99998399999999998</v>
      </c>
      <c r="AD11" s="18">
        <v>1.1253200000000001</v>
      </c>
      <c r="AE11" s="18">
        <v>1.1844699999999999</v>
      </c>
      <c r="AF11" s="18">
        <v>1.05257</v>
      </c>
      <c r="AG11" s="18">
        <v>0.99998399999999998</v>
      </c>
      <c r="AH11" s="18">
        <v>1.1253200000000001</v>
      </c>
      <c r="AI11" s="18">
        <v>1.1844699999999999</v>
      </c>
      <c r="AJ11" s="18">
        <v>4500</v>
      </c>
    </row>
    <row r="12" spans="1:36" x14ac:dyDescent="0.3">
      <c r="A12" s="17" t="s">
        <v>98</v>
      </c>
      <c r="B12" s="18">
        <v>-10</v>
      </c>
      <c r="C12" s="18">
        <v>3.98E-3</v>
      </c>
      <c r="D12" s="18">
        <v>3.98E-3</v>
      </c>
      <c r="E12" s="18">
        <v>0</v>
      </c>
      <c r="F12" s="18">
        <v>3.98E-3</v>
      </c>
      <c r="G12" s="18">
        <v>0</v>
      </c>
      <c r="H12" s="18">
        <v>2.4199999999999998E-3</v>
      </c>
      <c r="I12" s="18">
        <v>0</v>
      </c>
      <c r="J12" s="18">
        <v>2.4199999999999998E-3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49.7624</v>
      </c>
      <c r="Q12" s="18">
        <v>49.7624</v>
      </c>
      <c r="R12" s="18">
        <v>0</v>
      </c>
      <c r="S12" s="18">
        <v>0</v>
      </c>
      <c r="T12" s="18">
        <v>0</v>
      </c>
      <c r="U12" s="18">
        <v>1.22183</v>
      </c>
      <c r="V12" s="18">
        <v>1.0000199999999999</v>
      </c>
      <c r="W12" s="18">
        <v>1.2218500000000001</v>
      </c>
      <c r="X12" s="18">
        <v>1.16873</v>
      </c>
      <c r="Y12" s="18">
        <v>1</v>
      </c>
      <c r="Z12" s="18">
        <v>1.2383</v>
      </c>
      <c r="AA12" s="18">
        <v>1.4472400000000001</v>
      </c>
      <c r="AB12" s="18">
        <v>1.05257</v>
      </c>
      <c r="AC12" s="18">
        <v>0.99998399999999998</v>
      </c>
      <c r="AD12" s="18">
        <v>1.1253200000000001</v>
      </c>
      <c r="AE12" s="18">
        <v>1.1844699999999999</v>
      </c>
      <c r="AF12" s="18">
        <v>1.05257</v>
      </c>
      <c r="AG12" s="18">
        <v>0.99998399999999998</v>
      </c>
      <c r="AH12" s="18">
        <v>1.1253200000000001</v>
      </c>
      <c r="AI12" s="18">
        <v>1.1844699999999999</v>
      </c>
      <c r="AJ12" s="18">
        <v>5000</v>
      </c>
    </row>
    <row r="13" spans="1:36" x14ac:dyDescent="0.3">
      <c r="A13" s="17" t="s">
        <v>98</v>
      </c>
      <c r="B13" s="18">
        <v>-11</v>
      </c>
      <c r="C13" s="18">
        <v>3.4199999999999999E-3</v>
      </c>
      <c r="D13" s="18">
        <v>3.4199999999999999E-3</v>
      </c>
      <c r="E13" s="18">
        <v>0</v>
      </c>
      <c r="F13" s="18">
        <v>3.4199999999999999E-3</v>
      </c>
      <c r="G13" s="18">
        <v>0</v>
      </c>
      <c r="H13" s="18">
        <v>2.0790000000000001E-3</v>
      </c>
      <c r="I13" s="18">
        <v>0</v>
      </c>
      <c r="J13" s="18">
        <v>2.0790000000000001E-3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49.7624</v>
      </c>
      <c r="Q13" s="18">
        <v>49.7624</v>
      </c>
      <c r="R13" s="18">
        <v>0</v>
      </c>
      <c r="S13" s="18">
        <v>0</v>
      </c>
      <c r="T13" s="18">
        <v>0</v>
      </c>
      <c r="U13" s="18">
        <v>1.22183</v>
      </c>
      <c r="V13" s="18">
        <v>1.0000199999999999</v>
      </c>
      <c r="W13" s="18">
        <v>1.2218500000000001</v>
      </c>
      <c r="X13" s="18">
        <v>1.16873</v>
      </c>
      <c r="Y13" s="18">
        <v>1</v>
      </c>
      <c r="Z13" s="18">
        <v>1.2383</v>
      </c>
      <c r="AA13" s="18">
        <v>1.4472400000000001</v>
      </c>
      <c r="AB13" s="18">
        <v>1.05257</v>
      </c>
      <c r="AC13" s="18">
        <v>0.99998399999999998</v>
      </c>
      <c r="AD13" s="18">
        <v>1.1253200000000001</v>
      </c>
      <c r="AE13" s="18">
        <v>1.1844699999999999</v>
      </c>
      <c r="AF13" s="18">
        <v>1.05257</v>
      </c>
      <c r="AG13" s="18">
        <v>0.99998399999999998</v>
      </c>
      <c r="AH13" s="18">
        <v>1.1253200000000001</v>
      </c>
      <c r="AI13" s="18">
        <v>1.1844699999999999</v>
      </c>
      <c r="AJ13" s="18">
        <v>5500</v>
      </c>
    </row>
    <row r="14" spans="1:36" x14ac:dyDescent="0.3">
      <c r="A14" s="17" t="s">
        <v>98</v>
      </c>
      <c r="B14" s="18">
        <v>-12</v>
      </c>
      <c r="C14" s="18">
        <v>2.9719999999999998E-3</v>
      </c>
      <c r="D14" s="18">
        <v>2.9719999999999998E-3</v>
      </c>
      <c r="E14" s="18">
        <v>0</v>
      </c>
      <c r="F14" s="18">
        <v>2.9719999999999998E-3</v>
      </c>
      <c r="G14" s="18">
        <v>0</v>
      </c>
      <c r="H14" s="18">
        <v>1.807E-3</v>
      </c>
      <c r="I14" s="18">
        <v>0</v>
      </c>
      <c r="J14" s="18">
        <v>1.807E-3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49.7624</v>
      </c>
      <c r="Q14" s="18">
        <v>49.7624</v>
      </c>
      <c r="R14" s="18">
        <v>0</v>
      </c>
      <c r="S14" s="18">
        <v>0</v>
      </c>
      <c r="T14" s="18">
        <v>0</v>
      </c>
      <c r="U14" s="18">
        <v>1.22183</v>
      </c>
      <c r="V14" s="18">
        <v>1.0000199999999999</v>
      </c>
      <c r="W14" s="18">
        <v>1.2218500000000001</v>
      </c>
      <c r="X14" s="18">
        <v>1.16873</v>
      </c>
      <c r="Y14" s="18">
        <v>1</v>
      </c>
      <c r="Z14" s="18">
        <v>1.2383</v>
      </c>
      <c r="AA14" s="18">
        <v>1.4472400000000001</v>
      </c>
      <c r="AB14" s="18">
        <v>1.05257</v>
      </c>
      <c r="AC14" s="18">
        <v>0.99998399999999998</v>
      </c>
      <c r="AD14" s="18">
        <v>1.1253200000000001</v>
      </c>
      <c r="AE14" s="18">
        <v>1.1844699999999999</v>
      </c>
      <c r="AF14" s="18">
        <v>1.05257</v>
      </c>
      <c r="AG14" s="18">
        <v>0.99998399999999998</v>
      </c>
      <c r="AH14" s="18">
        <v>1.1253200000000001</v>
      </c>
      <c r="AI14" s="18">
        <v>1.1844699999999999</v>
      </c>
      <c r="AJ14" s="18">
        <v>6000</v>
      </c>
    </row>
    <row r="15" spans="1:36" x14ac:dyDescent="0.3">
      <c r="A15" s="17" t="s">
        <v>98</v>
      </c>
      <c r="B15" s="18">
        <v>-13</v>
      </c>
      <c r="C15" s="18">
        <v>2.6080000000000001E-3</v>
      </c>
      <c r="D15" s="18">
        <v>2.6080000000000001E-3</v>
      </c>
      <c r="E15" s="18">
        <v>0</v>
      </c>
      <c r="F15" s="18">
        <v>2.6080000000000001E-3</v>
      </c>
      <c r="G15" s="18">
        <v>0</v>
      </c>
      <c r="H15" s="18">
        <v>1.586E-3</v>
      </c>
      <c r="I15" s="18">
        <v>0</v>
      </c>
      <c r="J15" s="18">
        <v>1.586E-3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49.7624</v>
      </c>
      <c r="Q15" s="18">
        <v>49.7624</v>
      </c>
      <c r="R15" s="18">
        <v>0</v>
      </c>
      <c r="S15" s="18">
        <v>0</v>
      </c>
      <c r="T15" s="18">
        <v>0</v>
      </c>
      <c r="U15" s="18">
        <v>1.22183</v>
      </c>
      <c r="V15" s="18">
        <v>1.0000199999999999</v>
      </c>
      <c r="W15" s="18">
        <v>1.2218500000000001</v>
      </c>
      <c r="X15" s="18">
        <v>1.16873</v>
      </c>
      <c r="Y15" s="18">
        <v>1</v>
      </c>
      <c r="Z15" s="18">
        <v>1.2383</v>
      </c>
      <c r="AA15" s="18">
        <v>1.4472400000000001</v>
      </c>
      <c r="AB15" s="18">
        <v>1.05257</v>
      </c>
      <c r="AC15" s="18">
        <v>0.99998399999999998</v>
      </c>
      <c r="AD15" s="18">
        <v>1.1253200000000001</v>
      </c>
      <c r="AE15" s="18">
        <v>1.1844699999999999</v>
      </c>
      <c r="AF15" s="18">
        <v>1.05257</v>
      </c>
      <c r="AG15" s="18">
        <v>0.99998399999999998</v>
      </c>
      <c r="AH15" s="18">
        <v>1.1253200000000001</v>
      </c>
      <c r="AI15" s="18">
        <v>1.1844699999999999</v>
      </c>
      <c r="AJ15" s="18">
        <v>6500</v>
      </c>
    </row>
    <row r="16" spans="1:36" x14ac:dyDescent="0.3">
      <c r="A16" s="17" t="s">
        <v>98</v>
      </c>
      <c r="B16" s="18">
        <v>-14</v>
      </c>
      <c r="C16" s="18">
        <v>2.3089999999999999E-3</v>
      </c>
      <c r="D16" s="18">
        <v>2.3089999999999999E-3</v>
      </c>
      <c r="E16" s="18">
        <v>0</v>
      </c>
      <c r="F16" s="18">
        <v>2.3089999999999999E-3</v>
      </c>
      <c r="G16" s="18">
        <v>0</v>
      </c>
      <c r="H16" s="18">
        <v>1.4040000000000001E-3</v>
      </c>
      <c r="I16" s="18">
        <v>0</v>
      </c>
      <c r="J16" s="18">
        <v>1.4040000000000001E-3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49.7624</v>
      </c>
      <c r="Q16" s="18">
        <v>49.7624</v>
      </c>
      <c r="R16" s="18">
        <v>0</v>
      </c>
      <c r="S16" s="18">
        <v>0</v>
      </c>
      <c r="T16" s="18">
        <v>0</v>
      </c>
      <c r="U16" s="18">
        <v>1.22183</v>
      </c>
      <c r="V16" s="18">
        <v>1.0000199999999999</v>
      </c>
      <c r="W16" s="18">
        <v>1.2218500000000001</v>
      </c>
      <c r="X16" s="18">
        <v>1.16873</v>
      </c>
      <c r="Y16" s="18">
        <v>1</v>
      </c>
      <c r="Z16" s="18">
        <v>1.2383</v>
      </c>
      <c r="AA16" s="18">
        <v>1.4472400000000001</v>
      </c>
      <c r="AB16" s="18">
        <v>1.05257</v>
      </c>
      <c r="AC16" s="18">
        <v>0.99998399999999998</v>
      </c>
      <c r="AD16" s="18">
        <v>1.1253200000000001</v>
      </c>
      <c r="AE16" s="18">
        <v>1.1844699999999999</v>
      </c>
      <c r="AF16" s="18">
        <v>1.05257</v>
      </c>
      <c r="AG16" s="18">
        <v>0.99998399999999998</v>
      </c>
      <c r="AH16" s="18">
        <v>1.1253200000000001</v>
      </c>
      <c r="AI16" s="18">
        <v>1.1844699999999999</v>
      </c>
      <c r="AJ16" s="18">
        <v>7000</v>
      </c>
    </row>
    <row r="17" spans="1:36" x14ac:dyDescent="0.3">
      <c r="A17" s="17" t="s">
        <v>98</v>
      </c>
      <c r="B17" s="18">
        <v>-15</v>
      </c>
      <c r="C17" s="18">
        <v>2.0579999999999999E-3</v>
      </c>
      <c r="D17" s="18">
        <v>2.0579999999999999E-3</v>
      </c>
      <c r="E17" s="18">
        <v>0</v>
      </c>
      <c r="F17" s="18">
        <v>2.0579999999999999E-3</v>
      </c>
      <c r="G17" s="18">
        <v>0</v>
      </c>
      <c r="H17" s="18">
        <v>1.2520000000000001E-3</v>
      </c>
      <c r="I17" s="18">
        <v>0</v>
      </c>
      <c r="J17" s="18">
        <v>1.2520000000000001E-3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49.7624</v>
      </c>
      <c r="Q17" s="18">
        <v>49.7624</v>
      </c>
      <c r="R17" s="18">
        <v>0</v>
      </c>
      <c r="S17" s="18">
        <v>0</v>
      </c>
      <c r="T17" s="18">
        <v>0</v>
      </c>
      <c r="U17" s="18">
        <v>1.22183</v>
      </c>
      <c r="V17" s="18">
        <v>1.0000199999999999</v>
      </c>
      <c r="W17" s="18">
        <v>1.2218500000000001</v>
      </c>
      <c r="X17" s="18">
        <v>1.16873</v>
      </c>
      <c r="Y17" s="18">
        <v>1</v>
      </c>
      <c r="Z17" s="18">
        <v>1.2383</v>
      </c>
      <c r="AA17" s="18">
        <v>1.4472400000000001</v>
      </c>
      <c r="AB17" s="18">
        <v>1.05257</v>
      </c>
      <c r="AC17" s="18">
        <v>0.99998399999999998</v>
      </c>
      <c r="AD17" s="18">
        <v>1.1253200000000001</v>
      </c>
      <c r="AE17" s="18">
        <v>1.1844699999999999</v>
      </c>
      <c r="AF17" s="18">
        <v>1.05257</v>
      </c>
      <c r="AG17" s="18">
        <v>0.99998399999999998</v>
      </c>
      <c r="AH17" s="18">
        <v>1.1253200000000001</v>
      </c>
      <c r="AI17" s="18">
        <v>1.1844699999999999</v>
      </c>
      <c r="AJ17" s="18">
        <v>7500</v>
      </c>
    </row>
    <row r="18" spans="1:36" x14ac:dyDescent="0.3">
      <c r="A18" s="17" t="s">
        <v>98</v>
      </c>
      <c r="B18" s="18">
        <v>-16</v>
      </c>
      <c r="C18" s="18">
        <v>1.848E-3</v>
      </c>
      <c r="D18" s="18">
        <v>1.848E-3</v>
      </c>
      <c r="E18" s="18">
        <v>0</v>
      </c>
      <c r="F18" s="18">
        <v>1.848E-3</v>
      </c>
      <c r="G18" s="18">
        <v>0</v>
      </c>
      <c r="H18" s="18">
        <v>1.1230000000000001E-3</v>
      </c>
      <c r="I18" s="18">
        <v>0</v>
      </c>
      <c r="J18" s="18">
        <v>1.1230000000000001E-3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49.7624</v>
      </c>
      <c r="Q18" s="18">
        <v>49.7624</v>
      </c>
      <c r="R18" s="18">
        <v>0</v>
      </c>
      <c r="S18" s="18">
        <v>0</v>
      </c>
      <c r="T18" s="18">
        <v>0</v>
      </c>
      <c r="U18" s="18">
        <v>1.22183</v>
      </c>
      <c r="V18" s="18">
        <v>1.0000199999999999</v>
      </c>
      <c r="W18" s="18">
        <v>1.2218500000000001</v>
      </c>
      <c r="X18" s="18">
        <v>1.16873</v>
      </c>
      <c r="Y18" s="18">
        <v>1</v>
      </c>
      <c r="Z18" s="18">
        <v>1.2383</v>
      </c>
      <c r="AA18" s="18">
        <v>1.4472400000000001</v>
      </c>
      <c r="AB18" s="18">
        <v>1.05257</v>
      </c>
      <c r="AC18" s="18">
        <v>0.99998399999999998</v>
      </c>
      <c r="AD18" s="18">
        <v>1.1253200000000001</v>
      </c>
      <c r="AE18" s="18">
        <v>1.1844699999999999</v>
      </c>
      <c r="AF18" s="18">
        <v>1.05257</v>
      </c>
      <c r="AG18" s="18">
        <v>0.99998399999999998</v>
      </c>
      <c r="AH18" s="18">
        <v>1.1253200000000001</v>
      </c>
      <c r="AI18" s="18">
        <v>1.1844699999999999</v>
      </c>
      <c r="AJ18" s="18">
        <v>8000</v>
      </c>
    </row>
    <row r="19" spans="1:36" x14ac:dyDescent="0.3">
      <c r="A19" s="17" t="s">
        <v>98</v>
      </c>
      <c r="B19" s="18">
        <v>-17</v>
      </c>
      <c r="C19" s="18">
        <v>1.668E-3</v>
      </c>
      <c r="D19" s="18">
        <v>1.668E-3</v>
      </c>
      <c r="E19" s="18">
        <v>0</v>
      </c>
      <c r="F19" s="18">
        <v>1.668E-3</v>
      </c>
      <c r="G19" s="18">
        <v>0</v>
      </c>
      <c r="H19" s="18">
        <v>1.0139999999999999E-3</v>
      </c>
      <c r="I19" s="18">
        <v>0</v>
      </c>
      <c r="J19" s="18">
        <v>1.0139999999999999E-3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49.7624</v>
      </c>
      <c r="Q19" s="18">
        <v>49.7624</v>
      </c>
      <c r="R19" s="18">
        <v>0</v>
      </c>
      <c r="S19" s="18">
        <v>0</v>
      </c>
      <c r="T19" s="18">
        <v>0</v>
      </c>
      <c r="U19" s="18">
        <v>1.22183</v>
      </c>
      <c r="V19" s="18">
        <v>1.0000199999999999</v>
      </c>
      <c r="W19" s="18">
        <v>1.2218500000000001</v>
      </c>
      <c r="X19" s="18">
        <v>1.16873</v>
      </c>
      <c r="Y19" s="18">
        <v>1</v>
      </c>
      <c r="Z19" s="18">
        <v>1.2383</v>
      </c>
      <c r="AA19" s="18">
        <v>1.4472400000000001</v>
      </c>
      <c r="AB19" s="18">
        <v>1.05257</v>
      </c>
      <c r="AC19" s="18">
        <v>0.99998399999999998</v>
      </c>
      <c r="AD19" s="18">
        <v>1.1253200000000001</v>
      </c>
      <c r="AE19" s="18">
        <v>1.1844699999999999</v>
      </c>
      <c r="AF19" s="18">
        <v>1.05257</v>
      </c>
      <c r="AG19" s="18">
        <v>0.99998399999999998</v>
      </c>
      <c r="AH19" s="18">
        <v>1.1253200000000001</v>
      </c>
      <c r="AI19" s="18">
        <v>1.1844699999999999</v>
      </c>
      <c r="AJ19" s="18">
        <v>8500</v>
      </c>
    </row>
    <row r="20" spans="1:36" x14ac:dyDescent="0.3">
      <c r="A20" s="17" t="s">
        <v>98</v>
      </c>
      <c r="B20" s="18">
        <v>-18</v>
      </c>
      <c r="C20" s="18">
        <v>1.5139999999999999E-3</v>
      </c>
      <c r="D20" s="18">
        <v>1.5139999999999999E-3</v>
      </c>
      <c r="E20" s="18">
        <v>0</v>
      </c>
      <c r="F20" s="18">
        <v>1.513E-3</v>
      </c>
      <c r="G20" s="18">
        <v>0</v>
      </c>
      <c r="H20" s="18">
        <v>9.2000000000000003E-4</v>
      </c>
      <c r="I20" s="18">
        <v>0</v>
      </c>
      <c r="J20" s="18">
        <v>9.2000000000000003E-4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49.7624</v>
      </c>
      <c r="Q20" s="18">
        <v>49.7624</v>
      </c>
      <c r="R20" s="18">
        <v>0</v>
      </c>
      <c r="S20" s="18">
        <v>0</v>
      </c>
      <c r="T20" s="18">
        <v>0</v>
      </c>
      <c r="U20" s="18">
        <v>1.22183</v>
      </c>
      <c r="V20" s="18">
        <v>1.0000199999999999</v>
      </c>
      <c r="W20" s="18">
        <v>1.2218500000000001</v>
      </c>
      <c r="X20" s="18">
        <v>1.16873</v>
      </c>
      <c r="Y20" s="18">
        <v>1</v>
      </c>
      <c r="Z20" s="18">
        <v>1.2383</v>
      </c>
      <c r="AA20" s="18">
        <v>1.4472400000000001</v>
      </c>
      <c r="AB20" s="18">
        <v>1.05257</v>
      </c>
      <c r="AC20" s="18">
        <v>0.99998399999999998</v>
      </c>
      <c r="AD20" s="18">
        <v>1.1253200000000001</v>
      </c>
      <c r="AE20" s="18">
        <v>1.1844699999999999</v>
      </c>
      <c r="AF20" s="18">
        <v>1.05257</v>
      </c>
      <c r="AG20" s="18">
        <v>0.99998399999999998</v>
      </c>
      <c r="AH20" s="18">
        <v>1.1253200000000001</v>
      </c>
      <c r="AI20" s="18">
        <v>1.1844699999999999</v>
      </c>
      <c r="AJ20" s="18">
        <v>9000</v>
      </c>
    </row>
    <row r="21" spans="1:36" x14ac:dyDescent="0.3">
      <c r="A21" s="17" t="s">
        <v>98</v>
      </c>
      <c r="B21" s="18">
        <v>-19</v>
      </c>
      <c r="C21" s="18">
        <v>1.3799999999999999E-3</v>
      </c>
      <c r="D21" s="18">
        <v>1.3799999999999999E-3</v>
      </c>
      <c r="E21" s="18">
        <v>0</v>
      </c>
      <c r="F21" s="18">
        <v>1.3799999999999999E-3</v>
      </c>
      <c r="G21" s="18">
        <v>0</v>
      </c>
      <c r="H21" s="18">
        <v>8.3900000000000001E-4</v>
      </c>
      <c r="I21" s="18">
        <v>0</v>
      </c>
      <c r="J21" s="18">
        <v>8.3900000000000001E-4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49.7624</v>
      </c>
      <c r="Q21" s="18">
        <v>49.7624</v>
      </c>
      <c r="R21" s="18">
        <v>0</v>
      </c>
      <c r="S21" s="18">
        <v>0</v>
      </c>
      <c r="T21" s="18">
        <v>0</v>
      </c>
      <c r="U21" s="18">
        <v>1.22183</v>
      </c>
      <c r="V21" s="18">
        <v>1.0000199999999999</v>
      </c>
      <c r="W21" s="18">
        <v>1.2218500000000001</v>
      </c>
      <c r="X21" s="18">
        <v>1.16873</v>
      </c>
      <c r="Y21" s="18">
        <v>1</v>
      </c>
      <c r="Z21" s="18">
        <v>1.2383</v>
      </c>
      <c r="AA21" s="18">
        <v>1.4472400000000001</v>
      </c>
      <c r="AB21" s="18">
        <v>1.05257</v>
      </c>
      <c r="AC21" s="18">
        <v>0.99998399999999998</v>
      </c>
      <c r="AD21" s="18">
        <v>1.1253200000000001</v>
      </c>
      <c r="AE21" s="18">
        <v>1.1844699999999999</v>
      </c>
      <c r="AF21" s="18">
        <v>1.05257</v>
      </c>
      <c r="AG21" s="18">
        <v>0.99998399999999998</v>
      </c>
      <c r="AH21" s="18">
        <v>1.1253200000000001</v>
      </c>
      <c r="AI21" s="18">
        <v>1.1844699999999999</v>
      </c>
      <c r="AJ21" s="18">
        <v>9500</v>
      </c>
    </row>
    <row r="22" spans="1:36" x14ac:dyDescent="0.3">
      <c r="A22" s="17" t="s">
        <v>98</v>
      </c>
      <c r="B22" s="18">
        <v>-20</v>
      </c>
      <c r="C22" s="18">
        <v>1.263E-3</v>
      </c>
      <c r="D22" s="18">
        <v>1.263E-3</v>
      </c>
      <c r="E22" s="18">
        <v>0</v>
      </c>
      <c r="F22" s="18">
        <v>1.263E-3</v>
      </c>
      <c r="G22" s="18">
        <v>0</v>
      </c>
      <c r="H22" s="18">
        <v>7.6800000000000002E-4</v>
      </c>
      <c r="I22" s="18">
        <v>0</v>
      </c>
      <c r="J22" s="18">
        <v>7.6800000000000002E-4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49.7624</v>
      </c>
      <c r="Q22" s="18">
        <v>49.7624</v>
      </c>
      <c r="R22" s="18">
        <v>0</v>
      </c>
      <c r="S22" s="18">
        <v>0</v>
      </c>
      <c r="T22" s="18">
        <v>0</v>
      </c>
      <c r="U22" s="18">
        <v>1.22183</v>
      </c>
      <c r="V22" s="18">
        <v>1.0000199999999999</v>
      </c>
      <c r="W22" s="18">
        <v>1.2218500000000001</v>
      </c>
      <c r="X22" s="18">
        <v>1.16873</v>
      </c>
      <c r="Y22" s="18">
        <v>1</v>
      </c>
      <c r="Z22" s="18">
        <v>1.2383</v>
      </c>
      <c r="AA22" s="18">
        <v>1.4472400000000001</v>
      </c>
      <c r="AB22" s="18">
        <v>1.05257</v>
      </c>
      <c r="AC22" s="18">
        <v>0.99998399999999998</v>
      </c>
      <c r="AD22" s="18">
        <v>1.1253200000000001</v>
      </c>
      <c r="AE22" s="18">
        <v>1.1844699999999999</v>
      </c>
      <c r="AF22" s="18">
        <v>1.05257</v>
      </c>
      <c r="AG22" s="18">
        <v>0.99998399999999998</v>
      </c>
      <c r="AH22" s="18">
        <v>1.1253200000000001</v>
      </c>
      <c r="AI22" s="18">
        <v>1.1844699999999999</v>
      </c>
      <c r="AJ22" s="18">
        <v>10000</v>
      </c>
    </row>
    <row r="23" spans="1:36" x14ac:dyDescent="0.3">
      <c r="A23" s="17" t="s">
        <v>98</v>
      </c>
      <c r="B23" s="18">
        <v>-21</v>
      </c>
      <c r="C23" s="18">
        <v>1.1609999999999999E-3</v>
      </c>
      <c r="D23" s="18">
        <v>1.1609999999999999E-3</v>
      </c>
      <c r="E23" s="18">
        <v>0</v>
      </c>
      <c r="F23" s="18">
        <v>1.1609999999999999E-3</v>
      </c>
      <c r="G23" s="18">
        <v>0</v>
      </c>
      <c r="H23" s="18">
        <v>7.0600000000000003E-4</v>
      </c>
      <c r="I23" s="18">
        <v>0</v>
      </c>
      <c r="J23" s="18">
        <v>7.0600000000000003E-4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49.7624</v>
      </c>
      <c r="Q23" s="18">
        <v>49.7624</v>
      </c>
      <c r="R23" s="18">
        <v>0</v>
      </c>
      <c r="S23" s="18">
        <v>0</v>
      </c>
      <c r="T23" s="18">
        <v>0</v>
      </c>
      <c r="U23" s="18">
        <v>1.22183</v>
      </c>
      <c r="V23" s="18">
        <v>1.0000199999999999</v>
      </c>
      <c r="W23" s="18">
        <v>1.2218500000000001</v>
      </c>
      <c r="X23" s="18">
        <v>1.16873</v>
      </c>
      <c r="Y23" s="18">
        <v>1</v>
      </c>
      <c r="Z23" s="18">
        <v>1.2383</v>
      </c>
      <c r="AA23" s="18">
        <v>1.4472400000000001</v>
      </c>
      <c r="AB23" s="18">
        <v>1.05257</v>
      </c>
      <c r="AC23" s="18">
        <v>0.99998399999999998</v>
      </c>
      <c r="AD23" s="18">
        <v>1.1253200000000001</v>
      </c>
      <c r="AE23" s="18">
        <v>1.1844699999999999</v>
      </c>
      <c r="AF23" s="18">
        <v>1.05257</v>
      </c>
      <c r="AG23" s="18">
        <v>0.99998399999999998</v>
      </c>
      <c r="AH23" s="18">
        <v>1.1253200000000001</v>
      </c>
      <c r="AI23" s="18">
        <v>1.1844699999999999</v>
      </c>
      <c r="AJ23" s="18">
        <v>10500</v>
      </c>
    </row>
    <row r="24" spans="1:36" x14ac:dyDescent="0.3">
      <c r="A24" s="17" t="s">
        <v>98</v>
      </c>
      <c r="B24" s="18">
        <v>-22</v>
      </c>
      <c r="C24" s="18">
        <v>1.07E-3</v>
      </c>
      <c r="D24" s="18">
        <v>1.07E-3</v>
      </c>
      <c r="E24" s="18">
        <v>0</v>
      </c>
      <c r="F24" s="18">
        <v>1.07E-3</v>
      </c>
      <c r="G24" s="18">
        <v>0</v>
      </c>
      <c r="H24" s="18">
        <v>6.5099999999999999E-4</v>
      </c>
      <c r="I24" s="18">
        <v>0</v>
      </c>
      <c r="J24" s="18">
        <v>6.5099999999999999E-4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49.7624</v>
      </c>
      <c r="Q24" s="18">
        <v>49.7624</v>
      </c>
      <c r="R24" s="18">
        <v>0</v>
      </c>
      <c r="S24" s="18">
        <v>0</v>
      </c>
      <c r="T24" s="18">
        <v>0</v>
      </c>
      <c r="U24" s="18">
        <v>1.22183</v>
      </c>
      <c r="V24" s="18">
        <v>1.0000199999999999</v>
      </c>
      <c r="W24" s="18">
        <v>1.2218500000000001</v>
      </c>
      <c r="X24" s="18">
        <v>1.16873</v>
      </c>
      <c r="Y24" s="18">
        <v>1</v>
      </c>
      <c r="Z24" s="18">
        <v>1.2383</v>
      </c>
      <c r="AA24" s="18">
        <v>1.4472400000000001</v>
      </c>
      <c r="AB24" s="18">
        <v>1.05257</v>
      </c>
      <c r="AC24" s="18">
        <v>0.99998399999999998</v>
      </c>
      <c r="AD24" s="18">
        <v>1.1253200000000001</v>
      </c>
      <c r="AE24" s="18">
        <v>1.1844699999999999</v>
      </c>
      <c r="AF24" s="18">
        <v>1.05257</v>
      </c>
      <c r="AG24" s="18">
        <v>0.99998399999999998</v>
      </c>
      <c r="AH24" s="18">
        <v>1.1253200000000001</v>
      </c>
      <c r="AI24" s="18">
        <v>1.1844699999999999</v>
      </c>
      <c r="AJ24" s="18">
        <v>11000</v>
      </c>
    </row>
    <row r="25" spans="1:36" x14ac:dyDescent="0.3">
      <c r="A25" s="17" t="s">
        <v>98</v>
      </c>
      <c r="B25" s="18">
        <v>-23</v>
      </c>
      <c r="C25" s="18">
        <v>9.8900000000000008E-4</v>
      </c>
      <c r="D25" s="18">
        <v>9.8900000000000008E-4</v>
      </c>
      <c r="E25" s="18">
        <v>0</v>
      </c>
      <c r="F25" s="18">
        <v>9.8900000000000008E-4</v>
      </c>
      <c r="G25" s="18">
        <v>0</v>
      </c>
      <c r="H25" s="18">
        <v>6.02E-4</v>
      </c>
      <c r="I25" s="18">
        <v>0</v>
      </c>
      <c r="J25" s="18">
        <v>6.02E-4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49.7624</v>
      </c>
      <c r="Q25" s="18">
        <v>49.7624</v>
      </c>
      <c r="R25" s="18">
        <v>0</v>
      </c>
      <c r="S25" s="18">
        <v>0</v>
      </c>
      <c r="T25" s="18">
        <v>0</v>
      </c>
      <c r="U25" s="18">
        <v>1.22183</v>
      </c>
      <c r="V25" s="18">
        <v>1.0000199999999999</v>
      </c>
      <c r="W25" s="18">
        <v>1.2218500000000001</v>
      </c>
      <c r="X25" s="18">
        <v>1.16873</v>
      </c>
      <c r="Y25" s="18">
        <v>1</v>
      </c>
      <c r="Z25" s="18">
        <v>1.2383</v>
      </c>
      <c r="AA25" s="18">
        <v>1.4472400000000001</v>
      </c>
      <c r="AB25" s="18">
        <v>1.05257</v>
      </c>
      <c r="AC25" s="18">
        <v>0.99998399999999998</v>
      </c>
      <c r="AD25" s="18">
        <v>1.1253200000000001</v>
      </c>
      <c r="AE25" s="18">
        <v>1.1844699999999999</v>
      </c>
      <c r="AF25" s="18">
        <v>1.05257</v>
      </c>
      <c r="AG25" s="18">
        <v>0.99998399999999998</v>
      </c>
      <c r="AH25" s="18">
        <v>1.1253200000000001</v>
      </c>
      <c r="AI25" s="18">
        <v>1.1844699999999999</v>
      </c>
      <c r="AJ25" s="18">
        <v>11500</v>
      </c>
    </row>
    <row r="26" spans="1:36" x14ac:dyDescent="0.3">
      <c r="A26" s="17" t="s">
        <v>98</v>
      </c>
      <c r="B26" s="18">
        <v>-24</v>
      </c>
      <c r="C26" s="18">
        <v>9.1799999999999998E-4</v>
      </c>
      <c r="D26" s="18">
        <v>9.1799999999999998E-4</v>
      </c>
      <c r="E26" s="18">
        <v>0</v>
      </c>
      <c r="F26" s="18">
        <v>9.1799999999999998E-4</v>
      </c>
      <c r="G26" s="18">
        <v>0</v>
      </c>
      <c r="H26" s="18">
        <v>5.5800000000000001E-4</v>
      </c>
      <c r="I26" s="18">
        <v>0</v>
      </c>
      <c r="J26" s="18">
        <v>5.5800000000000001E-4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49.7624</v>
      </c>
      <c r="Q26" s="18">
        <v>49.7624</v>
      </c>
      <c r="R26" s="18">
        <v>0</v>
      </c>
      <c r="S26" s="18">
        <v>0</v>
      </c>
      <c r="T26" s="18">
        <v>0</v>
      </c>
      <c r="U26" s="18">
        <v>1.22183</v>
      </c>
      <c r="V26" s="18">
        <v>1.0000199999999999</v>
      </c>
      <c r="W26" s="18">
        <v>1.2218500000000001</v>
      </c>
      <c r="X26" s="18">
        <v>1.16873</v>
      </c>
      <c r="Y26" s="18">
        <v>1</v>
      </c>
      <c r="Z26" s="18">
        <v>1.2383</v>
      </c>
      <c r="AA26" s="18">
        <v>1.4472400000000001</v>
      </c>
      <c r="AB26" s="18">
        <v>1.05257</v>
      </c>
      <c r="AC26" s="18">
        <v>0.99998399999999998</v>
      </c>
      <c r="AD26" s="18">
        <v>1.1253200000000001</v>
      </c>
      <c r="AE26" s="18">
        <v>1.1844699999999999</v>
      </c>
      <c r="AF26" s="18">
        <v>1.05257</v>
      </c>
      <c r="AG26" s="18">
        <v>0.99998399999999998</v>
      </c>
      <c r="AH26" s="18">
        <v>1.1253200000000001</v>
      </c>
      <c r="AI26" s="18">
        <v>1.1844699999999999</v>
      </c>
      <c r="AJ26" s="18">
        <v>12000</v>
      </c>
    </row>
    <row r="27" spans="1:36" x14ac:dyDescent="0.3">
      <c r="A27" s="17" t="s">
        <v>98</v>
      </c>
      <c r="B27" s="18">
        <v>-25</v>
      </c>
      <c r="C27" s="18">
        <v>8.5300000000000003E-4</v>
      </c>
      <c r="D27" s="18">
        <v>8.5300000000000003E-4</v>
      </c>
      <c r="E27" s="18">
        <v>0</v>
      </c>
      <c r="F27" s="18">
        <v>8.5300000000000003E-4</v>
      </c>
      <c r="G27" s="18">
        <v>0</v>
      </c>
      <c r="H27" s="18">
        <v>5.1900000000000004E-4</v>
      </c>
      <c r="I27" s="18">
        <v>0</v>
      </c>
      <c r="J27" s="18">
        <v>5.1900000000000004E-4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49.7624</v>
      </c>
      <c r="Q27" s="18">
        <v>49.7624</v>
      </c>
      <c r="R27" s="18">
        <v>0</v>
      </c>
      <c r="S27" s="18">
        <v>0</v>
      </c>
      <c r="T27" s="18">
        <v>0</v>
      </c>
      <c r="U27" s="18">
        <v>1.22183</v>
      </c>
      <c r="V27" s="18">
        <v>1.0000199999999999</v>
      </c>
      <c r="W27" s="18">
        <v>1.2218500000000001</v>
      </c>
      <c r="X27" s="18">
        <v>1.16873</v>
      </c>
      <c r="Y27" s="18">
        <v>1</v>
      </c>
      <c r="Z27" s="18">
        <v>1.2383</v>
      </c>
      <c r="AA27" s="18">
        <v>1.4472400000000001</v>
      </c>
      <c r="AB27" s="18">
        <v>1.05257</v>
      </c>
      <c r="AC27" s="18">
        <v>0.99998399999999998</v>
      </c>
      <c r="AD27" s="18">
        <v>1.1253200000000001</v>
      </c>
      <c r="AE27" s="18">
        <v>1.1844699999999999</v>
      </c>
      <c r="AF27" s="18">
        <v>1.05257</v>
      </c>
      <c r="AG27" s="18">
        <v>0.99998399999999998</v>
      </c>
      <c r="AH27" s="18">
        <v>1.1253200000000001</v>
      </c>
      <c r="AI27" s="18">
        <v>1.1844699999999999</v>
      </c>
      <c r="AJ27" s="18">
        <v>12500</v>
      </c>
    </row>
    <row r="28" spans="1:36" x14ac:dyDescent="0.3">
      <c r="A28" s="17" t="s">
        <v>98</v>
      </c>
      <c r="B28" s="18">
        <v>-26</v>
      </c>
      <c r="C28" s="18">
        <v>7.9500000000000003E-4</v>
      </c>
      <c r="D28" s="18">
        <v>7.9500000000000003E-4</v>
      </c>
      <c r="E28" s="18">
        <v>0</v>
      </c>
      <c r="F28" s="18">
        <v>7.9500000000000003E-4</v>
      </c>
      <c r="G28" s="18">
        <v>0</v>
      </c>
      <c r="H28" s="18">
        <v>4.8299999999999998E-4</v>
      </c>
      <c r="I28" s="18">
        <v>0</v>
      </c>
      <c r="J28" s="18">
        <v>4.8299999999999998E-4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49.7624</v>
      </c>
      <c r="Q28" s="18">
        <v>49.7624</v>
      </c>
      <c r="R28" s="18">
        <v>0</v>
      </c>
      <c r="S28" s="18">
        <v>0</v>
      </c>
      <c r="T28" s="18">
        <v>0</v>
      </c>
      <c r="U28" s="18">
        <v>1.22183</v>
      </c>
      <c r="V28" s="18">
        <v>1.0000199999999999</v>
      </c>
      <c r="W28" s="18">
        <v>1.2218500000000001</v>
      </c>
      <c r="X28" s="18">
        <v>1.16873</v>
      </c>
      <c r="Y28" s="18">
        <v>1</v>
      </c>
      <c r="Z28" s="18">
        <v>1.2383</v>
      </c>
      <c r="AA28" s="18">
        <v>1.4472400000000001</v>
      </c>
      <c r="AB28" s="18">
        <v>1.05257</v>
      </c>
      <c r="AC28" s="18">
        <v>0.99998399999999998</v>
      </c>
      <c r="AD28" s="18">
        <v>1.1253200000000001</v>
      </c>
      <c r="AE28" s="18">
        <v>1.1844699999999999</v>
      </c>
      <c r="AF28" s="18">
        <v>1.05257</v>
      </c>
      <c r="AG28" s="18">
        <v>0.99998399999999998</v>
      </c>
      <c r="AH28" s="18">
        <v>1.1253200000000001</v>
      </c>
      <c r="AI28" s="18">
        <v>1.1844699999999999</v>
      </c>
      <c r="AJ28" s="18">
        <v>13000</v>
      </c>
    </row>
    <row r="29" spans="1:36" x14ac:dyDescent="0.3">
      <c r="A29" s="17" t="s">
        <v>98</v>
      </c>
      <c r="B29" s="18">
        <v>-27</v>
      </c>
      <c r="C29" s="18">
        <v>7.4299999999999995E-4</v>
      </c>
      <c r="D29" s="18">
        <v>7.4299999999999995E-4</v>
      </c>
      <c r="E29" s="18">
        <v>0</v>
      </c>
      <c r="F29" s="18">
        <v>7.4299999999999995E-4</v>
      </c>
      <c r="G29" s="18">
        <v>0</v>
      </c>
      <c r="H29" s="18">
        <v>4.5199999999999998E-4</v>
      </c>
      <c r="I29" s="18">
        <v>0</v>
      </c>
      <c r="J29" s="18">
        <v>4.5199999999999998E-4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49.7624</v>
      </c>
      <c r="Q29" s="18">
        <v>49.7624</v>
      </c>
      <c r="R29" s="18">
        <v>0</v>
      </c>
      <c r="S29" s="18">
        <v>0</v>
      </c>
      <c r="T29" s="18">
        <v>0</v>
      </c>
      <c r="U29" s="18">
        <v>1.22183</v>
      </c>
      <c r="V29" s="18">
        <v>1.0000199999999999</v>
      </c>
      <c r="W29" s="18">
        <v>1.2218500000000001</v>
      </c>
      <c r="X29" s="18">
        <v>1.16873</v>
      </c>
      <c r="Y29" s="18">
        <v>1</v>
      </c>
      <c r="Z29" s="18">
        <v>1.2383</v>
      </c>
      <c r="AA29" s="18">
        <v>1.4472400000000001</v>
      </c>
      <c r="AB29" s="18">
        <v>1.05257</v>
      </c>
      <c r="AC29" s="18">
        <v>0.99998399999999998</v>
      </c>
      <c r="AD29" s="18">
        <v>1.1253200000000001</v>
      </c>
      <c r="AE29" s="18">
        <v>1.1844699999999999</v>
      </c>
      <c r="AF29" s="18">
        <v>1.05257</v>
      </c>
      <c r="AG29" s="18">
        <v>0.99998399999999998</v>
      </c>
      <c r="AH29" s="18">
        <v>1.1253200000000001</v>
      </c>
      <c r="AI29" s="18">
        <v>1.1844699999999999</v>
      </c>
      <c r="AJ29" s="18">
        <v>13500</v>
      </c>
    </row>
    <row r="30" spans="1:36" x14ac:dyDescent="0.3">
      <c r="A30" s="17" t="s">
        <v>98</v>
      </c>
      <c r="B30" s="18">
        <v>-28</v>
      </c>
      <c r="C30" s="18">
        <v>6.9499999999999998E-4</v>
      </c>
      <c r="D30" s="18">
        <v>6.9499999999999998E-4</v>
      </c>
      <c r="E30" s="18">
        <v>0</v>
      </c>
      <c r="F30" s="18">
        <v>6.9499999999999998E-4</v>
      </c>
      <c r="G30" s="18">
        <v>0</v>
      </c>
      <c r="H30" s="18">
        <v>4.2299999999999998E-4</v>
      </c>
      <c r="I30" s="18">
        <v>0</v>
      </c>
      <c r="J30" s="18">
        <v>4.2299999999999998E-4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49.7624</v>
      </c>
      <c r="Q30" s="18">
        <v>49.7624</v>
      </c>
      <c r="R30" s="18">
        <v>0</v>
      </c>
      <c r="S30" s="18">
        <v>0</v>
      </c>
      <c r="T30" s="18">
        <v>0</v>
      </c>
      <c r="U30" s="18">
        <v>1.22183</v>
      </c>
      <c r="V30" s="18">
        <v>1.0000199999999999</v>
      </c>
      <c r="W30" s="18">
        <v>1.2218500000000001</v>
      </c>
      <c r="X30" s="18">
        <v>1.16873</v>
      </c>
      <c r="Y30" s="18">
        <v>1</v>
      </c>
      <c r="Z30" s="18">
        <v>1.2383</v>
      </c>
      <c r="AA30" s="18">
        <v>1.4472400000000001</v>
      </c>
      <c r="AB30" s="18">
        <v>1.05257</v>
      </c>
      <c r="AC30" s="18">
        <v>0.99998399999999998</v>
      </c>
      <c r="AD30" s="18">
        <v>1.1253200000000001</v>
      </c>
      <c r="AE30" s="18">
        <v>1.1844699999999999</v>
      </c>
      <c r="AF30" s="18">
        <v>1.05257</v>
      </c>
      <c r="AG30" s="18">
        <v>0.99998399999999998</v>
      </c>
      <c r="AH30" s="18">
        <v>1.1253200000000001</v>
      </c>
      <c r="AI30" s="18">
        <v>1.1844699999999999</v>
      </c>
      <c r="AJ30" s="18">
        <v>14000</v>
      </c>
    </row>
    <row r="31" spans="1:36" x14ac:dyDescent="0.3">
      <c r="A31" s="17" t="s">
        <v>98</v>
      </c>
      <c r="B31" s="18">
        <v>-29</v>
      </c>
      <c r="C31" s="18">
        <v>6.5200000000000002E-4</v>
      </c>
      <c r="D31" s="18">
        <v>6.5200000000000002E-4</v>
      </c>
      <c r="E31" s="18">
        <v>0</v>
      </c>
      <c r="F31" s="18">
        <v>6.5200000000000002E-4</v>
      </c>
      <c r="G31" s="18">
        <v>0</v>
      </c>
      <c r="H31" s="18">
        <v>3.9599999999999998E-4</v>
      </c>
      <c r="I31" s="18">
        <v>0</v>
      </c>
      <c r="J31" s="18">
        <v>3.9599999999999998E-4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49.7624</v>
      </c>
      <c r="Q31" s="18">
        <v>49.7624</v>
      </c>
      <c r="R31" s="18">
        <v>0</v>
      </c>
      <c r="S31" s="18">
        <v>0</v>
      </c>
      <c r="T31" s="18">
        <v>0</v>
      </c>
      <c r="U31" s="18">
        <v>1.22183</v>
      </c>
      <c r="V31" s="18">
        <v>1.0000199999999999</v>
      </c>
      <c r="W31" s="18">
        <v>1.2218500000000001</v>
      </c>
      <c r="X31" s="18">
        <v>1.16873</v>
      </c>
      <c r="Y31" s="18">
        <v>1</v>
      </c>
      <c r="Z31" s="18">
        <v>1.2383</v>
      </c>
      <c r="AA31" s="18">
        <v>1.4472400000000001</v>
      </c>
      <c r="AB31" s="18">
        <v>1.05257</v>
      </c>
      <c r="AC31" s="18">
        <v>0.99998399999999998</v>
      </c>
      <c r="AD31" s="18">
        <v>1.1253200000000001</v>
      </c>
      <c r="AE31" s="18">
        <v>1.1844699999999999</v>
      </c>
      <c r="AF31" s="18">
        <v>1.05257</v>
      </c>
      <c r="AG31" s="18">
        <v>0.99998399999999998</v>
      </c>
      <c r="AH31" s="18">
        <v>1.1253200000000001</v>
      </c>
      <c r="AI31" s="18">
        <v>1.1844699999999999</v>
      </c>
      <c r="AJ31" s="18">
        <v>14500</v>
      </c>
    </row>
    <row r="32" spans="1:36" x14ac:dyDescent="0.3">
      <c r="A32" s="17" t="s">
        <v>98</v>
      </c>
      <c r="B32" s="18">
        <v>-30</v>
      </c>
      <c r="C32" s="18">
        <v>6.1200000000000002E-4</v>
      </c>
      <c r="D32" s="18">
        <v>6.1200000000000002E-4</v>
      </c>
      <c r="E32" s="18">
        <v>0</v>
      </c>
      <c r="F32" s="18">
        <v>6.1200000000000002E-4</v>
      </c>
      <c r="G32" s="18">
        <v>0</v>
      </c>
      <c r="H32" s="18">
        <v>3.7199999999999999E-4</v>
      </c>
      <c r="I32" s="18">
        <v>0</v>
      </c>
      <c r="J32" s="18">
        <v>3.7199999999999999E-4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49.7624</v>
      </c>
      <c r="Q32" s="18">
        <v>49.7624</v>
      </c>
      <c r="R32" s="18">
        <v>0</v>
      </c>
      <c r="S32" s="18">
        <v>0</v>
      </c>
      <c r="T32" s="18">
        <v>0</v>
      </c>
      <c r="U32" s="18">
        <v>1.22183</v>
      </c>
      <c r="V32" s="18">
        <v>1.0000199999999999</v>
      </c>
      <c r="W32" s="18">
        <v>1.2218500000000001</v>
      </c>
      <c r="X32" s="18">
        <v>1.16873</v>
      </c>
      <c r="Y32" s="18">
        <v>1</v>
      </c>
      <c r="Z32" s="18">
        <v>1.2383</v>
      </c>
      <c r="AA32" s="18">
        <v>1.4472400000000001</v>
      </c>
      <c r="AB32" s="18">
        <v>1.05257</v>
      </c>
      <c r="AC32" s="18">
        <v>0.99998399999999998</v>
      </c>
      <c r="AD32" s="18">
        <v>1.1253200000000001</v>
      </c>
      <c r="AE32" s="18">
        <v>1.1844699999999999</v>
      </c>
      <c r="AF32" s="18">
        <v>1.05257</v>
      </c>
      <c r="AG32" s="18">
        <v>0.99998399999999998</v>
      </c>
      <c r="AH32" s="18">
        <v>1.1253200000000001</v>
      </c>
      <c r="AI32" s="18">
        <v>1.1844699999999999</v>
      </c>
      <c r="AJ32" s="18">
        <v>15000</v>
      </c>
    </row>
    <row r="33" spans="1:36" x14ac:dyDescent="0.3">
      <c r="A33" s="17" t="s">
        <v>98</v>
      </c>
      <c r="B33" s="18">
        <v>-31</v>
      </c>
      <c r="C33" s="18">
        <v>5.7600000000000001E-4</v>
      </c>
      <c r="D33" s="18">
        <v>5.7600000000000001E-4</v>
      </c>
      <c r="E33" s="18">
        <v>0</v>
      </c>
      <c r="F33" s="18">
        <v>5.7600000000000001E-4</v>
      </c>
      <c r="G33" s="18">
        <v>0</v>
      </c>
      <c r="H33" s="18">
        <v>3.5E-4</v>
      </c>
      <c r="I33" s="18">
        <v>0</v>
      </c>
      <c r="J33" s="18">
        <v>3.5E-4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49.7624</v>
      </c>
      <c r="Q33" s="18">
        <v>49.7624</v>
      </c>
      <c r="R33" s="18">
        <v>0</v>
      </c>
      <c r="S33" s="18">
        <v>0</v>
      </c>
      <c r="T33" s="18">
        <v>0</v>
      </c>
      <c r="U33" s="18">
        <v>1.22183</v>
      </c>
      <c r="V33" s="18">
        <v>1.0000199999999999</v>
      </c>
      <c r="W33" s="18">
        <v>1.2218500000000001</v>
      </c>
      <c r="X33" s="18">
        <v>1.16873</v>
      </c>
      <c r="Y33" s="18">
        <v>1</v>
      </c>
      <c r="Z33" s="18">
        <v>1.2383</v>
      </c>
      <c r="AA33" s="18">
        <v>1.4472400000000001</v>
      </c>
      <c r="AB33" s="18">
        <v>1.05257</v>
      </c>
      <c r="AC33" s="18">
        <v>0.99998399999999998</v>
      </c>
      <c r="AD33" s="18">
        <v>1.1253200000000001</v>
      </c>
      <c r="AE33" s="18">
        <v>1.1844699999999999</v>
      </c>
      <c r="AF33" s="18">
        <v>1.05257</v>
      </c>
      <c r="AG33" s="18">
        <v>0.99998399999999998</v>
      </c>
      <c r="AH33" s="18">
        <v>1.1253200000000001</v>
      </c>
      <c r="AI33" s="18">
        <v>1.1844699999999999</v>
      </c>
      <c r="AJ33" s="18">
        <v>15500</v>
      </c>
    </row>
    <row r="34" spans="1:36" x14ac:dyDescent="0.3">
      <c r="A34" s="17" t="s">
        <v>98</v>
      </c>
      <c r="B34" s="18">
        <v>-32</v>
      </c>
      <c r="C34" s="18">
        <v>5.4299999999999997E-4</v>
      </c>
      <c r="D34" s="18">
        <v>5.4299999999999997E-4</v>
      </c>
      <c r="E34" s="18">
        <v>0</v>
      </c>
      <c r="F34" s="18">
        <v>5.4299999999999997E-4</v>
      </c>
      <c r="G34" s="18">
        <v>0</v>
      </c>
      <c r="H34" s="18">
        <v>3.3E-4</v>
      </c>
      <c r="I34" s="18">
        <v>0</v>
      </c>
      <c r="J34" s="18">
        <v>3.3E-4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49.7624</v>
      </c>
      <c r="Q34" s="18">
        <v>49.7624</v>
      </c>
      <c r="R34" s="18">
        <v>0</v>
      </c>
      <c r="S34" s="18">
        <v>0</v>
      </c>
      <c r="T34" s="18">
        <v>0</v>
      </c>
      <c r="U34" s="18">
        <v>1.22183</v>
      </c>
      <c r="V34" s="18">
        <v>1.0000199999999999</v>
      </c>
      <c r="W34" s="18">
        <v>1.2218500000000001</v>
      </c>
      <c r="X34" s="18">
        <v>1.16873</v>
      </c>
      <c r="Y34" s="18">
        <v>1</v>
      </c>
      <c r="Z34" s="18">
        <v>1.2383</v>
      </c>
      <c r="AA34" s="18">
        <v>1.4472400000000001</v>
      </c>
      <c r="AB34" s="18">
        <v>1.05257</v>
      </c>
      <c r="AC34" s="18">
        <v>0.99998399999999998</v>
      </c>
      <c r="AD34" s="18">
        <v>1.1253200000000001</v>
      </c>
      <c r="AE34" s="18">
        <v>1.1844699999999999</v>
      </c>
      <c r="AF34" s="18">
        <v>1.05257</v>
      </c>
      <c r="AG34" s="18">
        <v>0.99998399999999998</v>
      </c>
      <c r="AH34" s="18">
        <v>1.1253200000000001</v>
      </c>
      <c r="AI34" s="18">
        <v>1.1844699999999999</v>
      </c>
      <c r="AJ34" s="18">
        <v>16000</v>
      </c>
    </row>
    <row r="35" spans="1:36" x14ac:dyDescent="0.3">
      <c r="A35" s="17" t="s">
        <v>98</v>
      </c>
      <c r="B35" s="18">
        <v>-33</v>
      </c>
      <c r="C35" s="18">
        <v>5.1199999999999998E-4</v>
      </c>
      <c r="D35" s="18">
        <v>5.1199999999999998E-4</v>
      </c>
      <c r="E35" s="18">
        <v>0</v>
      </c>
      <c r="F35" s="18">
        <v>5.1199999999999998E-4</v>
      </c>
      <c r="G35" s="18">
        <v>0</v>
      </c>
      <c r="H35" s="18">
        <v>3.1100000000000002E-4</v>
      </c>
      <c r="I35" s="18">
        <v>0</v>
      </c>
      <c r="J35" s="18">
        <v>3.1100000000000002E-4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49.7624</v>
      </c>
      <c r="Q35" s="18">
        <v>49.7624</v>
      </c>
      <c r="R35" s="18">
        <v>0</v>
      </c>
      <c r="S35" s="18">
        <v>0</v>
      </c>
      <c r="T35" s="18">
        <v>0</v>
      </c>
      <c r="U35" s="18">
        <v>1.22183</v>
      </c>
      <c r="V35" s="18">
        <v>1.0000199999999999</v>
      </c>
      <c r="W35" s="18">
        <v>1.2218500000000001</v>
      </c>
      <c r="X35" s="18">
        <v>1.16873</v>
      </c>
      <c r="Y35" s="18">
        <v>1</v>
      </c>
      <c r="Z35" s="18">
        <v>1.2383</v>
      </c>
      <c r="AA35" s="18">
        <v>1.4472400000000001</v>
      </c>
      <c r="AB35" s="18">
        <v>1.05257</v>
      </c>
      <c r="AC35" s="18">
        <v>0.99998399999999998</v>
      </c>
      <c r="AD35" s="18">
        <v>1.1253200000000001</v>
      </c>
      <c r="AE35" s="18">
        <v>1.1844699999999999</v>
      </c>
      <c r="AF35" s="18">
        <v>1.05257</v>
      </c>
      <c r="AG35" s="18">
        <v>0.99998399999999998</v>
      </c>
      <c r="AH35" s="18">
        <v>1.1253200000000001</v>
      </c>
      <c r="AI35" s="18">
        <v>1.1844699999999999</v>
      </c>
      <c r="AJ35" s="18">
        <v>16500</v>
      </c>
    </row>
    <row r="36" spans="1:36" x14ac:dyDescent="0.3">
      <c r="A36" s="17" t="s">
        <v>98</v>
      </c>
      <c r="B36" s="18">
        <v>-34</v>
      </c>
      <c r="C36" s="18">
        <v>4.84E-4</v>
      </c>
      <c r="D36" s="18">
        <v>4.84E-4</v>
      </c>
      <c r="E36" s="18">
        <v>0</v>
      </c>
      <c r="F36" s="18">
        <v>4.84E-4</v>
      </c>
      <c r="G36" s="18">
        <v>0</v>
      </c>
      <c r="H36" s="18">
        <v>2.9399999999999999E-4</v>
      </c>
      <c r="I36" s="18">
        <v>0</v>
      </c>
      <c r="J36" s="18">
        <v>2.9399999999999999E-4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49.7624</v>
      </c>
      <c r="Q36" s="18">
        <v>49.7624</v>
      </c>
      <c r="R36" s="18">
        <v>0</v>
      </c>
      <c r="S36" s="18">
        <v>0</v>
      </c>
      <c r="T36" s="18">
        <v>0</v>
      </c>
      <c r="U36" s="18">
        <v>1.22183</v>
      </c>
      <c r="V36" s="18">
        <v>1.0000199999999999</v>
      </c>
      <c r="W36" s="18">
        <v>1.2218500000000001</v>
      </c>
      <c r="X36" s="18">
        <v>1.16873</v>
      </c>
      <c r="Y36" s="18">
        <v>1</v>
      </c>
      <c r="Z36" s="18">
        <v>1.2383</v>
      </c>
      <c r="AA36" s="18">
        <v>1.4472400000000001</v>
      </c>
      <c r="AB36" s="18">
        <v>1.05257</v>
      </c>
      <c r="AC36" s="18">
        <v>0.99998399999999998</v>
      </c>
      <c r="AD36" s="18">
        <v>1.1253200000000001</v>
      </c>
      <c r="AE36" s="18">
        <v>1.1844699999999999</v>
      </c>
      <c r="AF36" s="18">
        <v>1.05257</v>
      </c>
      <c r="AG36" s="18">
        <v>0.99998399999999998</v>
      </c>
      <c r="AH36" s="18">
        <v>1.1253200000000001</v>
      </c>
      <c r="AI36" s="18">
        <v>1.1844699999999999</v>
      </c>
      <c r="AJ36" s="18">
        <v>17000</v>
      </c>
    </row>
    <row r="37" spans="1:36" x14ac:dyDescent="0.3">
      <c r="A37" s="17" t="s">
        <v>98</v>
      </c>
      <c r="B37" s="18">
        <v>-35</v>
      </c>
      <c r="C37" s="18">
        <v>4.5800000000000002E-4</v>
      </c>
      <c r="D37" s="18">
        <v>4.5800000000000002E-4</v>
      </c>
      <c r="E37" s="18">
        <v>0</v>
      </c>
      <c r="F37" s="18">
        <v>4.5800000000000002E-4</v>
      </c>
      <c r="G37" s="18">
        <v>0</v>
      </c>
      <c r="H37" s="18">
        <v>2.7799999999999998E-4</v>
      </c>
      <c r="I37" s="18">
        <v>0</v>
      </c>
      <c r="J37" s="18">
        <v>2.7799999999999998E-4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49.7624</v>
      </c>
      <c r="Q37" s="18">
        <v>49.7624</v>
      </c>
      <c r="R37" s="18">
        <v>0</v>
      </c>
      <c r="S37" s="18">
        <v>0</v>
      </c>
      <c r="T37" s="18">
        <v>0</v>
      </c>
      <c r="U37" s="18">
        <v>1.22183</v>
      </c>
      <c r="V37" s="18">
        <v>1.0000199999999999</v>
      </c>
      <c r="W37" s="18">
        <v>1.2218500000000001</v>
      </c>
      <c r="X37" s="18">
        <v>1.16873</v>
      </c>
      <c r="Y37" s="18">
        <v>1</v>
      </c>
      <c r="Z37" s="18">
        <v>1.2383</v>
      </c>
      <c r="AA37" s="18">
        <v>1.4472400000000001</v>
      </c>
      <c r="AB37" s="18">
        <v>1.05257</v>
      </c>
      <c r="AC37" s="18">
        <v>0.99998399999999998</v>
      </c>
      <c r="AD37" s="18">
        <v>1.1253200000000001</v>
      </c>
      <c r="AE37" s="18">
        <v>1.1844699999999999</v>
      </c>
      <c r="AF37" s="18">
        <v>1.05257</v>
      </c>
      <c r="AG37" s="18">
        <v>0.99998399999999998</v>
      </c>
      <c r="AH37" s="18">
        <v>1.1253200000000001</v>
      </c>
      <c r="AI37" s="18">
        <v>1.1844699999999999</v>
      </c>
      <c r="AJ37" s="18">
        <v>17500</v>
      </c>
    </row>
    <row r="38" spans="1:36" x14ac:dyDescent="0.3">
      <c r="A38" s="17" t="s">
        <v>98</v>
      </c>
      <c r="B38" s="18">
        <v>-36</v>
      </c>
      <c r="C38" s="18">
        <v>4.3399999999999998E-4</v>
      </c>
      <c r="D38" s="18">
        <v>4.3399999999999998E-4</v>
      </c>
      <c r="E38" s="18">
        <v>0</v>
      </c>
      <c r="F38" s="18">
        <v>4.3399999999999998E-4</v>
      </c>
      <c r="G38" s="18">
        <v>0</v>
      </c>
      <c r="H38" s="18">
        <v>2.6400000000000002E-4</v>
      </c>
      <c r="I38" s="18">
        <v>0</v>
      </c>
      <c r="J38" s="18">
        <v>2.6400000000000002E-4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49.7624</v>
      </c>
      <c r="Q38" s="18">
        <v>49.7624</v>
      </c>
      <c r="R38" s="18">
        <v>0</v>
      </c>
      <c r="S38" s="18">
        <v>0</v>
      </c>
      <c r="T38" s="18">
        <v>0</v>
      </c>
      <c r="U38" s="18">
        <v>1.22183</v>
      </c>
      <c r="V38" s="18">
        <v>1.0000199999999999</v>
      </c>
      <c r="W38" s="18">
        <v>1.2218500000000001</v>
      </c>
      <c r="X38" s="18">
        <v>1.16873</v>
      </c>
      <c r="Y38" s="18">
        <v>1</v>
      </c>
      <c r="Z38" s="18">
        <v>1.2383</v>
      </c>
      <c r="AA38" s="18">
        <v>1.4472400000000001</v>
      </c>
      <c r="AB38" s="18">
        <v>1.05257</v>
      </c>
      <c r="AC38" s="18">
        <v>0.99998399999999998</v>
      </c>
      <c r="AD38" s="18">
        <v>1.1253200000000001</v>
      </c>
      <c r="AE38" s="18">
        <v>1.1844699999999999</v>
      </c>
      <c r="AF38" s="18">
        <v>1.05257</v>
      </c>
      <c r="AG38" s="18">
        <v>0.99998399999999998</v>
      </c>
      <c r="AH38" s="18">
        <v>1.1253200000000001</v>
      </c>
      <c r="AI38" s="18">
        <v>1.1844699999999999</v>
      </c>
      <c r="AJ38" s="18">
        <v>18000</v>
      </c>
    </row>
    <row r="39" spans="1:36" x14ac:dyDescent="0.3">
      <c r="A39" s="17" t="s">
        <v>98</v>
      </c>
      <c r="B39" s="18">
        <v>-37</v>
      </c>
      <c r="C39" s="18">
        <v>4.1100000000000002E-4</v>
      </c>
      <c r="D39" s="18">
        <v>4.1100000000000002E-4</v>
      </c>
      <c r="E39" s="18">
        <v>0</v>
      </c>
      <c r="F39" s="18">
        <v>4.1100000000000002E-4</v>
      </c>
      <c r="G39" s="18">
        <v>0</v>
      </c>
      <c r="H39" s="18">
        <v>2.5000000000000001E-4</v>
      </c>
      <c r="I39" s="18">
        <v>0</v>
      </c>
      <c r="J39" s="18">
        <v>2.5000000000000001E-4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49.7624</v>
      </c>
      <c r="Q39" s="18">
        <v>49.7624</v>
      </c>
      <c r="R39" s="18">
        <v>0</v>
      </c>
      <c r="S39" s="18">
        <v>0</v>
      </c>
      <c r="T39" s="18">
        <v>0</v>
      </c>
      <c r="U39" s="18">
        <v>1.22183</v>
      </c>
      <c r="V39" s="18">
        <v>1.0000199999999999</v>
      </c>
      <c r="W39" s="18">
        <v>1.2218500000000001</v>
      </c>
      <c r="X39" s="18">
        <v>1.16873</v>
      </c>
      <c r="Y39" s="18">
        <v>1</v>
      </c>
      <c r="Z39" s="18">
        <v>1.2383</v>
      </c>
      <c r="AA39" s="18">
        <v>1.4472400000000001</v>
      </c>
      <c r="AB39" s="18">
        <v>1.05257</v>
      </c>
      <c r="AC39" s="18">
        <v>0.99998399999999998</v>
      </c>
      <c r="AD39" s="18">
        <v>1.1253200000000001</v>
      </c>
      <c r="AE39" s="18">
        <v>1.1844699999999999</v>
      </c>
      <c r="AF39" s="18">
        <v>1.05257</v>
      </c>
      <c r="AG39" s="18">
        <v>0.99998399999999998</v>
      </c>
      <c r="AH39" s="18">
        <v>1.1253200000000001</v>
      </c>
      <c r="AI39" s="18">
        <v>1.1844699999999999</v>
      </c>
      <c r="AJ39" s="18">
        <v>18500</v>
      </c>
    </row>
    <row r="40" spans="1:36" x14ac:dyDescent="0.3">
      <c r="A40" s="17" t="s">
        <v>98</v>
      </c>
      <c r="B40" s="18">
        <v>-38</v>
      </c>
      <c r="C40" s="18">
        <v>3.8999999999999999E-4</v>
      </c>
      <c r="D40" s="18">
        <v>3.8999999999999999E-4</v>
      </c>
      <c r="E40" s="18">
        <v>0</v>
      </c>
      <c r="F40" s="18">
        <v>3.8999999999999999E-4</v>
      </c>
      <c r="G40" s="18">
        <v>0</v>
      </c>
      <c r="H40" s="18">
        <v>2.3699999999999999E-4</v>
      </c>
      <c r="I40" s="18">
        <v>0</v>
      </c>
      <c r="J40" s="18">
        <v>2.3699999999999999E-4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49.7624</v>
      </c>
      <c r="Q40" s="18">
        <v>49.7624</v>
      </c>
      <c r="R40" s="18">
        <v>0</v>
      </c>
      <c r="S40" s="18">
        <v>0</v>
      </c>
      <c r="T40" s="18">
        <v>0</v>
      </c>
      <c r="U40" s="18">
        <v>1.22183</v>
      </c>
      <c r="V40" s="18">
        <v>1.0000199999999999</v>
      </c>
      <c r="W40" s="18">
        <v>1.2218500000000001</v>
      </c>
      <c r="X40" s="18">
        <v>1.16873</v>
      </c>
      <c r="Y40" s="18">
        <v>1</v>
      </c>
      <c r="Z40" s="18">
        <v>1.2383</v>
      </c>
      <c r="AA40" s="18">
        <v>1.4472400000000001</v>
      </c>
      <c r="AB40" s="18">
        <v>1.05257</v>
      </c>
      <c r="AC40" s="18">
        <v>0.99998399999999998</v>
      </c>
      <c r="AD40" s="18">
        <v>1.1253200000000001</v>
      </c>
      <c r="AE40" s="18">
        <v>1.1844699999999999</v>
      </c>
      <c r="AF40" s="18">
        <v>1.05257</v>
      </c>
      <c r="AG40" s="18">
        <v>0.99998399999999998</v>
      </c>
      <c r="AH40" s="18">
        <v>1.1253200000000001</v>
      </c>
      <c r="AI40" s="18">
        <v>1.1844699999999999</v>
      </c>
      <c r="AJ40" s="18">
        <v>19000</v>
      </c>
    </row>
    <row r="41" spans="1:36" x14ac:dyDescent="0.3">
      <c r="A41" s="17" t="s">
        <v>98</v>
      </c>
      <c r="B41" s="18">
        <v>-39</v>
      </c>
      <c r="C41" s="18">
        <v>3.7100000000000002E-4</v>
      </c>
      <c r="D41" s="18">
        <v>3.7100000000000002E-4</v>
      </c>
      <c r="E41" s="18">
        <v>0</v>
      </c>
      <c r="F41" s="18">
        <v>3.7100000000000002E-4</v>
      </c>
      <c r="G41" s="18">
        <v>0</v>
      </c>
      <c r="H41" s="18">
        <v>2.2599999999999999E-4</v>
      </c>
      <c r="I41" s="18">
        <v>0</v>
      </c>
      <c r="J41" s="18">
        <v>2.2599999999999999E-4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49.7624</v>
      </c>
      <c r="Q41" s="18">
        <v>49.7624</v>
      </c>
      <c r="R41" s="18">
        <v>0</v>
      </c>
      <c r="S41" s="18">
        <v>0</v>
      </c>
      <c r="T41" s="18">
        <v>0</v>
      </c>
      <c r="U41" s="18">
        <v>1.22183</v>
      </c>
      <c r="V41" s="18">
        <v>1.0000199999999999</v>
      </c>
      <c r="W41" s="18">
        <v>1.2218500000000001</v>
      </c>
      <c r="X41" s="18">
        <v>1.16873</v>
      </c>
      <c r="Y41" s="18">
        <v>1</v>
      </c>
      <c r="Z41" s="18">
        <v>1.2383</v>
      </c>
      <c r="AA41" s="18">
        <v>1.4472400000000001</v>
      </c>
      <c r="AB41" s="18">
        <v>1.05257</v>
      </c>
      <c r="AC41" s="18">
        <v>0.99998399999999998</v>
      </c>
      <c r="AD41" s="18">
        <v>1.1253200000000001</v>
      </c>
      <c r="AE41" s="18">
        <v>1.1844699999999999</v>
      </c>
      <c r="AF41" s="18">
        <v>1.05257</v>
      </c>
      <c r="AG41" s="18">
        <v>0.99998399999999998</v>
      </c>
      <c r="AH41" s="18">
        <v>1.1253200000000001</v>
      </c>
      <c r="AI41" s="18">
        <v>1.1844699999999999</v>
      </c>
      <c r="AJ41" s="18">
        <v>19500</v>
      </c>
    </row>
    <row r="42" spans="1:36" x14ac:dyDescent="0.3">
      <c r="A42" s="17" t="s">
        <v>98</v>
      </c>
      <c r="B42" s="18">
        <v>-40</v>
      </c>
      <c r="C42" s="18">
        <v>3.5300000000000002E-4</v>
      </c>
      <c r="D42" s="18">
        <v>3.5300000000000002E-4</v>
      </c>
      <c r="E42" s="18">
        <v>0</v>
      </c>
      <c r="F42" s="18">
        <v>3.5300000000000002E-4</v>
      </c>
      <c r="G42" s="18">
        <v>0</v>
      </c>
      <c r="H42" s="18">
        <v>2.1499999999999999E-4</v>
      </c>
      <c r="I42" s="18">
        <v>0</v>
      </c>
      <c r="J42" s="18">
        <v>2.1499999999999999E-4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49.7624</v>
      </c>
      <c r="Q42" s="18">
        <v>49.7624</v>
      </c>
      <c r="R42" s="18">
        <v>0</v>
      </c>
      <c r="S42" s="18">
        <v>0</v>
      </c>
      <c r="T42" s="18">
        <v>0</v>
      </c>
      <c r="U42" s="18">
        <v>1.22183</v>
      </c>
      <c r="V42" s="18">
        <v>1.0000199999999999</v>
      </c>
      <c r="W42" s="18">
        <v>1.2218500000000001</v>
      </c>
      <c r="X42" s="18">
        <v>1.16873</v>
      </c>
      <c r="Y42" s="18">
        <v>1</v>
      </c>
      <c r="Z42" s="18">
        <v>1.2383</v>
      </c>
      <c r="AA42" s="18">
        <v>1.4472400000000001</v>
      </c>
      <c r="AB42" s="18">
        <v>1.05257</v>
      </c>
      <c r="AC42" s="18">
        <v>0.99998399999999998</v>
      </c>
      <c r="AD42" s="18">
        <v>1.1253200000000001</v>
      </c>
      <c r="AE42" s="18">
        <v>1.1844699999999999</v>
      </c>
      <c r="AF42" s="18">
        <v>1.05257</v>
      </c>
      <c r="AG42" s="18">
        <v>0.99998399999999998</v>
      </c>
      <c r="AH42" s="18">
        <v>1.1253200000000001</v>
      </c>
      <c r="AI42" s="18">
        <v>1.1844699999999999</v>
      </c>
      <c r="AJ42" s="18">
        <v>20000</v>
      </c>
    </row>
    <row r="43" spans="1:36" x14ac:dyDescent="0.3">
      <c r="A43" s="17" t="s">
        <v>98</v>
      </c>
      <c r="B43" s="18">
        <v>-41</v>
      </c>
      <c r="C43" s="18">
        <v>3.3599999999999998E-4</v>
      </c>
      <c r="D43" s="18">
        <v>3.3599999999999998E-4</v>
      </c>
      <c r="E43" s="18">
        <v>0</v>
      </c>
      <c r="F43" s="18">
        <v>3.3599999999999998E-4</v>
      </c>
      <c r="G43" s="18">
        <v>0</v>
      </c>
      <c r="H43" s="18">
        <v>2.04E-4</v>
      </c>
      <c r="I43" s="18">
        <v>0</v>
      </c>
      <c r="J43" s="18">
        <v>2.04E-4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49.7624</v>
      </c>
      <c r="Q43" s="18">
        <v>49.7624</v>
      </c>
      <c r="R43" s="18">
        <v>0</v>
      </c>
      <c r="S43" s="18">
        <v>0</v>
      </c>
      <c r="T43" s="18">
        <v>0</v>
      </c>
      <c r="U43" s="18">
        <v>1.22183</v>
      </c>
      <c r="V43" s="18">
        <v>1.0000199999999999</v>
      </c>
      <c r="W43" s="18">
        <v>1.2218500000000001</v>
      </c>
      <c r="X43" s="18">
        <v>1.16873</v>
      </c>
      <c r="Y43" s="18">
        <v>1</v>
      </c>
      <c r="Z43" s="18">
        <v>1.2383</v>
      </c>
      <c r="AA43" s="18">
        <v>1.4472400000000001</v>
      </c>
      <c r="AB43" s="18">
        <v>1.05257</v>
      </c>
      <c r="AC43" s="18">
        <v>0.99998399999999998</v>
      </c>
      <c r="AD43" s="18">
        <v>1.1253200000000001</v>
      </c>
      <c r="AE43" s="18">
        <v>1.1844699999999999</v>
      </c>
      <c r="AF43" s="18">
        <v>1.05257</v>
      </c>
      <c r="AG43" s="18">
        <v>0.99998399999999998</v>
      </c>
      <c r="AH43" s="18">
        <v>1.1253200000000001</v>
      </c>
      <c r="AI43" s="18">
        <v>1.1844699999999999</v>
      </c>
      <c r="AJ43" s="18">
        <v>20500</v>
      </c>
    </row>
    <row r="44" spans="1:36" x14ac:dyDescent="0.3">
      <c r="A44" s="17" t="s">
        <v>98</v>
      </c>
      <c r="B44" s="18">
        <v>-42</v>
      </c>
      <c r="C44" s="18">
        <v>3.2000000000000003E-4</v>
      </c>
      <c r="D44" s="18">
        <v>3.2000000000000003E-4</v>
      </c>
      <c r="E44" s="18">
        <v>0</v>
      </c>
      <c r="F44" s="18">
        <v>3.2000000000000003E-4</v>
      </c>
      <c r="G44" s="18">
        <v>0</v>
      </c>
      <c r="H44" s="18">
        <v>1.95E-4</v>
      </c>
      <c r="I44" s="18">
        <v>0</v>
      </c>
      <c r="J44" s="18">
        <v>1.95E-4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49.7624</v>
      </c>
      <c r="Q44" s="18">
        <v>49.7624</v>
      </c>
      <c r="R44" s="18">
        <v>0</v>
      </c>
      <c r="S44" s="18">
        <v>0</v>
      </c>
      <c r="T44" s="18">
        <v>0</v>
      </c>
      <c r="U44" s="18">
        <v>1.22183</v>
      </c>
      <c r="V44" s="18">
        <v>1.0000199999999999</v>
      </c>
      <c r="W44" s="18">
        <v>1.2218500000000001</v>
      </c>
      <c r="X44" s="18">
        <v>1.16873</v>
      </c>
      <c r="Y44" s="18">
        <v>1</v>
      </c>
      <c r="Z44" s="18">
        <v>1.2383</v>
      </c>
      <c r="AA44" s="18">
        <v>1.4472400000000001</v>
      </c>
      <c r="AB44" s="18">
        <v>1.05257</v>
      </c>
      <c r="AC44" s="18">
        <v>0.99998399999999998</v>
      </c>
      <c r="AD44" s="18">
        <v>1.1253200000000001</v>
      </c>
      <c r="AE44" s="18">
        <v>1.1844699999999999</v>
      </c>
      <c r="AF44" s="18">
        <v>1.05257</v>
      </c>
      <c r="AG44" s="18">
        <v>0.99998399999999998</v>
      </c>
      <c r="AH44" s="18">
        <v>1.1253200000000001</v>
      </c>
      <c r="AI44" s="18">
        <v>1.1844699999999999</v>
      </c>
      <c r="AJ44" s="18">
        <v>21000</v>
      </c>
    </row>
    <row r="45" spans="1:36" x14ac:dyDescent="0.3">
      <c r="A45" s="17" t="s">
        <v>98</v>
      </c>
      <c r="B45" s="18">
        <v>-43</v>
      </c>
      <c r="C45" s="18">
        <v>3.0499999999999999E-4</v>
      </c>
      <c r="D45" s="18">
        <v>3.0499999999999999E-4</v>
      </c>
      <c r="E45" s="18">
        <v>0</v>
      </c>
      <c r="F45" s="18">
        <v>3.0499999999999999E-4</v>
      </c>
      <c r="G45" s="18">
        <v>0</v>
      </c>
      <c r="H45" s="18">
        <v>1.8599999999999999E-4</v>
      </c>
      <c r="I45" s="18">
        <v>0</v>
      </c>
      <c r="J45" s="18">
        <v>1.8599999999999999E-4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49.7624</v>
      </c>
      <c r="Q45" s="18">
        <v>49.7624</v>
      </c>
      <c r="R45" s="18">
        <v>0</v>
      </c>
      <c r="S45" s="18">
        <v>0</v>
      </c>
      <c r="T45" s="18">
        <v>0</v>
      </c>
      <c r="U45" s="18">
        <v>1.22183</v>
      </c>
      <c r="V45" s="18">
        <v>1.0000199999999999</v>
      </c>
      <c r="W45" s="18">
        <v>1.2218500000000001</v>
      </c>
      <c r="X45" s="18">
        <v>1.16873</v>
      </c>
      <c r="Y45" s="18">
        <v>1</v>
      </c>
      <c r="Z45" s="18">
        <v>1.2383</v>
      </c>
      <c r="AA45" s="18">
        <v>1.4472400000000001</v>
      </c>
      <c r="AB45" s="18">
        <v>1.05257</v>
      </c>
      <c r="AC45" s="18">
        <v>0.99998399999999998</v>
      </c>
      <c r="AD45" s="18">
        <v>1.1253200000000001</v>
      </c>
      <c r="AE45" s="18">
        <v>1.1844699999999999</v>
      </c>
      <c r="AF45" s="18">
        <v>1.05257</v>
      </c>
      <c r="AG45" s="18">
        <v>0.99998399999999998</v>
      </c>
      <c r="AH45" s="18">
        <v>1.1253200000000001</v>
      </c>
      <c r="AI45" s="18">
        <v>1.1844699999999999</v>
      </c>
      <c r="AJ45" s="18">
        <v>21500</v>
      </c>
    </row>
    <row r="46" spans="1:36" x14ac:dyDescent="0.3">
      <c r="A46" s="17" t="s">
        <v>98</v>
      </c>
      <c r="B46" s="18">
        <v>-44</v>
      </c>
      <c r="C46" s="18">
        <v>2.9100000000000003E-4</v>
      </c>
      <c r="D46" s="18">
        <v>2.9100000000000003E-4</v>
      </c>
      <c r="E46" s="18">
        <v>0</v>
      </c>
      <c r="F46" s="18">
        <v>2.9100000000000003E-4</v>
      </c>
      <c r="G46" s="18">
        <v>0</v>
      </c>
      <c r="H46" s="18">
        <v>1.7699999999999999E-4</v>
      </c>
      <c r="I46" s="18">
        <v>0</v>
      </c>
      <c r="J46" s="18">
        <v>1.7699999999999999E-4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49.7624</v>
      </c>
      <c r="Q46" s="18">
        <v>49.7624</v>
      </c>
      <c r="R46" s="18">
        <v>0</v>
      </c>
      <c r="S46" s="18">
        <v>0</v>
      </c>
      <c r="T46" s="18">
        <v>0</v>
      </c>
      <c r="U46" s="18">
        <v>1.22183</v>
      </c>
      <c r="V46" s="18">
        <v>1.0000199999999999</v>
      </c>
      <c r="W46" s="18">
        <v>1.2218500000000001</v>
      </c>
      <c r="X46" s="18">
        <v>1.16873</v>
      </c>
      <c r="Y46" s="18">
        <v>1</v>
      </c>
      <c r="Z46" s="18">
        <v>1.2383</v>
      </c>
      <c r="AA46" s="18">
        <v>1.4472400000000001</v>
      </c>
      <c r="AB46" s="18">
        <v>1.05257</v>
      </c>
      <c r="AC46" s="18">
        <v>0.99998399999999998</v>
      </c>
      <c r="AD46" s="18">
        <v>1.1253200000000001</v>
      </c>
      <c r="AE46" s="18">
        <v>1.1844699999999999</v>
      </c>
      <c r="AF46" s="18">
        <v>1.05257</v>
      </c>
      <c r="AG46" s="18">
        <v>0.99998399999999998</v>
      </c>
      <c r="AH46" s="18">
        <v>1.1253200000000001</v>
      </c>
      <c r="AI46" s="18">
        <v>1.1844699999999999</v>
      </c>
      <c r="AJ46" s="18">
        <v>22000</v>
      </c>
    </row>
    <row r="47" spans="1:36" x14ac:dyDescent="0.3">
      <c r="A47" s="17" t="s">
        <v>98</v>
      </c>
      <c r="B47" s="18">
        <v>-45</v>
      </c>
      <c r="C47" s="18">
        <v>2.7799999999999998E-4</v>
      </c>
      <c r="D47" s="18">
        <v>2.7799999999999998E-4</v>
      </c>
      <c r="E47" s="18">
        <v>0</v>
      </c>
      <c r="F47" s="18">
        <v>2.7799999999999998E-4</v>
      </c>
      <c r="G47" s="18">
        <v>0</v>
      </c>
      <c r="H47" s="18">
        <v>1.6899999999999999E-4</v>
      </c>
      <c r="I47" s="18">
        <v>0</v>
      </c>
      <c r="J47" s="18">
        <v>1.6899999999999999E-4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49.7624</v>
      </c>
      <c r="Q47" s="18">
        <v>49.7624</v>
      </c>
      <c r="R47" s="18">
        <v>0</v>
      </c>
      <c r="S47" s="18">
        <v>0</v>
      </c>
      <c r="T47" s="18">
        <v>0</v>
      </c>
      <c r="U47" s="18">
        <v>1.22183</v>
      </c>
      <c r="V47" s="18">
        <v>1.0000199999999999</v>
      </c>
      <c r="W47" s="18">
        <v>1.2218500000000001</v>
      </c>
      <c r="X47" s="18">
        <v>1.16873</v>
      </c>
      <c r="Y47" s="18">
        <v>1</v>
      </c>
      <c r="Z47" s="18">
        <v>1.2383</v>
      </c>
      <c r="AA47" s="18">
        <v>1.4472400000000001</v>
      </c>
      <c r="AB47" s="18">
        <v>1.05257</v>
      </c>
      <c r="AC47" s="18">
        <v>0.99998399999999998</v>
      </c>
      <c r="AD47" s="18">
        <v>1.1253200000000001</v>
      </c>
      <c r="AE47" s="18">
        <v>1.1844699999999999</v>
      </c>
      <c r="AF47" s="18">
        <v>1.05257</v>
      </c>
      <c r="AG47" s="18">
        <v>0.99998399999999998</v>
      </c>
      <c r="AH47" s="18">
        <v>1.1253200000000001</v>
      </c>
      <c r="AI47" s="18">
        <v>1.1844699999999999</v>
      </c>
      <c r="AJ47" s="18">
        <v>22500</v>
      </c>
    </row>
    <row r="48" spans="1:36" x14ac:dyDescent="0.3">
      <c r="A48" s="17" t="s">
        <v>98</v>
      </c>
      <c r="B48" s="18">
        <v>-46</v>
      </c>
      <c r="C48" s="18">
        <v>2.6600000000000001E-4</v>
      </c>
      <c r="D48" s="18">
        <v>2.6600000000000001E-4</v>
      </c>
      <c r="E48" s="18">
        <v>0</v>
      </c>
      <c r="F48" s="18">
        <v>2.6600000000000001E-4</v>
      </c>
      <c r="G48" s="18">
        <v>0</v>
      </c>
      <c r="H48" s="18">
        <v>1.6200000000000001E-4</v>
      </c>
      <c r="I48" s="18">
        <v>0</v>
      </c>
      <c r="J48" s="18">
        <v>1.6200000000000001E-4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49.7624</v>
      </c>
      <c r="Q48" s="18">
        <v>49.7624</v>
      </c>
      <c r="R48" s="18">
        <v>0</v>
      </c>
      <c r="S48" s="18">
        <v>0</v>
      </c>
      <c r="T48" s="18">
        <v>0</v>
      </c>
      <c r="U48" s="18">
        <v>1.22183</v>
      </c>
      <c r="V48" s="18">
        <v>1.0000199999999999</v>
      </c>
      <c r="W48" s="18">
        <v>1.2218500000000001</v>
      </c>
      <c r="X48" s="18">
        <v>1.16873</v>
      </c>
      <c r="Y48" s="18">
        <v>1</v>
      </c>
      <c r="Z48" s="18">
        <v>1.2383</v>
      </c>
      <c r="AA48" s="18">
        <v>1.4472400000000001</v>
      </c>
      <c r="AB48" s="18">
        <v>1.05257</v>
      </c>
      <c r="AC48" s="18">
        <v>0.99998399999999998</v>
      </c>
      <c r="AD48" s="18">
        <v>1.1253200000000001</v>
      </c>
      <c r="AE48" s="18">
        <v>1.1844699999999999</v>
      </c>
      <c r="AF48" s="18">
        <v>1.05257</v>
      </c>
      <c r="AG48" s="18">
        <v>0.99998399999999998</v>
      </c>
      <c r="AH48" s="18">
        <v>1.1253200000000001</v>
      </c>
      <c r="AI48" s="18">
        <v>1.1844699999999999</v>
      </c>
      <c r="AJ48" s="18">
        <v>23000</v>
      </c>
    </row>
    <row r="49" spans="1:36" x14ac:dyDescent="0.3">
      <c r="A49" s="17" t="s">
        <v>98</v>
      </c>
      <c r="B49" s="18">
        <v>-47</v>
      </c>
      <c r="C49" s="18">
        <v>2.5500000000000002E-4</v>
      </c>
      <c r="D49" s="18">
        <v>2.5500000000000002E-4</v>
      </c>
      <c r="E49" s="18">
        <v>0</v>
      </c>
      <c r="F49" s="18">
        <v>2.5500000000000002E-4</v>
      </c>
      <c r="G49" s="18">
        <v>0</v>
      </c>
      <c r="H49" s="18">
        <v>1.55E-4</v>
      </c>
      <c r="I49" s="18">
        <v>0</v>
      </c>
      <c r="J49" s="18">
        <v>1.55E-4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49.7624</v>
      </c>
      <c r="Q49" s="18">
        <v>49.7624</v>
      </c>
      <c r="R49" s="18">
        <v>0</v>
      </c>
      <c r="S49" s="18">
        <v>0</v>
      </c>
      <c r="T49" s="18">
        <v>0</v>
      </c>
      <c r="U49" s="18">
        <v>1.22183</v>
      </c>
      <c r="V49" s="18">
        <v>1.0000199999999999</v>
      </c>
      <c r="W49" s="18">
        <v>1.2218500000000001</v>
      </c>
      <c r="X49" s="18">
        <v>1.16873</v>
      </c>
      <c r="Y49" s="18">
        <v>1</v>
      </c>
      <c r="Z49" s="18">
        <v>1.2383</v>
      </c>
      <c r="AA49" s="18">
        <v>1.4472400000000001</v>
      </c>
      <c r="AB49" s="18">
        <v>1.05257</v>
      </c>
      <c r="AC49" s="18">
        <v>0.99998399999999998</v>
      </c>
      <c r="AD49" s="18">
        <v>1.1253200000000001</v>
      </c>
      <c r="AE49" s="18">
        <v>1.1844699999999999</v>
      </c>
      <c r="AF49" s="18">
        <v>1.05257</v>
      </c>
      <c r="AG49" s="18">
        <v>0.99998399999999998</v>
      </c>
      <c r="AH49" s="18">
        <v>1.1253200000000001</v>
      </c>
      <c r="AI49" s="18">
        <v>1.1844699999999999</v>
      </c>
      <c r="AJ49" s="18">
        <v>23500</v>
      </c>
    </row>
    <row r="50" spans="1:36" x14ac:dyDescent="0.3">
      <c r="A50" s="17" t="s">
        <v>98</v>
      </c>
      <c r="B50" s="18">
        <v>-48</v>
      </c>
      <c r="C50" s="18">
        <v>2.4399999999999999E-4</v>
      </c>
      <c r="D50" s="18">
        <v>2.4399999999999999E-4</v>
      </c>
      <c r="E50" s="18">
        <v>0</v>
      </c>
      <c r="F50" s="18">
        <v>2.4399999999999999E-4</v>
      </c>
      <c r="G50" s="18">
        <v>0</v>
      </c>
      <c r="H50" s="18">
        <v>1.4799999999999999E-4</v>
      </c>
      <c r="I50" s="18">
        <v>0</v>
      </c>
      <c r="J50" s="18">
        <v>1.4799999999999999E-4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49.7624</v>
      </c>
      <c r="Q50" s="18">
        <v>49.7624</v>
      </c>
      <c r="R50" s="18">
        <v>0</v>
      </c>
      <c r="S50" s="18">
        <v>0</v>
      </c>
      <c r="T50" s="18">
        <v>0</v>
      </c>
      <c r="U50" s="18">
        <v>1.22183</v>
      </c>
      <c r="V50" s="18">
        <v>1.0000199999999999</v>
      </c>
      <c r="W50" s="18">
        <v>1.2218500000000001</v>
      </c>
      <c r="X50" s="18">
        <v>1.16873</v>
      </c>
      <c r="Y50" s="18">
        <v>1</v>
      </c>
      <c r="Z50" s="18">
        <v>1.2383</v>
      </c>
      <c r="AA50" s="18">
        <v>1.4472400000000001</v>
      </c>
      <c r="AB50" s="18">
        <v>1.05257</v>
      </c>
      <c r="AC50" s="18">
        <v>0.99998399999999998</v>
      </c>
      <c r="AD50" s="18">
        <v>1.1253200000000001</v>
      </c>
      <c r="AE50" s="18">
        <v>1.1844699999999999</v>
      </c>
      <c r="AF50" s="18">
        <v>1.05257</v>
      </c>
      <c r="AG50" s="18">
        <v>0.99998399999999998</v>
      </c>
      <c r="AH50" s="18">
        <v>1.1253200000000001</v>
      </c>
      <c r="AI50" s="18">
        <v>1.1844699999999999</v>
      </c>
      <c r="AJ50" s="18">
        <v>24000</v>
      </c>
    </row>
    <row r="51" spans="1:36" x14ac:dyDescent="0.3">
      <c r="A51" s="17" t="s">
        <v>98</v>
      </c>
      <c r="B51" s="18">
        <v>-49</v>
      </c>
      <c r="C51" s="18">
        <v>2.33E-4</v>
      </c>
      <c r="D51" s="18">
        <v>2.33E-4</v>
      </c>
      <c r="E51" s="18">
        <v>0</v>
      </c>
      <c r="F51" s="18">
        <v>2.33E-4</v>
      </c>
      <c r="G51" s="18">
        <v>0</v>
      </c>
      <c r="H51" s="18">
        <v>1.4200000000000001E-4</v>
      </c>
      <c r="I51" s="18">
        <v>0</v>
      </c>
      <c r="J51" s="18">
        <v>1.4200000000000001E-4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49.7624</v>
      </c>
      <c r="Q51" s="18">
        <v>49.7624</v>
      </c>
      <c r="R51" s="18">
        <v>0</v>
      </c>
      <c r="S51" s="18">
        <v>0</v>
      </c>
      <c r="T51" s="18">
        <v>0</v>
      </c>
      <c r="U51" s="18">
        <v>1.22183</v>
      </c>
      <c r="V51" s="18">
        <v>1.0000199999999999</v>
      </c>
      <c r="W51" s="18">
        <v>1.2218500000000001</v>
      </c>
      <c r="X51" s="18">
        <v>1.16873</v>
      </c>
      <c r="Y51" s="18">
        <v>1</v>
      </c>
      <c r="Z51" s="18">
        <v>1.2383</v>
      </c>
      <c r="AA51" s="18">
        <v>1.4472400000000001</v>
      </c>
      <c r="AB51" s="18">
        <v>1.05257</v>
      </c>
      <c r="AC51" s="18">
        <v>0.99998399999999998</v>
      </c>
      <c r="AD51" s="18">
        <v>1.1253200000000001</v>
      </c>
      <c r="AE51" s="18">
        <v>1.1844699999999999</v>
      </c>
      <c r="AF51" s="18">
        <v>1.05257</v>
      </c>
      <c r="AG51" s="18">
        <v>0.99998399999999998</v>
      </c>
      <c r="AH51" s="18">
        <v>1.1253200000000001</v>
      </c>
      <c r="AI51" s="18">
        <v>1.1844699999999999</v>
      </c>
      <c r="AJ51" s="18">
        <v>24500</v>
      </c>
    </row>
    <row r="52" spans="1:36" x14ac:dyDescent="0.3">
      <c r="A52" s="17" t="s">
        <v>98</v>
      </c>
      <c r="B52" s="18">
        <v>-50</v>
      </c>
      <c r="C52" s="18">
        <v>2.24E-4</v>
      </c>
      <c r="D52" s="18">
        <v>2.24E-4</v>
      </c>
      <c r="E52" s="18">
        <v>0</v>
      </c>
      <c r="F52" s="18">
        <v>2.24E-4</v>
      </c>
      <c r="G52" s="18">
        <v>0</v>
      </c>
      <c r="H52" s="18">
        <v>1.36E-4</v>
      </c>
      <c r="I52" s="18">
        <v>0</v>
      </c>
      <c r="J52" s="18">
        <v>1.36E-4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49.7624</v>
      </c>
      <c r="Q52" s="18">
        <v>49.7624</v>
      </c>
      <c r="R52" s="18">
        <v>0</v>
      </c>
      <c r="S52" s="18">
        <v>0</v>
      </c>
      <c r="T52" s="18">
        <v>0</v>
      </c>
      <c r="U52" s="18">
        <v>1.22183</v>
      </c>
      <c r="V52" s="18">
        <v>1.0000199999999999</v>
      </c>
      <c r="W52" s="18">
        <v>1.2218500000000001</v>
      </c>
      <c r="X52" s="18">
        <v>1.16873</v>
      </c>
      <c r="Y52" s="18">
        <v>1</v>
      </c>
      <c r="Z52" s="18">
        <v>1.2383</v>
      </c>
      <c r="AA52" s="18">
        <v>1.4472400000000001</v>
      </c>
      <c r="AB52" s="18">
        <v>1.05257</v>
      </c>
      <c r="AC52" s="18">
        <v>0.99998399999999998</v>
      </c>
      <c r="AD52" s="18">
        <v>1.1253200000000001</v>
      </c>
      <c r="AE52" s="18">
        <v>1.1844699999999999</v>
      </c>
      <c r="AF52" s="18">
        <v>1.05257</v>
      </c>
      <c r="AG52" s="18">
        <v>0.99998399999999998</v>
      </c>
      <c r="AH52" s="18">
        <v>1.1253200000000001</v>
      </c>
      <c r="AI52" s="18">
        <v>1.1844699999999999</v>
      </c>
      <c r="AJ52" s="18">
        <v>25000</v>
      </c>
    </row>
    <row r="54" spans="1:36" x14ac:dyDescent="0.3">
      <c r="A54" s="17" t="s">
        <v>472</v>
      </c>
    </row>
    <row r="55" spans="1:36" x14ac:dyDescent="0.3">
      <c r="A55" s="54" t="s">
        <v>435</v>
      </c>
      <c r="B55" s="19" t="s">
        <v>436</v>
      </c>
      <c r="C55" s="19">
        <v>22</v>
      </c>
      <c r="D55" s="19" t="s">
        <v>199</v>
      </c>
      <c r="E55" s="19" t="s">
        <v>437</v>
      </c>
      <c r="F55" s="19"/>
    </row>
    <row r="56" spans="1:36" x14ac:dyDescent="0.3">
      <c r="A56" s="54" t="s">
        <v>438</v>
      </c>
      <c r="B56" s="19" t="s">
        <v>439</v>
      </c>
      <c r="C56" s="19" t="s">
        <v>440</v>
      </c>
      <c r="D56" s="19">
        <v>15000</v>
      </c>
      <c r="E56" s="19"/>
      <c r="F56" s="19" t="s">
        <v>473</v>
      </c>
    </row>
    <row r="57" spans="1:36" x14ac:dyDescent="0.3">
      <c r="A57" s="54" t="s">
        <v>441</v>
      </c>
      <c r="B57" s="19" t="s">
        <v>442</v>
      </c>
      <c r="C57" s="19" t="s">
        <v>443</v>
      </c>
      <c r="D57" s="19" t="s">
        <v>444</v>
      </c>
      <c r="E57" s="19"/>
      <c r="F57" s="19" t="s">
        <v>474</v>
      </c>
    </row>
    <row r="58" spans="1:36" x14ac:dyDescent="0.3">
      <c r="A58" s="54">
        <v>15000</v>
      </c>
      <c r="B58" s="19">
        <v>1</v>
      </c>
      <c r="C58" s="19">
        <v>5.2351000000000002E-2</v>
      </c>
      <c r="D58" s="19">
        <v>523.51</v>
      </c>
      <c r="E58" s="19"/>
      <c r="F58" s="19">
        <f>D58*1.106</f>
        <v>579.00206000000003</v>
      </c>
    </row>
    <row r="59" spans="1:36" x14ac:dyDescent="0.3">
      <c r="A59" s="54">
        <v>15000</v>
      </c>
      <c r="B59" s="19">
        <v>2</v>
      </c>
      <c r="C59" s="19">
        <v>4.0900499999999999E-2</v>
      </c>
      <c r="D59" s="19">
        <v>409.01</v>
      </c>
      <c r="E59" s="19"/>
      <c r="F59" s="19">
        <f t="shared" ref="F59:F122" si="0">D59*1.106</f>
        <v>452.36506000000003</v>
      </c>
    </row>
    <row r="60" spans="1:36" x14ac:dyDescent="0.3">
      <c r="A60" s="54">
        <v>15000</v>
      </c>
      <c r="B60" s="19">
        <v>3</v>
      </c>
      <c r="C60" s="19">
        <v>3.3178800000000001E-2</v>
      </c>
      <c r="D60" s="19">
        <v>331.79</v>
      </c>
      <c r="E60" s="19"/>
      <c r="F60" s="19">
        <f t="shared" si="0"/>
        <v>366.95974000000007</v>
      </c>
    </row>
    <row r="61" spans="1:36" x14ac:dyDescent="0.3">
      <c r="A61" s="54">
        <v>15000</v>
      </c>
      <c r="B61" s="19">
        <v>4</v>
      </c>
      <c r="C61" s="19">
        <v>2.75182E-2</v>
      </c>
      <c r="D61" s="19">
        <v>275.18</v>
      </c>
      <c r="E61" s="19"/>
      <c r="F61" s="19">
        <f t="shared" si="0"/>
        <v>304.34908000000001</v>
      </c>
    </row>
    <row r="62" spans="1:36" x14ac:dyDescent="0.3">
      <c r="A62" s="54">
        <v>15000</v>
      </c>
      <c r="B62" s="19">
        <v>5</v>
      </c>
      <c r="C62" s="19">
        <v>2.3178500000000001E-2</v>
      </c>
      <c r="D62" s="19">
        <v>231.79</v>
      </c>
      <c r="E62" s="19"/>
      <c r="F62" s="19">
        <f t="shared" si="0"/>
        <v>256.35973999999999</v>
      </c>
    </row>
    <row r="63" spans="1:36" x14ac:dyDescent="0.3">
      <c r="A63" s="54">
        <v>15000</v>
      </c>
      <c r="B63" s="19">
        <v>6</v>
      </c>
      <c r="C63" s="19">
        <v>1.9753400000000001E-2</v>
      </c>
      <c r="D63" s="19">
        <v>197.53</v>
      </c>
      <c r="E63" s="19"/>
      <c r="F63" s="19">
        <f t="shared" si="0"/>
        <v>218.46818000000002</v>
      </c>
    </row>
    <row r="64" spans="1:36" x14ac:dyDescent="0.3">
      <c r="A64" s="54">
        <v>15000</v>
      </c>
      <c r="B64" s="19">
        <v>7</v>
      </c>
      <c r="C64" s="19">
        <v>1.6993500000000002E-2</v>
      </c>
      <c r="D64" s="19">
        <v>169.94</v>
      </c>
      <c r="E64" s="19"/>
      <c r="F64" s="19">
        <f t="shared" si="0"/>
        <v>187.95364000000001</v>
      </c>
    </row>
    <row r="65" spans="1:6" x14ac:dyDescent="0.3">
      <c r="A65" s="54">
        <v>15000</v>
      </c>
      <c r="B65" s="19">
        <v>8</v>
      </c>
      <c r="C65" s="19">
        <v>1.4733899999999999E-2</v>
      </c>
      <c r="D65" s="19">
        <v>147.34</v>
      </c>
      <c r="E65" s="19"/>
      <c r="F65" s="19">
        <f t="shared" si="0"/>
        <v>162.95804000000001</v>
      </c>
    </row>
    <row r="66" spans="1:6" x14ac:dyDescent="0.3">
      <c r="A66" s="54">
        <v>15000</v>
      </c>
      <c r="B66" s="19">
        <v>9</v>
      </c>
      <c r="C66" s="19">
        <v>1.28605E-2</v>
      </c>
      <c r="D66" s="19">
        <v>128.61000000000001</v>
      </c>
      <c r="E66" s="19"/>
      <c r="F66" s="19">
        <f t="shared" si="0"/>
        <v>142.24266000000003</v>
      </c>
    </row>
    <row r="67" spans="1:6" x14ac:dyDescent="0.3">
      <c r="A67" s="54">
        <v>15000</v>
      </c>
      <c r="B67" s="19">
        <v>10</v>
      </c>
      <c r="C67" s="19">
        <v>1.12909E-2</v>
      </c>
      <c r="D67" s="19">
        <v>112.91</v>
      </c>
      <c r="E67" s="19"/>
      <c r="F67" s="19">
        <f t="shared" si="0"/>
        <v>124.87846</v>
      </c>
    </row>
    <row r="68" spans="1:6" x14ac:dyDescent="0.3">
      <c r="A68" s="54">
        <v>15000</v>
      </c>
      <c r="B68" s="19">
        <v>11</v>
      </c>
      <c r="C68" s="19">
        <v>9.9643400000000003E-3</v>
      </c>
      <c r="D68" s="19">
        <v>99.64</v>
      </c>
      <c r="E68" s="19"/>
      <c r="F68" s="19">
        <f t="shared" si="0"/>
        <v>110.20184</v>
      </c>
    </row>
    <row r="69" spans="1:6" x14ac:dyDescent="0.3">
      <c r="A69" s="54">
        <v>15000</v>
      </c>
      <c r="B69" s="19">
        <v>12</v>
      </c>
      <c r="C69" s="19">
        <v>8.8345699999999999E-3</v>
      </c>
      <c r="D69" s="19">
        <v>88.35</v>
      </c>
      <c r="E69" s="19"/>
      <c r="F69" s="19">
        <f t="shared" si="0"/>
        <v>97.715100000000007</v>
      </c>
    </row>
    <row r="70" spans="1:6" x14ac:dyDescent="0.3">
      <c r="A70" s="54">
        <v>15000</v>
      </c>
      <c r="B70" s="19">
        <v>13</v>
      </c>
      <c r="C70" s="19">
        <v>7.8660199999999996E-3</v>
      </c>
      <c r="D70" s="19">
        <v>78.66</v>
      </c>
      <c r="E70" s="19"/>
      <c r="F70" s="19">
        <f t="shared" si="0"/>
        <v>86.997960000000006</v>
      </c>
    </row>
    <row r="71" spans="1:6" x14ac:dyDescent="0.3">
      <c r="A71" s="54">
        <v>15000</v>
      </c>
      <c r="B71" s="19">
        <v>14</v>
      </c>
      <c r="C71" s="19">
        <v>7.0307900000000003E-3</v>
      </c>
      <c r="D71" s="19">
        <v>70.31</v>
      </c>
      <c r="E71" s="19"/>
      <c r="F71" s="19">
        <f t="shared" si="0"/>
        <v>77.762860000000003</v>
      </c>
    </row>
    <row r="72" spans="1:6" x14ac:dyDescent="0.3">
      <c r="A72" s="54">
        <v>15000</v>
      </c>
      <c r="B72" s="19">
        <v>15</v>
      </c>
      <c r="C72" s="19">
        <v>6.30673E-3</v>
      </c>
      <c r="D72" s="19">
        <v>63.07</v>
      </c>
      <c r="E72" s="19"/>
      <c r="F72" s="19">
        <f t="shared" si="0"/>
        <v>69.755420000000001</v>
      </c>
    </row>
    <row r="73" spans="1:6" x14ac:dyDescent="0.3">
      <c r="A73" s="54">
        <v>15000</v>
      </c>
      <c r="B73" s="19">
        <v>16</v>
      </c>
      <c r="C73" s="19">
        <v>5.6760200000000004E-3</v>
      </c>
      <c r="D73" s="19">
        <v>56.76</v>
      </c>
      <c r="E73" s="19"/>
      <c r="F73" s="19">
        <f t="shared" si="0"/>
        <v>62.776560000000003</v>
      </c>
    </row>
    <row r="74" spans="1:6" x14ac:dyDescent="0.3">
      <c r="A74" s="54">
        <v>15000</v>
      </c>
      <c r="B74" s="19">
        <v>17</v>
      </c>
      <c r="C74" s="19">
        <v>5.1242400000000004E-3</v>
      </c>
      <c r="D74" s="19">
        <v>51.24</v>
      </c>
      <c r="E74" s="19"/>
      <c r="F74" s="19">
        <f t="shared" si="0"/>
        <v>56.671440000000004</v>
      </c>
    </row>
    <row r="75" spans="1:6" x14ac:dyDescent="0.3">
      <c r="A75" s="54">
        <v>15000</v>
      </c>
      <c r="B75" s="19">
        <v>18</v>
      </c>
      <c r="C75" s="19">
        <v>4.63956E-3</v>
      </c>
      <c r="D75" s="19">
        <v>46.4</v>
      </c>
      <c r="E75" s="19"/>
      <c r="F75" s="19">
        <f t="shared" si="0"/>
        <v>51.318400000000004</v>
      </c>
    </row>
    <row r="76" spans="1:6" x14ac:dyDescent="0.3">
      <c r="A76" s="54">
        <v>15000</v>
      </c>
      <c r="B76" s="19">
        <v>19</v>
      </c>
      <c r="C76" s="19">
        <v>4.2122399999999999E-3</v>
      </c>
      <c r="D76" s="19">
        <v>42.12</v>
      </c>
      <c r="E76" s="19"/>
      <c r="F76" s="19">
        <f t="shared" si="0"/>
        <v>46.584720000000004</v>
      </c>
    </row>
    <row r="77" spans="1:6" x14ac:dyDescent="0.3">
      <c r="A77" s="54">
        <v>15000</v>
      </c>
      <c r="B77" s="19">
        <v>20</v>
      </c>
      <c r="C77" s="19">
        <v>3.83418E-3</v>
      </c>
      <c r="D77" s="19">
        <v>38.340000000000003</v>
      </c>
      <c r="E77" s="19"/>
      <c r="F77" s="19">
        <f t="shared" si="0"/>
        <v>42.404040000000009</v>
      </c>
    </row>
    <row r="78" spans="1:6" x14ac:dyDescent="0.3">
      <c r="A78" s="54">
        <v>15000</v>
      </c>
      <c r="B78" s="19">
        <v>21</v>
      </c>
      <c r="C78" s="19">
        <v>3.49863E-3</v>
      </c>
      <c r="D78" s="19">
        <v>34.99</v>
      </c>
      <c r="E78" s="19"/>
      <c r="F78" s="19">
        <f t="shared" si="0"/>
        <v>38.698940000000007</v>
      </c>
    </row>
    <row r="79" spans="1:6" x14ac:dyDescent="0.3">
      <c r="A79" s="54">
        <v>15000</v>
      </c>
      <c r="B79" s="19">
        <v>22</v>
      </c>
      <c r="C79" s="19">
        <v>3.1998999999999999E-3</v>
      </c>
      <c r="D79" s="19">
        <v>32</v>
      </c>
      <c r="E79" s="19"/>
      <c r="F79" s="19">
        <f t="shared" si="0"/>
        <v>35.392000000000003</v>
      </c>
    </row>
    <row r="80" spans="1:6" x14ac:dyDescent="0.3">
      <c r="A80" s="54">
        <v>15000</v>
      </c>
      <c r="B80" s="19">
        <v>23</v>
      </c>
      <c r="C80" s="19">
        <v>2.93319E-3</v>
      </c>
      <c r="D80" s="19">
        <v>29.33</v>
      </c>
      <c r="E80" s="19"/>
      <c r="F80" s="19">
        <f t="shared" si="0"/>
        <v>32.438980000000001</v>
      </c>
    </row>
    <row r="81" spans="1:6" x14ac:dyDescent="0.3">
      <c r="A81" s="54">
        <v>15000</v>
      </c>
      <c r="B81" s="19">
        <v>24</v>
      </c>
      <c r="C81" s="19">
        <v>2.6944099999999999E-3</v>
      </c>
      <c r="D81" s="19">
        <v>26.94</v>
      </c>
      <c r="E81" s="19"/>
      <c r="F81" s="19">
        <f t="shared" si="0"/>
        <v>29.795640000000002</v>
      </c>
    </row>
    <row r="82" spans="1:6" x14ac:dyDescent="0.3">
      <c r="A82" s="54">
        <v>15000</v>
      </c>
      <c r="B82" s="19">
        <v>25</v>
      </c>
      <c r="C82" s="19">
        <v>2.4800999999999998E-3</v>
      </c>
      <c r="D82" s="19">
        <v>24.8</v>
      </c>
      <c r="E82" s="19"/>
      <c r="F82" s="19">
        <f t="shared" si="0"/>
        <v>27.428800000000003</v>
      </c>
    </row>
    <row r="83" spans="1:6" x14ac:dyDescent="0.3">
      <c r="A83" s="54">
        <v>15000</v>
      </c>
      <c r="B83" s="19">
        <v>26</v>
      </c>
      <c r="C83" s="19">
        <v>2.2872700000000001E-3</v>
      </c>
      <c r="D83" s="19">
        <v>22.87</v>
      </c>
      <c r="E83" s="19"/>
      <c r="F83" s="19">
        <f t="shared" si="0"/>
        <v>25.294220000000003</v>
      </c>
    </row>
    <row r="84" spans="1:6" x14ac:dyDescent="0.3">
      <c r="A84" s="54">
        <v>15000</v>
      </c>
      <c r="B84" s="19">
        <v>27</v>
      </c>
      <c r="C84" s="19">
        <v>2.1133599999999999E-3</v>
      </c>
      <c r="D84" s="19">
        <v>21.13</v>
      </c>
      <c r="E84" s="19"/>
      <c r="F84" s="19">
        <f t="shared" si="0"/>
        <v>23.369780000000002</v>
      </c>
    </row>
    <row r="85" spans="1:6" x14ac:dyDescent="0.3">
      <c r="A85" s="54">
        <v>15000</v>
      </c>
      <c r="B85" s="19">
        <v>28</v>
      </c>
      <c r="C85" s="19">
        <v>1.9561700000000001E-3</v>
      </c>
      <c r="D85" s="19">
        <v>19.559999999999999</v>
      </c>
      <c r="E85" s="19"/>
      <c r="F85" s="19">
        <f t="shared" si="0"/>
        <v>21.63336</v>
      </c>
    </row>
    <row r="86" spans="1:6" x14ac:dyDescent="0.3">
      <c r="A86" s="54">
        <v>15000</v>
      </c>
      <c r="B86" s="19">
        <v>29</v>
      </c>
      <c r="C86" s="19">
        <v>1.81379E-3</v>
      </c>
      <c r="D86" s="19">
        <v>18.14</v>
      </c>
      <c r="E86" s="19"/>
      <c r="F86" s="19">
        <f t="shared" si="0"/>
        <v>20.062840000000001</v>
      </c>
    </row>
    <row r="87" spans="1:6" x14ac:dyDescent="0.3">
      <c r="A87" s="54">
        <v>15000</v>
      </c>
      <c r="B87" s="19">
        <v>30</v>
      </c>
      <c r="C87" s="19">
        <v>1.6845499999999999E-3</v>
      </c>
      <c r="D87" s="19">
        <v>16.850000000000001</v>
      </c>
      <c r="E87" s="19"/>
      <c r="F87" s="19">
        <f t="shared" si="0"/>
        <v>18.636100000000003</v>
      </c>
    </row>
    <row r="88" spans="1:6" x14ac:dyDescent="0.3">
      <c r="A88" s="54">
        <v>15000</v>
      </c>
      <c r="B88" s="19">
        <v>31</v>
      </c>
      <c r="C88" s="19">
        <v>1.5670199999999999E-3</v>
      </c>
      <c r="D88" s="19">
        <v>15.67</v>
      </c>
      <c r="E88" s="19"/>
      <c r="F88" s="19">
        <f t="shared" si="0"/>
        <v>17.331020000000002</v>
      </c>
    </row>
    <row r="89" spans="1:6" x14ac:dyDescent="0.3">
      <c r="A89" s="54">
        <v>15000</v>
      </c>
      <c r="B89" s="19">
        <v>32</v>
      </c>
      <c r="C89" s="19">
        <v>1.45992E-3</v>
      </c>
      <c r="D89" s="19">
        <v>14.6</v>
      </c>
      <c r="E89" s="19"/>
      <c r="F89" s="19">
        <f t="shared" si="0"/>
        <v>16.147600000000001</v>
      </c>
    </row>
    <row r="90" spans="1:6" x14ac:dyDescent="0.3">
      <c r="A90" s="54">
        <v>15000</v>
      </c>
      <c r="B90" s="19">
        <v>33</v>
      </c>
      <c r="C90" s="19">
        <v>1.3621499999999999E-3</v>
      </c>
      <c r="D90" s="19">
        <v>13.62</v>
      </c>
      <c r="E90" s="19"/>
      <c r="F90" s="19">
        <f t="shared" si="0"/>
        <v>15.06372</v>
      </c>
    </row>
    <row r="91" spans="1:6" x14ac:dyDescent="0.3">
      <c r="A91" s="54">
        <v>15000</v>
      </c>
      <c r="B91" s="19">
        <v>34</v>
      </c>
      <c r="C91" s="19">
        <v>1.27275E-3</v>
      </c>
      <c r="D91" s="19">
        <v>12.73</v>
      </c>
      <c r="E91" s="19"/>
      <c r="F91" s="19">
        <f t="shared" si="0"/>
        <v>14.079380000000002</v>
      </c>
    </row>
    <row r="92" spans="1:6" x14ac:dyDescent="0.3">
      <c r="A92" s="54">
        <v>15000</v>
      </c>
      <c r="B92" s="19">
        <v>35</v>
      </c>
      <c r="C92" s="19">
        <v>1.19085E-3</v>
      </c>
      <c r="D92" s="19">
        <v>11.91</v>
      </c>
      <c r="E92" s="19"/>
      <c r="F92" s="19">
        <f t="shared" si="0"/>
        <v>13.172460000000001</v>
      </c>
    </row>
    <row r="93" spans="1:6" x14ac:dyDescent="0.3">
      <c r="A93" s="54">
        <v>15000</v>
      </c>
      <c r="B93" s="19">
        <v>36</v>
      </c>
      <c r="C93" s="19">
        <v>1.1157000000000001E-3</v>
      </c>
      <c r="D93" s="19">
        <v>11.16</v>
      </c>
      <c r="E93" s="19"/>
      <c r="F93" s="19">
        <f t="shared" si="0"/>
        <v>12.342960000000001</v>
      </c>
    </row>
    <row r="94" spans="1:6" x14ac:dyDescent="0.3">
      <c r="A94" s="54">
        <v>15000</v>
      </c>
      <c r="B94" s="19">
        <v>37</v>
      </c>
      <c r="C94" s="19">
        <v>1.0466399999999999E-3</v>
      </c>
      <c r="D94" s="19">
        <v>10.47</v>
      </c>
      <c r="E94" s="19"/>
      <c r="F94" s="19">
        <f t="shared" si="0"/>
        <v>11.579820000000002</v>
      </c>
    </row>
    <row r="95" spans="1:6" x14ac:dyDescent="0.3">
      <c r="A95" s="54">
        <v>15000</v>
      </c>
      <c r="B95" s="19">
        <v>38</v>
      </c>
      <c r="C95" s="19">
        <v>9.8307400000000001E-4</v>
      </c>
      <c r="D95" s="19">
        <v>9.83</v>
      </c>
      <c r="E95" s="19"/>
      <c r="F95" s="19">
        <f t="shared" si="0"/>
        <v>10.871980000000001</v>
      </c>
    </row>
    <row r="96" spans="1:6" x14ac:dyDescent="0.3">
      <c r="A96" s="54">
        <v>15000</v>
      </c>
      <c r="B96" s="19">
        <v>39</v>
      </c>
      <c r="C96" s="19">
        <v>9.24474E-4</v>
      </c>
      <c r="D96" s="19">
        <v>9.24</v>
      </c>
      <c r="E96" s="19"/>
      <c r="F96" s="19">
        <f t="shared" si="0"/>
        <v>10.219440000000001</v>
      </c>
    </row>
    <row r="97" spans="1:6" x14ac:dyDescent="0.3">
      <c r="A97" s="54">
        <v>15000</v>
      </c>
      <c r="B97" s="19">
        <v>40</v>
      </c>
      <c r="C97" s="19">
        <v>8.7037599999999996E-4</v>
      </c>
      <c r="D97" s="19">
        <v>8.6999999999999993</v>
      </c>
      <c r="E97" s="19"/>
      <c r="F97" s="19">
        <f t="shared" si="0"/>
        <v>9.6221999999999994</v>
      </c>
    </row>
    <row r="98" spans="1:6" x14ac:dyDescent="0.3">
      <c r="A98" s="54">
        <v>15000</v>
      </c>
      <c r="B98" s="19">
        <v>41</v>
      </c>
      <c r="C98" s="19">
        <v>8.2036299999999995E-4</v>
      </c>
      <c r="D98" s="19">
        <v>8.1999999999999993</v>
      </c>
      <c r="E98" s="19"/>
      <c r="F98" s="19">
        <f t="shared" si="0"/>
        <v>9.0692000000000004</v>
      </c>
    </row>
    <row r="99" spans="1:6" x14ac:dyDescent="0.3">
      <c r="A99" s="54">
        <v>15000</v>
      </c>
      <c r="B99" s="19">
        <v>42</v>
      </c>
      <c r="C99" s="19">
        <v>7.7406299999999996E-4</v>
      </c>
      <c r="D99" s="19">
        <v>7.74</v>
      </c>
      <c r="E99" s="19"/>
      <c r="F99" s="19">
        <f t="shared" si="0"/>
        <v>8.5604400000000016</v>
      </c>
    </row>
    <row r="100" spans="1:6" x14ac:dyDescent="0.3">
      <c r="A100" s="54">
        <v>15000</v>
      </c>
      <c r="B100" s="19">
        <v>43</v>
      </c>
      <c r="C100" s="19">
        <v>7.3114299999999996E-4</v>
      </c>
      <c r="D100" s="19">
        <v>7.31</v>
      </c>
      <c r="E100" s="19"/>
      <c r="F100" s="19">
        <f t="shared" si="0"/>
        <v>8.0848600000000008</v>
      </c>
    </row>
    <row r="101" spans="1:6" x14ac:dyDescent="0.3">
      <c r="A101" s="54">
        <v>15000</v>
      </c>
      <c r="B101" s="19">
        <v>44</v>
      </c>
      <c r="C101" s="19">
        <v>6.9130500000000002E-4</v>
      </c>
      <c r="D101" s="19">
        <v>6.91</v>
      </c>
      <c r="E101" s="19"/>
      <c r="F101" s="19">
        <f t="shared" si="0"/>
        <v>7.6424600000000007</v>
      </c>
    </row>
    <row r="102" spans="1:6" x14ac:dyDescent="0.3">
      <c r="A102" s="54">
        <v>15000</v>
      </c>
      <c r="B102" s="19">
        <v>45</v>
      </c>
      <c r="C102" s="19">
        <v>6.5428100000000005E-4</v>
      </c>
      <c r="D102" s="19">
        <v>6.54</v>
      </c>
      <c r="E102" s="19"/>
      <c r="F102" s="19">
        <f t="shared" si="0"/>
        <v>7.2332400000000003</v>
      </c>
    </row>
    <row r="103" spans="1:6" x14ac:dyDescent="0.3">
      <c r="A103" s="54">
        <v>15000</v>
      </c>
      <c r="B103" s="19">
        <v>46</v>
      </c>
      <c r="C103" s="19">
        <v>6.1983000000000003E-4</v>
      </c>
      <c r="D103" s="19">
        <v>6.2</v>
      </c>
      <c r="E103" s="19"/>
      <c r="F103" s="19">
        <f t="shared" si="0"/>
        <v>6.8572000000000006</v>
      </c>
    </row>
    <row r="104" spans="1:6" x14ac:dyDescent="0.3">
      <c r="A104" s="54">
        <v>15000</v>
      </c>
      <c r="B104" s="19">
        <v>47</v>
      </c>
      <c r="C104" s="19">
        <v>5.8773400000000002E-4</v>
      </c>
      <c r="D104" s="19">
        <v>5.88</v>
      </c>
      <c r="E104" s="19"/>
      <c r="F104" s="19">
        <f t="shared" si="0"/>
        <v>6.5032800000000002</v>
      </c>
    </row>
    <row r="105" spans="1:6" x14ac:dyDescent="0.3">
      <c r="A105" s="54">
        <v>15000</v>
      </c>
      <c r="B105" s="19">
        <v>48</v>
      </c>
      <c r="C105" s="19">
        <v>5.5779799999999997E-4</v>
      </c>
      <c r="D105" s="19">
        <v>5.58</v>
      </c>
      <c r="E105" s="19"/>
      <c r="F105" s="19">
        <f t="shared" si="0"/>
        <v>6.1714800000000007</v>
      </c>
    </row>
    <row r="106" spans="1:6" x14ac:dyDescent="0.3">
      <c r="A106" s="54">
        <v>15000</v>
      </c>
      <c r="B106" s="19">
        <v>49</v>
      </c>
      <c r="C106" s="19">
        <v>5.2984500000000003E-4</v>
      </c>
      <c r="D106" s="19">
        <v>5.3</v>
      </c>
      <c r="E106" s="19"/>
      <c r="F106" s="19">
        <f t="shared" si="0"/>
        <v>5.8618000000000006</v>
      </c>
    </row>
    <row r="107" spans="1:6" x14ac:dyDescent="0.3">
      <c r="A107" s="54">
        <v>15000</v>
      </c>
      <c r="B107" s="19">
        <v>50</v>
      </c>
      <c r="C107" s="19">
        <v>5.0371499999999996E-4</v>
      </c>
      <c r="D107" s="19">
        <v>5.04</v>
      </c>
      <c r="E107" s="19"/>
      <c r="F107" s="19">
        <f t="shared" si="0"/>
        <v>5.5742400000000005</v>
      </c>
    </row>
    <row r="108" spans="1:6" x14ac:dyDescent="0.3">
      <c r="A108" s="54">
        <v>15000</v>
      </c>
      <c r="B108" s="19">
        <v>51</v>
      </c>
      <c r="C108" s="19">
        <v>4.7926199999999999E-4</v>
      </c>
      <c r="D108" s="19">
        <v>4.79</v>
      </c>
      <c r="E108" s="19"/>
      <c r="F108" s="19">
        <f t="shared" si="0"/>
        <v>5.2977400000000001</v>
      </c>
    </row>
    <row r="109" spans="1:6" x14ac:dyDescent="0.3">
      <c r="A109" s="54">
        <v>15000</v>
      </c>
      <c r="B109" s="19">
        <v>52</v>
      </c>
      <c r="C109" s="19">
        <v>4.5635599999999999E-4</v>
      </c>
      <c r="D109" s="19">
        <v>4.5599999999999996</v>
      </c>
      <c r="E109" s="19"/>
      <c r="F109" s="19">
        <f t="shared" si="0"/>
        <v>5.0433599999999998</v>
      </c>
    </row>
    <row r="110" spans="1:6" x14ac:dyDescent="0.3">
      <c r="A110" s="54">
        <v>15000</v>
      </c>
      <c r="B110" s="19">
        <v>53</v>
      </c>
      <c r="C110" s="19">
        <v>4.34876E-4</v>
      </c>
      <c r="D110" s="19">
        <v>4.3499999999999996</v>
      </c>
      <c r="E110" s="19"/>
      <c r="F110" s="19">
        <f t="shared" si="0"/>
        <v>4.8110999999999997</v>
      </c>
    </row>
    <row r="111" spans="1:6" x14ac:dyDescent="0.3">
      <c r="A111" s="54">
        <v>15000</v>
      </c>
      <c r="B111" s="19">
        <v>54</v>
      </c>
      <c r="C111" s="19">
        <v>4.14714E-4</v>
      </c>
      <c r="D111" s="19">
        <v>4.1500000000000004</v>
      </c>
      <c r="E111" s="19"/>
      <c r="F111" s="19">
        <f t="shared" si="0"/>
        <v>4.589900000000001</v>
      </c>
    </row>
    <row r="112" spans="1:6" x14ac:dyDescent="0.3">
      <c r="A112" s="54">
        <v>15000</v>
      </c>
      <c r="B112" s="19">
        <v>55</v>
      </c>
      <c r="C112" s="19">
        <v>3.9576999999999999E-4</v>
      </c>
      <c r="D112" s="19">
        <v>3.96</v>
      </c>
      <c r="E112" s="19"/>
      <c r="F112" s="19">
        <f t="shared" si="0"/>
        <v>4.3797600000000001</v>
      </c>
    </row>
    <row r="113" spans="1:6" x14ac:dyDescent="0.3">
      <c r="A113" s="54">
        <v>15000</v>
      </c>
      <c r="B113" s="19">
        <v>56</v>
      </c>
      <c r="C113" s="19">
        <v>3.7795400000000001E-4</v>
      </c>
      <c r="D113" s="19">
        <v>3.78</v>
      </c>
      <c r="E113" s="19"/>
      <c r="F113" s="19">
        <f t="shared" si="0"/>
        <v>4.1806799999999997</v>
      </c>
    </row>
    <row r="114" spans="1:6" x14ac:dyDescent="0.3">
      <c r="A114" s="54">
        <v>15000</v>
      </c>
      <c r="B114" s="19">
        <v>57</v>
      </c>
      <c r="C114" s="19">
        <v>3.6118400000000002E-4</v>
      </c>
      <c r="D114" s="19">
        <v>3.61</v>
      </c>
      <c r="E114" s="19"/>
      <c r="F114" s="19">
        <f t="shared" si="0"/>
        <v>3.9926600000000003</v>
      </c>
    </row>
    <row r="115" spans="1:6" x14ac:dyDescent="0.3">
      <c r="A115" s="54">
        <v>15000</v>
      </c>
      <c r="B115" s="19">
        <v>58</v>
      </c>
      <c r="C115" s="19">
        <v>3.4538400000000001E-4</v>
      </c>
      <c r="D115" s="19">
        <v>3.45</v>
      </c>
      <c r="E115" s="19"/>
      <c r="F115" s="19">
        <f t="shared" si="0"/>
        <v>3.8157000000000005</v>
      </c>
    </row>
    <row r="116" spans="1:6" x14ac:dyDescent="0.3">
      <c r="A116" s="54">
        <v>15000</v>
      </c>
      <c r="B116" s="19">
        <v>59</v>
      </c>
      <c r="C116" s="19">
        <v>3.3048399999999998E-4</v>
      </c>
      <c r="D116" s="19">
        <v>3.3</v>
      </c>
      <c r="E116" s="19"/>
      <c r="F116" s="19">
        <f t="shared" si="0"/>
        <v>3.6497999999999999</v>
      </c>
    </row>
    <row r="117" spans="1:6" x14ac:dyDescent="0.3">
      <c r="A117" s="54">
        <v>15000</v>
      </c>
      <c r="B117" s="19">
        <v>60</v>
      </c>
      <c r="C117" s="19">
        <v>3.1642200000000001E-4</v>
      </c>
      <c r="D117" s="19">
        <v>3.16</v>
      </c>
      <c r="E117" s="19"/>
      <c r="F117" s="19">
        <f t="shared" si="0"/>
        <v>3.4949600000000003</v>
      </c>
    </row>
    <row r="118" spans="1:6" x14ac:dyDescent="0.3">
      <c r="A118" s="54">
        <v>15000</v>
      </c>
      <c r="B118" s="19">
        <v>61</v>
      </c>
      <c r="C118" s="19">
        <v>3.0313900000000001E-4</v>
      </c>
      <c r="D118" s="19">
        <v>3.03</v>
      </c>
      <c r="E118" s="19"/>
      <c r="F118" s="19">
        <f t="shared" si="0"/>
        <v>3.3511800000000003</v>
      </c>
    </row>
    <row r="119" spans="1:6" x14ac:dyDescent="0.3">
      <c r="A119" s="54">
        <v>15000</v>
      </c>
      <c r="B119" s="19">
        <v>62</v>
      </c>
      <c r="C119" s="19">
        <v>2.9058300000000002E-4</v>
      </c>
      <c r="D119" s="19">
        <v>2.91</v>
      </c>
      <c r="E119" s="19"/>
      <c r="F119" s="19">
        <f t="shared" si="0"/>
        <v>3.2184600000000003</v>
      </c>
    </row>
    <row r="120" spans="1:6" x14ac:dyDescent="0.3">
      <c r="A120" s="54">
        <v>15000</v>
      </c>
      <c r="B120" s="19">
        <v>63</v>
      </c>
      <c r="C120" s="19">
        <v>2.7870299999999999E-4</v>
      </c>
      <c r="D120" s="19">
        <v>2.79</v>
      </c>
      <c r="E120" s="19"/>
      <c r="F120" s="19">
        <f t="shared" si="0"/>
        <v>3.0857400000000004</v>
      </c>
    </row>
    <row r="121" spans="1:6" x14ac:dyDescent="0.3">
      <c r="A121" s="54">
        <v>15000</v>
      </c>
      <c r="B121" s="19">
        <v>64</v>
      </c>
      <c r="C121" s="19">
        <v>2.6745600000000001E-4</v>
      </c>
      <c r="D121" s="19">
        <v>2.67</v>
      </c>
      <c r="E121" s="19"/>
      <c r="F121" s="19">
        <f t="shared" si="0"/>
        <v>2.95302</v>
      </c>
    </row>
    <row r="122" spans="1:6" x14ac:dyDescent="0.3">
      <c r="A122" s="54">
        <v>15000</v>
      </c>
      <c r="B122" s="19">
        <v>65</v>
      </c>
      <c r="C122" s="19">
        <v>2.5679799999999998E-4</v>
      </c>
      <c r="D122" s="19">
        <v>2.57</v>
      </c>
      <c r="E122" s="19"/>
      <c r="F122" s="19">
        <f t="shared" si="0"/>
        <v>2.8424200000000002</v>
      </c>
    </row>
    <row r="123" spans="1:6" x14ac:dyDescent="0.3">
      <c r="A123" s="54">
        <v>15000</v>
      </c>
      <c r="B123" s="19">
        <v>66</v>
      </c>
      <c r="C123" s="19">
        <v>2.4669200000000002E-4</v>
      </c>
      <c r="D123" s="19">
        <v>2.4700000000000002</v>
      </c>
      <c r="E123" s="19"/>
      <c r="F123" s="19">
        <f t="shared" ref="F123:F186" si="1">D123*1.106</f>
        <v>2.7318200000000004</v>
      </c>
    </row>
    <row r="124" spans="1:6" x14ac:dyDescent="0.3">
      <c r="A124" s="54">
        <v>15000</v>
      </c>
      <c r="B124" s="19">
        <v>67</v>
      </c>
      <c r="C124" s="19">
        <v>2.3710300000000001E-4</v>
      </c>
      <c r="D124" s="19">
        <v>2.37</v>
      </c>
      <c r="E124" s="19"/>
      <c r="F124" s="19">
        <f t="shared" si="1"/>
        <v>2.6212200000000005</v>
      </c>
    </row>
    <row r="125" spans="1:6" x14ac:dyDescent="0.3">
      <c r="A125" s="54">
        <v>15000</v>
      </c>
      <c r="B125" s="19">
        <v>68</v>
      </c>
      <c r="C125" s="19">
        <v>2.2799699999999999E-4</v>
      </c>
      <c r="D125" s="19">
        <v>2.2799999999999998</v>
      </c>
      <c r="E125" s="19"/>
      <c r="F125" s="19">
        <f t="shared" si="1"/>
        <v>2.5216799999999999</v>
      </c>
    </row>
    <row r="126" spans="1:6" x14ac:dyDescent="0.3">
      <c r="A126" s="54">
        <v>15000</v>
      </c>
      <c r="B126" s="19">
        <v>69</v>
      </c>
      <c r="C126" s="19">
        <v>2.1934400000000001E-4</v>
      </c>
      <c r="D126" s="19">
        <v>2.19</v>
      </c>
      <c r="E126" s="19"/>
      <c r="F126" s="19">
        <f t="shared" si="1"/>
        <v>2.4221400000000002</v>
      </c>
    </row>
    <row r="127" spans="1:6" x14ac:dyDescent="0.3">
      <c r="A127" s="54">
        <v>15000</v>
      </c>
      <c r="B127" s="19">
        <v>70</v>
      </c>
      <c r="C127" s="19">
        <v>2.11117E-4</v>
      </c>
      <c r="D127" s="19">
        <v>2.11</v>
      </c>
      <c r="E127" s="19"/>
      <c r="F127" s="19">
        <f t="shared" si="1"/>
        <v>2.3336600000000001</v>
      </c>
    </row>
    <row r="128" spans="1:6" x14ac:dyDescent="0.3">
      <c r="A128" s="54">
        <v>15000</v>
      </c>
      <c r="B128" s="19">
        <v>71</v>
      </c>
      <c r="C128" s="19">
        <v>2.03289E-4</v>
      </c>
      <c r="D128" s="19">
        <v>2.0299999999999998</v>
      </c>
      <c r="E128" s="19"/>
      <c r="F128" s="19">
        <f t="shared" si="1"/>
        <v>2.24518</v>
      </c>
    </row>
    <row r="129" spans="1:6" x14ac:dyDescent="0.3">
      <c r="A129" s="54">
        <v>15000</v>
      </c>
      <c r="B129" s="19">
        <v>72</v>
      </c>
      <c r="C129" s="19">
        <v>1.95837E-4</v>
      </c>
      <c r="D129" s="19">
        <v>1.96</v>
      </c>
      <c r="E129" s="19"/>
      <c r="F129" s="19">
        <f t="shared" si="1"/>
        <v>2.1677600000000004</v>
      </c>
    </row>
    <row r="130" spans="1:6" x14ac:dyDescent="0.3">
      <c r="A130" s="54">
        <v>15000</v>
      </c>
      <c r="B130" s="19">
        <v>73</v>
      </c>
      <c r="C130" s="19">
        <v>1.8873699999999999E-4</v>
      </c>
      <c r="D130" s="19">
        <v>1.89</v>
      </c>
      <c r="E130" s="19"/>
      <c r="F130" s="19">
        <f t="shared" si="1"/>
        <v>2.0903399999999999</v>
      </c>
    </row>
    <row r="131" spans="1:6" x14ac:dyDescent="0.3">
      <c r="A131" s="54">
        <v>15000</v>
      </c>
      <c r="B131" s="19">
        <v>74</v>
      </c>
      <c r="C131" s="19">
        <v>1.8196999999999999E-4</v>
      </c>
      <c r="D131" s="19">
        <v>1.82</v>
      </c>
      <c r="E131" s="19"/>
      <c r="F131" s="19">
        <f t="shared" si="1"/>
        <v>2.0129200000000003</v>
      </c>
    </row>
    <row r="132" spans="1:6" x14ac:dyDescent="0.3">
      <c r="A132" s="54">
        <v>15000</v>
      </c>
      <c r="B132" s="19">
        <v>75</v>
      </c>
      <c r="C132" s="19">
        <v>1.75515E-4</v>
      </c>
      <c r="D132" s="19">
        <v>1.76</v>
      </c>
      <c r="E132" s="19"/>
      <c r="F132" s="19">
        <f t="shared" si="1"/>
        <v>1.9465600000000001</v>
      </c>
    </row>
    <row r="133" spans="1:6" x14ac:dyDescent="0.3">
      <c r="A133" s="54">
        <v>15000</v>
      </c>
      <c r="B133" s="19">
        <v>76</v>
      </c>
      <c r="C133" s="19">
        <v>1.6935499999999999E-4</v>
      </c>
      <c r="D133" s="19">
        <v>1.69</v>
      </c>
      <c r="E133" s="19"/>
      <c r="F133" s="19">
        <f t="shared" si="1"/>
        <v>1.86914</v>
      </c>
    </row>
    <row r="134" spans="1:6" x14ac:dyDescent="0.3">
      <c r="A134" s="54">
        <v>15000</v>
      </c>
      <c r="B134" s="19">
        <v>77</v>
      </c>
      <c r="C134" s="19">
        <v>1.6347200000000001E-4</v>
      </c>
      <c r="D134" s="19">
        <v>1.63</v>
      </c>
      <c r="E134" s="19"/>
      <c r="F134" s="19">
        <f t="shared" si="1"/>
        <v>1.80278</v>
      </c>
    </row>
    <row r="135" spans="1:6" x14ac:dyDescent="0.3">
      <c r="A135" s="54">
        <v>15000</v>
      </c>
      <c r="B135" s="19">
        <v>78</v>
      </c>
      <c r="C135" s="19">
        <v>1.5785300000000001E-4</v>
      </c>
      <c r="D135" s="19">
        <v>1.58</v>
      </c>
      <c r="E135" s="19"/>
      <c r="F135" s="19">
        <f t="shared" si="1"/>
        <v>1.7474800000000001</v>
      </c>
    </row>
    <row r="136" spans="1:6" x14ac:dyDescent="0.3">
      <c r="A136" s="54">
        <v>15000</v>
      </c>
      <c r="B136" s="19">
        <v>79</v>
      </c>
      <c r="C136" s="19">
        <v>1.5248099999999999E-4</v>
      </c>
      <c r="D136" s="19">
        <v>1.52</v>
      </c>
      <c r="E136" s="19"/>
      <c r="F136" s="19">
        <f t="shared" si="1"/>
        <v>1.6811200000000002</v>
      </c>
    </row>
    <row r="137" spans="1:6" x14ac:dyDescent="0.3">
      <c r="A137" s="54">
        <v>15000</v>
      </c>
      <c r="B137" s="19">
        <v>80</v>
      </c>
      <c r="C137" s="19">
        <v>1.47343E-4</v>
      </c>
      <c r="D137" s="19">
        <v>1.47</v>
      </c>
      <c r="E137" s="19"/>
      <c r="F137" s="19">
        <f t="shared" si="1"/>
        <v>1.62582</v>
      </c>
    </row>
    <row r="138" spans="1:6" x14ac:dyDescent="0.3">
      <c r="A138" s="54">
        <v>15000</v>
      </c>
      <c r="B138" s="19">
        <v>81</v>
      </c>
      <c r="C138" s="19">
        <v>1.4242700000000001E-4</v>
      </c>
      <c r="D138" s="19">
        <v>1.42</v>
      </c>
      <c r="E138" s="19"/>
      <c r="F138" s="19">
        <f t="shared" si="1"/>
        <v>1.5705200000000001</v>
      </c>
    </row>
    <row r="139" spans="1:6" x14ac:dyDescent="0.3">
      <c r="A139" s="54">
        <v>15000</v>
      </c>
      <c r="B139" s="19">
        <v>82</v>
      </c>
      <c r="C139" s="19">
        <v>1.3772E-4</v>
      </c>
      <c r="D139" s="19">
        <v>1.38</v>
      </c>
      <c r="E139" s="19"/>
      <c r="F139" s="19">
        <f t="shared" si="1"/>
        <v>1.5262800000000001</v>
      </c>
    </row>
    <row r="140" spans="1:6" x14ac:dyDescent="0.3">
      <c r="A140" s="54">
        <v>15000</v>
      </c>
      <c r="B140" s="19">
        <v>83</v>
      </c>
      <c r="C140" s="19">
        <v>1.3321200000000001E-4</v>
      </c>
      <c r="D140" s="19">
        <v>1.33</v>
      </c>
      <c r="E140" s="19"/>
      <c r="F140" s="19">
        <f t="shared" si="1"/>
        <v>1.4709800000000002</v>
      </c>
    </row>
    <row r="141" spans="1:6" x14ac:dyDescent="0.3">
      <c r="A141" s="54">
        <v>15000</v>
      </c>
      <c r="B141" s="19">
        <v>84</v>
      </c>
      <c r="C141" s="19">
        <v>1.28892E-4</v>
      </c>
      <c r="D141" s="19">
        <v>1.29</v>
      </c>
      <c r="E141" s="19"/>
      <c r="F141" s="19">
        <f t="shared" si="1"/>
        <v>1.4267400000000001</v>
      </c>
    </row>
    <row r="142" spans="1:6" x14ac:dyDescent="0.3">
      <c r="A142" s="54">
        <v>15000</v>
      </c>
      <c r="B142" s="19">
        <v>85</v>
      </c>
      <c r="C142" s="19">
        <v>1.2475E-4</v>
      </c>
      <c r="D142" s="19">
        <v>1.25</v>
      </c>
      <c r="E142" s="19"/>
      <c r="F142" s="19">
        <f t="shared" si="1"/>
        <v>1.3825000000000001</v>
      </c>
    </row>
    <row r="143" spans="1:6" x14ac:dyDescent="0.3">
      <c r="A143" s="54">
        <v>15000</v>
      </c>
      <c r="B143" s="19">
        <v>86</v>
      </c>
      <c r="C143" s="19">
        <v>1.20777E-4</v>
      </c>
      <c r="D143" s="19">
        <v>1.21</v>
      </c>
      <c r="E143" s="19"/>
      <c r="F143" s="19">
        <f t="shared" si="1"/>
        <v>1.33826</v>
      </c>
    </row>
    <row r="144" spans="1:6" x14ac:dyDescent="0.3">
      <c r="A144" s="54">
        <v>15000</v>
      </c>
      <c r="B144" s="19">
        <v>87</v>
      </c>
      <c r="C144" s="19">
        <v>1.16965E-4</v>
      </c>
      <c r="D144" s="19">
        <v>1.17</v>
      </c>
      <c r="E144" s="19"/>
      <c r="F144" s="19">
        <f t="shared" si="1"/>
        <v>1.2940199999999999</v>
      </c>
    </row>
    <row r="145" spans="1:6" x14ac:dyDescent="0.3">
      <c r="A145" s="54">
        <v>15000</v>
      </c>
      <c r="B145" s="19">
        <v>88</v>
      </c>
      <c r="C145" s="19">
        <v>1.13305E-4</v>
      </c>
      <c r="D145" s="19">
        <v>1.1299999999999999</v>
      </c>
      <c r="E145" s="19"/>
      <c r="F145" s="19">
        <f t="shared" si="1"/>
        <v>1.2497799999999999</v>
      </c>
    </row>
    <row r="146" spans="1:6" x14ac:dyDescent="0.3">
      <c r="A146" s="54">
        <v>15000</v>
      </c>
      <c r="B146" s="19">
        <v>89</v>
      </c>
      <c r="C146" s="19">
        <v>1.0979100000000001E-4</v>
      </c>
      <c r="D146" s="19">
        <v>1.1000000000000001</v>
      </c>
      <c r="E146" s="19"/>
      <c r="F146" s="19">
        <f t="shared" si="1"/>
        <v>1.2166000000000001</v>
      </c>
    </row>
    <row r="147" spans="1:6" x14ac:dyDescent="0.3">
      <c r="A147" s="54">
        <v>15000</v>
      </c>
      <c r="B147" s="19">
        <v>90</v>
      </c>
      <c r="C147" s="19">
        <v>1.06414E-4</v>
      </c>
      <c r="D147" s="19">
        <v>1.06</v>
      </c>
      <c r="E147" s="19"/>
      <c r="F147" s="19">
        <f t="shared" si="1"/>
        <v>1.1723600000000001</v>
      </c>
    </row>
    <row r="148" spans="1:6" x14ac:dyDescent="0.3">
      <c r="A148" s="54">
        <v>15000</v>
      </c>
      <c r="B148" s="19">
        <v>91</v>
      </c>
      <c r="C148" s="19">
        <v>1.03168E-4</v>
      </c>
      <c r="D148" s="19">
        <v>1.03</v>
      </c>
      <c r="E148" s="19"/>
      <c r="F148" s="19">
        <f t="shared" si="1"/>
        <v>1.1391800000000001</v>
      </c>
    </row>
    <row r="149" spans="1:6" x14ac:dyDescent="0.3">
      <c r="A149" s="54">
        <v>15000</v>
      </c>
      <c r="B149" s="19">
        <v>92</v>
      </c>
      <c r="C149" s="19">
        <v>1.00047E-4</v>
      </c>
      <c r="D149" s="19">
        <v>1</v>
      </c>
      <c r="E149" s="19"/>
      <c r="F149" s="19">
        <f t="shared" si="1"/>
        <v>1.1060000000000001</v>
      </c>
    </row>
    <row r="150" spans="1:6" x14ac:dyDescent="0.3">
      <c r="A150" s="54">
        <v>15000</v>
      </c>
      <c r="B150" s="19">
        <v>93</v>
      </c>
      <c r="C150" s="19">
        <v>9.7044499999999996E-5</v>
      </c>
      <c r="D150" s="19">
        <v>0.97</v>
      </c>
      <c r="E150" s="19"/>
      <c r="F150" s="19">
        <f t="shared" si="1"/>
        <v>1.0728200000000001</v>
      </c>
    </row>
    <row r="151" spans="1:6" x14ac:dyDescent="0.3">
      <c r="A151" s="54">
        <v>15000</v>
      </c>
      <c r="B151" s="19">
        <v>94</v>
      </c>
      <c r="C151" s="19">
        <v>9.4155399999999996E-5</v>
      </c>
      <c r="D151" s="19">
        <v>0.94</v>
      </c>
      <c r="E151" s="19"/>
      <c r="F151" s="19">
        <f t="shared" si="1"/>
        <v>1.0396400000000001</v>
      </c>
    </row>
    <row r="152" spans="1:6" x14ac:dyDescent="0.3">
      <c r="A152" s="54">
        <v>15000</v>
      </c>
      <c r="B152" s="19">
        <v>95</v>
      </c>
      <c r="C152" s="19">
        <v>9.1374199999999997E-5</v>
      </c>
      <c r="D152" s="19">
        <v>0.91</v>
      </c>
      <c r="E152" s="19"/>
      <c r="F152" s="19">
        <f t="shared" si="1"/>
        <v>1.0064600000000001</v>
      </c>
    </row>
    <row r="153" spans="1:6" x14ac:dyDescent="0.3">
      <c r="A153" s="54">
        <v>15000</v>
      </c>
      <c r="B153" s="19">
        <v>96</v>
      </c>
      <c r="C153" s="19">
        <v>8.8695899999999999E-5</v>
      </c>
      <c r="D153" s="19">
        <v>0.89</v>
      </c>
      <c r="E153" s="19"/>
      <c r="F153" s="19">
        <f t="shared" si="1"/>
        <v>0.9843400000000001</v>
      </c>
    </row>
    <row r="154" spans="1:6" x14ac:dyDescent="0.3">
      <c r="A154" s="54">
        <v>15000</v>
      </c>
      <c r="B154" s="19">
        <v>97</v>
      </c>
      <c r="C154" s="19">
        <v>8.61158E-5</v>
      </c>
      <c r="D154" s="19">
        <v>0.86</v>
      </c>
      <c r="E154" s="19"/>
      <c r="F154" s="19">
        <f t="shared" si="1"/>
        <v>0.95116000000000012</v>
      </c>
    </row>
    <row r="155" spans="1:6" x14ac:dyDescent="0.3">
      <c r="A155" s="54">
        <v>15000</v>
      </c>
      <c r="B155" s="19">
        <v>98</v>
      </c>
      <c r="C155" s="19">
        <v>8.3629500000000003E-5</v>
      </c>
      <c r="D155" s="19">
        <v>0.84</v>
      </c>
      <c r="E155" s="19"/>
      <c r="F155" s="19">
        <f t="shared" si="1"/>
        <v>0.92904000000000009</v>
      </c>
    </row>
    <row r="156" spans="1:6" x14ac:dyDescent="0.3">
      <c r="A156" s="54">
        <v>15000</v>
      </c>
      <c r="B156" s="19">
        <v>99</v>
      </c>
      <c r="C156" s="19">
        <v>8.1232700000000006E-5</v>
      </c>
      <c r="D156" s="19">
        <v>0.81</v>
      </c>
      <c r="E156" s="19"/>
      <c r="F156" s="19">
        <f t="shared" si="1"/>
        <v>0.8958600000000001</v>
      </c>
    </row>
    <row r="157" spans="1:6" x14ac:dyDescent="0.3">
      <c r="A157" s="54">
        <v>15000</v>
      </c>
      <c r="B157" s="19">
        <v>100</v>
      </c>
      <c r="C157" s="19">
        <v>7.8921500000000007E-5</v>
      </c>
      <c r="D157" s="19">
        <v>0.79</v>
      </c>
      <c r="E157" s="19"/>
      <c r="F157" s="19">
        <f t="shared" si="1"/>
        <v>0.87374000000000007</v>
      </c>
    </row>
    <row r="158" spans="1:6" x14ac:dyDescent="0.3">
      <c r="A158" s="54">
        <v>15000</v>
      </c>
      <c r="B158" s="19">
        <v>101</v>
      </c>
      <c r="C158" s="19">
        <v>7.6692000000000004E-5</v>
      </c>
      <c r="D158" s="19">
        <v>0.77</v>
      </c>
      <c r="E158" s="19"/>
      <c r="F158" s="19">
        <f t="shared" si="1"/>
        <v>0.85162000000000004</v>
      </c>
    </row>
    <row r="159" spans="1:6" x14ac:dyDescent="0.3">
      <c r="A159" s="54">
        <v>15000</v>
      </c>
      <c r="B159" s="19">
        <v>102</v>
      </c>
      <c r="C159" s="19">
        <v>7.4540800000000003E-5</v>
      </c>
      <c r="D159" s="19">
        <v>0.75</v>
      </c>
      <c r="E159" s="19"/>
      <c r="F159" s="19">
        <f t="shared" si="1"/>
        <v>0.82950000000000013</v>
      </c>
    </row>
    <row r="160" spans="1:6" x14ac:dyDescent="0.3">
      <c r="A160" s="54">
        <v>15000</v>
      </c>
      <c r="B160" s="19">
        <v>103</v>
      </c>
      <c r="C160" s="19">
        <v>7.2464400000000004E-5</v>
      </c>
      <c r="D160" s="19">
        <v>0.72</v>
      </c>
      <c r="E160" s="19"/>
      <c r="F160" s="19">
        <f t="shared" si="1"/>
        <v>0.79632000000000003</v>
      </c>
    </row>
    <row r="161" spans="1:6" x14ac:dyDescent="0.3">
      <c r="A161" s="54">
        <v>15000</v>
      </c>
      <c r="B161" s="19">
        <v>104</v>
      </c>
      <c r="C161" s="19">
        <v>7.0459700000000006E-5</v>
      </c>
      <c r="D161" s="19">
        <v>0.7</v>
      </c>
      <c r="E161" s="19"/>
      <c r="F161" s="19">
        <f t="shared" si="1"/>
        <v>0.7742</v>
      </c>
    </row>
    <row r="162" spans="1:6" x14ac:dyDescent="0.3">
      <c r="A162" s="54">
        <v>15000</v>
      </c>
      <c r="B162" s="19">
        <v>105</v>
      </c>
      <c r="C162" s="19">
        <v>6.8523500000000002E-5</v>
      </c>
      <c r="D162" s="19">
        <v>0.69</v>
      </c>
      <c r="E162" s="19"/>
      <c r="F162" s="19">
        <f t="shared" si="1"/>
        <v>0.76314000000000004</v>
      </c>
    </row>
    <row r="163" spans="1:6" x14ac:dyDescent="0.3">
      <c r="A163" s="54">
        <v>15000</v>
      </c>
      <c r="B163" s="19">
        <v>106</v>
      </c>
      <c r="C163" s="19">
        <v>6.6653099999999994E-5</v>
      </c>
      <c r="D163" s="19">
        <v>0.67</v>
      </c>
      <c r="E163" s="19"/>
      <c r="F163" s="19">
        <f t="shared" si="1"/>
        <v>0.74102000000000012</v>
      </c>
    </row>
    <row r="164" spans="1:6" x14ac:dyDescent="0.3">
      <c r="A164" s="54">
        <v>15000</v>
      </c>
      <c r="B164" s="19">
        <v>107</v>
      </c>
      <c r="C164" s="19">
        <v>6.4845599999999995E-5</v>
      </c>
      <c r="D164" s="19">
        <v>0.65</v>
      </c>
      <c r="E164" s="19"/>
      <c r="F164" s="19">
        <f t="shared" si="1"/>
        <v>0.71890000000000009</v>
      </c>
    </row>
    <row r="165" spans="1:6" x14ac:dyDescent="0.3">
      <c r="A165" s="54">
        <v>15000</v>
      </c>
      <c r="B165" s="19">
        <v>108</v>
      </c>
      <c r="C165" s="19">
        <v>6.3098500000000006E-5</v>
      </c>
      <c r="D165" s="19">
        <v>0.63</v>
      </c>
      <c r="E165" s="19"/>
      <c r="F165" s="19">
        <f t="shared" si="1"/>
        <v>0.69678000000000007</v>
      </c>
    </row>
    <row r="166" spans="1:6" x14ac:dyDescent="0.3">
      <c r="A166" s="54">
        <v>15000</v>
      </c>
      <c r="B166" s="19">
        <v>109</v>
      </c>
      <c r="C166" s="19">
        <v>6.1409300000000002E-5</v>
      </c>
      <c r="D166" s="19">
        <v>0.61</v>
      </c>
      <c r="E166" s="19"/>
      <c r="F166" s="19">
        <f t="shared" si="1"/>
        <v>0.67466000000000004</v>
      </c>
    </row>
    <row r="167" spans="1:6" x14ac:dyDescent="0.3">
      <c r="A167" s="54">
        <v>15000</v>
      </c>
      <c r="B167" s="19">
        <v>110</v>
      </c>
      <c r="C167" s="19">
        <v>5.9775599999999997E-5</v>
      </c>
      <c r="D167" s="19">
        <v>0.6</v>
      </c>
      <c r="E167" s="19"/>
      <c r="F167" s="19">
        <f t="shared" si="1"/>
        <v>0.66360000000000008</v>
      </c>
    </row>
    <row r="168" spans="1:6" x14ac:dyDescent="0.3">
      <c r="A168" s="54">
        <v>15000</v>
      </c>
      <c r="B168" s="19">
        <v>111</v>
      </c>
      <c r="C168" s="19">
        <v>5.8195200000000001E-5</v>
      </c>
      <c r="D168" s="19">
        <v>0.57999999999999996</v>
      </c>
      <c r="E168" s="19"/>
      <c r="F168" s="19">
        <f t="shared" si="1"/>
        <v>0.64148000000000005</v>
      </c>
    </row>
    <row r="169" spans="1:6" x14ac:dyDescent="0.3">
      <c r="A169" s="54">
        <v>15000</v>
      </c>
      <c r="B169" s="19">
        <v>112</v>
      </c>
      <c r="C169" s="19">
        <v>5.6666000000000003E-5</v>
      </c>
      <c r="D169" s="19">
        <v>0.56999999999999995</v>
      </c>
      <c r="E169" s="19"/>
      <c r="F169" s="19">
        <f t="shared" si="1"/>
        <v>0.63041999999999998</v>
      </c>
    </row>
    <row r="170" spans="1:6" x14ac:dyDescent="0.3">
      <c r="A170" s="54">
        <v>15000</v>
      </c>
      <c r="B170" s="19">
        <v>113</v>
      </c>
      <c r="C170" s="19">
        <v>5.5186000000000003E-5</v>
      </c>
      <c r="D170" s="19">
        <v>0.55000000000000004</v>
      </c>
      <c r="E170" s="19"/>
      <c r="F170" s="19">
        <f t="shared" si="1"/>
        <v>0.60830000000000006</v>
      </c>
    </row>
    <row r="171" spans="1:6" x14ac:dyDescent="0.3">
      <c r="A171" s="54">
        <v>15000</v>
      </c>
      <c r="B171" s="19">
        <v>114</v>
      </c>
      <c r="C171" s="19">
        <v>5.3753199999999999E-5</v>
      </c>
      <c r="D171" s="19">
        <v>0.54</v>
      </c>
      <c r="E171" s="19"/>
      <c r="F171" s="19">
        <f t="shared" si="1"/>
        <v>0.5972400000000001</v>
      </c>
    </row>
    <row r="172" spans="1:6" x14ac:dyDescent="0.3">
      <c r="A172" s="54">
        <v>15000</v>
      </c>
      <c r="B172" s="19">
        <v>115</v>
      </c>
      <c r="C172" s="19">
        <v>5.2365699999999999E-5</v>
      </c>
      <c r="D172" s="19">
        <v>0.52</v>
      </c>
      <c r="E172" s="19"/>
      <c r="F172" s="19">
        <f t="shared" si="1"/>
        <v>0.57512000000000008</v>
      </c>
    </row>
    <row r="173" spans="1:6" x14ac:dyDescent="0.3">
      <c r="A173" s="54">
        <v>15000</v>
      </c>
      <c r="B173" s="19">
        <v>116</v>
      </c>
      <c r="C173" s="19">
        <v>5.10219E-5</v>
      </c>
      <c r="D173" s="19">
        <v>0.51</v>
      </c>
      <c r="E173" s="19"/>
      <c r="F173" s="19">
        <f t="shared" si="1"/>
        <v>0.56406000000000001</v>
      </c>
    </row>
    <row r="174" spans="1:6" x14ac:dyDescent="0.3">
      <c r="A174" s="54">
        <v>15000</v>
      </c>
      <c r="B174" s="19">
        <v>117</v>
      </c>
      <c r="C174" s="19">
        <v>4.9720099999999999E-5</v>
      </c>
      <c r="D174" s="19">
        <v>0.5</v>
      </c>
      <c r="E174" s="19"/>
      <c r="F174" s="19">
        <f t="shared" si="1"/>
        <v>0.55300000000000005</v>
      </c>
    </row>
    <row r="175" spans="1:6" x14ac:dyDescent="0.3">
      <c r="A175" s="54">
        <v>15000</v>
      </c>
      <c r="B175" s="19">
        <v>118</v>
      </c>
      <c r="C175" s="19">
        <v>4.8458599999999997E-5</v>
      </c>
      <c r="D175" s="19">
        <v>0.48</v>
      </c>
      <c r="E175" s="19"/>
      <c r="F175" s="19">
        <f t="shared" si="1"/>
        <v>0.53088000000000002</v>
      </c>
    </row>
    <row r="176" spans="1:6" x14ac:dyDescent="0.3">
      <c r="A176" s="54">
        <v>15000</v>
      </c>
      <c r="B176" s="19">
        <v>119</v>
      </c>
      <c r="C176" s="19">
        <v>4.7236E-5</v>
      </c>
      <c r="D176" s="19">
        <v>0.47</v>
      </c>
      <c r="E176" s="19"/>
      <c r="F176" s="19">
        <f t="shared" si="1"/>
        <v>0.51982000000000006</v>
      </c>
    </row>
    <row r="177" spans="1:6" x14ac:dyDescent="0.3">
      <c r="A177" s="54">
        <v>15000</v>
      </c>
      <c r="B177" s="19">
        <v>120</v>
      </c>
      <c r="C177" s="19">
        <v>4.6050800000000003E-5</v>
      </c>
      <c r="D177" s="19">
        <v>0.46</v>
      </c>
      <c r="E177" s="19"/>
      <c r="F177" s="19">
        <f t="shared" si="1"/>
        <v>0.5087600000000001</v>
      </c>
    </row>
    <row r="178" spans="1:6" x14ac:dyDescent="0.3">
      <c r="A178" s="54">
        <v>15000</v>
      </c>
      <c r="B178" s="19">
        <v>121</v>
      </c>
      <c r="C178" s="19">
        <v>4.4901599999999997E-5</v>
      </c>
      <c r="D178" s="19">
        <v>0.45</v>
      </c>
      <c r="E178" s="19"/>
      <c r="F178" s="19">
        <f t="shared" si="1"/>
        <v>0.49770000000000003</v>
      </c>
    </row>
    <row r="179" spans="1:6" x14ac:dyDescent="0.3">
      <c r="A179" s="54">
        <v>15000</v>
      </c>
      <c r="B179" s="19">
        <v>122</v>
      </c>
      <c r="C179" s="19">
        <v>4.37871E-5</v>
      </c>
      <c r="D179" s="19">
        <v>0.44</v>
      </c>
      <c r="E179" s="19"/>
      <c r="F179" s="19">
        <f t="shared" si="1"/>
        <v>0.48664000000000002</v>
      </c>
    </row>
    <row r="180" spans="1:6" x14ac:dyDescent="0.3">
      <c r="A180" s="54">
        <v>15000</v>
      </c>
      <c r="B180" s="19">
        <v>123</v>
      </c>
      <c r="C180" s="19">
        <v>4.2706000000000001E-5</v>
      </c>
      <c r="D180" s="19">
        <v>0.43</v>
      </c>
      <c r="E180" s="19"/>
      <c r="F180" s="19">
        <f t="shared" si="1"/>
        <v>0.47558000000000006</v>
      </c>
    </row>
    <row r="181" spans="1:6" x14ac:dyDescent="0.3">
      <c r="A181" s="54">
        <v>15000</v>
      </c>
      <c r="B181" s="19">
        <v>124</v>
      </c>
      <c r="C181" s="19">
        <v>4.1657099999999998E-5</v>
      </c>
      <c r="D181" s="19">
        <v>0.42</v>
      </c>
      <c r="E181" s="19"/>
      <c r="F181" s="19">
        <f t="shared" si="1"/>
        <v>0.46452000000000004</v>
      </c>
    </row>
    <row r="182" spans="1:6" x14ac:dyDescent="0.3">
      <c r="A182" s="54">
        <v>15000</v>
      </c>
      <c r="B182" s="19">
        <v>125</v>
      </c>
      <c r="C182" s="19">
        <v>4.0639200000000002E-5</v>
      </c>
      <c r="D182" s="19">
        <v>0.41</v>
      </c>
      <c r="E182" s="19"/>
      <c r="F182" s="19">
        <f t="shared" si="1"/>
        <v>0.45346000000000003</v>
      </c>
    </row>
    <row r="183" spans="1:6" x14ac:dyDescent="0.3">
      <c r="A183" s="54">
        <v>15000</v>
      </c>
      <c r="B183" s="19">
        <v>126</v>
      </c>
      <c r="C183" s="19">
        <v>3.9651299999999998E-5</v>
      </c>
      <c r="D183" s="19">
        <v>0.4</v>
      </c>
      <c r="E183" s="19"/>
      <c r="F183" s="19">
        <f t="shared" si="1"/>
        <v>0.44240000000000007</v>
      </c>
    </row>
    <row r="184" spans="1:6" x14ac:dyDescent="0.3">
      <c r="A184" s="54">
        <v>15000</v>
      </c>
      <c r="B184" s="19">
        <v>127</v>
      </c>
      <c r="C184" s="19">
        <v>3.8692300000000002E-5</v>
      </c>
      <c r="D184" s="19">
        <v>0.39</v>
      </c>
      <c r="E184" s="19"/>
      <c r="F184" s="19">
        <f t="shared" si="1"/>
        <v>0.43134000000000006</v>
      </c>
    </row>
    <row r="185" spans="1:6" x14ac:dyDescent="0.3">
      <c r="A185" s="54">
        <v>15000</v>
      </c>
      <c r="B185" s="19">
        <v>128</v>
      </c>
      <c r="C185" s="19">
        <v>3.77611E-5</v>
      </c>
      <c r="D185" s="19">
        <v>0.38</v>
      </c>
      <c r="E185" s="19"/>
      <c r="F185" s="19">
        <f t="shared" si="1"/>
        <v>0.42028000000000004</v>
      </c>
    </row>
    <row r="186" spans="1:6" x14ac:dyDescent="0.3">
      <c r="A186" s="54">
        <v>15000</v>
      </c>
      <c r="B186" s="19">
        <v>129</v>
      </c>
      <c r="C186" s="19">
        <v>3.6856800000000003E-5</v>
      </c>
      <c r="D186" s="19">
        <v>0.37</v>
      </c>
      <c r="E186" s="19"/>
      <c r="F186" s="19">
        <f t="shared" si="1"/>
        <v>0.40922000000000003</v>
      </c>
    </row>
    <row r="187" spans="1:6" x14ac:dyDescent="0.3">
      <c r="A187" s="54">
        <v>15000</v>
      </c>
      <c r="B187" s="19">
        <v>130</v>
      </c>
      <c r="C187" s="19">
        <v>3.5978400000000001E-5</v>
      </c>
      <c r="D187" s="19">
        <v>0.36</v>
      </c>
      <c r="E187" s="19"/>
      <c r="F187" s="19">
        <f t="shared" ref="F187:F250" si="2">D187*1.106</f>
        <v>0.39816000000000001</v>
      </c>
    </row>
    <row r="188" spans="1:6" x14ac:dyDescent="0.3">
      <c r="A188" s="54">
        <v>15000</v>
      </c>
      <c r="B188" s="19">
        <v>131</v>
      </c>
      <c r="C188" s="19">
        <v>3.51251E-5</v>
      </c>
      <c r="D188" s="19">
        <v>0.35</v>
      </c>
      <c r="E188" s="19"/>
      <c r="F188" s="19">
        <f t="shared" si="2"/>
        <v>0.3871</v>
      </c>
    </row>
    <row r="189" spans="1:6" x14ac:dyDescent="0.3">
      <c r="A189" s="54">
        <v>15000</v>
      </c>
      <c r="B189" s="19">
        <v>132</v>
      </c>
      <c r="C189" s="19">
        <v>3.4295999999999998E-5</v>
      </c>
      <c r="D189" s="19">
        <v>0.34</v>
      </c>
      <c r="E189" s="19"/>
      <c r="F189" s="19">
        <f t="shared" si="2"/>
        <v>0.37604000000000004</v>
      </c>
    </row>
    <row r="190" spans="1:6" x14ac:dyDescent="0.3">
      <c r="A190" s="54">
        <v>15000</v>
      </c>
      <c r="B190" s="19">
        <v>133</v>
      </c>
      <c r="C190" s="19">
        <v>3.34903E-5</v>
      </c>
      <c r="D190" s="19">
        <v>0.33</v>
      </c>
      <c r="E190" s="19"/>
      <c r="F190" s="19">
        <f t="shared" si="2"/>
        <v>0.36498000000000003</v>
      </c>
    </row>
    <row r="191" spans="1:6" x14ac:dyDescent="0.3">
      <c r="A191" s="54">
        <v>15000</v>
      </c>
      <c r="B191" s="19">
        <v>134</v>
      </c>
      <c r="C191" s="19">
        <v>3.2707199999999997E-5</v>
      </c>
      <c r="D191" s="19">
        <v>0.33</v>
      </c>
      <c r="E191" s="19"/>
      <c r="F191" s="19">
        <f t="shared" si="2"/>
        <v>0.36498000000000003</v>
      </c>
    </row>
    <row r="192" spans="1:6" x14ac:dyDescent="0.3">
      <c r="A192" s="54">
        <v>15000</v>
      </c>
      <c r="B192" s="19">
        <v>135</v>
      </c>
      <c r="C192" s="19">
        <v>3.1945900000000002E-5</v>
      </c>
      <c r="D192" s="19">
        <v>0.32</v>
      </c>
      <c r="E192" s="19"/>
      <c r="F192" s="19">
        <f t="shared" si="2"/>
        <v>0.35392000000000001</v>
      </c>
    </row>
    <row r="193" spans="1:6" x14ac:dyDescent="0.3">
      <c r="A193" s="54">
        <v>15000</v>
      </c>
      <c r="B193" s="19">
        <v>136</v>
      </c>
      <c r="C193" s="19">
        <v>3.1205599999999998E-5</v>
      </c>
      <c r="D193" s="19">
        <v>0.31</v>
      </c>
      <c r="E193" s="19"/>
      <c r="F193" s="19">
        <f t="shared" si="2"/>
        <v>0.34286000000000005</v>
      </c>
    </row>
    <row r="194" spans="1:6" x14ac:dyDescent="0.3">
      <c r="A194" s="54">
        <v>15000</v>
      </c>
      <c r="B194" s="19">
        <v>137</v>
      </c>
      <c r="C194" s="19">
        <v>3.0485799999999999E-5</v>
      </c>
      <c r="D194" s="19">
        <v>0.3</v>
      </c>
      <c r="E194" s="19"/>
      <c r="F194" s="19">
        <f t="shared" si="2"/>
        <v>0.33180000000000004</v>
      </c>
    </row>
    <row r="195" spans="1:6" x14ac:dyDescent="0.3">
      <c r="A195" s="54">
        <v>15000</v>
      </c>
      <c r="B195" s="19">
        <v>138</v>
      </c>
      <c r="C195" s="19">
        <v>2.9785799999999999E-5</v>
      </c>
      <c r="D195" s="19">
        <v>0.3</v>
      </c>
      <c r="E195" s="19"/>
      <c r="F195" s="19">
        <f t="shared" si="2"/>
        <v>0.33180000000000004</v>
      </c>
    </row>
    <row r="196" spans="1:6" x14ac:dyDescent="0.3">
      <c r="A196" s="54">
        <v>15000</v>
      </c>
      <c r="B196" s="19">
        <v>139</v>
      </c>
      <c r="C196" s="19">
        <v>2.91048E-5</v>
      </c>
      <c r="D196" s="19">
        <v>0.28999999999999998</v>
      </c>
      <c r="E196" s="19"/>
      <c r="F196" s="19">
        <f t="shared" si="2"/>
        <v>0.32074000000000003</v>
      </c>
    </row>
    <row r="197" spans="1:6" x14ac:dyDescent="0.3">
      <c r="A197" s="54">
        <v>15000</v>
      </c>
      <c r="B197" s="19">
        <v>140</v>
      </c>
      <c r="C197" s="19">
        <v>2.84422E-5</v>
      </c>
      <c r="D197" s="19">
        <v>0.28000000000000003</v>
      </c>
      <c r="E197" s="19"/>
      <c r="F197" s="19">
        <f t="shared" si="2"/>
        <v>0.30968000000000007</v>
      </c>
    </row>
    <row r="198" spans="1:6" x14ac:dyDescent="0.3">
      <c r="A198" s="54">
        <v>15000</v>
      </c>
      <c r="B198" s="19">
        <v>141</v>
      </c>
      <c r="C198" s="19">
        <v>2.77976E-5</v>
      </c>
      <c r="D198" s="19">
        <v>0.28000000000000003</v>
      </c>
      <c r="E198" s="19"/>
      <c r="F198" s="19">
        <f t="shared" si="2"/>
        <v>0.30968000000000007</v>
      </c>
    </row>
    <row r="199" spans="1:6" x14ac:dyDescent="0.3">
      <c r="A199" s="54">
        <v>15000</v>
      </c>
      <c r="B199" s="19">
        <v>142</v>
      </c>
      <c r="C199" s="19">
        <v>2.7170199999999999E-5</v>
      </c>
      <c r="D199" s="19">
        <v>0.27</v>
      </c>
      <c r="E199" s="19"/>
      <c r="F199" s="19">
        <f t="shared" si="2"/>
        <v>0.29862000000000005</v>
      </c>
    </row>
    <row r="200" spans="1:6" x14ac:dyDescent="0.3">
      <c r="A200" s="54">
        <v>15000</v>
      </c>
      <c r="B200" s="19">
        <v>143</v>
      </c>
      <c r="C200" s="19">
        <v>2.6559599999999999E-5</v>
      </c>
      <c r="D200" s="19">
        <v>0.27</v>
      </c>
      <c r="E200" s="19"/>
      <c r="F200" s="19">
        <f t="shared" si="2"/>
        <v>0.29862000000000005</v>
      </c>
    </row>
    <row r="201" spans="1:6" x14ac:dyDescent="0.3">
      <c r="A201" s="54">
        <v>15000</v>
      </c>
      <c r="B201" s="19">
        <v>144</v>
      </c>
      <c r="C201" s="19">
        <v>2.59652E-5</v>
      </c>
      <c r="D201" s="19">
        <v>0.26</v>
      </c>
      <c r="E201" s="19"/>
      <c r="F201" s="19">
        <f t="shared" si="2"/>
        <v>0.28756000000000004</v>
      </c>
    </row>
    <row r="202" spans="1:6" x14ac:dyDescent="0.3">
      <c r="A202" s="54">
        <v>15000</v>
      </c>
      <c r="B202" s="19">
        <v>145</v>
      </c>
      <c r="C202" s="19">
        <v>2.5386400000000001E-5</v>
      </c>
      <c r="D202" s="19">
        <v>0.25</v>
      </c>
      <c r="E202" s="19"/>
      <c r="F202" s="19">
        <f t="shared" si="2"/>
        <v>0.27650000000000002</v>
      </c>
    </row>
    <row r="203" spans="1:6" x14ac:dyDescent="0.3">
      <c r="A203" s="54">
        <v>15000</v>
      </c>
      <c r="B203" s="19">
        <v>146</v>
      </c>
      <c r="C203" s="19">
        <v>2.4822899999999999E-5</v>
      </c>
      <c r="D203" s="19">
        <v>0.25</v>
      </c>
      <c r="E203" s="19"/>
      <c r="F203" s="19">
        <f t="shared" si="2"/>
        <v>0.27650000000000002</v>
      </c>
    </row>
    <row r="204" spans="1:6" x14ac:dyDescent="0.3">
      <c r="A204" s="54">
        <v>15000</v>
      </c>
      <c r="B204" s="19">
        <v>147</v>
      </c>
      <c r="C204" s="19">
        <v>2.4274199999999999E-5</v>
      </c>
      <c r="D204" s="19">
        <v>0.24</v>
      </c>
      <c r="E204" s="19"/>
      <c r="F204" s="19">
        <f t="shared" si="2"/>
        <v>0.26544000000000001</v>
      </c>
    </row>
    <row r="205" spans="1:6" x14ac:dyDescent="0.3">
      <c r="A205" s="54">
        <v>15000</v>
      </c>
      <c r="B205" s="19">
        <v>148</v>
      </c>
      <c r="C205" s="19">
        <v>2.3739699999999999E-5</v>
      </c>
      <c r="D205" s="19">
        <v>0.24</v>
      </c>
      <c r="E205" s="19"/>
      <c r="F205" s="19">
        <f t="shared" si="2"/>
        <v>0.26544000000000001</v>
      </c>
    </row>
    <row r="206" spans="1:6" x14ac:dyDescent="0.3">
      <c r="A206" s="54">
        <v>15000</v>
      </c>
      <c r="B206" s="19">
        <v>149</v>
      </c>
      <c r="C206" s="19">
        <v>2.3219099999999999E-5</v>
      </c>
      <c r="D206" s="19">
        <v>0.23</v>
      </c>
      <c r="E206" s="19"/>
      <c r="F206" s="19">
        <f t="shared" si="2"/>
        <v>0.25438000000000005</v>
      </c>
    </row>
    <row r="207" spans="1:6" x14ac:dyDescent="0.3">
      <c r="A207" s="54">
        <v>15000</v>
      </c>
      <c r="B207" s="19">
        <v>150</v>
      </c>
      <c r="C207" s="19">
        <v>2.2711800000000002E-5</v>
      </c>
      <c r="D207" s="19">
        <v>0.23</v>
      </c>
      <c r="E207" s="19"/>
      <c r="F207" s="19">
        <f t="shared" si="2"/>
        <v>0.25438000000000005</v>
      </c>
    </row>
    <row r="208" spans="1:6" x14ac:dyDescent="0.3">
      <c r="A208" s="54">
        <v>15000</v>
      </c>
      <c r="B208" s="19">
        <v>151</v>
      </c>
      <c r="C208" s="19">
        <v>2.2217599999999999E-5</v>
      </c>
      <c r="D208" s="19">
        <v>0.22</v>
      </c>
      <c r="E208" s="19"/>
      <c r="F208" s="19">
        <f t="shared" si="2"/>
        <v>0.24332000000000001</v>
      </c>
    </row>
    <row r="209" spans="1:6" x14ac:dyDescent="0.3">
      <c r="A209" s="54">
        <v>15000</v>
      </c>
      <c r="B209" s="19">
        <v>152</v>
      </c>
      <c r="C209" s="19">
        <v>2.1736E-5</v>
      </c>
      <c r="D209" s="19">
        <v>0.22</v>
      </c>
      <c r="E209" s="19"/>
      <c r="F209" s="19">
        <f t="shared" si="2"/>
        <v>0.24332000000000001</v>
      </c>
    </row>
    <row r="210" spans="1:6" x14ac:dyDescent="0.3">
      <c r="A210" s="54">
        <v>15000</v>
      </c>
      <c r="B210" s="19">
        <v>153</v>
      </c>
      <c r="C210" s="19">
        <v>2.1266700000000001E-5</v>
      </c>
      <c r="D210" s="19">
        <v>0.21</v>
      </c>
      <c r="E210" s="19"/>
      <c r="F210" s="19">
        <f t="shared" si="2"/>
        <v>0.23226000000000002</v>
      </c>
    </row>
    <row r="211" spans="1:6" x14ac:dyDescent="0.3">
      <c r="A211" s="54">
        <v>15000</v>
      </c>
      <c r="B211" s="19">
        <v>154</v>
      </c>
      <c r="C211" s="19">
        <v>2.0809200000000001E-5</v>
      </c>
      <c r="D211" s="19">
        <v>0.21</v>
      </c>
      <c r="E211" s="19"/>
      <c r="F211" s="19">
        <f t="shared" si="2"/>
        <v>0.23226000000000002</v>
      </c>
    </row>
    <row r="212" spans="1:6" x14ac:dyDescent="0.3">
      <c r="A212" s="54">
        <v>15000</v>
      </c>
      <c r="B212" s="19">
        <v>155</v>
      </c>
      <c r="C212" s="19">
        <v>2.0363199999999998E-5</v>
      </c>
      <c r="D212" s="19">
        <v>0.2</v>
      </c>
      <c r="E212" s="19"/>
      <c r="F212" s="19">
        <f t="shared" si="2"/>
        <v>0.22120000000000004</v>
      </c>
    </row>
    <row r="213" spans="1:6" x14ac:dyDescent="0.3">
      <c r="A213" s="54">
        <v>15000</v>
      </c>
      <c r="B213" s="19">
        <v>156</v>
      </c>
      <c r="C213" s="19">
        <v>1.99284E-5</v>
      </c>
      <c r="D213" s="19">
        <v>0.2</v>
      </c>
      <c r="E213" s="19"/>
      <c r="F213" s="19">
        <f t="shared" si="2"/>
        <v>0.22120000000000004</v>
      </c>
    </row>
    <row r="214" spans="1:6" x14ac:dyDescent="0.3">
      <c r="A214" s="54">
        <v>15000</v>
      </c>
      <c r="B214" s="19">
        <v>157</v>
      </c>
      <c r="C214" s="19">
        <v>1.9504499999999999E-5</v>
      </c>
      <c r="D214" s="19">
        <v>0.2</v>
      </c>
      <c r="E214" s="19"/>
      <c r="F214" s="19">
        <f t="shared" si="2"/>
        <v>0.22120000000000004</v>
      </c>
    </row>
    <row r="215" spans="1:6" x14ac:dyDescent="0.3">
      <c r="A215" s="54">
        <v>15000</v>
      </c>
      <c r="B215" s="19">
        <v>158</v>
      </c>
      <c r="C215" s="19">
        <v>1.9091000000000001E-5</v>
      </c>
      <c r="D215" s="19">
        <v>0.19</v>
      </c>
      <c r="E215" s="19"/>
      <c r="F215" s="19">
        <f t="shared" si="2"/>
        <v>0.21014000000000002</v>
      </c>
    </row>
    <row r="216" spans="1:6" x14ac:dyDescent="0.3">
      <c r="A216" s="54">
        <v>15000</v>
      </c>
      <c r="B216" s="19">
        <v>159</v>
      </c>
      <c r="C216" s="19">
        <v>1.8687800000000001E-5</v>
      </c>
      <c r="D216" s="19">
        <v>0.19</v>
      </c>
      <c r="E216" s="19"/>
      <c r="F216" s="19">
        <f t="shared" si="2"/>
        <v>0.21014000000000002</v>
      </c>
    </row>
    <row r="217" spans="1:6" x14ac:dyDescent="0.3">
      <c r="A217" s="54">
        <v>15000</v>
      </c>
      <c r="B217" s="19">
        <v>160</v>
      </c>
      <c r="C217" s="19">
        <v>1.8294599999999999E-5</v>
      </c>
      <c r="D217" s="19">
        <v>0.18</v>
      </c>
      <c r="E217" s="19"/>
      <c r="F217" s="19">
        <f t="shared" si="2"/>
        <v>0.19908000000000001</v>
      </c>
    </row>
    <row r="218" spans="1:6" x14ac:dyDescent="0.3">
      <c r="A218" s="54">
        <v>15000</v>
      </c>
      <c r="B218" s="19">
        <v>161</v>
      </c>
      <c r="C218" s="19">
        <v>1.7910900000000002E-5</v>
      </c>
      <c r="D218" s="19">
        <v>0.18</v>
      </c>
      <c r="E218" s="19"/>
      <c r="F218" s="19">
        <f t="shared" si="2"/>
        <v>0.19908000000000001</v>
      </c>
    </row>
    <row r="219" spans="1:6" x14ac:dyDescent="0.3">
      <c r="A219" s="54">
        <v>15000</v>
      </c>
      <c r="B219" s="19">
        <v>162</v>
      </c>
      <c r="C219" s="19">
        <v>1.7536700000000001E-5</v>
      </c>
      <c r="D219" s="19">
        <v>0.18</v>
      </c>
      <c r="E219" s="19"/>
      <c r="F219" s="19">
        <f t="shared" si="2"/>
        <v>0.19908000000000001</v>
      </c>
    </row>
    <row r="220" spans="1:6" x14ac:dyDescent="0.3">
      <c r="A220" s="54">
        <v>15000</v>
      </c>
      <c r="B220" s="19">
        <v>163</v>
      </c>
      <c r="C220" s="19">
        <v>1.71715E-5</v>
      </c>
      <c r="D220" s="19">
        <v>0.17</v>
      </c>
      <c r="E220" s="19"/>
      <c r="F220" s="19">
        <f t="shared" si="2"/>
        <v>0.18802000000000002</v>
      </c>
    </row>
    <row r="221" spans="1:6" x14ac:dyDescent="0.3">
      <c r="A221" s="54">
        <v>15000</v>
      </c>
      <c r="B221" s="19">
        <v>164</v>
      </c>
      <c r="C221" s="19">
        <v>1.6815200000000001E-5</v>
      </c>
      <c r="D221" s="19">
        <v>0.17</v>
      </c>
      <c r="E221" s="19"/>
      <c r="F221" s="19">
        <f t="shared" si="2"/>
        <v>0.18802000000000002</v>
      </c>
    </row>
    <row r="222" spans="1:6" x14ac:dyDescent="0.3">
      <c r="A222" s="54">
        <v>15000</v>
      </c>
      <c r="B222" s="19">
        <v>165</v>
      </c>
      <c r="C222" s="19">
        <v>1.6467400000000001E-5</v>
      </c>
      <c r="D222" s="19">
        <v>0.16</v>
      </c>
      <c r="E222" s="19"/>
      <c r="F222" s="19">
        <f t="shared" si="2"/>
        <v>0.17696000000000001</v>
      </c>
    </row>
    <row r="223" spans="1:6" x14ac:dyDescent="0.3">
      <c r="A223" s="54">
        <v>15000</v>
      </c>
      <c r="B223" s="19">
        <v>166</v>
      </c>
      <c r="C223" s="19">
        <v>1.6127999999999999E-5</v>
      </c>
      <c r="D223" s="19">
        <v>0.16</v>
      </c>
      <c r="E223" s="19"/>
      <c r="F223" s="19">
        <f t="shared" si="2"/>
        <v>0.17696000000000001</v>
      </c>
    </row>
    <row r="224" spans="1:6" x14ac:dyDescent="0.3">
      <c r="A224" s="54">
        <v>15000</v>
      </c>
      <c r="B224" s="19">
        <v>167</v>
      </c>
      <c r="C224" s="19">
        <v>1.5796700000000001E-5</v>
      </c>
      <c r="D224" s="19">
        <v>0.16</v>
      </c>
      <c r="E224" s="19"/>
      <c r="F224" s="19">
        <f t="shared" si="2"/>
        <v>0.17696000000000001</v>
      </c>
    </row>
    <row r="225" spans="1:6" x14ac:dyDescent="0.3">
      <c r="A225" s="54">
        <v>15000</v>
      </c>
      <c r="B225" s="19">
        <v>168</v>
      </c>
      <c r="C225" s="19">
        <v>1.54733E-5</v>
      </c>
      <c r="D225" s="19">
        <v>0.15</v>
      </c>
      <c r="E225" s="19"/>
      <c r="F225" s="19">
        <f t="shared" si="2"/>
        <v>0.16590000000000002</v>
      </c>
    </row>
    <row r="226" spans="1:6" x14ac:dyDescent="0.3">
      <c r="A226" s="54">
        <v>15000</v>
      </c>
      <c r="B226" s="19">
        <v>169</v>
      </c>
      <c r="C226" s="19">
        <v>1.51576E-5</v>
      </c>
      <c r="D226" s="19">
        <v>0.15</v>
      </c>
      <c r="E226" s="19"/>
      <c r="F226" s="19">
        <f t="shared" si="2"/>
        <v>0.16590000000000002</v>
      </c>
    </row>
    <row r="227" spans="1:6" x14ac:dyDescent="0.3">
      <c r="A227" s="54">
        <v>15000</v>
      </c>
      <c r="B227" s="19">
        <v>170</v>
      </c>
      <c r="C227" s="19">
        <v>1.48493E-5</v>
      </c>
      <c r="D227" s="19">
        <v>0.15</v>
      </c>
      <c r="E227" s="19"/>
      <c r="F227" s="19">
        <f t="shared" si="2"/>
        <v>0.16590000000000002</v>
      </c>
    </row>
    <row r="228" spans="1:6" x14ac:dyDescent="0.3">
      <c r="A228" s="54">
        <v>15000</v>
      </c>
      <c r="B228" s="19">
        <v>171</v>
      </c>
      <c r="C228" s="19">
        <v>1.4548299999999999E-5</v>
      </c>
      <c r="D228" s="19">
        <v>0.15</v>
      </c>
      <c r="E228" s="19"/>
      <c r="F228" s="19">
        <f t="shared" si="2"/>
        <v>0.16590000000000002</v>
      </c>
    </row>
    <row r="229" spans="1:6" x14ac:dyDescent="0.3">
      <c r="A229" s="54">
        <v>15000</v>
      </c>
      <c r="B229" s="19">
        <v>172</v>
      </c>
      <c r="C229" s="19">
        <v>1.42543E-5</v>
      </c>
      <c r="D229" s="19">
        <v>0.14000000000000001</v>
      </c>
      <c r="E229" s="19"/>
      <c r="F229" s="19">
        <f t="shared" si="2"/>
        <v>0.15484000000000003</v>
      </c>
    </row>
    <row r="230" spans="1:6" x14ac:dyDescent="0.3">
      <c r="A230" s="54">
        <v>15000</v>
      </c>
      <c r="B230" s="19">
        <v>173</v>
      </c>
      <c r="C230" s="19">
        <v>1.3967200000000001E-5</v>
      </c>
      <c r="D230" s="19">
        <v>0.14000000000000001</v>
      </c>
      <c r="E230" s="19"/>
      <c r="F230" s="19">
        <f t="shared" si="2"/>
        <v>0.15484000000000003</v>
      </c>
    </row>
    <row r="231" spans="1:6" x14ac:dyDescent="0.3">
      <c r="A231" s="54">
        <v>15000</v>
      </c>
      <c r="B231" s="19">
        <v>174</v>
      </c>
      <c r="C231" s="19">
        <v>1.3686800000000001E-5</v>
      </c>
      <c r="D231" s="19">
        <v>0.14000000000000001</v>
      </c>
      <c r="E231" s="19"/>
      <c r="F231" s="19">
        <f t="shared" si="2"/>
        <v>0.15484000000000003</v>
      </c>
    </row>
    <row r="232" spans="1:6" x14ac:dyDescent="0.3">
      <c r="A232" s="54">
        <v>15000</v>
      </c>
      <c r="B232" s="19">
        <v>175</v>
      </c>
      <c r="C232" s="19">
        <v>1.34128E-5</v>
      </c>
      <c r="D232" s="19">
        <v>0.13</v>
      </c>
      <c r="E232" s="19"/>
      <c r="F232" s="19">
        <f t="shared" si="2"/>
        <v>0.14378000000000002</v>
      </c>
    </row>
    <row r="233" spans="1:6" x14ac:dyDescent="0.3">
      <c r="A233" s="54">
        <v>15000</v>
      </c>
      <c r="B233" s="19">
        <v>176</v>
      </c>
      <c r="C233" s="19">
        <v>1.3145200000000001E-5</v>
      </c>
      <c r="D233" s="19">
        <v>0.13</v>
      </c>
      <c r="E233" s="19"/>
      <c r="F233" s="19">
        <f t="shared" si="2"/>
        <v>0.14378000000000002</v>
      </c>
    </row>
    <row r="234" spans="1:6" x14ac:dyDescent="0.3">
      <c r="A234" s="54">
        <v>15000</v>
      </c>
      <c r="B234" s="19">
        <v>177</v>
      </c>
      <c r="C234" s="19">
        <v>1.28837E-5</v>
      </c>
      <c r="D234" s="19">
        <v>0.13</v>
      </c>
      <c r="E234" s="19"/>
      <c r="F234" s="19">
        <f t="shared" si="2"/>
        <v>0.14378000000000002</v>
      </c>
    </row>
    <row r="235" spans="1:6" x14ac:dyDescent="0.3">
      <c r="A235" s="54">
        <v>15000</v>
      </c>
      <c r="B235" s="19">
        <v>178</v>
      </c>
      <c r="C235" s="19">
        <v>1.26282E-5</v>
      </c>
      <c r="D235" s="19">
        <v>0.13</v>
      </c>
      <c r="E235" s="19"/>
      <c r="F235" s="19">
        <f t="shared" si="2"/>
        <v>0.14378000000000002</v>
      </c>
    </row>
    <row r="236" spans="1:6" x14ac:dyDescent="0.3">
      <c r="A236" s="54">
        <v>15000</v>
      </c>
      <c r="B236" s="19">
        <v>179</v>
      </c>
      <c r="C236" s="19">
        <v>1.23786E-5</v>
      </c>
      <c r="D236" s="19">
        <v>0.12</v>
      </c>
      <c r="E236" s="19"/>
      <c r="F236" s="19">
        <f t="shared" si="2"/>
        <v>0.13272</v>
      </c>
    </row>
    <row r="237" spans="1:6" x14ac:dyDescent="0.3">
      <c r="A237" s="54">
        <v>15000</v>
      </c>
      <c r="B237" s="19">
        <v>180</v>
      </c>
      <c r="C237" s="19">
        <v>1.2134600000000001E-5</v>
      </c>
      <c r="D237" s="19">
        <v>0.12</v>
      </c>
      <c r="E237" s="19"/>
      <c r="F237" s="19">
        <f t="shared" si="2"/>
        <v>0.13272</v>
      </c>
    </row>
    <row r="238" spans="1:6" x14ac:dyDescent="0.3">
      <c r="A238" s="54">
        <v>15000</v>
      </c>
      <c r="B238" s="19">
        <v>181</v>
      </c>
      <c r="C238" s="19">
        <v>1.18962E-5</v>
      </c>
      <c r="D238" s="19">
        <v>0.12</v>
      </c>
      <c r="E238" s="19"/>
      <c r="F238" s="19">
        <f t="shared" si="2"/>
        <v>0.13272</v>
      </c>
    </row>
    <row r="239" spans="1:6" x14ac:dyDescent="0.3">
      <c r="A239" s="54">
        <v>15000</v>
      </c>
      <c r="B239" s="19">
        <v>182</v>
      </c>
      <c r="C239" s="19">
        <v>1.16631E-5</v>
      </c>
      <c r="D239" s="19">
        <v>0.12</v>
      </c>
      <c r="E239" s="19"/>
      <c r="F239" s="19">
        <f t="shared" si="2"/>
        <v>0.13272</v>
      </c>
    </row>
    <row r="240" spans="1:6" x14ac:dyDescent="0.3">
      <c r="A240" s="54">
        <v>15000</v>
      </c>
      <c r="B240" s="19">
        <v>183</v>
      </c>
      <c r="C240" s="19">
        <v>1.14353E-5</v>
      </c>
      <c r="D240" s="19">
        <v>0.11</v>
      </c>
      <c r="E240" s="19"/>
      <c r="F240" s="19">
        <f t="shared" si="2"/>
        <v>0.12166</v>
      </c>
    </row>
    <row r="241" spans="1:6" x14ac:dyDescent="0.3">
      <c r="A241" s="54">
        <v>15000</v>
      </c>
      <c r="B241" s="19">
        <v>184</v>
      </c>
      <c r="C241" s="19">
        <v>1.12125E-5</v>
      </c>
      <c r="D241" s="19">
        <v>0.11</v>
      </c>
      <c r="E241" s="19"/>
      <c r="F241" s="19">
        <f t="shared" si="2"/>
        <v>0.12166</v>
      </c>
    </row>
    <row r="242" spans="1:6" x14ac:dyDescent="0.3">
      <c r="A242" s="54">
        <v>15000</v>
      </c>
      <c r="B242" s="19">
        <v>185</v>
      </c>
      <c r="C242" s="19">
        <v>1.09948E-5</v>
      </c>
      <c r="D242" s="19">
        <v>0.11</v>
      </c>
      <c r="E242" s="19"/>
      <c r="F242" s="19">
        <f t="shared" si="2"/>
        <v>0.12166</v>
      </c>
    </row>
    <row r="243" spans="1:6" x14ac:dyDescent="0.3">
      <c r="A243" s="54">
        <v>15000</v>
      </c>
      <c r="B243" s="19">
        <v>186</v>
      </c>
      <c r="C243" s="19">
        <v>1.0781899999999999E-5</v>
      </c>
      <c r="D243" s="19">
        <v>0.11</v>
      </c>
      <c r="E243" s="19"/>
      <c r="F243" s="19">
        <f t="shared" si="2"/>
        <v>0.12166</v>
      </c>
    </row>
    <row r="244" spans="1:6" x14ac:dyDescent="0.3">
      <c r="A244" s="54">
        <v>15000</v>
      </c>
      <c r="B244" s="19">
        <v>187</v>
      </c>
      <c r="C244" s="19">
        <v>1.05737E-5</v>
      </c>
      <c r="D244" s="19">
        <v>0.11</v>
      </c>
      <c r="E244" s="19"/>
      <c r="F244" s="19">
        <f t="shared" si="2"/>
        <v>0.12166</v>
      </c>
    </row>
    <row r="245" spans="1:6" x14ac:dyDescent="0.3">
      <c r="A245" s="54">
        <v>15000</v>
      </c>
      <c r="B245" s="19">
        <v>188</v>
      </c>
      <c r="C245" s="19">
        <v>1.0370099999999999E-5</v>
      </c>
      <c r="D245" s="19">
        <v>0.1</v>
      </c>
      <c r="E245" s="19"/>
      <c r="F245" s="19">
        <f t="shared" si="2"/>
        <v>0.11060000000000002</v>
      </c>
    </row>
    <row r="246" spans="1:6" x14ac:dyDescent="0.3">
      <c r="A246" s="54">
        <v>15000</v>
      </c>
      <c r="B246" s="19">
        <v>189</v>
      </c>
      <c r="C246" s="19">
        <v>1.0171E-5</v>
      </c>
      <c r="D246" s="19">
        <v>0.1</v>
      </c>
      <c r="E246" s="19"/>
      <c r="F246" s="19">
        <f t="shared" si="2"/>
        <v>0.11060000000000002</v>
      </c>
    </row>
    <row r="247" spans="1:6" x14ac:dyDescent="0.3">
      <c r="A247" s="54">
        <v>15000</v>
      </c>
      <c r="B247" s="19">
        <v>190</v>
      </c>
      <c r="C247" s="19">
        <v>9.9762999999999997E-6</v>
      </c>
      <c r="D247" s="19">
        <v>0.1</v>
      </c>
      <c r="E247" s="19"/>
      <c r="F247" s="19">
        <f t="shared" si="2"/>
        <v>0.11060000000000002</v>
      </c>
    </row>
    <row r="248" spans="1:6" x14ac:dyDescent="0.3">
      <c r="A248" s="54">
        <v>15000</v>
      </c>
      <c r="B248" s="19">
        <v>191</v>
      </c>
      <c r="C248" s="19">
        <v>9.7858300000000008E-6</v>
      </c>
      <c r="D248" s="19">
        <v>0.1</v>
      </c>
      <c r="E248" s="19"/>
      <c r="F248" s="19">
        <f t="shared" si="2"/>
        <v>0.11060000000000002</v>
      </c>
    </row>
    <row r="249" spans="1:6" x14ac:dyDescent="0.3">
      <c r="A249" s="54">
        <v>15000</v>
      </c>
      <c r="B249" s="19">
        <v>192</v>
      </c>
      <c r="C249" s="19">
        <v>9.5995199999999999E-6</v>
      </c>
      <c r="D249" s="19">
        <v>0.1</v>
      </c>
      <c r="E249" s="19"/>
      <c r="F249" s="19">
        <f t="shared" si="2"/>
        <v>0.11060000000000002</v>
      </c>
    </row>
    <row r="250" spans="1:6" x14ac:dyDescent="0.3">
      <c r="A250" s="54">
        <v>15000</v>
      </c>
      <c r="B250" s="19">
        <v>193</v>
      </c>
      <c r="C250" s="19">
        <v>9.4172500000000003E-6</v>
      </c>
      <c r="D250" s="19">
        <v>0.09</v>
      </c>
      <c r="E250" s="19"/>
      <c r="F250" s="19">
        <f t="shared" si="2"/>
        <v>9.9540000000000003E-2</v>
      </c>
    </row>
    <row r="251" spans="1:6" x14ac:dyDescent="0.3">
      <c r="A251" s="54">
        <v>15000</v>
      </c>
      <c r="B251" s="19">
        <v>194</v>
      </c>
      <c r="C251" s="19">
        <v>9.2389299999999993E-6</v>
      </c>
      <c r="D251" s="19">
        <v>0.09</v>
      </c>
      <c r="E251" s="19"/>
      <c r="F251" s="19">
        <f t="shared" ref="F251:F257" si="3">D251*1.106</f>
        <v>9.9540000000000003E-2</v>
      </c>
    </row>
    <row r="252" spans="1:6" x14ac:dyDescent="0.3">
      <c r="A252" s="54">
        <v>15000</v>
      </c>
      <c r="B252" s="19">
        <v>195</v>
      </c>
      <c r="C252" s="19">
        <v>9.0644599999999999E-6</v>
      </c>
      <c r="D252" s="19">
        <v>0.09</v>
      </c>
      <c r="E252" s="19"/>
      <c r="F252" s="19">
        <f t="shared" si="3"/>
        <v>9.9540000000000003E-2</v>
      </c>
    </row>
    <row r="253" spans="1:6" x14ac:dyDescent="0.3">
      <c r="A253" s="54">
        <v>15000</v>
      </c>
      <c r="B253" s="19">
        <v>196</v>
      </c>
      <c r="C253" s="19">
        <v>8.8937400000000003E-6</v>
      </c>
      <c r="D253" s="19">
        <v>0.09</v>
      </c>
      <c r="E253" s="19"/>
      <c r="F253" s="19">
        <f t="shared" si="3"/>
        <v>9.9540000000000003E-2</v>
      </c>
    </row>
    <row r="254" spans="1:6" x14ac:dyDescent="0.3">
      <c r="A254" s="54">
        <v>15000</v>
      </c>
      <c r="B254" s="19">
        <v>197</v>
      </c>
      <c r="C254" s="19">
        <v>8.72669E-6</v>
      </c>
      <c r="D254" s="19">
        <v>0.09</v>
      </c>
      <c r="E254" s="19"/>
      <c r="F254" s="19">
        <f t="shared" si="3"/>
        <v>9.9540000000000003E-2</v>
      </c>
    </row>
    <row r="255" spans="1:6" x14ac:dyDescent="0.3">
      <c r="A255" s="54">
        <v>15000</v>
      </c>
      <c r="B255" s="19">
        <v>198</v>
      </c>
      <c r="C255" s="19">
        <v>8.5632100000000003E-6</v>
      </c>
      <c r="D255" s="19">
        <v>0.09</v>
      </c>
      <c r="E255" s="19"/>
      <c r="F255" s="19">
        <f t="shared" si="3"/>
        <v>9.9540000000000003E-2</v>
      </c>
    </row>
    <row r="256" spans="1:6" x14ac:dyDescent="0.3">
      <c r="A256" s="54">
        <v>15000</v>
      </c>
      <c r="B256" s="19">
        <v>199</v>
      </c>
      <c r="C256" s="19">
        <v>8.4032200000000008E-6</v>
      </c>
      <c r="D256" s="19">
        <v>0.08</v>
      </c>
      <c r="E256" s="19"/>
      <c r="F256" s="19">
        <f t="shared" si="3"/>
        <v>8.8480000000000003E-2</v>
      </c>
    </row>
    <row r="257" spans="1:6" x14ac:dyDescent="0.3">
      <c r="A257" s="54">
        <v>15000</v>
      </c>
      <c r="B257" s="19">
        <v>200</v>
      </c>
      <c r="C257" s="19">
        <v>8.2466199999999997E-6</v>
      </c>
      <c r="D257" s="19">
        <v>0.08</v>
      </c>
      <c r="E257" s="19"/>
      <c r="F257" s="19">
        <f t="shared" si="3"/>
        <v>8.8480000000000003E-2</v>
      </c>
    </row>
    <row r="259" spans="1:6" x14ac:dyDescent="0.3">
      <c r="A259" s="17" t="s">
        <v>475</v>
      </c>
    </row>
    <row r="260" spans="1:6" x14ac:dyDescent="0.3">
      <c r="A260" s="54" t="s">
        <v>435</v>
      </c>
      <c r="B260" s="19" t="s">
        <v>436</v>
      </c>
      <c r="C260" s="19">
        <v>22</v>
      </c>
      <c r="D260" s="19" t="s">
        <v>199</v>
      </c>
      <c r="E260" s="19" t="s">
        <v>437</v>
      </c>
      <c r="F260" s="19"/>
    </row>
    <row r="261" spans="1:6" x14ac:dyDescent="0.3">
      <c r="A261" s="54" t="s">
        <v>438</v>
      </c>
      <c r="B261" s="19" t="s">
        <v>439</v>
      </c>
      <c r="C261" s="19" t="s">
        <v>440</v>
      </c>
      <c r="D261" s="19">
        <v>15000</v>
      </c>
      <c r="E261" s="19"/>
      <c r="F261" s="19" t="s">
        <v>473</v>
      </c>
    </row>
    <row r="262" spans="1:6" x14ac:dyDescent="0.3">
      <c r="A262" s="54" t="s">
        <v>441</v>
      </c>
      <c r="B262" s="19" t="s">
        <v>442</v>
      </c>
      <c r="C262" s="19" t="s">
        <v>443</v>
      </c>
      <c r="D262" s="19" t="s">
        <v>444</v>
      </c>
      <c r="E262" s="19"/>
      <c r="F262" s="19" t="s">
        <v>474</v>
      </c>
    </row>
    <row r="263" spans="1:6" x14ac:dyDescent="0.3">
      <c r="A263" s="54">
        <v>15000</v>
      </c>
      <c r="B263" s="19">
        <v>1</v>
      </c>
      <c r="C263" s="19">
        <v>0.29611000000000004</v>
      </c>
      <c r="D263" s="20">
        <f t="shared" ref="D263:D462" si="4">C263*10000</f>
        <v>2961.1000000000004</v>
      </c>
      <c r="E263" s="19"/>
      <c r="F263" s="19">
        <f>D263*1.106</f>
        <v>3274.9766000000009</v>
      </c>
    </row>
    <row r="264" spans="1:6" x14ac:dyDescent="0.3">
      <c r="A264" s="54">
        <v>15000</v>
      </c>
      <c r="B264" s="19">
        <v>2</v>
      </c>
      <c r="C264" s="19">
        <v>0.234791</v>
      </c>
      <c r="D264" s="20">
        <f t="shared" si="4"/>
        <v>2347.91</v>
      </c>
      <c r="E264" s="19"/>
      <c r="F264" s="19">
        <f t="shared" ref="F264:F327" si="5">D264*1.106</f>
        <v>2596.7884600000002</v>
      </c>
    </row>
    <row r="265" spans="1:6" x14ac:dyDescent="0.3">
      <c r="A265" s="54">
        <v>15000</v>
      </c>
      <c r="B265" s="19">
        <v>3</v>
      </c>
      <c r="C265" s="19">
        <v>0.193021</v>
      </c>
      <c r="D265" s="20">
        <f t="shared" si="4"/>
        <v>1930.21</v>
      </c>
      <c r="E265" s="19"/>
      <c r="F265" s="19">
        <f t="shared" si="5"/>
        <v>2134.8122600000002</v>
      </c>
    </row>
    <row r="266" spans="1:6" x14ac:dyDescent="0.3">
      <c r="A266" s="54">
        <v>15000</v>
      </c>
      <c r="B266" s="19">
        <v>4</v>
      </c>
      <c r="C266" s="19">
        <v>0.16212499999999999</v>
      </c>
      <c r="D266" s="20">
        <f t="shared" si="4"/>
        <v>1621.25</v>
      </c>
      <c r="E266" s="19"/>
      <c r="F266" s="19">
        <f t="shared" si="5"/>
        <v>1793.1025000000002</v>
      </c>
    </row>
    <row r="267" spans="1:6" x14ac:dyDescent="0.3">
      <c r="A267" s="54">
        <v>15000</v>
      </c>
      <c r="B267" s="19">
        <v>5</v>
      </c>
      <c r="C267" s="19">
        <v>0.138238</v>
      </c>
      <c r="D267" s="20">
        <f t="shared" si="4"/>
        <v>1382.38</v>
      </c>
      <c r="E267" s="19"/>
      <c r="F267" s="19">
        <f t="shared" si="5"/>
        <v>1528.9122800000002</v>
      </c>
    </row>
    <row r="268" spans="1:6" x14ac:dyDescent="0.3">
      <c r="A268" s="54">
        <v>15000</v>
      </c>
      <c r="B268" s="19">
        <v>6</v>
      </c>
      <c r="C268" s="19">
        <v>0.11923199999999999</v>
      </c>
      <c r="D268" s="20">
        <f t="shared" si="4"/>
        <v>1192.32</v>
      </c>
      <c r="E268" s="19"/>
      <c r="F268" s="19">
        <f t="shared" si="5"/>
        <v>1318.7059200000001</v>
      </c>
    </row>
    <row r="269" spans="1:6" x14ac:dyDescent="0.3">
      <c r="A269" s="54">
        <v>15000</v>
      </c>
      <c r="B269" s="19">
        <v>7</v>
      </c>
      <c r="C269" s="19">
        <v>0.103794</v>
      </c>
      <c r="D269" s="20">
        <f t="shared" si="4"/>
        <v>1037.94</v>
      </c>
      <c r="E269" s="19"/>
      <c r="F269" s="19">
        <f t="shared" si="5"/>
        <v>1147.9616400000002</v>
      </c>
    </row>
    <row r="270" spans="1:6" x14ac:dyDescent="0.3">
      <c r="A270" s="54">
        <v>15000</v>
      </c>
      <c r="B270" s="19">
        <v>8</v>
      </c>
      <c r="C270" s="19">
        <v>9.1052999999999995E-2</v>
      </c>
      <c r="D270" s="20">
        <f t="shared" si="4"/>
        <v>910.53</v>
      </c>
      <c r="E270" s="19"/>
      <c r="F270" s="19">
        <f t="shared" si="5"/>
        <v>1007.04618</v>
      </c>
    </row>
    <row r="271" spans="1:6" x14ac:dyDescent="0.3">
      <c r="A271" s="54">
        <v>15000</v>
      </c>
      <c r="B271" s="19">
        <v>9</v>
      </c>
      <c r="C271" s="19">
        <v>8.0404799999999998E-2</v>
      </c>
      <c r="D271" s="20">
        <f t="shared" si="4"/>
        <v>804.048</v>
      </c>
      <c r="E271" s="19"/>
      <c r="F271" s="19">
        <f t="shared" si="5"/>
        <v>889.27708800000005</v>
      </c>
    </row>
    <row r="272" spans="1:6" x14ac:dyDescent="0.3">
      <c r="A272" s="54">
        <v>15000</v>
      </c>
      <c r="B272" s="19">
        <v>10</v>
      </c>
      <c r="C272" s="19">
        <v>7.1412000000000003E-2</v>
      </c>
      <c r="D272" s="20">
        <f t="shared" si="4"/>
        <v>714.12</v>
      </c>
      <c r="E272" s="19"/>
      <c r="F272" s="19">
        <f t="shared" si="5"/>
        <v>789.81672000000003</v>
      </c>
    </row>
    <row r="273" spans="1:6" x14ac:dyDescent="0.3">
      <c r="A273" s="54">
        <v>15000</v>
      </c>
      <c r="B273" s="19">
        <v>11</v>
      </c>
      <c r="C273" s="19">
        <v>6.3749600000000003E-2</v>
      </c>
      <c r="D273" s="20">
        <f t="shared" si="4"/>
        <v>637.49599999999998</v>
      </c>
      <c r="E273" s="19"/>
      <c r="F273" s="19">
        <f t="shared" si="5"/>
        <v>705.07057600000007</v>
      </c>
    </row>
    <row r="274" spans="1:6" x14ac:dyDescent="0.3">
      <c r="A274" s="54">
        <v>15000</v>
      </c>
      <c r="B274" s="19">
        <v>12</v>
      </c>
      <c r="C274" s="19">
        <v>5.7170800000000001E-2</v>
      </c>
      <c r="D274" s="20">
        <f t="shared" si="4"/>
        <v>571.70799999999997</v>
      </c>
      <c r="E274" s="19"/>
      <c r="F274" s="19">
        <f t="shared" si="5"/>
        <v>632.30904800000008</v>
      </c>
    </row>
    <row r="275" spans="1:6" x14ac:dyDescent="0.3">
      <c r="A275" s="54">
        <v>15000</v>
      </c>
      <c r="B275" s="19">
        <v>13</v>
      </c>
      <c r="C275" s="19">
        <v>5.1484200000000001E-2</v>
      </c>
      <c r="D275" s="20">
        <f t="shared" si="4"/>
        <v>514.84199999999998</v>
      </c>
      <c r="E275" s="19"/>
      <c r="F275" s="19">
        <f t="shared" si="5"/>
        <v>569.41525200000001</v>
      </c>
    </row>
    <row r="276" spans="1:6" x14ac:dyDescent="0.3">
      <c r="A276" s="54">
        <v>15000</v>
      </c>
      <c r="B276" s="19">
        <v>14</v>
      </c>
      <c r="C276" s="19">
        <v>4.6539499999999998E-2</v>
      </c>
      <c r="D276" s="20">
        <f t="shared" si="4"/>
        <v>465.39499999999998</v>
      </c>
      <c r="E276" s="19"/>
      <c r="F276" s="19">
        <f t="shared" si="5"/>
        <v>514.72687000000008</v>
      </c>
    </row>
    <row r="277" spans="1:6" x14ac:dyDescent="0.3">
      <c r="A277" s="54">
        <v>15000</v>
      </c>
      <c r="B277" s="19">
        <v>15</v>
      </c>
      <c r="C277" s="19">
        <v>4.2216799999999999E-2</v>
      </c>
      <c r="D277" s="20">
        <f t="shared" si="4"/>
        <v>422.16800000000001</v>
      </c>
      <c r="E277" s="19"/>
      <c r="F277" s="19">
        <f t="shared" si="5"/>
        <v>466.91780800000004</v>
      </c>
    </row>
    <row r="278" spans="1:6" x14ac:dyDescent="0.3">
      <c r="A278" s="54">
        <v>15000</v>
      </c>
      <c r="B278" s="19">
        <v>16</v>
      </c>
      <c r="C278" s="19">
        <v>3.8419499999999995E-2</v>
      </c>
      <c r="D278" s="20">
        <f t="shared" si="4"/>
        <v>384.19499999999994</v>
      </c>
      <c r="E278" s="19"/>
      <c r="F278" s="19">
        <f t="shared" si="5"/>
        <v>424.91966999999994</v>
      </c>
    </row>
    <row r="279" spans="1:6" x14ac:dyDescent="0.3">
      <c r="A279" s="54">
        <v>15000</v>
      </c>
      <c r="B279" s="19">
        <v>17</v>
      </c>
      <c r="C279" s="19">
        <v>3.50689E-2</v>
      </c>
      <c r="D279" s="20">
        <f t="shared" si="4"/>
        <v>350.68900000000002</v>
      </c>
      <c r="E279" s="19"/>
      <c r="F279" s="19">
        <f t="shared" si="5"/>
        <v>387.86203400000005</v>
      </c>
    </row>
    <row r="280" spans="1:6" x14ac:dyDescent="0.3">
      <c r="A280" s="54">
        <v>15000</v>
      </c>
      <c r="B280" s="19">
        <v>18</v>
      </c>
      <c r="C280" s="19">
        <v>3.2100299999999998E-2</v>
      </c>
      <c r="D280" s="20">
        <f t="shared" si="4"/>
        <v>321.00299999999999</v>
      </c>
      <c r="E280" s="19"/>
      <c r="F280" s="19">
        <f t="shared" si="5"/>
        <v>355.02931799999999</v>
      </c>
    </row>
    <row r="281" spans="1:6" x14ac:dyDescent="0.3">
      <c r="A281" s="54">
        <v>15000</v>
      </c>
      <c r="B281" s="19">
        <v>19</v>
      </c>
      <c r="C281" s="19">
        <v>2.9460199999999999E-2</v>
      </c>
      <c r="D281" s="20">
        <f t="shared" si="4"/>
        <v>294.60199999999998</v>
      </c>
      <c r="E281" s="19"/>
      <c r="F281" s="19">
        <f t="shared" si="5"/>
        <v>325.829812</v>
      </c>
    </row>
    <row r="282" spans="1:6" x14ac:dyDescent="0.3">
      <c r="A282" s="54">
        <v>15000</v>
      </c>
      <c r="B282" s="19">
        <v>20</v>
      </c>
      <c r="C282" s="19">
        <v>2.7104E-2</v>
      </c>
      <c r="D282" s="20">
        <f t="shared" si="4"/>
        <v>271.04000000000002</v>
      </c>
      <c r="E282" s="19"/>
      <c r="F282" s="19">
        <f t="shared" si="5"/>
        <v>299.77024000000006</v>
      </c>
    </row>
    <row r="283" spans="1:6" x14ac:dyDescent="0.3">
      <c r="A283" s="54">
        <v>15000</v>
      </c>
      <c r="B283" s="19">
        <v>21</v>
      </c>
      <c r="C283" s="19">
        <v>2.4994199999999998E-2</v>
      </c>
      <c r="D283" s="20">
        <f t="shared" si="4"/>
        <v>249.94199999999998</v>
      </c>
      <c r="E283" s="19"/>
      <c r="F283" s="19">
        <f t="shared" si="5"/>
        <v>276.43585200000001</v>
      </c>
    </row>
    <row r="284" spans="1:6" x14ac:dyDescent="0.3">
      <c r="A284" s="54">
        <v>15000</v>
      </c>
      <c r="B284" s="19">
        <v>22</v>
      </c>
      <c r="C284" s="19">
        <v>2.30992E-2</v>
      </c>
      <c r="D284" s="20">
        <f t="shared" si="4"/>
        <v>230.99199999999999</v>
      </c>
      <c r="E284" s="19"/>
      <c r="F284" s="19">
        <f t="shared" si="5"/>
        <v>255.47715200000002</v>
      </c>
    </row>
    <row r="285" spans="1:6" x14ac:dyDescent="0.3">
      <c r="A285" s="54">
        <v>15000</v>
      </c>
      <c r="B285" s="19">
        <v>23</v>
      </c>
      <c r="C285" s="19">
        <v>2.13923E-2</v>
      </c>
      <c r="D285" s="20">
        <f t="shared" si="4"/>
        <v>213.923</v>
      </c>
      <c r="E285" s="19"/>
      <c r="F285" s="19">
        <f t="shared" si="5"/>
        <v>236.59883800000003</v>
      </c>
    </row>
    <row r="286" spans="1:6" x14ac:dyDescent="0.3">
      <c r="A286" s="54">
        <v>15000</v>
      </c>
      <c r="B286" s="19">
        <v>24</v>
      </c>
      <c r="C286" s="19">
        <v>1.98505E-2</v>
      </c>
      <c r="D286" s="20">
        <f t="shared" si="4"/>
        <v>198.505</v>
      </c>
      <c r="E286" s="19"/>
      <c r="F286" s="19">
        <f t="shared" si="5"/>
        <v>219.54653000000002</v>
      </c>
    </row>
    <row r="287" spans="1:6" x14ac:dyDescent="0.3">
      <c r="A287" s="54">
        <v>15000</v>
      </c>
      <c r="B287" s="19">
        <v>25</v>
      </c>
      <c r="C287" s="19">
        <v>1.84542E-2</v>
      </c>
      <c r="D287" s="20">
        <f t="shared" si="4"/>
        <v>184.542</v>
      </c>
      <c r="E287" s="19"/>
      <c r="F287" s="19">
        <f t="shared" si="5"/>
        <v>204.10345200000003</v>
      </c>
    </row>
    <row r="288" spans="1:6" x14ac:dyDescent="0.3">
      <c r="A288" s="54">
        <v>15000</v>
      </c>
      <c r="B288" s="19">
        <v>26</v>
      </c>
      <c r="C288" s="19">
        <v>1.7186699999999999E-2</v>
      </c>
      <c r="D288" s="20">
        <f t="shared" si="4"/>
        <v>171.86699999999999</v>
      </c>
      <c r="E288" s="19"/>
      <c r="F288" s="19">
        <f t="shared" si="5"/>
        <v>190.084902</v>
      </c>
    </row>
    <row r="289" spans="1:6" x14ac:dyDescent="0.3">
      <c r="A289" s="54">
        <v>15000</v>
      </c>
      <c r="B289" s="19">
        <v>27</v>
      </c>
      <c r="C289" s="19">
        <v>1.6033200000000001E-2</v>
      </c>
      <c r="D289" s="20">
        <f t="shared" si="4"/>
        <v>160.33200000000002</v>
      </c>
      <c r="E289" s="19"/>
      <c r="F289" s="19">
        <f t="shared" si="5"/>
        <v>177.32719200000005</v>
      </c>
    </row>
    <row r="290" spans="1:6" x14ac:dyDescent="0.3">
      <c r="A290" s="54">
        <v>15000</v>
      </c>
      <c r="B290" s="19">
        <v>28</v>
      </c>
      <c r="C290" s="19">
        <v>1.4981299999999999E-2</v>
      </c>
      <c r="D290" s="20">
        <f t="shared" si="4"/>
        <v>149.81299999999999</v>
      </c>
      <c r="E290" s="19"/>
      <c r="F290" s="19">
        <f t="shared" si="5"/>
        <v>165.69317799999999</v>
      </c>
    </row>
    <row r="291" spans="1:6" x14ac:dyDescent="0.3">
      <c r="A291" s="54">
        <v>15000</v>
      </c>
      <c r="B291" s="19">
        <v>29</v>
      </c>
      <c r="C291" s="19">
        <v>1.4020000000000001E-2</v>
      </c>
      <c r="D291" s="20">
        <f t="shared" si="4"/>
        <v>140.20000000000002</v>
      </c>
      <c r="E291" s="19"/>
      <c r="F291" s="19">
        <f t="shared" si="5"/>
        <v>155.06120000000004</v>
      </c>
    </row>
    <row r="292" spans="1:6" x14ac:dyDescent="0.3">
      <c r="A292" s="54">
        <v>15000</v>
      </c>
      <c r="B292" s="19">
        <v>30</v>
      </c>
      <c r="C292" s="19">
        <v>1.31395E-2</v>
      </c>
      <c r="D292" s="20">
        <f t="shared" si="4"/>
        <v>131.39500000000001</v>
      </c>
      <c r="E292" s="19"/>
      <c r="F292" s="19">
        <f t="shared" si="5"/>
        <v>145.32287000000002</v>
      </c>
    </row>
    <row r="293" spans="1:6" x14ac:dyDescent="0.3">
      <c r="A293" s="54">
        <v>15000</v>
      </c>
      <c r="B293" s="19">
        <v>31</v>
      </c>
      <c r="C293" s="19">
        <v>1.2331699999999999E-2</v>
      </c>
      <c r="D293" s="20">
        <f t="shared" si="4"/>
        <v>123.31699999999999</v>
      </c>
      <c r="E293" s="19"/>
      <c r="F293" s="19">
        <f t="shared" si="5"/>
        <v>136.38860199999999</v>
      </c>
    </row>
    <row r="294" spans="1:6" x14ac:dyDescent="0.3">
      <c r="A294" s="54">
        <v>15000</v>
      </c>
      <c r="B294" s="19">
        <v>32</v>
      </c>
      <c r="C294" s="19">
        <v>1.15891E-2</v>
      </c>
      <c r="D294" s="20">
        <f t="shared" si="4"/>
        <v>115.89099999999999</v>
      </c>
      <c r="E294" s="19"/>
      <c r="F294" s="19">
        <f t="shared" si="5"/>
        <v>128.17544599999999</v>
      </c>
    </row>
    <row r="295" spans="1:6" x14ac:dyDescent="0.3">
      <c r="A295" s="54">
        <v>15000</v>
      </c>
      <c r="B295" s="19">
        <v>33</v>
      </c>
      <c r="C295" s="19">
        <v>1.09052E-2</v>
      </c>
      <c r="D295" s="20">
        <f t="shared" si="4"/>
        <v>109.05200000000001</v>
      </c>
      <c r="E295" s="19"/>
      <c r="F295" s="19">
        <f t="shared" si="5"/>
        <v>120.61151200000002</v>
      </c>
    </row>
    <row r="296" spans="1:6" x14ac:dyDescent="0.3">
      <c r="A296" s="54">
        <v>15000</v>
      </c>
      <c r="B296" s="19">
        <v>34</v>
      </c>
      <c r="C296" s="19">
        <v>1.0274199999999999E-2</v>
      </c>
      <c r="D296" s="20">
        <f t="shared" si="4"/>
        <v>102.74199999999999</v>
      </c>
      <c r="E296" s="19"/>
      <c r="F296" s="19">
        <f t="shared" si="5"/>
        <v>113.63265199999999</v>
      </c>
    </row>
    <row r="297" spans="1:6" x14ac:dyDescent="0.3">
      <c r="A297" s="54">
        <v>15000</v>
      </c>
      <c r="B297" s="19">
        <v>35</v>
      </c>
      <c r="C297" s="19">
        <v>9.6912700000000001E-3</v>
      </c>
      <c r="D297" s="20">
        <f t="shared" si="4"/>
        <v>96.912700000000001</v>
      </c>
      <c r="E297" s="19"/>
      <c r="F297" s="19">
        <f t="shared" si="5"/>
        <v>107.18544620000002</v>
      </c>
    </row>
    <row r="298" spans="1:6" x14ac:dyDescent="0.3">
      <c r="A298" s="54">
        <v>15000</v>
      </c>
      <c r="B298" s="19">
        <v>36</v>
      </c>
      <c r="C298" s="19">
        <v>9.1517200000000003E-3</v>
      </c>
      <c r="D298" s="20">
        <f t="shared" si="4"/>
        <v>91.517200000000003</v>
      </c>
      <c r="E298" s="19"/>
      <c r="F298" s="19">
        <f t="shared" si="5"/>
        <v>101.2180232</v>
      </c>
    </row>
    <row r="299" spans="1:6" x14ac:dyDescent="0.3">
      <c r="A299" s="54">
        <v>15000</v>
      </c>
      <c r="B299" s="19">
        <v>37</v>
      </c>
      <c r="C299" s="19">
        <v>8.6516100000000005E-3</v>
      </c>
      <c r="D299" s="20">
        <f t="shared" si="4"/>
        <v>86.516100000000009</v>
      </c>
      <c r="E299" s="19"/>
      <c r="F299" s="19">
        <f t="shared" si="5"/>
        <v>95.686806600000011</v>
      </c>
    </row>
    <row r="300" spans="1:6" x14ac:dyDescent="0.3">
      <c r="A300" s="54">
        <v>15000</v>
      </c>
      <c r="B300" s="19">
        <v>38</v>
      </c>
      <c r="C300" s="19">
        <v>8.1873799999999993E-3</v>
      </c>
      <c r="D300" s="20">
        <f t="shared" si="4"/>
        <v>81.873799999999989</v>
      </c>
      <c r="E300" s="19"/>
      <c r="F300" s="19">
        <f t="shared" si="5"/>
        <v>90.552422799999988</v>
      </c>
    </row>
    <row r="301" spans="1:6" x14ac:dyDescent="0.3">
      <c r="A301" s="54">
        <v>15000</v>
      </c>
      <c r="B301" s="19">
        <v>39</v>
      </c>
      <c r="C301" s="19">
        <v>7.75583E-3</v>
      </c>
      <c r="D301" s="20">
        <f t="shared" si="4"/>
        <v>77.558300000000003</v>
      </c>
      <c r="E301" s="19"/>
      <c r="F301" s="19">
        <f t="shared" si="5"/>
        <v>85.779479800000004</v>
      </c>
    </row>
    <row r="302" spans="1:6" x14ac:dyDescent="0.3">
      <c r="A302" s="54">
        <v>15000</v>
      </c>
      <c r="B302" s="19">
        <v>40</v>
      </c>
      <c r="C302" s="19">
        <v>7.3541200000000004E-3</v>
      </c>
      <c r="D302" s="20">
        <f t="shared" si="4"/>
        <v>73.541200000000003</v>
      </c>
      <c r="E302" s="19"/>
      <c r="F302" s="19">
        <f t="shared" si="5"/>
        <v>81.336567200000005</v>
      </c>
    </row>
    <row r="303" spans="1:6" x14ac:dyDescent="0.3">
      <c r="A303" s="54">
        <v>15000</v>
      </c>
      <c r="B303" s="19">
        <v>41</v>
      </c>
      <c r="C303" s="19">
        <v>6.9796900000000002E-3</v>
      </c>
      <c r="D303" s="20">
        <f t="shared" si="4"/>
        <v>69.796900000000008</v>
      </c>
      <c r="E303" s="19"/>
      <c r="F303" s="19">
        <f t="shared" si="5"/>
        <v>77.195371400000013</v>
      </c>
    </row>
    <row r="304" spans="1:6" x14ac:dyDescent="0.3">
      <c r="A304" s="54">
        <v>15000</v>
      </c>
      <c r="B304" s="19">
        <v>42</v>
      </c>
      <c r="C304" s="19">
        <v>6.6302399999999999E-3</v>
      </c>
      <c r="D304" s="20">
        <f t="shared" si="4"/>
        <v>66.302400000000006</v>
      </c>
      <c r="E304" s="19"/>
      <c r="F304" s="19">
        <f t="shared" si="5"/>
        <v>73.330454400000008</v>
      </c>
    </row>
    <row r="305" spans="1:6" x14ac:dyDescent="0.3">
      <c r="A305" s="54">
        <v>15000</v>
      </c>
      <c r="B305" s="19">
        <v>43</v>
      </c>
      <c r="C305" s="19">
        <v>6.3037200000000005E-3</v>
      </c>
      <c r="D305" s="20">
        <f t="shared" si="4"/>
        <v>63.037200000000006</v>
      </c>
      <c r="E305" s="19"/>
      <c r="F305" s="19">
        <f t="shared" si="5"/>
        <v>69.719143200000019</v>
      </c>
    </row>
    <row r="306" spans="1:6" x14ac:dyDescent="0.3">
      <c r="A306" s="54">
        <v>15000</v>
      </c>
      <c r="B306" s="19">
        <v>44</v>
      </c>
      <c r="C306" s="19">
        <v>5.9982400000000002E-3</v>
      </c>
      <c r="D306" s="20">
        <f t="shared" si="4"/>
        <v>59.982399999999998</v>
      </c>
      <c r="E306" s="19"/>
      <c r="F306" s="19">
        <f t="shared" si="5"/>
        <v>66.34053440000001</v>
      </c>
    </row>
    <row r="307" spans="1:6" x14ac:dyDescent="0.3">
      <c r="A307" s="54">
        <v>15000</v>
      </c>
      <c r="B307" s="19">
        <v>45</v>
      </c>
      <c r="C307" s="19">
        <v>5.7121200000000002E-3</v>
      </c>
      <c r="D307" s="20">
        <f t="shared" si="4"/>
        <v>57.121200000000002</v>
      </c>
      <c r="E307" s="19"/>
      <c r="F307" s="19">
        <f t="shared" si="5"/>
        <v>63.176047200000006</v>
      </c>
    </row>
    <row r="308" spans="1:6" x14ac:dyDescent="0.3">
      <c r="A308" s="54">
        <v>15000</v>
      </c>
      <c r="B308" s="19">
        <v>46</v>
      </c>
      <c r="C308" s="19">
        <v>5.4438500000000001E-3</v>
      </c>
      <c r="D308" s="20">
        <f t="shared" si="4"/>
        <v>54.438499999999998</v>
      </c>
      <c r="E308" s="19"/>
      <c r="F308" s="19">
        <f t="shared" si="5"/>
        <v>60.208981000000001</v>
      </c>
    </row>
    <row r="309" spans="1:6" x14ac:dyDescent="0.3">
      <c r="A309" s="54">
        <v>15000</v>
      </c>
      <c r="B309" s="19">
        <v>47</v>
      </c>
      <c r="C309" s="19">
        <v>5.1920400000000002E-3</v>
      </c>
      <c r="D309" s="20">
        <f t="shared" si="4"/>
        <v>51.920400000000001</v>
      </c>
      <c r="E309" s="19"/>
      <c r="F309" s="19">
        <f t="shared" si="5"/>
        <v>57.423962400000008</v>
      </c>
    </row>
    <row r="310" spans="1:6" x14ac:dyDescent="0.3">
      <c r="A310" s="54">
        <v>15000</v>
      </c>
      <c r="B310" s="19">
        <v>48</v>
      </c>
      <c r="C310" s="19">
        <v>4.9554200000000003E-3</v>
      </c>
      <c r="D310" s="20">
        <f t="shared" si="4"/>
        <v>49.554200000000002</v>
      </c>
      <c r="E310" s="19"/>
      <c r="F310" s="19">
        <f t="shared" si="5"/>
        <v>54.806945200000008</v>
      </c>
    </row>
    <row r="311" spans="1:6" x14ac:dyDescent="0.3">
      <c r="A311" s="54">
        <v>15000</v>
      </c>
      <c r="B311" s="19">
        <v>49</v>
      </c>
      <c r="C311" s="19">
        <v>4.7328700000000001E-3</v>
      </c>
      <c r="D311" s="20">
        <f t="shared" si="4"/>
        <v>47.328699999999998</v>
      </c>
      <c r="E311" s="19"/>
      <c r="F311" s="19">
        <f t="shared" si="5"/>
        <v>52.345542200000004</v>
      </c>
    </row>
    <row r="312" spans="1:6" x14ac:dyDescent="0.3">
      <c r="A312" s="54">
        <v>15000</v>
      </c>
      <c r="B312" s="19">
        <v>50</v>
      </c>
      <c r="C312" s="19">
        <v>4.5233399999999998E-3</v>
      </c>
      <c r="D312" s="20">
        <f t="shared" si="4"/>
        <v>45.233399999999996</v>
      </c>
      <c r="E312" s="19"/>
      <c r="F312" s="19">
        <f t="shared" si="5"/>
        <v>50.028140399999998</v>
      </c>
    </row>
    <row r="313" spans="1:6" x14ac:dyDescent="0.3">
      <c r="A313" s="54">
        <v>15000</v>
      </c>
      <c r="B313" s="19">
        <v>51</v>
      </c>
      <c r="C313" s="19">
        <v>4.3258799999999998E-3</v>
      </c>
      <c r="D313" s="20">
        <f t="shared" si="4"/>
        <v>43.258800000000001</v>
      </c>
      <c r="E313" s="19"/>
      <c r="F313" s="19">
        <f t="shared" si="5"/>
        <v>47.844232800000007</v>
      </c>
    </row>
    <row r="314" spans="1:6" x14ac:dyDescent="0.3">
      <c r="A314" s="54">
        <v>15000</v>
      </c>
      <c r="B314" s="19">
        <v>52</v>
      </c>
      <c r="C314" s="19">
        <v>4.13963E-3</v>
      </c>
      <c r="D314" s="20">
        <f t="shared" si="4"/>
        <v>41.396300000000004</v>
      </c>
      <c r="E314" s="19"/>
      <c r="F314" s="19">
        <f t="shared" si="5"/>
        <v>45.784307800000008</v>
      </c>
    </row>
    <row r="315" spans="1:6" x14ac:dyDescent="0.3">
      <c r="A315" s="54">
        <v>15000</v>
      </c>
      <c r="B315" s="19">
        <v>53</v>
      </c>
      <c r="C315" s="19">
        <v>3.96379E-3</v>
      </c>
      <c r="D315" s="20">
        <f t="shared" si="4"/>
        <v>39.637900000000002</v>
      </c>
      <c r="E315" s="19"/>
      <c r="F315" s="19">
        <f t="shared" si="5"/>
        <v>43.839517400000005</v>
      </c>
    </row>
    <row r="316" spans="1:6" x14ac:dyDescent="0.3">
      <c r="A316" s="54">
        <v>15000</v>
      </c>
      <c r="B316" s="19">
        <v>54</v>
      </c>
      <c r="C316" s="19">
        <v>3.7976500000000001E-3</v>
      </c>
      <c r="D316" s="20">
        <f t="shared" si="4"/>
        <v>37.976500000000001</v>
      </c>
      <c r="E316" s="19"/>
      <c r="F316" s="19">
        <f t="shared" si="5"/>
        <v>42.002009000000008</v>
      </c>
    </row>
    <row r="317" spans="1:6" x14ac:dyDescent="0.3">
      <c r="A317" s="54">
        <v>15000</v>
      </c>
      <c r="B317" s="19">
        <v>55</v>
      </c>
      <c r="C317" s="19">
        <v>3.6405299999999999E-3</v>
      </c>
      <c r="D317" s="20">
        <f t="shared" si="4"/>
        <v>36.405299999999997</v>
      </c>
      <c r="E317" s="19"/>
      <c r="F317" s="19">
        <f t="shared" si="5"/>
        <v>40.2642618</v>
      </c>
    </row>
    <row r="318" spans="1:6" x14ac:dyDescent="0.3">
      <c r="A318" s="54">
        <v>15000</v>
      </c>
      <c r="B318" s="19">
        <v>56</v>
      </c>
      <c r="C318" s="19">
        <v>3.4918200000000001E-3</v>
      </c>
      <c r="D318" s="20">
        <f t="shared" si="4"/>
        <v>34.918199999999999</v>
      </c>
      <c r="E318" s="19"/>
      <c r="F318" s="19">
        <f t="shared" si="5"/>
        <v>38.619529200000002</v>
      </c>
    </row>
    <row r="319" spans="1:6" x14ac:dyDescent="0.3">
      <c r="A319" s="54">
        <v>15000</v>
      </c>
      <c r="B319" s="19">
        <v>57</v>
      </c>
      <c r="C319" s="19">
        <v>3.35097E-3</v>
      </c>
      <c r="D319" s="20">
        <f t="shared" si="4"/>
        <v>33.509700000000002</v>
      </c>
      <c r="E319" s="19"/>
      <c r="F319" s="19">
        <f t="shared" si="5"/>
        <v>37.061728200000005</v>
      </c>
    </row>
    <row r="320" spans="1:6" x14ac:dyDescent="0.3">
      <c r="A320" s="54">
        <v>15000</v>
      </c>
      <c r="B320" s="19">
        <v>58</v>
      </c>
      <c r="C320" s="19">
        <v>3.2174500000000002E-3</v>
      </c>
      <c r="D320" s="20">
        <f t="shared" si="4"/>
        <v>32.174500000000002</v>
      </c>
      <c r="E320" s="19"/>
      <c r="F320" s="19">
        <f t="shared" si="5"/>
        <v>35.584997000000008</v>
      </c>
    </row>
    <row r="321" spans="1:6" x14ac:dyDescent="0.3">
      <c r="A321" s="54">
        <v>15000</v>
      </c>
      <c r="B321" s="19">
        <v>59</v>
      </c>
      <c r="C321" s="19">
        <v>3.0907999999999999E-3</v>
      </c>
      <c r="D321" s="20">
        <f t="shared" si="4"/>
        <v>30.907999999999998</v>
      </c>
      <c r="E321" s="19"/>
      <c r="F321" s="19">
        <f t="shared" si="5"/>
        <v>34.184248000000004</v>
      </c>
    </row>
    <row r="322" spans="1:6" x14ac:dyDescent="0.3">
      <c r="A322" s="54">
        <v>15000</v>
      </c>
      <c r="B322" s="19">
        <v>60</v>
      </c>
      <c r="C322" s="19">
        <v>2.9705700000000001E-3</v>
      </c>
      <c r="D322" s="20">
        <f t="shared" si="4"/>
        <v>29.7057</v>
      </c>
      <c r="E322" s="19"/>
      <c r="F322" s="19">
        <f t="shared" si="5"/>
        <v>32.854504200000001</v>
      </c>
    </row>
    <row r="323" spans="1:6" x14ac:dyDescent="0.3">
      <c r="A323" s="54">
        <v>15000</v>
      </c>
      <c r="B323" s="19">
        <v>61</v>
      </c>
      <c r="C323" s="19">
        <v>2.8563500000000001E-3</v>
      </c>
      <c r="D323" s="20">
        <f t="shared" si="4"/>
        <v>28.563500000000001</v>
      </c>
      <c r="E323" s="19"/>
      <c r="F323" s="19">
        <f t="shared" si="5"/>
        <v>31.591231000000004</v>
      </c>
    </row>
    <row r="324" spans="1:6" x14ac:dyDescent="0.3">
      <c r="A324" s="54">
        <v>15000</v>
      </c>
      <c r="B324" s="19">
        <v>62</v>
      </c>
      <c r="C324" s="19">
        <v>2.74778E-3</v>
      </c>
      <c r="D324" s="20">
        <f t="shared" si="4"/>
        <v>27.477799999999998</v>
      </c>
      <c r="E324" s="19"/>
      <c r="F324" s="19">
        <f t="shared" si="5"/>
        <v>30.390446799999999</v>
      </c>
    </row>
    <row r="325" spans="1:6" x14ac:dyDescent="0.3">
      <c r="A325" s="54">
        <v>15000</v>
      </c>
      <c r="B325" s="19">
        <v>63</v>
      </c>
      <c r="C325" s="19">
        <v>2.6444999999999997E-3</v>
      </c>
      <c r="D325" s="20">
        <f t="shared" si="4"/>
        <v>26.444999999999997</v>
      </c>
      <c r="E325" s="19"/>
      <c r="F325" s="19">
        <f t="shared" si="5"/>
        <v>29.248169999999998</v>
      </c>
    </row>
    <row r="326" spans="1:6" x14ac:dyDescent="0.3">
      <c r="A326" s="54">
        <v>15000</v>
      </c>
      <c r="B326" s="19">
        <v>64</v>
      </c>
      <c r="C326" s="19">
        <v>2.5461999999999998E-3</v>
      </c>
      <c r="D326" s="20">
        <f t="shared" si="4"/>
        <v>25.461999999999996</v>
      </c>
      <c r="E326" s="19"/>
      <c r="F326" s="19">
        <f t="shared" si="5"/>
        <v>28.160971999999997</v>
      </c>
    </row>
    <row r="327" spans="1:6" x14ac:dyDescent="0.3">
      <c r="A327" s="54">
        <v>15000</v>
      </c>
      <c r="B327" s="19">
        <v>65</v>
      </c>
      <c r="C327" s="19">
        <v>2.4525800000000002E-3</v>
      </c>
      <c r="D327" s="20">
        <f t="shared" si="4"/>
        <v>24.525800000000004</v>
      </c>
      <c r="E327" s="19"/>
      <c r="F327" s="19">
        <f t="shared" si="5"/>
        <v>27.125534800000008</v>
      </c>
    </row>
    <row r="328" spans="1:6" x14ac:dyDescent="0.3">
      <c r="A328" s="54">
        <v>15000</v>
      </c>
      <c r="B328" s="19">
        <v>66</v>
      </c>
      <c r="C328" s="19">
        <v>2.3633500000000002E-3</v>
      </c>
      <c r="D328" s="20">
        <f t="shared" si="4"/>
        <v>23.633500000000002</v>
      </c>
      <c r="E328" s="19"/>
      <c r="F328" s="19">
        <f t="shared" ref="F328:F391" si="6">D328*1.106</f>
        <v>26.138651000000003</v>
      </c>
    </row>
    <row r="329" spans="1:6" x14ac:dyDescent="0.3">
      <c r="A329" s="54">
        <v>15000</v>
      </c>
      <c r="B329" s="19">
        <v>67</v>
      </c>
      <c r="C329" s="19">
        <v>2.2782700000000002E-3</v>
      </c>
      <c r="D329" s="20">
        <f t="shared" si="4"/>
        <v>22.782700000000002</v>
      </c>
      <c r="E329" s="19"/>
      <c r="F329" s="19">
        <f t="shared" si="6"/>
        <v>25.197666200000004</v>
      </c>
    </row>
    <row r="330" spans="1:6" x14ac:dyDescent="0.3">
      <c r="A330" s="54">
        <v>15000</v>
      </c>
      <c r="B330" s="19">
        <v>68</v>
      </c>
      <c r="C330" s="19">
        <v>2.1970900000000001E-3</v>
      </c>
      <c r="D330" s="20">
        <f t="shared" si="4"/>
        <v>21.9709</v>
      </c>
      <c r="E330" s="19"/>
      <c r="F330" s="19">
        <f t="shared" si="6"/>
        <v>24.299815400000004</v>
      </c>
    </row>
    <row r="331" spans="1:6" x14ac:dyDescent="0.3">
      <c r="A331" s="54">
        <v>15000</v>
      </c>
      <c r="B331" s="19">
        <v>69</v>
      </c>
      <c r="C331" s="19">
        <v>2.1195999999999997E-3</v>
      </c>
      <c r="D331" s="20">
        <f t="shared" si="4"/>
        <v>21.195999999999998</v>
      </c>
      <c r="E331" s="19"/>
      <c r="F331" s="19">
        <f t="shared" si="6"/>
        <v>23.442775999999999</v>
      </c>
    </row>
    <row r="332" spans="1:6" x14ac:dyDescent="0.3">
      <c r="A332" s="54">
        <v>15000</v>
      </c>
      <c r="B332" s="19">
        <v>70</v>
      </c>
      <c r="C332" s="19">
        <v>2.04558E-3</v>
      </c>
      <c r="D332" s="20">
        <f t="shared" si="4"/>
        <v>20.4558</v>
      </c>
      <c r="E332" s="19"/>
      <c r="F332" s="19">
        <f t="shared" si="6"/>
        <v>22.624114800000001</v>
      </c>
    </row>
    <row r="333" spans="1:6" x14ac:dyDescent="0.3">
      <c r="A333" s="54">
        <v>15000</v>
      </c>
      <c r="B333" s="19">
        <v>71</v>
      </c>
      <c r="C333" s="19">
        <v>1.9748399999999998E-3</v>
      </c>
      <c r="D333" s="20">
        <f t="shared" si="4"/>
        <v>19.7484</v>
      </c>
      <c r="E333" s="19"/>
      <c r="F333" s="19">
        <f t="shared" si="6"/>
        <v>21.841730400000003</v>
      </c>
    </row>
    <row r="334" spans="1:6" x14ac:dyDescent="0.3">
      <c r="A334" s="54">
        <v>15000</v>
      </c>
      <c r="B334" s="19">
        <v>72</v>
      </c>
      <c r="C334" s="19">
        <v>1.9072E-3</v>
      </c>
      <c r="D334" s="20">
        <f t="shared" si="4"/>
        <v>19.071999999999999</v>
      </c>
      <c r="E334" s="19"/>
      <c r="F334" s="19">
        <f t="shared" si="6"/>
        <v>21.093631999999999</v>
      </c>
    </row>
    <row r="335" spans="1:6" x14ac:dyDescent="0.3">
      <c r="A335" s="54">
        <v>15000</v>
      </c>
      <c r="B335" s="19">
        <v>73</v>
      </c>
      <c r="C335" s="19">
        <v>1.8425E-3</v>
      </c>
      <c r="D335" s="20">
        <f t="shared" si="4"/>
        <v>18.425000000000001</v>
      </c>
      <c r="E335" s="19"/>
      <c r="F335" s="19">
        <f t="shared" si="6"/>
        <v>20.378050000000002</v>
      </c>
    </row>
    <row r="336" spans="1:6" x14ac:dyDescent="0.3">
      <c r="A336" s="54">
        <v>15000</v>
      </c>
      <c r="B336" s="19">
        <v>74</v>
      </c>
      <c r="C336" s="19">
        <v>1.78057E-3</v>
      </c>
      <c r="D336" s="20">
        <f t="shared" si="4"/>
        <v>17.805699999999998</v>
      </c>
      <c r="E336" s="19"/>
      <c r="F336" s="19">
        <f t="shared" si="6"/>
        <v>19.693104200000001</v>
      </c>
    </row>
    <row r="337" spans="1:6" x14ac:dyDescent="0.3">
      <c r="A337" s="54">
        <v>15000</v>
      </c>
      <c r="B337" s="19">
        <v>75</v>
      </c>
      <c r="C337" s="19">
        <v>1.72127E-3</v>
      </c>
      <c r="D337" s="20">
        <f t="shared" si="4"/>
        <v>17.212700000000002</v>
      </c>
      <c r="E337" s="19"/>
      <c r="F337" s="19">
        <f t="shared" si="6"/>
        <v>19.037246200000002</v>
      </c>
    </row>
    <row r="338" spans="1:6" x14ac:dyDescent="0.3">
      <c r="A338" s="54">
        <v>15000</v>
      </c>
      <c r="B338" s="19">
        <v>76</v>
      </c>
      <c r="C338" s="19">
        <v>1.66446E-3</v>
      </c>
      <c r="D338" s="20">
        <f t="shared" si="4"/>
        <v>16.644600000000001</v>
      </c>
      <c r="E338" s="19"/>
      <c r="F338" s="19">
        <f t="shared" si="6"/>
        <v>18.408927600000002</v>
      </c>
    </row>
    <row r="339" spans="1:6" x14ac:dyDescent="0.3">
      <c r="A339" s="54">
        <v>15000</v>
      </c>
      <c r="B339" s="19">
        <v>77</v>
      </c>
      <c r="C339" s="19">
        <v>1.61001E-3</v>
      </c>
      <c r="D339" s="20">
        <f t="shared" si="4"/>
        <v>16.100100000000001</v>
      </c>
      <c r="E339" s="19"/>
      <c r="F339" s="19">
        <f t="shared" si="6"/>
        <v>17.806710600000002</v>
      </c>
    </row>
    <row r="340" spans="1:6" x14ac:dyDescent="0.3">
      <c r="A340" s="54">
        <v>15000</v>
      </c>
      <c r="B340" s="19">
        <v>78</v>
      </c>
      <c r="C340" s="19">
        <v>1.5578E-3</v>
      </c>
      <c r="D340" s="20">
        <f t="shared" si="4"/>
        <v>15.577999999999999</v>
      </c>
      <c r="E340" s="19"/>
      <c r="F340" s="19">
        <f t="shared" si="6"/>
        <v>17.229268000000001</v>
      </c>
    </row>
    <row r="341" spans="1:6" x14ac:dyDescent="0.3">
      <c r="A341" s="54">
        <v>15000</v>
      </c>
      <c r="B341" s="19">
        <v>79</v>
      </c>
      <c r="C341" s="19">
        <v>1.50771E-3</v>
      </c>
      <c r="D341" s="20">
        <f t="shared" si="4"/>
        <v>15.0771</v>
      </c>
      <c r="E341" s="19"/>
      <c r="F341" s="19">
        <f t="shared" si="6"/>
        <v>16.6752726</v>
      </c>
    </row>
    <row r="342" spans="1:6" x14ac:dyDescent="0.3">
      <c r="A342" s="54">
        <v>15000</v>
      </c>
      <c r="B342" s="19">
        <v>80</v>
      </c>
      <c r="C342" s="19">
        <v>1.4596500000000001E-3</v>
      </c>
      <c r="D342" s="20">
        <f t="shared" si="4"/>
        <v>14.596500000000001</v>
      </c>
      <c r="E342" s="19"/>
      <c r="F342" s="19">
        <f t="shared" si="6"/>
        <v>16.143729</v>
      </c>
    </row>
    <row r="343" spans="1:6" x14ac:dyDescent="0.3">
      <c r="A343" s="54">
        <v>15000</v>
      </c>
      <c r="B343" s="19">
        <v>81</v>
      </c>
      <c r="C343" s="19">
        <v>1.4135E-3</v>
      </c>
      <c r="D343" s="20">
        <f t="shared" si="4"/>
        <v>14.135</v>
      </c>
      <c r="E343" s="19"/>
      <c r="F343" s="19">
        <f t="shared" si="6"/>
        <v>15.633310000000002</v>
      </c>
    </row>
    <row r="344" spans="1:6" x14ac:dyDescent="0.3">
      <c r="A344" s="54">
        <v>15000</v>
      </c>
      <c r="B344" s="19">
        <v>82</v>
      </c>
      <c r="C344" s="19">
        <v>1.36918E-3</v>
      </c>
      <c r="D344" s="20">
        <f t="shared" si="4"/>
        <v>13.691800000000001</v>
      </c>
      <c r="E344" s="19"/>
      <c r="F344" s="19">
        <f t="shared" si="6"/>
        <v>15.143130800000002</v>
      </c>
    </row>
    <row r="345" spans="1:6" x14ac:dyDescent="0.3">
      <c r="A345" s="54">
        <v>15000</v>
      </c>
      <c r="B345" s="19">
        <v>83</v>
      </c>
      <c r="C345" s="19">
        <v>1.3265900000000001E-3</v>
      </c>
      <c r="D345" s="20">
        <f t="shared" si="4"/>
        <v>13.2659</v>
      </c>
      <c r="E345" s="19"/>
      <c r="F345" s="19">
        <f t="shared" si="6"/>
        <v>14.672085400000002</v>
      </c>
    </row>
    <row r="346" spans="1:6" x14ac:dyDescent="0.3">
      <c r="A346" s="54">
        <v>15000</v>
      </c>
      <c r="B346" s="19">
        <v>84</v>
      </c>
      <c r="C346" s="19">
        <v>1.2856600000000001E-3</v>
      </c>
      <c r="D346" s="20">
        <f t="shared" si="4"/>
        <v>12.8566</v>
      </c>
      <c r="E346" s="19"/>
      <c r="F346" s="19">
        <f t="shared" si="6"/>
        <v>14.219399600000001</v>
      </c>
    </row>
    <row r="347" spans="1:6" x14ac:dyDescent="0.3">
      <c r="A347" s="54">
        <v>15000</v>
      </c>
      <c r="B347" s="19">
        <v>85</v>
      </c>
      <c r="C347" s="19">
        <v>1.2462999999999999E-3</v>
      </c>
      <c r="D347" s="20">
        <f t="shared" si="4"/>
        <v>12.462999999999999</v>
      </c>
      <c r="E347" s="19"/>
      <c r="F347" s="19">
        <f t="shared" si="6"/>
        <v>13.784078000000001</v>
      </c>
    </row>
    <row r="348" spans="1:6" x14ac:dyDescent="0.3">
      <c r="A348" s="54">
        <v>15000</v>
      </c>
      <c r="B348" s="19">
        <v>86</v>
      </c>
      <c r="C348" s="19">
        <v>1.2084400000000001E-3</v>
      </c>
      <c r="D348" s="20">
        <f t="shared" si="4"/>
        <v>12.0844</v>
      </c>
      <c r="E348" s="19"/>
      <c r="F348" s="19">
        <f t="shared" si="6"/>
        <v>13.365346400000002</v>
      </c>
    </row>
    <row r="349" spans="1:6" x14ac:dyDescent="0.3">
      <c r="A349" s="54">
        <v>15000</v>
      </c>
      <c r="B349" s="19">
        <v>87</v>
      </c>
      <c r="C349" s="19">
        <v>1.17201E-3</v>
      </c>
      <c r="D349" s="20">
        <f t="shared" si="4"/>
        <v>11.7201</v>
      </c>
      <c r="E349" s="19"/>
      <c r="F349" s="19">
        <f t="shared" si="6"/>
        <v>12.962430600000001</v>
      </c>
    </row>
    <row r="350" spans="1:6" x14ac:dyDescent="0.3">
      <c r="A350" s="54">
        <v>15000</v>
      </c>
      <c r="B350" s="19">
        <v>88</v>
      </c>
      <c r="C350" s="19">
        <v>1.1369400000000001E-3</v>
      </c>
      <c r="D350" s="20">
        <f t="shared" si="4"/>
        <v>11.369400000000001</v>
      </c>
      <c r="E350" s="19"/>
      <c r="F350" s="19">
        <f t="shared" si="6"/>
        <v>12.574556400000002</v>
      </c>
    </row>
    <row r="351" spans="1:6" x14ac:dyDescent="0.3">
      <c r="A351" s="54">
        <v>15000</v>
      </c>
      <c r="B351" s="19">
        <v>89</v>
      </c>
      <c r="C351" s="19">
        <v>1.1031700000000001E-3</v>
      </c>
      <c r="D351" s="20">
        <f t="shared" si="4"/>
        <v>11.031700000000001</v>
      </c>
      <c r="E351" s="19"/>
      <c r="F351" s="19">
        <f t="shared" si="6"/>
        <v>12.201060200000002</v>
      </c>
    </row>
    <row r="352" spans="1:6" x14ac:dyDescent="0.3">
      <c r="A352" s="54">
        <v>15000</v>
      </c>
      <c r="B352" s="19">
        <v>90</v>
      </c>
      <c r="C352" s="19">
        <v>1.0706400000000001E-3</v>
      </c>
      <c r="D352" s="20">
        <f t="shared" si="4"/>
        <v>10.7064</v>
      </c>
      <c r="E352" s="19"/>
      <c r="F352" s="19">
        <f t="shared" si="6"/>
        <v>11.841278400000002</v>
      </c>
    </row>
    <row r="353" spans="1:6" x14ac:dyDescent="0.3">
      <c r="A353" s="54">
        <v>15000</v>
      </c>
      <c r="B353" s="19">
        <v>91</v>
      </c>
      <c r="C353" s="19">
        <v>1.0392999999999999E-3</v>
      </c>
      <c r="D353" s="20">
        <f t="shared" si="4"/>
        <v>10.392999999999999</v>
      </c>
      <c r="E353" s="19"/>
      <c r="F353" s="19">
        <f t="shared" si="6"/>
        <v>11.494657999999999</v>
      </c>
    </row>
    <row r="354" spans="1:6" x14ac:dyDescent="0.3">
      <c r="A354" s="54">
        <v>15000</v>
      </c>
      <c r="B354" s="19">
        <v>92</v>
      </c>
      <c r="C354" s="19">
        <v>1.00909E-3</v>
      </c>
      <c r="D354" s="20">
        <f t="shared" si="4"/>
        <v>10.0909</v>
      </c>
      <c r="E354" s="19"/>
      <c r="F354" s="19">
        <f t="shared" si="6"/>
        <v>11.160535400000001</v>
      </c>
    </row>
    <row r="355" spans="1:6" x14ac:dyDescent="0.3">
      <c r="A355" s="54">
        <v>15000</v>
      </c>
      <c r="B355" s="19">
        <v>93</v>
      </c>
      <c r="C355" s="19">
        <v>9.7996600000000008E-4</v>
      </c>
      <c r="D355" s="20">
        <f t="shared" si="4"/>
        <v>9.7996600000000011</v>
      </c>
      <c r="E355" s="19"/>
      <c r="F355" s="19">
        <f t="shared" si="6"/>
        <v>10.838423960000002</v>
      </c>
    </row>
    <row r="356" spans="1:6" x14ac:dyDescent="0.3">
      <c r="A356" s="54">
        <v>15000</v>
      </c>
      <c r="B356" s="19">
        <v>94</v>
      </c>
      <c r="C356" s="19">
        <v>9.5187500000000003E-4</v>
      </c>
      <c r="D356" s="20">
        <f t="shared" si="4"/>
        <v>9.5187500000000007</v>
      </c>
      <c r="E356" s="19"/>
      <c r="F356" s="19">
        <f t="shared" si="6"/>
        <v>10.527737500000002</v>
      </c>
    </row>
    <row r="357" spans="1:6" x14ac:dyDescent="0.3">
      <c r="A357" s="54">
        <v>15000</v>
      </c>
      <c r="B357" s="19">
        <v>95</v>
      </c>
      <c r="C357" s="19">
        <v>9.2477500000000008E-4</v>
      </c>
      <c r="D357" s="20">
        <f t="shared" si="4"/>
        <v>9.2477499999999999</v>
      </c>
      <c r="E357" s="19"/>
      <c r="F357" s="19">
        <f t="shared" si="6"/>
        <v>10.228011500000001</v>
      </c>
    </row>
    <row r="358" spans="1:6" x14ac:dyDescent="0.3">
      <c r="A358" s="54">
        <v>15000</v>
      </c>
      <c r="B358" s="19">
        <v>96</v>
      </c>
      <c r="C358" s="19">
        <v>8.9862200000000007E-4</v>
      </c>
      <c r="D358" s="20">
        <f t="shared" si="4"/>
        <v>8.9862200000000012</v>
      </c>
      <c r="E358" s="19"/>
      <c r="F358" s="19">
        <f t="shared" si="6"/>
        <v>9.9387593200000026</v>
      </c>
    </row>
    <row r="359" spans="1:6" x14ac:dyDescent="0.3">
      <c r="A359" s="54">
        <v>15000</v>
      </c>
      <c r="B359" s="19">
        <v>97</v>
      </c>
      <c r="C359" s="19">
        <v>8.7337800000000007E-4</v>
      </c>
      <c r="D359" s="20">
        <f t="shared" si="4"/>
        <v>8.7337800000000012</v>
      </c>
      <c r="E359" s="19"/>
      <c r="F359" s="19">
        <f t="shared" si="6"/>
        <v>9.659560680000002</v>
      </c>
    </row>
    <row r="360" spans="1:6" x14ac:dyDescent="0.3">
      <c r="A360" s="54">
        <v>15000</v>
      </c>
      <c r="B360" s="19">
        <v>98</v>
      </c>
      <c r="C360" s="19">
        <v>8.4900200000000007E-4</v>
      </c>
      <c r="D360" s="20">
        <f t="shared" si="4"/>
        <v>8.4900200000000012</v>
      </c>
      <c r="E360" s="19"/>
      <c r="F360" s="19">
        <f t="shared" si="6"/>
        <v>9.3899621200000016</v>
      </c>
    </row>
    <row r="361" spans="1:6" x14ac:dyDescent="0.3">
      <c r="A361" s="54">
        <v>15000</v>
      </c>
      <c r="B361" s="19">
        <v>99</v>
      </c>
      <c r="C361" s="19">
        <v>8.2545900000000007E-4</v>
      </c>
      <c r="D361" s="20">
        <f t="shared" si="4"/>
        <v>8.2545900000000003</v>
      </c>
      <c r="E361" s="19"/>
      <c r="F361" s="19">
        <f t="shared" si="6"/>
        <v>9.1295765400000004</v>
      </c>
    </row>
    <row r="362" spans="1:6" x14ac:dyDescent="0.3">
      <c r="A362" s="54">
        <v>15000</v>
      </c>
      <c r="B362" s="19">
        <v>100</v>
      </c>
      <c r="C362" s="19">
        <v>8.0271500000000007E-4</v>
      </c>
      <c r="D362" s="20">
        <f t="shared" si="4"/>
        <v>8.0271500000000007</v>
      </c>
      <c r="E362" s="19"/>
      <c r="F362" s="19">
        <f t="shared" si="6"/>
        <v>8.8780279000000011</v>
      </c>
    </row>
    <row r="363" spans="1:6" x14ac:dyDescent="0.3">
      <c r="A363" s="54">
        <v>15000</v>
      </c>
      <c r="B363" s="19">
        <v>101</v>
      </c>
      <c r="C363" s="19">
        <v>7.8073600000000008E-4</v>
      </c>
      <c r="D363" s="20">
        <f t="shared" si="4"/>
        <v>7.807360000000001</v>
      </c>
      <c r="E363" s="19"/>
      <c r="F363" s="19">
        <f t="shared" si="6"/>
        <v>8.6349401600000011</v>
      </c>
    </row>
    <row r="364" spans="1:6" x14ac:dyDescent="0.3">
      <c r="A364" s="54">
        <v>15000</v>
      </c>
      <c r="B364" s="19">
        <v>102</v>
      </c>
      <c r="C364" s="19">
        <v>7.5949100000000005E-4</v>
      </c>
      <c r="D364" s="20">
        <f t="shared" si="4"/>
        <v>7.5949100000000005</v>
      </c>
      <c r="E364" s="19"/>
      <c r="F364" s="19">
        <f t="shared" si="6"/>
        <v>8.3999704600000005</v>
      </c>
    </row>
    <row r="365" spans="1:6" x14ac:dyDescent="0.3">
      <c r="A365" s="54">
        <v>15000</v>
      </c>
      <c r="B365" s="19">
        <v>103</v>
      </c>
      <c r="C365" s="19">
        <v>7.3895100000000006E-4</v>
      </c>
      <c r="D365" s="20">
        <f t="shared" si="4"/>
        <v>7.3895100000000005</v>
      </c>
      <c r="E365" s="19"/>
      <c r="F365" s="19">
        <f t="shared" si="6"/>
        <v>8.1727980600000016</v>
      </c>
    </row>
    <row r="366" spans="1:6" x14ac:dyDescent="0.3">
      <c r="A366" s="54">
        <v>15000</v>
      </c>
      <c r="B366" s="19">
        <v>104</v>
      </c>
      <c r="C366" s="19">
        <v>7.1908700000000009E-4</v>
      </c>
      <c r="D366" s="20">
        <f t="shared" si="4"/>
        <v>7.1908700000000012</v>
      </c>
      <c r="E366" s="19"/>
      <c r="F366" s="19">
        <f t="shared" si="6"/>
        <v>7.9531022200000017</v>
      </c>
    </row>
    <row r="367" spans="1:6" x14ac:dyDescent="0.3">
      <c r="A367" s="54">
        <v>15000</v>
      </c>
      <c r="B367" s="19">
        <v>105</v>
      </c>
      <c r="C367" s="19">
        <v>6.9987200000000004E-4</v>
      </c>
      <c r="D367" s="20">
        <f t="shared" si="4"/>
        <v>6.9987200000000005</v>
      </c>
      <c r="E367" s="19"/>
      <c r="F367" s="19">
        <f t="shared" si="6"/>
        <v>7.7405843200000009</v>
      </c>
    </row>
    <row r="368" spans="1:6" x14ac:dyDescent="0.3">
      <c r="A368" s="54">
        <v>15000</v>
      </c>
      <c r="B368" s="19">
        <v>106</v>
      </c>
      <c r="C368" s="19">
        <v>6.8128100000000005E-4</v>
      </c>
      <c r="D368" s="20">
        <f t="shared" si="4"/>
        <v>6.8128100000000007</v>
      </c>
      <c r="E368" s="19"/>
      <c r="F368" s="19">
        <f t="shared" si="6"/>
        <v>7.5349678600000018</v>
      </c>
    </row>
    <row r="369" spans="1:6" x14ac:dyDescent="0.3">
      <c r="A369" s="54">
        <v>15000</v>
      </c>
      <c r="B369" s="19">
        <v>107</v>
      </c>
      <c r="C369" s="19">
        <v>6.6328900000000007E-4</v>
      </c>
      <c r="D369" s="20">
        <f t="shared" si="4"/>
        <v>6.6328900000000006</v>
      </c>
      <c r="E369" s="19"/>
      <c r="F369" s="19">
        <f t="shared" si="6"/>
        <v>7.3359763400000011</v>
      </c>
    </row>
    <row r="370" spans="1:6" x14ac:dyDescent="0.3">
      <c r="A370" s="54">
        <v>15000</v>
      </c>
      <c r="B370" s="19">
        <v>108</v>
      </c>
      <c r="C370" s="19">
        <v>6.4587300000000004E-4</v>
      </c>
      <c r="D370" s="20">
        <f t="shared" si="4"/>
        <v>6.4587300000000001</v>
      </c>
      <c r="E370" s="19"/>
      <c r="F370" s="19">
        <f t="shared" si="6"/>
        <v>7.1433553800000009</v>
      </c>
    </row>
    <row r="371" spans="1:6" x14ac:dyDescent="0.3">
      <c r="A371" s="54">
        <v>15000</v>
      </c>
      <c r="B371" s="19">
        <v>109</v>
      </c>
      <c r="C371" s="19">
        <v>6.2901000000000005E-4</v>
      </c>
      <c r="D371" s="20">
        <f t="shared" si="4"/>
        <v>6.2901000000000007</v>
      </c>
      <c r="E371" s="19"/>
      <c r="F371" s="19">
        <f t="shared" si="6"/>
        <v>6.956850600000001</v>
      </c>
    </row>
    <row r="372" spans="1:6" x14ac:dyDescent="0.3">
      <c r="A372" s="54">
        <v>15000</v>
      </c>
      <c r="B372" s="19">
        <v>110</v>
      </c>
      <c r="C372" s="19">
        <v>6.1268E-4</v>
      </c>
      <c r="D372" s="20">
        <f t="shared" si="4"/>
        <v>6.1268000000000002</v>
      </c>
      <c r="E372" s="19"/>
      <c r="F372" s="19">
        <f t="shared" si="6"/>
        <v>6.776240800000001</v>
      </c>
    </row>
    <row r="373" spans="1:6" x14ac:dyDescent="0.3">
      <c r="A373" s="54">
        <v>15000</v>
      </c>
      <c r="B373" s="19">
        <v>111</v>
      </c>
      <c r="C373" s="19">
        <v>5.9686200000000009E-4</v>
      </c>
      <c r="D373" s="20">
        <f t="shared" si="4"/>
        <v>5.9686200000000005</v>
      </c>
      <c r="E373" s="19"/>
      <c r="F373" s="19">
        <f t="shared" si="6"/>
        <v>6.601293720000001</v>
      </c>
    </row>
    <row r="374" spans="1:6" x14ac:dyDescent="0.3">
      <c r="A374" s="54">
        <v>15000</v>
      </c>
      <c r="B374" s="19">
        <v>112</v>
      </c>
      <c r="C374" s="19">
        <v>5.8153700000000003E-4</v>
      </c>
      <c r="D374" s="20">
        <f t="shared" si="4"/>
        <v>5.8153700000000006</v>
      </c>
      <c r="E374" s="19"/>
      <c r="F374" s="19">
        <f t="shared" si="6"/>
        <v>6.4317992200000011</v>
      </c>
    </row>
    <row r="375" spans="1:6" x14ac:dyDescent="0.3">
      <c r="A375" s="54">
        <v>15000</v>
      </c>
      <c r="B375" s="19">
        <v>113</v>
      </c>
      <c r="C375" s="19">
        <v>5.6668700000000007E-4</v>
      </c>
      <c r="D375" s="20">
        <f t="shared" si="4"/>
        <v>5.6668700000000003</v>
      </c>
      <c r="E375" s="19"/>
      <c r="F375" s="19">
        <f t="shared" si="6"/>
        <v>6.2675582200000006</v>
      </c>
    </row>
    <row r="376" spans="1:6" x14ac:dyDescent="0.3">
      <c r="A376" s="54">
        <v>15000</v>
      </c>
      <c r="B376" s="19">
        <v>114</v>
      </c>
      <c r="C376" s="19">
        <v>5.5229300000000003E-4</v>
      </c>
      <c r="D376" s="20">
        <f t="shared" si="4"/>
        <v>5.5229300000000006</v>
      </c>
      <c r="E376" s="19"/>
      <c r="F376" s="19">
        <f t="shared" si="6"/>
        <v>6.1083605800000011</v>
      </c>
    </row>
    <row r="377" spans="1:6" x14ac:dyDescent="0.3">
      <c r="A377" s="54">
        <v>15000</v>
      </c>
      <c r="B377" s="19">
        <v>115</v>
      </c>
      <c r="C377" s="19">
        <v>5.3833899999999998E-4</v>
      </c>
      <c r="D377" s="20">
        <f t="shared" si="4"/>
        <v>5.3833899999999995</v>
      </c>
      <c r="E377" s="19"/>
      <c r="F377" s="19">
        <f t="shared" si="6"/>
        <v>5.9540293399999999</v>
      </c>
    </row>
    <row r="378" spans="1:6" x14ac:dyDescent="0.3">
      <c r="A378" s="54">
        <v>15000</v>
      </c>
      <c r="B378" s="19">
        <v>116</v>
      </c>
      <c r="C378" s="19">
        <v>5.24809E-4</v>
      </c>
      <c r="D378" s="20">
        <f t="shared" si="4"/>
        <v>5.2480900000000004</v>
      </c>
      <c r="E378" s="19"/>
      <c r="F378" s="19">
        <f t="shared" si="6"/>
        <v>5.8043875400000005</v>
      </c>
    </row>
    <row r="379" spans="1:6" x14ac:dyDescent="0.3">
      <c r="A379" s="54">
        <v>15000</v>
      </c>
      <c r="B379" s="19">
        <v>117</v>
      </c>
      <c r="C379" s="19">
        <v>5.1168700000000004E-4</v>
      </c>
      <c r="D379" s="20">
        <f t="shared" si="4"/>
        <v>5.1168700000000005</v>
      </c>
      <c r="E379" s="19"/>
      <c r="F379" s="19">
        <f t="shared" si="6"/>
        <v>5.6592582200000008</v>
      </c>
    </row>
    <row r="380" spans="1:6" x14ac:dyDescent="0.3">
      <c r="A380" s="54">
        <v>15000</v>
      </c>
      <c r="B380" s="19">
        <v>118</v>
      </c>
      <c r="C380" s="19">
        <v>4.9895899999999999E-4</v>
      </c>
      <c r="D380" s="20">
        <f t="shared" si="4"/>
        <v>4.9895899999999997</v>
      </c>
      <c r="E380" s="19"/>
      <c r="F380" s="19">
        <f t="shared" si="6"/>
        <v>5.5184865400000005</v>
      </c>
    </row>
    <row r="381" spans="1:6" x14ac:dyDescent="0.3">
      <c r="A381" s="54">
        <v>15000</v>
      </c>
      <c r="B381" s="19">
        <v>119</v>
      </c>
      <c r="C381" s="19">
        <v>4.8661E-4</v>
      </c>
      <c r="D381" s="20">
        <f t="shared" si="4"/>
        <v>4.8661000000000003</v>
      </c>
      <c r="E381" s="19"/>
      <c r="F381" s="19">
        <f t="shared" si="6"/>
        <v>5.3819066000000007</v>
      </c>
    </row>
    <row r="382" spans="1:6" x14ac:dyDescent="0.3">
      <c r="A382" s="54">
        <v>15000</v>
      </c>
      <c r="B382" s="19">
        <v>120</v>
      </c>
      <c r="C382" s="19">
        <v>4.7462800000000005E-4</v>
      </c>
      <c r="D382" s="20">
        <f t="shared" si="4"/>
        <v>4.7462800000000005</v>
      </c>
      <c r="E382" s="19"/>
      <c r="F382" s="19">
        <f t="shared" si="6"/>
        <v>5.2493856800000014</v>
      </c>
    </row>
    <row r="383" spans="1:6" x14ac:dyDescent="0.3">
      <c r="A383" s="54">
        <v>15000</v>
      </c>
      <c r="B383" s="19">
        <v>121</v>
      </c>
      <c r="C383" s="19">
        <v>4.6299800000000006E-4</v>
      </c>
      <c r="D383" s="20">
        <f t="shared" si="4"/>
        <v>4.6299800000000007</v>
      </c>
      <c r="E383" s="19"/>
      <c r="F383" s="19">
        <f t="shared" si="6"/>
        <v>5.1207578800000011</v>
      </c>
    </row>
    <row r="384" spans="1:6" x14ac:dyDescent="0.3">
      <c r="A384" s="54">
        <v>15000</v>
      </c>
      <c r="B384" s="19">
        <v>122</v>
      </c>
      <c r="C384" s="19">
        <v>4.5170900000000001E-4</v>
      </c>
      <c r="D384" s="20">
        <f t="shared" si="4"/>
        <v>4.5170900000000005</v>
      </c>
      <c r="E384" s="19"/>
      <c r="F384" s="19">
        <f t="shared" si="6"/>
        <v>4.9959015400000011</v>
      </c>
    </row>
    <row r="385" spans="1:6" x14ac:dyDescent="0.3">
      <c r="A385" s="54">
        <v>15000</v>
      </c>
      <c r="B385" s="19">
        <v>123</v>
      </c>
      <c r="C385" s="19">
        <v>4.4074800000000003E-4</v>
      </c>
      <c r="D385" s="20">
        <f t="shared" si="4"/>
        <v>4.4074800000000005</v>
      </c>
      <c r="E385" s="19"/>
      <c r="F385" s="19">
        <f t="shared" si="6"/>
        <v>4.8746728800000012</v>
      </c>
    </row>
    <row r="386" spans="1:6" x14ac:dyDescent="0.3">
      <c r="A386" s="54">
        <v>15000</v>
      </c>
      <c r="B386" s="19">
        <v>124</v>
      </c>
      <c r="C386" s="19">
        <v>4.3010500000000002E-4</v>
      </c>
      <c r="D386" s="20">
        <f t="shared" si="4"/>
        <v>4.30105</v>
      </c>
      <c r="E386" s="19"/>
      <c r="F386" s="19">
        <f t="shared" si="6"/>
        <v>4.7569613000000004</v>
      </c>
    </row>
    <row r="387" spans="1:6" x14ac:dyDescent="0.3">
      <c r="A387" s="54">
        <v>15000</v>
      </c>
      <c r="B387" s="19">
        <v>125</v>
      </c>
      <c r="C387" s="19">
        <v>4.1976800000000005E-4</v>
      </c>
      <c r="D387" s="20">
        <f t="shared" si="4"/>
        <v>4.1976800000000001</v>
      </c>
      <c r="E387" s="19"/>
      <c r="F387" s="19">
        <f t="shared" si="6"/>
        <v>4.6426340800000006</v>
      </c>
    </row>
    <row r="388" spans="1:6" x14ac:dyDescent="0.3">
      <c r="A388" s="54">
        <v>15000</v>
      </c>
      <c r="B388" s="19">
        <v>126</v>
      </c>
      <c r="C388" s="19">
        <v>4.0972700000000003E-4</v>
      </c>
      <c r="D388" s="20">
        <f t="shared" si="4"/>
        <v>4.09727</v>
      </c>
      <c r="E388" s="19"/>
      <c r="F388" s="19">
        <f t="shared" si="6"/>
        <v>4.5315806200000006</v>
      </c>
    </row>
    <row r="389" spans="1:6" x14ac:dyDescent="0.3">
      <c r="A389" s="54">
        <v>15000</v>
      </c>
      <c r="B389" s="19">
        <v>127</v>
      </c>
      <c r="C389" s="19">
        <v>3.9997200000000001E-4</v>
      </c>
      <c r="D389" s="20">
        <f t="shared" si="4"/>
        <v>3.9997199999999999</v>
      </c>
      <c r="E389" s="19"/>
      <c r="F389" s="19">
        <f t="shared" si="6"/>
        <v>4.4236903200000004</v>
      </c>
    </row>
    <row r="390" spans="1:6" x14ac:dyDescent="0.3">
      <c r="A390" s="54">
        <v>15000</v>
      </c>
      <c r="B390" s="19">
        <v>128</v>
      </c>
      <c r="C390" s="19">
        <v>3.90493E-4</v>
      </c>
      <c r="D390" s="20">
        <f t="shared" si="4"/>
        <v>3.9049300000000002</v>
      </c>
      <c r="E390" s="19"/>
      <c r="F390" s="19">
        <f t="shared" si="6"/>
        <v>4.3188525800000006</v>
      </c>
    </row>
    <row r="391" spans="1:6" x14ac:dyDescent="0.3">
      <c r="A391" s="54">
        <v>15000</v>
      </c>
      <c r="B391" s="19">
        <v>129</v>
      </c>
      <c r="C391" s="19">
        <v>3.8128000000000001E-4</v>
      </c>
      <c r="D391" s="20">
        <f t="shared" si="4"/>
        <v>3.8128000000000002</v>
      </c>
      <c r="E391" s="19"/>
      <c r="F391" s="19">
        <f t="shared" si="6"/>
        <v>4.2169568000000002</v>
      </c>
    </row>
    <row r="392" spans="1:6" x14ac:dyDescent="0.3">
      <c r="A392" s="54">
        <v>15000</v>
      </c>
      <c r="B392" s="19">
        <v>130</v>
      </c>
      <c r="C392" s="19">
        <v>3.7232600000000003E-4</v>
      </c>
      <c r="D392" s="20">
        <f t="shared" si="4"/>
        <v>3.7232600000000002</v>
      </c>
      <c r="E392" s="19"/>
      <c r="F392" s="19">
        <f t="shared" ref="F392:F455" si="7">D392*1.106</f>
        <v>4.1179255600000007</v>
      </c>
    </row>
    <row r="393" spans="1:6" x14ac:dyDescent="0.3">
      <c r="A393" s="54">
        <v>15000</v>
      </c>
      <c r="B393" s="19">
        <v>131</v>
      </c>
      <c r="C393" s="19">
        <v>3.6362100000000001E-4</v>
      </c>
      <c r="D393" s="20">
        <f t="shared" si="4"/>
        <v>3.6362100000000002</v>
      </c>
      <c r="E393" s="19"/>
      <c r="F393" s="19">
        <f t="shared" si="7"/>
        <v>4.0216482600000001</v>
      </c>
    </row>
    <row r="394" spans="1:6" x14ac:dyDescent="0.3">
      <c r="A394" s="54">
        <v>15000</v>
      </c>
      <c r="B394" s="19">
        <v>132</v>
      </c>
      <c r="C394" s="19">
        <v>3.5515700000000004E-4</v>
      </c>
      <c r="D394" s="20">
        <f t="shared" si="4"/>
        <v>3.5515700000000003</v>
      </c>
      <c r="E394" s="19"/>
      <c r="F394" s="19">
        <f t="shared" si="7"/>
        <v>3.9280364200000006</v>
      </c>
    </row>
    <row r="395" spans="1:6" x14ac:dyDescent="0.3">
      <c r="A395" s="54">
        <v>15000</v>
      </c>
      <c r="B395" s="19">
        <v>133</v>
      </c>
      <c r="C395" s="19">
        <v>3.4692600000000001E-4</v>
      </c>
      <c r="D395" s="20">
        <f t="shared" si="4"/>
        <v>3.4692600000000002</v>
      </c>
      <c r="E395" s="19"/>
      <c r="F395" s="19">
        <f t="shared" si="7"/>
        <v>3.8370015600000005</v>
      </c>
    </row>
    <row r="396" spans="1:6" x14ac:dyDescent="0.3">
      <c r="A396" s="54">
        <v>15000</v>
      </c>
      <c r="B396" s="19">
        <v>134</v>
      </c>
      <c r="C396" s="19">
        <v>3.38921E-4</v>
      </c>
      <c r="D396" s="20">
        <f t="shared" si="4"/>
        <v>3.3892099999999998</v>
      </c>
      <c r="E396" s="19"/>
      <c r="F396" s="19">
        <f t="shared" si="7"/>
        <v>3.7484662600000003</v>
      </c>
    </row>
    <row r="397" spans="1:6" x14ac:dyDescent="0.3">
      <c r="A397" s="54">
        <v>15000</v>
      </c>
      <c r="B397" s="19">
        <v>135</v>
      </c>
      <c r="C397" s="19">
        <v>3.3113400000000002E-4</v>
      </c>
      <c r="D397" s="20">
        <f t="shared" si="4"/>
        <v>3.3113400000000004</v>
      </c>
      <c r="E397" s="19"/>
      <c r="F397" s="19">
        <f t="shared" si="7"/>
        <v>3.6623420400000009</v>
      </c>
    </row>
    <row r="398" spans="1:6" x14ac:dyDescent="0.3">
      <c r="A398" s="54">
        <v>15000</v>
      </c>
      <c r="B398" s="19">
        <v>136</v>
      </c>
      <c r="C398" s="19">
        <v>3.2355900000000001E-4</v>
      </c>
      <c r="D398" s="20">
        <f t="shared" si="4"/>
        <v>3.2355900000000002</v>
      </c>
      <c r="E398" s="19"/>
      <c r="F398" s="19">
        <f t="shared" si="7"/>
        <v>3.5785625400000005</v>
      </c>
    </row>
    <row r="399" spans="1:6" x14ac:dyDescent="0.3">
      <c r="A399" s="54">
        <v>15000</v>
      </c>
      <c r="B399" s="19">
        <v>137</v>
      </c>
      <c r="C399" s="19">
        <v>3.1618800000000002E-4</v>
      </c>
      <c r="D399" s="20">
        <f t="shared" si="4"/>
        <v>3.16188</v>
      </c>
      <c r="E399" s="19"/>
      <c r="F399" s="19">
        <f t="shared" si="7"/>
        <v>3.4970392800000005</v>
      </c>
    </row>
    <row r="400" spans="1:6" x14ac:dyDescent="0.3">
      <c r="A400" s="54">
        <v>15000</v>
      </c>
      <c r="B400" s="19">
        <v>138</v>
      </c>
      <c r="C400" s="19">
        <v>3.0901499999999999E-4</v>
      </c>
      <c r="D400" s="20">
        <f t="shared" si="4"/>
        <v>3.09015</v>
      </c>
      <c r="E400" s="19"/>
      <c r="F400" s="19">
        <f t="shared" si="7"/>
        <v>3.4177059000000001</v>
      </c>
    </row>
    <row r="401" spans="1:6" x14ac:dyDescent="0.3">
      <c r="A401" s="54">
        <v>15000</v>
      </c>
      <c r="B401" s="19">
        <v>139</v>
      </c>
      <c r="C401" s="19">
        <v>3.02033E-4</v>
      </c>
      <c r="D401" s="20">
        <f t="shared" si="4"/>
        <v>3.02033</v>
      </c>
      <c r="E401" s="19"/>
      <c r="F401" s="19">
        <f t="shared" si="7"/>
        <v>3.3404849800000003</v>
      </c>
    </row>
    <row r="402" spans="1:6" x14ac:dyDescent="0.3">
      <c r="A402" s="54">
        <v>15000</v>
      </c>
      <c r="B402" s="19">
        <v>140</v>
      </c>
      <c r="C402" s="19">
        <v>2.9523700000000001E-4</v>
      </c>
      <c r="D402" s="20">
        <f t="shared" si="4"/>
        <v>2.9523700000000002</v>
      </c>
      <c r="E402" s="19"/>
      <c r="F402" s="19">
        <f t="shared" si="7"/>
        <v>3.2653212200000006</v>
      </c>
    </row>
    <row r="403" spans="1:6" x14ac:dyDescent="0.3">
      <c r="A403" s="54">
        <v>15000</v>
      </c>
      <c r="B403" s="19">
        <v>141</v>
      </c>
      <c r="C403" s="19">
        <v>2.8862200000000004E-4</v>
      </c>
      <c r="D403" s="20">
        <f t="shared" si="4"/>
        <v>2.8862200000000002</v>
      </c>
      <c r="E403" s="19"/>
      <c r="F403" s="19">
        <f t="shared" si="7"/>
        <v>3.1921593200000005</v>
      </c>
    </row>
    <row r="404" spans="1:6" x14ac:dyDescent="0.3">
      <c r="A404" s="54">
        <v>15000</v>
      </c>
      <c r="B404" s="19">
        <v>142</v>
      </c>
      <c r="C404" s="19">
        <v>2.8217999999999999E-4</v>
      </c>
      <c r="D404" s="20">
        <f t="shared" si="4"/>
        <v>2.8217999999999996</v>
      </c>
      <c r="E404" s="19"/>
      <c r="F404" s="19">
        <f t="shared" si="7"/>
        <v>3.1209107999999999</v>
      </c>
    </row>
    <row r="405" spans="1:6" x14ac:dyDescent="0.3">
      <c r="A405" s="54">
        <v>15000</v>
      </c>
      <c r="B405" s="19">
        <v>143</v>
      </c>
      <c r="C405" s="19">
        <v>2.7590700000000004E-4</v>
      </c>
      <c r="D405" s="20">
        <f t="shared" si="4"/>
        <v>2.7590700000000004</v>
      </c>
      <c r="E405" s="19"/>
      <c r="F405" s="19">
        <f t="shared" si="7"/>
        <v>3.0515314200000008</v>
      </c>
    </row>
    <row r="406" spans="1:6" x14ac:dyDescent="0.3">
      <c r="A406" s="54">
        <v>15000</v>
      </c>
      <c r="B406" s="19">
        <v>144</v>
      </c>
      <c r="C406" s="19">
        <v>2.6979800000000002E-4</v>
      </c>
      <c r="D406" s="20">
        <f t="shared" si="4"/>
        <v>2.6979800000000003</v>
      </c>
      <c r="E406" s="19"/>
      <c r="F406" s="19">
        <f t="shared" si="7"/>
        <v>2.9839658800000004</v>
      </c>
    </row>
    <row r="407" spans="1:6" x14ac:dyDescent="0.3">
      <c r="A407" s="54">
        <v>15000</v>
      </c>
      <c r="B407" s="19">
        <v>145</v>
      </c>
      <c r="C407" s="19">
        <v>2.6384800000000001E-4</v>
      </c>
      <c r="D407" s="20">
        <f t="shared" si="4"/>
        <v>2.6384799999999999</v>
      </c>
      <c r="E407" s="19"/>
      <c r="F407" s="19">
        <f t="shared" si="7"/>
        <v>2.91815888</v>
      </c>
    </row>
    <row r="408" spans="1:6" x14ac:dyDescent="0.3">
      <c r="A408" s="54">
        <v>15000</v>
      </c>
      <c r="B408" s="19">
        <v>146</v>
      </c>
      <c r="C408" s="19">
        <v>2.5805100000000003E-4</v>
      </c>
      <c r="D408" s="20">
        <f t="shared" si="4"/>
        <v>2.5805100000000003</v>
      </c>
      <c r="E408" s="19"/>
      <c r="F408" s="19">
        <f t="shared" si="7"/>
        <v>2.8540440600000005</v>
      </c>
    </row>
    <row r="409" spans="1:6" x14ac:dyDescent="0.3">
      <c r="A409" s="54">
        <v>15000</v>
      </c>
      <c r="B409" s="19">
        <v>147</v>
      </c>
      <c r="C409" s="19">
        <v>2.52403E-4</v>
      </c>
      <c r="D409" s="20">
        <f t="shared" si="4"/>
        <v>2.5240300000000002</v>
      </c>
      <c r="E409" s="19"/>
      <c r="F409" s="19">
        <f t="shared" si="7"/>
        <v>2.7915771800000004</v>
      </c>
    </row>
    <row r="410" spans="1:6" x14ac:dyDescent="0.3">
      <c r="A410" s="54">
        <v>15000</v>
      </c>
      <c r="B410" s="19">
        <v>148</v>
      </c>
      <c r="C410" s="19">
        <v>2.4689999999999998E-4</v>
      </c>
      <c r="D410" s="20">
        <f t="shared" si="4"/>
        <v>2.4689999999999999</v>
      </c>
      <c r="E410" s="19"/>
      <c r="F410" s="19">
        <f t="shared" si="7"/>
        <v>2.7307139999999999</v>
      </c>
    </row>
    <row r="411" spans="1:6" x14ac:dyDescent="0.3">
      <c r="A411" s="54">
        <v>15000</v>
      </c>
      <c r="B411" s="19">
        <v>149</v>
      </c>
      <c r="C411" s="19">
        <v>2.4153800000000002E-4</v>
      </c>
      <c r="D411" s="20">
        <f t="shared" si="4"/>
        <v>2.4153800000000003</v>
      </c>
      <c r="E411" s="19"/>
      <c r="F411" s="19">
        <f t="shared" si="7"/>
        <v>2.6714102800000004</v>
      </c>
    </row>
    <row r="412" spans="1:6" x14ac:dyDescent="0.3">
      <c r="A412" s="54">
        <v>15000</v>
      </c>
      <c r="B412" s="19">
        <v>150</v>
      </c>
      <c r="C412" s="19">
        <v>2.3631100000000001E-4</v>
      </c>
      <c r="D412" s="20">
        <f t="shared" si="4"/>
        <v>2.3631100000000003</v>
      </c>
      <c r="E412" s="19"/>
      <c r="F412" s="19">
        <f t="shared" si="7"/>
        <v>2.6135996600000007</v>
      </c>
    </row>
    <row r="413" spans="1:6" x14ac:dyDescent="0.3">
      <c r="A413" s="54">
        <v>15000</v>
      </c>
      <c r="B413" s="19">
        <v>151</v>
      </c>
      <c r="C413" s="19">
        <v>2.3121700000000001E-4</v>
      </c>
      <c r="D413" s="20">
        <f t="shared" si="4"/>
        <v>2.3121700000000001</v>
      </c>
      <c r="E413" s="19"/>
      <c r="F413" s="19">
        <f t="shared" si="7"/>
        <v>2.5572600200000002</v>
      </c>
    </row>
    <row r="414" spans="1:6" x14ac:dyDescent="0.3">
      <c r="A414" s="54">
        <v>15000</v>
      </c>
      <c r="B414" s="19">
        <v>152</v>
      </c>
      <c r="C414" s="19">
        <v>2.2625100000000001E-4</v>
      </c>
      <c r="D414" s="20">
        <f t="shared" si="4"/>
        <v>2.2625100000000002</v>
      </c>
      <c r="E414" s="19"/>
      <c r="F414" s="19">
        <f t="shared" si="7"/>
        <v>2.5023360600000006</v>
      </c>
    </row>
    <row r="415" spans="1:6" x14ac:dyDescent="0.3">
      <c r="A415" s="54">
        <v>15000</v>
      </c>
      <c r="B415" s="19">
        <v>153</v>
      </c>
      <c r="C415" s="19">
        <v>2.2140900000000002E-4</v>
      </c>
      <c r="D415" s="20">
        <f t="shared" si="4"/>
        <v>2.2140900000000001</v>
      </c>
      <c r="E415" s="19"/>
      <c r="F415" s="19">
        <f t="shared" si="7"/>
        <v>2.4487835400000004</v>
      </c>
    </row>
    <row r="416" spans="1:6" x14ac:dyDescent="0.3">
      <c r="A416" s="54">
        <v>15000</v>
      </c>
      <c r="B416" s="19">
        <v>154</v>
      </c>
      <c r="C416" s="19">
        <v>2.1668800000000001E-4</v>
      </c>
      <c r="D416" s="20">
        <f t="shared" si="4"/>
        <v>2.1668799999999999</v>
      </c>
      <c r="E416" s="19"/>
      <c r="F416" s="19">
        <f t="shared" si="7"/>
        <v>2.39656928</v>
      </c>
    </row>
    <row r="417" spans="1:6" x14ac:dyDescent="0.3">
      <c r="A417" s="54">
        <v>15000</v>
      </c>
      <c r="B417" s="19">
        <v>155</v>
      </c>
      <c r="C417" s="19">
        <v>2.1208400000000002E-4</v>
      </c>
      <c r="D417" s="20">
        <f t="shared" si="4"/>
        <v>2.1208400000000003</v>
      </c>
      <c r="E417" s="19"/>
      <c r="F417" s="19">
        <f t="shared" si="7"/>
        <v>2.3456490400000005</v>
      </c>
    </row>
    <row r="418" spans="1:6" x14ac:dyDescent="0.3">
      <c r="A418" s="54">
        <v>15000</v>
      </c>
      <c r="B418" s="19">
        <v>156</v>
      </c>
      <c r="C418" s="19">
        <v>2.0759400000000002E-4</v>
      </c>
      <c r="D418" s="20">
        <f t="shared" si="4"/>
        <v>2.0759400000000001</v>
      </c>
      <c r="E418" s="19"/>
      <c r="F418" s="19">
        <f t="shared" si="7"/>
        <v>2.2959896400000002</v>
      </c>
    </row>
    <row r="419" spans="1:6" x14ac:dyDescent="0.3">
      <c r="A419" s="54">
        <v>15000</v>
      </c>
      <c r="B419" s="19">
        <v>157</v>
      </c>
      <c r="C419" s="19">
        <v>2.0321400000000001E-4</v>
      </c>
      <c r="D419" s="20">
        <f t="shared" si="4"/>
        <v>2.0321400000000001</v>
      </c>
      <c r="E419" s="19"/>
      <c r="F419" s="19">
        <f t="shared" si="7"/>
        <v>2.24754684</v>
      </c>
    </row>
    <row r="420" spans="1:6" x14ac:dyDescent="0.3">
      <c r="A420" s="54">
        <v>15000</v>
      </c>
      <c r="B420" s="19">
        <v>158</v>
      </c>
      <c r="C420" s="19">
        <v>1.9894200000000002E-4</v>
      </c>
      <c r="D420" s="20">
        <f t="shared" si="4"/>
        <v>1.9894200000000002</v>
      </c>
      <c r="E420" s="19"/>
      <c r="F420" s="19">
        <f t="shared" si="7"/>
        <v>2.2002985200000005</v>
      </c>
    </row>
    <row r="421" spans="1:6" x14ac:dyDescent="0.3">
      <c r="A421" s="54">
        <v>15000</v>
      </c>
      <c r="B421" s="19">
        <v>159</v>
      </c>
      <c r="C421" s="19">
        <v>1.9477400000000002E-4</v>
      </c>
      <c r="D421" s="20">
        <f t="shared" si="4"/>
        <v>1.9477400000000002</v>
      </c>
      <c r="E421" s="19"/>
      <c r="F421" s="19">
        <f t="shared" si="7"/>
        <v>2.1542004400000003</v>
      </c>
    </row>
    <row r="422" spans="1:6" x14ac:dyDescent="0.3">
      <c r="A422" s="54">
        <v>15000</v>
      </c>
      <c r="B422" s="19">
        <v>160</v>
      </c>
      <c r="C422" s="19">
        <v>1.9070800000000002E-4</v>
      </c>
      <c r="D422" s="20">
        <f t="shared" si="4"/>
        <v>1.9070800000000001</v>
      </c>
      <c r="E422" s="19"/>
      <c r="F422" s="19">
        <f t="shared" si="7"/>
        <v>2.1092304800000004</v>
      </c>
    </row>
    <row r="423" spans="1:6" x14ac:dyDescent="0.3">
      <c r="A423" s="54">
        <v>15000</v>
      </c>
      <c r="B423" s="19">
        <v>161</v>
      </c>
      <c r="C423" s="19">
        <v>1.8673999999999999E-4</v>
      </c>
      <c r="D423" s="20">
        <f t="shared" si="4"/>
        <v>1.8673999999999999</v>
      </c>
      <c r="E423" s="19"/>
      <c r="F423" s="19">
        <f t="shared" si="7"/>
        <v>2.0653444000000003</v>
      </c>
    </row>
    <row r="424" spans="1:6" x14ac:dyDescent="0.3">
      <c r="A424" s="54">
        <v>15000</v>
      </c>
      <c r="B424" s="19">
        <v>162</v>
      </c>
      <c r="C424" s="19">
        <v>1.8286700000000002E-4</v>
      </c>
      <c r="D424" s="20">
        <f t="shared" si="4"/>
        <v>1.8286700000000002</v>
      </c>
      <c r="E424" s="19"/>
      <c r="F424" s="19">
        <f t="shared" si="7"/>
        <v>2.0225090200000007</v>
      </c>
    </row>
    <row r="425" spans="1:6" x14ac:dyDescent="0.3">
      <c r="A425" s="54">
        <v>15000</v>
      </c>
      <c r="B425" s="19">
        <v>163</v>
      </c>
      <c r="C425" s="19">
        <v>1.7908800000000002E-4</v>
      </c>
      <c r="D425" s="20">
        <f t="shared" si="4"/>
        <v>1.7908800000000002</v>
      </c>
      <c r="E425" s="19"/>
      <c r="F425" s="19">
        <f t="shared" si="7"/>
        <v>1.9807132800000005</v>
      </c>
    </row>
    <row r="426" spans="1:6" x14ac:dyDescent="0.3">
      <c r="A426" s="54">
        <v>15000</v>
      </c>
      <c r="B426" s="19">
        <v>164</v>
      </c>
      <c r="C426" s="19">
        <v>1.7539900000000002E-4</v>
      </c>
      <c r="D426" s="20">
        <f t="shared" si="4"/>
        <v>1.7539900000000002</v>
      </c>
      <c r="E426" s="19"/>
      <c r="F426" s="19">
        <f t="shared" si="7"/>
        <v>1.9399129400000004</v>
      </c>
    </row>
    <row r="427" spans="1:6" x14ac:dyDescent="0.3">
      <c r="A427" s="54">
        <v>15000</v>
      </c>
      <c r="B427" s="19">
        <v>165</v>
      </c>
      <c r="C427" s="19">
        <v>1.71798E-4</v>
      </c>
      <c r="D427" s="20">
        <f t="shared" si="4"/>
        <v>1.7179800000000001</v>
      </c>
      <c r="E427" s="19"/>
      <c r="F427" s="19">
        <f t="shared" si="7"/>
        <v>1.9000858800000002</v>
      </c>
    </row>
    <row r="428" spans="1:6" x14ac:dyDescent="0.3">
      <c r="A428" s="54">
        <v>15000</v>
      </c>
      <c r="B428" s="19">
        <v>166</v>
      </c>
      <c r="C428" s="19">
        <v>1.68283E-4</v>
      </c>
      <c r="D428" s="20">
        <f t="shared" si="4"/>
        <v>1.68283</v>
      </c>
      <c r="E428" s="19"/>
      <c r="F428" s="19">
        <f t="shared" si="7"/>
        <v>1.8612099800000002</v>
      </c>
    </row>
    <row r="429" spans="1:6" x14ac:dyDescent="0.3">
      <c r="A429" s="54">
        <v>15000</v>
      </c>
      <c r="B429" s="19">
        <v>167</v>
      </c>
      <c r="C429" s="19">
        <v>1.6485100000000001E-4</v>
      </c>
      <c r="D429" s="20">
        <f t="shared" si="4"/>
        <v>1.6485100000000001</v>
      </c>
      <c r="E429" s="19"/>
      <c r="F429" s="19">
        <f t="shared" si="7"/>
        <v>1.8232520600000004</v>
      </c>
    </row>
    <row r="430" spans="1:6" x14ac:dyDescent="0.3">
      <c r="A430" s="54">
        <v>15000</v>
      </c>
      <c r="B430" s="19">
        <v>168</v>
      </c>
      <c r="C430" s="19">
        <v>1.6149900000000001E-4</v>
      </c>
      <c r="D430" s="20">
        <f t="shared" si="4"/>
        <v>1.6149900000000001</v>
      </c>
      <c r="E430" s="19"/>
      <c r="F430" s="19">
        <f t="shared" si="7"/>
        <v>1.7861789400000003</v>
      </c>
    </row>
    <row r="431" spans="1:6" x14ac:dyDescent="0.3">
      <c r="A431" s="54">
        <v>15000</v>
      </c>
      <c r="B431" s="19">
        <v>169</v>
      </c>
      <c r="C431" s="19">
        <v>1.58226E-4</v>
      </c>
      <c r="D431" s="20">
        <f t="shared" si="4"/>
        <v>1.58226</v>
      </c>
      <c r="E431" s="19"/>
      <c r="F431" s="19">
        <f t="shared" si="7"/>
        <v>1.7499795600000001</v>
      </c>
    </row>
    <row r="432" spans="1:6" x14ac:dyDescent="0.3">
      <c r="A432" s="54">
        <v>15000</v>
      </c>
      <c r="B432" s="19">
        <v>170</v>
      </c>
      <c r="C432" s="19">
        <v>1.5503000000000001E-4</v>
      </c>
      <c r="D432" s="20">
        <f t="shared" si="4"/>
        <v>1.5503</v>
      </c>
      <c r="E432" s="19"/>
      <c r="F432" s="19">
        <f t="shared" si="7"/>
        <v>1.7146318000000003</v>
      </c>
    </row>
    <row r="433" spans="1:6" x14ac:dyDescent="0.3">
      <c r="A433" s="54">
        <v>15000</v>
      </c>
      <c r="B433" s="19">
        <v>171</v>
      </c>
      <c r="C433" s="19">
        <v>1.51908E-4</v>
      </c>
      <c r="D433" s="20">
        <f t="shared" si="4"/>
        <v>1.51908</v>
      </c>
      <c r="E433" s="19"/>
      <c r="F433" s="19">
        <f t="shared" si="7"/>
        <v>1.6801024800000002</v>
      </c>
    </row>
    <row r="434" spans="1:6" x14ac:dyDescent="0.3">
      <c r="A434" s="54">
        <v>15000</v>
      </c>
      <c r="B434" s="19">
        <v>172</v>
      </c>
      <c r="C434" s="19">
        <v>1.4885900000000002E-4</v>
      </c>
      <c r="D434" s="20">
        <f t="shared" si="4"/>
        <v>1.4885900000000003</v>
      </c>
      <c r="E434" s="19"/>
      <c r="F434" s="19">
        <f t="shared" si="7"/>
        <v>1.6463805400000004</v>
      </c>
    </row>
    <row r="435" spans="1:6" x14ac:dyDescent="0.3">
      <c r="A435" s="54">
        <v>15000</v>
      </c>
      <c r="B435" s="19">
        <v>173</v>
      </c>
      <c r="C435" s="19">
        <v>1.4588000000000001E-4</v>
      </c>
      <c r="D435" s="20">
        <f t="shared" si="4"/>
        <v>1.4588000000000001</v>
      </c>
      <c r="E435" s="19"/>
      <c r="F435" s="19">
        <f t="shared" si="7"/>
        <v>1.6134328000000002</v>
      </c>
    </row>
    <row r="436" spans="1:6" x14ac:dyDescent="0.3">
      <c r="A436" s="54">
        <v>15000</v>
      </c>
      <c r="B436" s="19">
        <v>174</v>
      </c>
      <c r="C436" s="19">
        <v>1.4296999999999999E-4</v>
      </c>
      <c r="D436" s="20">
        <f t="shared" si="4"/>
        <v>1.4297</v>
      </c>
      <c r="E436" s="19"/>
      <c r="F436" s="19">
        <f t="shared" si="7"/>
        <v>1.5812482000000001</v>
      </c>
    </row>
    <row r="437" spans="1:6" x14ac:dyDescent="0.3">
      <c r="A437" s="54">
        <v>15000</v>
      </c>
      <c r="B437" s="19">
        <v>175</v>
      </c>
      <c r="C437" s="19">
        <v>1.4012600000000002E-4</v>
      </c>
      <c r="D437" s="20">
        <f t="shared" si="4"/>
        <v>1.4012600000000002</v>
      </c>
      <c r="E437" s="19"/>
      <c r="F437" s="19">
        <f t="shared" si="7"/>
        <v>1.5497935600000003</v>
      </c>
    </row>
    <row r="438" spans="1:6" x14ac:dyDescent="0.3">
      <c r="A438" s="54">
        <v>15000</v>
      </c>
      <c r="B438" s="19">
        <v>176</v>
      </c>
      <c r="C438" s="19">
        <v>1.37348E-4</v>
      </c>
      <c r="D438" s="20">
        <f t="shared" si="4"/>
        <v>1.37348</v>
      </c>
      <c r="E438" s="19"/>
      <c r="F438" s="19">
        <f t="shared" si="7"/>
        <v>1.5190688800000001</v>
      </c>
    </row>
    <row r="439" spans="1:6" x14ac:dyDescent="0.3">
      <c r="A439" s="54">
        <v>15000</v>
      </c>
      <c r="B439" s="19">
        <v>177</v>
      </c>
      <c r="C439" s="19">
        <v>1.34633E-4</v>
      </c>
      <c r="D439" s="20">
        <f t="shared" si="4"/>
        <v>1.34633</v>
      </c>
      <c r="E439" s="19"/>
      <c r="F439" s="19">
        <f t="shared" si="7"/>
        <v>1.4890409800000002</v>
      </c>
    </row>
    <row r="440" spans="1:6" x14ac:dyDescent="0.3">
      <c r="A440" s="54">
        <v>15000</v>
      </c>
      <c r="B440" s="19">
        <v>178</v>
      </c>
      <c r="C440" s="19">
        <v>1.31979E-4</v>
      </c>
      <c r="D440" s="20">
        <f t="shared" si="4"/>
        <v>1.31979</v>
      </c>
      <c r="E440" s="19"/>
      <c r="F440" s="19">
        <f t="shared" si="7"/>
        <v>1.4596877400000001</v>
      </c>
    </row>
    <row r="441" spans="1:6" x14ac:dyDescent="0.3">
      <c r="A441" s="54">
        <v>15000</v>
      </c>
      <c r="B441" s="19">
        <v>179</v>
      </c>
      <c r="C441" s="19">
        <v>1.29386E-4</v>
      </c>
      <c r="D441" s="20">
        <f t="shared" si="4"/>
        <v>1.29386</v>
      </c>
      <c r="E441" s="19"/>
      <c r="F441" s="19">
        <f t="shared" si="7"/>
        <v>1.4310091600000001</v>
      </c>
    </row>
    <row r="442" spans="1:6" x14ac:dyDescent="0.3">
      <c r="A442" s="54">
        <v>15000</v>
      </c>
      <c r="B442" s="19">
        <v>180</v>
      </c>
      <c r="C442" s="19">
        <v>1.2685100000000001E-4</v>
      </c>
      <c r="D442" s="20">
        <f t="shared" si="4"/>
        <v>1.26851</v>
      </c>
      <c r="E442" s="19"/>
      <c r="F442" s="19">
        <f t="shared" si="7"/>
        <v>1.4029720600000002</v>
      </c>
    </row>
    <row r="443" spans="1:6" x14ac:dyDescent="0.3">
      <c r="A443" s="54">
        <v>15000</v>
      </c>
      <c r="B443" s="19">
        <v>181</v>
      </c>
      <c r="C443" s="19">
        <v>1.24373E-4</v>
      </c>
      <c r="D443" s="20">
        <f t="shared" si="4"/>
        <v>1.24373</v>
      </c>
      <c r="E443" s="19"/>
      <c r="F443" s="19">
        <f t="shared" si="7"/>
        <v>1.3755653800000001</v>
      </c>
    </row>
    <row r="444" spans="1:6" x14ac:dyDescent="0.3">
      <c r="A444" s="54">
        <v>15000</v>
      </c>
      <c r="B444" s="19">
        <v>182</v>
      </c>
      <c r="C444" s="19">
        <v>1.2195E-4</v>
      </c>
      <c r="D444" s="20">
        <f t="shared" si="4"/>
        <v>1.2195</v>
      </c>
      <c r="E444" s="19"/>
      <c r="F444" s="19">
        <f t="shared" si="7"/>
        <v>1.348767</v>
      </c>
    </row>
    <row r="445" spans="1:6" x14ac:dyDescent="0.3">
      <c r="A445" s="54">
        <v>15000</v>
      </c>
      <c r="B445" s="19">
        <v>183</v>
      </c>
      <c r="C445" s="19">
        <v>1.1958100000000001E-4</v>
      </c>
      <c r="D445" s="20">
        <f t="shared" si="4"/>
        <v>1.19581</v>
      </c>
      <c r="E445" s="19"/>
      <c r="F445" s="19">
        <f t="shared" si="7"/>
        <v>1.3225658600000001</v>
      </c>
    </row>
    <row r="446" spans="1:6" x14ac:dyDescent="0.3">
      <c r="A446" s="54">
        <v>15000</v>
      </c>
      <c r="B446" s="19">
        <v>184</v>
      </c>
      <c r="C446" s="19">
        <v>1.1726500000000001E-4</v>
      </c>
      <c r="D446" s="20">
        <f t="shared" si="4"/>
        <v>1.1726500000000002</v>
      </c>
      <c r="E446" s="19"/>
      <c r="F446" s="19">
        <f t="shared" si="7"/>
        <v>1.2969509000000004</v>
      </c>
    </row>
    <row r="447" spans="1:6" x14ac:dyDescent="0.3">
      <c r="A447" s="54">
        <v>15000</v>
      </c>
      <c r="B447" s="19">
        <v>185</v>
      </c>
      <c r="C447" s="19">
        <v>1.1500100000000001E-4</v>
      </c>
      <c r="D447" s="20">
        <f t="shared" si="4"/>
        <v>1.15001</v>
      </c>
      <c r="E447" s="19"/>
      <c r="F447" s="19">
        <f t="shared" si="7"/>
        <v>1.2719110600000001</v>
      </c>
    </row>
    <row r="448" spans="1:6" x14ac:dyDescent="0.3">
      <c r="A448" s="54">
        <v>15000</v>
      </c>
      <c r="B448" s="19">
        <v>186</v>
      </c>
      <c r="C448" s="19">
        <v>1.12786E-4</v>
      </c>
      <c r="D448" s="20">
        <f t="shared" si="4"/>
        <v>1.1278600000000001</v>
      </c>
      <c r="E448" s="19"/>
      <c r="F448" s="19">
        <f t="shared" si="7"/>
        <v>1.2474131600000002</v>
      </c>
    </row>
    <row r="449" spans="1:6" x14ac:dyDescent="0.3">
      <c r="A449" s="54">
        <v>15000</v>
      </c>
      <c r="B449" s="19">
        <v>187</v>
      </c>
      <c r="C449" s="19">
        <v>1.1062000000000001E-4</v>
      </c>
      <c r="D449" s="20">
        <f t="shared" si="4"/>
        <v>1.1062000000000001</v>
      </c>
      <c r="E449" s="19"/>
      <c r="F449" s="19">
        <f t="shared" si="7"/>
        <v>1.2234572000000001</v>
      </c>
    </row>
    <row r="450" spans="1:6" x14ac:dyDescent="0.3">
      <c r="A450" s="54">
        <v>15000</v>
      </c>
      <c r="B450" s="19">
        <v>188</v>
      </c>
      <c r="C450" s="19">
        <v>1.0850200000000001E-4</v>
      </c>
      <c r="D450" s="20">
        <f t="shared" si="4"/>
        <v>1.0850200000000001</v>
      </c>
      <c r="E450" s="19"/>
      <c r="F450" s="19">
        <f t="shared" si="7"/>
        <v>1.2000321200000001</v>
      </c>
    </row>
    <row r="451" spans="1:6" x14ac:dyDescent="0.3">
      <c r="A451" s="54">
        <v>15000</v>
      </c>
      <c r="B451" s="19">
        <v>189</v>
      </c>
      <c r="C451" s="19">
        <v>1.0643E-4</v>
      </c>
      <c r="D451" s="20">
        <f t="shared" si="4"/>
        <v>1.0643</v>
      </c>
      <c r="E451" s="19"/>
      <c r="F451" s="19">
        <f t="shared" si="7"/>
        <v>1.1771158000000002</v>
      </c>
    </row>
    <row r="452" spans="1:6" x14ac:dyDescent="0.3">
      <c r="A452" s="54">
        <v>15000</v>
      </c>
      <c r="B452" s="19">
        <v>190</v>
      </c>
      <c r="C452" s="19">
        <v>1.0440300000000001E-4</v>
      </c>
      <c r="D452" s="20">
        <f t="shared" si="4"/>
        <v>1.04403</v>
      </c>
      <c r="E452" s="19"/>
      <c r="F452" s="19">
        <f t="shared" si="7"/>
        <v>1.1546971800000001</v>
      </c>
    </row>
    <row r="453" spans="1:6" x14ac:dyDescent="0.3">
      <c r="A453" s="54">
        <v>15000</v>
      </c>
      <c r="B453" s="19">
        <v>191</v>
      </c>
      <c r="C453" s="19">
        <v>1.0242E-4</v>
      </c>
      <c r="D453" s="20">
        <f t="shared" si="4"/>
        <v>1.0242</v>
      </c>
      <c r="E453" s="19"/>
      <c r="F453" s="19">
        <f t="shared" si="7"/>
        <v>1.1327652000000001</v>
      </c>
    </row>
    <row r="454" spans="1:6" x14ac:dyDescent="0.3">
      <c r="A454" s="54">
        <v>15000</v>
      </c>
      <c r="B454" s="19">
        <v>192</v>
      </c>
      <c r="C454" s="19">
        <v>1.0048E-4</v>
      </c>
      <c r="D454" s="20">
        <f t="shared" si="4"/>
        <v>1.0047999999999999</v>
      </c>
      <c r="E454" s="19"/>
      <c r="F454" s="19">
        <f t="shared" si="7"/>
        <v>1.1113088</v>
      </c>
    </row>
    <row r="455" spans="1:6" x14ac:dyDescent="0.3">
      <c r="A455" s="54">
        <v>15000</v>
      </c>
      <c r="B455" s="19">
        <v>193</v>
      </c>
      <c r="C455" s="19">
        <v>9.858230000000002E-5</v>
      </c>
      <c r="D455" s="20">
        <f t="shared" si="4"/>
        <v>0.98582300000000023</v>
      </c>
      <c r="E455" s="19"/>
      <c r="F455" s="19">
        <f t="shared" si="7"/>
        <v>1.0903202380000003</v>
      </c>
    </row>
    <row r="456" spans="1:6" x14ac:dyDescent="0.3">
      <c r="A456" s="54">
        <v>15000</v>
      </c>
      <c r="B456" s="19">
        <v>194</v>
      </c>
      <c r="C456" s="19">
        <v>9.6725100000000013E-5</v>
      </c>
      <c r="D456" s="20">
        <f t="shared" si="4"/>
        <v>0.96725100000000008</v>
      </c>
      <c r="E456" s="19"/>
      <c r="F456" s="19">
        <f t="shared" ref="F456:F462" si="8">D456*1.106</f>
        <v>1.0697796060000002</v>
      </c>
    </row>
    <row r="457" spans="1:6" x14ac:dyDescent="0.3">
      <c r="A457" s="54">
        <v>15000</v>
      </c>
      <c r="B457" s="19">
        <v>195</v>
      </c>
      <c r="C457" s="19">
        <v>9.4907699999999999E-5</v>
      </c>
      <c r="D457" s="20">
        <f t="shared" si="4"/>
        <v>0.94907699999999995</v>
      </c>
      <c r="E457" s="19"/>
      <c r="F457" s="19">
        <f t="shared" si="8"/>
        <v>1.0496791620000001</v>
      </c>
    </row>
    <row r="458" spans="1:6" x14ac:dyDescent="0.3">
      <c r="A458" s="54">
        <v>15000</v>
      </c>
      <c r="B458" s="19">
        <v>196</v>
      </c>
      <c r="C458" s="19">
        <v>9.312920000000001E-5</v>
      </c>
      <c r="D458" s="20">
        <f t="shared" si="4"/>
        <v>0.93129200000000012</v>
      </c>
      <c r="E458" s="19"/>
      <c r="F458" s="19">
        <f t="shared" si="8"/>
        <v>1.0300089520000002</v>
      </c>
    </row>
    <row r="459" spans="1:6" x14ac:dyDescent="0.3">
      <c r="A459" s="54">
        <v>15000</v>
      </c>
      <c r="B459" s="19">
        <v>197</v>
      </c>
      <c r="C459" s="19">
        <v>9.1388600000000001E-5</v>
      </c>
      <c r="D459" s="20">
        <f t="shared" si="4"/>
        <v>0.91388599999999998</v>
      </c>
      <c r="E459" s="19"/>
      <c r="F459" s="19">
        <f t="shared" si="8"/>
        <v>1.010757916</v>
      </c>
    </row>
    <row r="460" spans="1:6" x14ac:dyDescent="0.3">
      <c r="A460" s="54">
        <v>15000</v>
      </c>
      <c r="B460" s="19">
        <v>198</v>
      </c>
      <c r="C460" s="19">
        <v>8.9684899999999999E-5</v>
      </c>
      <c r="D460" s="20">
        <f t="shared" si="4"/>
        <v>0.89684900000000001</v>
      </c>
      <c r="E460" s="19"/>
      <c r="F460" s="19">
        <f t="shared" si="8"/>
        <v>0.99191499400000005</v>
      </c>
    </row>
    <row r="461" spans="1:6" x14ac:dyDescent="0.3">
      <c r="A461" s="54">
        <v>15000</v>
      </c>
      <c r="B461" s="19">
        <v>199</v>
      </c>
      <c r="C461" s="19">
        <v>8.8017400000000009E-5</v>
      </c>
      <c r="D461" s="20">
        <f t="shared" si="4"/>
        <v>0.88017400000000012</v>
      </c>
      <c r="E461" s="19"/>
      <c r="F461" s="19">
        <f t="shared" si="8"/>
        <v>0.97347244400000021</v>
      </c>
    </row>
    <row r="462" spans="1:6" x14ac:dyDescent="0.3">
      <c r="A462" s="54">
        <v>15000</v>
      </c>
      <c r="B462" s="19">
        <v>200</v>
      </c>
      <c r="C462" s="19">
        <v>8.6385000000000007E-5</v>
      </c>
      <c r="D462" s="20">
        <f t="shared" si="4"/>
        <v>0.86385000000000012</v>
      </c>
      <c r="E462" s="19"/>
      <c r="F462" s="19">
        <f t="shared" si="8"/>
        <v>0.95541810000000016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2"/>
  <sheetViews>
    <sheetView workbookViewId="0">
      <selection activeCell="E14" sqref="E14"/>
    </sheetView>
  </sheetViews>
  <sheetFormatPr baseColWidth="10" defaultColWidth="8.81640625" defaultRowHeight="13" x14ac:dyDescent="0.3"/>
  <cols>
    <col min="1" max="1" width="15.54296875" style="8" customWidth="1"/>
    <col min="2" max="2" width="18" style="4" customWidth="1"/>
    <col min="3" max="4" width="8.90625" style="4" bestFit="1" customWidth="1"/>
    <col min="5" max="5" width="11.54296875" style="4" bestFit="1" customWidth="1"/>
    <col min="6" max="6" width="8.90625" style="4" bestFit="1" customWidth="1"/>
    <col min="7" max="9" width="11.54296875" style="4" bestFit="1" customWidth="1"/>
    <col min="10" max="12" width="8.90625" style="4" bestFit="1" customWidth="1"/>
    <col min="13" max="13" width="11.54296875" style="4" bestFit="1" customWidth="1"/>
    <col min="14" max="17" width="8.90625" style="4" bestFit="1" customWidth="1"/>
    <col min="18" max="18" width="10.36328125" style="4" bestFit="1" customWidth="1"/>
    <col min="19" max="16384" width="8.81640625" style="4"/>
  </cols>
  <sheetData>
    <row r="1" spans="1:18" x14ac:dyDescent="0.3">
      <c r="A1" s="8" t="s">
        <v>470</v>
      </c>
    </row>
    <row r="2" spans="1:18" s="19" customFormat="1" x14ac:dyDescent="0.3">
      <c r="A2" s="54" t="s">
        <v>101</v>
      </c>
      <c r="B2" s="19" t="s">
        <v>102</v>
      </c>
      <c r="C2" s="40" t="s">
        <v>103</v>
      </c>
      <c r="D2" s="40" t="s">
        <v>104</v>
      </c>
      <c r="E2" s="40" t="s">
        <v>105</v>
      </c>
      <c r="F2" s="40" t="s">
        <v>106</v>
      </c>
      <c r="G2" s="40" t="s">
        <v>107</v>
      </c>
      <c r="H2" s="40" t="s">
        <v>108</v>
      </c>
      <c r="I2" s="40" t="s">
        <v>109</v>
      </c>
      <c r="J2" s="40" t="s">
        <v>110</v>
      </c>
      <c r="K2" s="40" t="s">
        <v>111</v>
      </c>
      <c r="L2" s="40" t="s">
        <v>26</v>
      </c>
      <c r="M2" s="40" t="s">
        <v>112</v>
      </c>
      <c r="N2" s="41" t="s">
        <v>113</v>
      </c>
      <c r="O2" s="41" t="s">
        <v>114</v>
      </c>
      <c r="P2" s="41" t="s">
        <v>115</v>
      </c>
      <c r="Q2" s="41" t="s">
        <v>116</v>
      </c>
      <c r="R2" s="40"/>
    </row>
    <row r="3" spans="1:18" s="19" customFormat="1" x14ac:dyDescent="0.3">
      <c r="A3" s="54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"/>
      <c r="O3" s="4"/>
      <c r="P3" s="4"/>
      <c r="Q3" s="4"/>
      <c r="R3" s="43"/>
    </row>
    <row r="4" spans="1:18" s="19" customFormat="1" x14ac:dyDescent="0.3">
      <c r="A4" s="54" t="s">
        <v>345</v>
      </c>
      <c r="B4" s="19" t="s">
        <v>346</v>
      </c>
      <c r="C4" s="42">
        <v>407</v>
      </c>
      <c r="D4" s="43">
        <v>75</v>
      </c>
      <c r="E4" s="43"/>
      <c r="F4" s="43">
        <v>12</v>
      </c>
      <c r="G4" s="43"/>
      <c r="H4" s="43"/>
      <c r="I4" s="43"/>
      <c r="J4" s="43">
        <v>2</v>
      </c>
      <c r="K4" s="43">
        <v>4</v>
      </c>
      <c r="L4" s="43">
        <v>3</v>
      </c>
      <c r="M4" s="43"/>
      <c r="N4" s="44">
        <f t="shared" ref="N4" si="0">D4/60 + E4/80 + F4/51 + G4/80 + H4/71 + I4/40 + J4/56 + K4/31 + L4/47 + M4/71</f>
        <v>1.7138704486599035</v>
      </c>
      <c r="O4" s="45">
        <f t="shared" ref="O4" si="1">((K4/31 + L4/47 + 2*J4/56)/N4)/((F4/(51*N4))*(D4/(60*N4)))</f>
        <v>1.5400635847468784</v>
      </c>
      <c r="P4" s="46">
        <f t="shared" ref="P4" si="2">12900/(2.95 + 0.85*O4 + LN(496000/C4))</f>
        <v>1135.1065331460002</v>
      </c>
      <c r="Q4" s="46">
        <f t="shared" ref="Q4" si="3">P4 - 273</f>
        <v>862.10653314600017</v>
      </c>
      <c r="R4" s="43"/>
    </row>
    <row r="5" spans="1:18" s="19" customFormat="1" x14ac:dyDescent="0.3">
      <c r="A5" s="54"/>
      <c r="C5" s="47"/>
      <c r="D5" s="43"/>
      <c r="E5" s="43"/>
      <c r="F5" s="43"/>
      <c r="G5" s="43"/>
      <c r="H5" s="43"/>
      <c r="I5" s="43"/>
      <c r="J5" s="43"/>
      <c r="K5" s="43"/>
      <c r="L5" s="43"/>
      <c r="M5" s="43"/>
      <c r="N5" s="40"/>
      <c r="O5" s="40"/>
      <c r="P5" s="40"/>
      <c r="Q5" s="40"/>
      <c r="R5" s="40"/>
    </row>
    <row r="6" spans="1:18" s="19" customFormat="1" x14ac:dyDescent="0.3">
      <c r="A6" s="54" t="s">
        <v>345</v>
      </c>
      <c r="B6" s="19" t="s">
        <v>476</v>
      </c>
      <c r="C6" s="40">
        <v>1000</v>
      </c>
      <c r="D6" s="43">
        <v>75</v>
      </c>
      <c r="E6" s="43"/>
      <c r="F6" s="43">
        <v>12</v>
      </c>
      <c r="G6" s="43"/>
      <c r="H6" s="43"/>
      <c r="I6" s="43"/>
      <c r="J6" s="43">
        <v>2</v>
      </c>
      <c r="K6" s="43">
        <v>4</v>
      </c>
      <c r="L6" s="43">
        <v>3</v>
      </c>
      <c r="M6" s="43"/>
      <c r="N6" s="44">
        <f t="shared" ref="N6" si="4">D6/60 + E6/80 + F6/51 + G6/80 + H6/71 + I6/40 + J6/56 + K6/31 + L6/47 + M6/71</f>
        <v>1.7138704486599035</v>
      </c>
      <c r="O6" s="45">
        <f t="shared" ref="O6" si="5">((K6/31 + L6/47 + 2*J6/56)/N6)/((F6/(51*N6))*(D6/(60*N6)))</f>
        <v>1.5400635847468784</v>
      </c>
      <c r="P6" s="46">
        <f t="shared" ref="P6" si="6">12900/(2.95 + 0.85*O6 + LN(496000/C6))</f>
        <v>1232.6061624903482</v>
      </c>
      <c r="Q6" s="46">
        <f t="shared" ref="Q6" si="7">P6 - 273</f>
        <v>959.6061624903482</v>
      </c>
      <c r="R6" s="43"/>
    </row>
    <row r="7" spans="1:18" s="19" customFormat="1" x14ac:dyDescent="0.3">
      <c r="A7" s="54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8" customFormat="1" x14ac:dyDescent="0.3">
      <c r="A8" s="73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50"/>
      <c r="P8" s="52"/>
      <c r="Q8" s="52"/>
      <c r="R8" s="50"/>
    </row>
    <row r="9" spans="1:18" s="19" customFormat="1" x14ac:dyDescent="0.3">
      <c r="A9" s="5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s="19" customFormat="1" x14ac:dyDescent="0.3">
      <c r="A10" s="54"/>
      <c r="N10" s="40"/>
      <c r="O10" s="40"/>
      <c r="P10" s="40"/>
      <c r="Q10" s="40"/>
      <c r="R10" s="40"/>
    </row>
    <row r="11" spans="1:18" s="19" customFormat="1" x14ac:dyDescent="0.3">
      <c r="A11" s="5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19" customFormat="1" x14ac:dyDescent="0.3">
      <c r="A12" s="5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19" customFormat="1" x14ac:dyDescent="0.3">
      <c r="A13" s="54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43"/>
      <c r="O13" s="40"/>
      <c r="P13" s="40"/>
      <c r="Q13" s="40"/>
      <c r="R13" s="40"/>
    </row>
    <row r="14" spans="1:18" s="19" customFormat="1" x14ac:dyDescent="0.3">
      <c r="A14" s="5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19" customFormat="1" x14ac:dyDescent="0.3">
      <c r="A15" s="5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19" customFormat="1" x14ac:dyDescent="0.3">
      <c r="A16" s="5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19" customFormat="1" x14ac:dyDescent="0.3">
      <c r="A17" s="5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19" customFormat="1" x14ac:dyDescent="0.3">
      <c r="A18" s="5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19" customFormat="1" x14ac:dyDescent="0.3">
      <c r="A19" s="5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19" customFormat="1" x14ac:dyDescent="0.3">
      <c r="A20" s="5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19" customFormat="1" x14ac:dyDescent="0.3">
      <c r="A21" s="54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19" customFormat="1" x14ac:dyDescent="0.3">
      <c r="A22" s="54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19" customFormat="1" x14ac:dyDescent="0.3">
      <c r="A23" s="54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19" customFormat="1" x14ac:dyDescent="0.3">
      <c r="A24" s="54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19" customFormat="1" x14ac:dyDescent="0.3">
      <c r="A25" s="54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19" customFormat="1" x14ac:dyDescent="0.3">
      <c r="A26" s="5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19" customFormat="1" x14ac:dyDescent="0.3">
      <c r="A27" s="54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19" customFormat="1" x14ac:dyDescent="0.3">
      <c r="A28" s="54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19" customFormat="1" x14ac:dyDescent="0.3">
      <c r="A29" s="54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19" customFormat="1" x14ac:dyDescent="0.3">
      <c r="A30" s="54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19" customFormat="1" x14ac:dyDescent="0.3">
      <c r="A31" s="5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19" customFormat="1" x14ac:dyDescent="0.3">
      <c r="A32" s="54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19" customFormat="1" x14ac:dyDescent="0.3">
      <c r="A33" s="5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19" customFormat="1" x14ac:dyDescent="0.3">
      <c r="A34" s="54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19" customFormat="1" x14ac:dyDescent="0.3">
      <c r="A35" s="5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19" customFormat="1" x14ac:dyDescent="0.3">
      <c r="A36" s="54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19" customFormat="1" x14ac:dyDescent="0.3">
      <c r="A37" s="54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19" customFormat="1" x14ac:dyDescent="0.3">
      <c r="A38" s="5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9" customFormat="1" x14ac:dyDescent="0.3">
      <c r="A39" s="54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19" customFormat="1" x14ac:dyDescent="0.3">
      <c r="A40" s="54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19" customFormat="1" x14ac:dyDescent="0.3">
      <c r="A41" s="5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19" customFormat="1" x14ac:dyDescent="0.3">
      <c r="A42" s="5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19" customFormat="1" x14ac:dyDescent="0.3">
      <c r="A43" s="5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19" customFormat="1" x14ac:dyDescent="0.3">
      <c r="A44" s="5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19" customFormat="1" x14ac:dyDescent="0.3">
      <c r="A45" s="5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19" customFormat="1" x14ac:dyDescent="0.3">
      <c r="A46" s="5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54" customFormat="1" x14ac:dyDescent="0.3">
      <c r="A47" s="54" t="s">
        <v>118</v>
      </c>
      <c r="C47" s="55">
        <f t="shared" ref="C47:R47" si="8">AVERAGE(C3:C46)</f>
        <v>703.5</v>
      </c>
      <c r="D47" s="56">
        <f t="shared" si="8"/>
        <v>75</v>
      </c>
      <c r="E47" s="57" t="e">
        <f t="shared" si="8"/>
        <v>#DIV/0!</v>
      </c>
      <c r="F47" s="58">
        <f t="shared" si="8"/>
        <v>12</v>
      </c>
      <c r="G47" s="58" t="e">
        <f t="shared" si="8"/>
        <v>#DIV/0!</v>
      </c>
      <c r="H47" s="58" t="e">
        <f t="shared" si="8"/>
        <v>#DIV/0!</v>
      </c>
      <c r="I47" s="58" t="e">
        <f t="shared" si="8"/>
        <v>#DIV/0!</v>
      </c>
      <c r="J47" s="58">
        <f t="shared" si="8"/>
        <v>2</v>
      </c>
      <c r="K47" s="58">
        <f t="shared" si="8"/>
        <v>4</v>
      </c>
      <c r="L47" s="58">
        <f t="shared" si="8"/>
        <v>3</v>
      </c>
      <c r="M47" s="58" t="e">
        <f t="shared" si="8"/>
        <v>#DIV/0!</v>
      </c>
      <c r="N47" s="58">
        <f t="shared" si="8"/>
        <v>1.7138704486599035</v>
      </c>
      <c r="O47" s="58">
        <f t="shared" si="8"/>
        <v>1.5400635847468784</v>
      </c>
      <c r="P47" s="55">
        <f t="shared" si="8"/>
        <v>1183.8563478181741</v>
      </c>
      <c r="Q47" s="55">
        <f t="shared" si="8"/>
        <v>910.85634781817419</v>
      </c>
      <c r="R47" s="55" t="e">
        <f t="shared" si="8"/>
        <v>#DIV/0!</v>
      </c>
    </row>
    <row r="48" spans="1:18" s="54" customFormat="1" x14ac:dyDescent="0.3">
      <c r="A48" s="54" t="s">
        <v>119</v>
      </c>
      <c r="C48" s="55">
        <f t="shared" ref="C48:R48" si="9">STDEV(C3:C46)</f>
        <v>419.31432124362266</v>
      </c>
      <c r="D48" s="56">
        <f t="shared" si="9"/>
        <v>0</v>
      </c>
      <c r="E48" s="57" t="e">
        <f t="shared" si="9"/>
        <v>#DIV/0!</v>
      </c>
      <c r="F48" s="58">
        <f t="shared" si="9"/>
        <v>0</v>
      </c>
      <c r="G48" s="58" t="e">
        <f t="shared" si="9"/>
        <v>#DIV/0!</v>
      </c>
      <c r="H48" s="58" t="e">
        <f t="shared" si="9"/>
        <v>#DIV/0!</v>
      </c>
      <c r="I48" s="58" t="e">
        <f t="shared" si="9"/>
        <v>#DIV/0!</v>
      </c>
      <c r="J48" s="58">
        <f t="shared" si="9"/>
        <v>0</v>
      </c>
      <c r="K48" s="58">
        <f t="shared" si="9"/>
        <v>0</v>
      </c>
      <c r="L48" s="58">
        <f t="shared" si="9"/>
        <v>0</v>
      </c>
      <c r="M48" s="58" t="e">
        <f t="shared" si="9"/>
        <v>#DIV/0!</v>
      </c>
      <c r="N48" s="58">
        <f t="shared" si="9"/>
        <v>0</v>
      </c>
      <c r="O48" s="58">
        <f t="shared" si="9"/>
        <v>0</v>
      </c>
      <c r="P48" s="55">
        <f t="shared" si="9"/>
        <v>68.942649072563384</v>
      </c>
      <c r="Q48" s="55">
        <f t="shared" si="9"/>
        <v>68.942649072563384</v>
      </c>
      <c r="R48" s="55" t="e">
        <f t="shared" si="9"/>
        <v>#DIV/0!</v>
      </c>
    </row>
    <row r="49" spans="1:18" s="19" customFormat="1" x14ac:dyDescent="0.3">
      <c r="A49" s="54" t="s">
        <v>120</v>
      </c>
      <c r="C49" s="55">
        <f t="shared" ref="C49:R49" si="10">MEDIAN(C3:C46)</f>
        <v>703.5</v>
      </c>
      <c r="D49" s="56">
        <f t="shared" si="10"/>
        <v>75</v>
      </c>
      <c r="E49" s="57" t="e">
        <f t="shared" si="10"/>
        <v>#NUM!</v>
      </c>
      <c r="F49" s="58">
        <f t="shared" si="10"/>
        <v>12</v>
      </c>
      <c r="G49" s="58" t="e">
        <f t="shared" si="10"/>
        <v>#NUM!</v>
      </c>
      <c r="H49" s="58" t="e">
        <f t="shared" si="10"/>
        <v>#NUM!</v>
      </c>
      <c r="I49" s="58" t="e">
        <f t="shared" si="10"/>
        <v>#NUM!</v>
      </c>
      <c r="J49" s="58">
        <f t="shared" si="10"/>
        <v>2</v>
      </c>
      <c r="K49" s="58">
        <f t="shared" si="10"/>
        <v>4</v>
      </c>
      <c r="L49" s="58">
        <f t="shared" si="10"/>
        <v>3</v>
      </c>
      <c r="M49" s="58" t="e">
        <f t="shared" si="10"/>
        <v>#NUM!</v>
      </c>
      <c r="N49" s="58">
        <f t="shared" si="10"/>
        <v>1.7138704486599035</v>
      </c>
      <c r="O49" s="58">
        <f t="shared" si="10"/>
        <v>1.5400635847468784</v>
      </c>
      <c r="P49" s="55">
        <f t="shared" si="10"/>
        <v>1183.8563478181741</v>
      </c>
      <c r="Q49" s="55">
        <f t="shared" si="10"/>
        <v>910.85634781817419</v>
      </c>
      <c r="R49" s="55" t="e">
        <f t="shared" si="10"/>
        <v>#NUM!</v>
      </c>
    </row>
    <row r="50" spans="1:18" s="19" customFormat="1" x14ac:dyDescent="0.3">
      <c r="A50" s="54" t="s">
        <v>121</v>
      </c>
      <c r="C50" s="55">
        <f t="shared" ref="C50:Q50" si="11">MAX(C3:C46)</f>
        <v>1000</v>
      </c>
      <c r="D50" s="56">
        <f t="shared" si="11"/>
        <v>75</v>
      </c>
      <c r="E50" s="57">
        <f t="shared" si="11"/>
        <v>0</v>
      </c>
      <c r="F50" s="58">
        <f t="shared" si="11"/>
        <v>12</v>
      </c>
      <c r="G50" s="58">
        <f t="shared" si="11"/>
        <v>0</v>
      </c>
      <c r="H50" s="58">
        <f t="shared" si="11"/>
        <v>0</v>
      </c>
      <c r="I50" s="58">
        <f t="shared" si="11"/>
        <v>0</v>
      </c>
      <c r="J50" s="58">
        <f t="shared" si="11"/>
        <v>2</v>
      </c>
      <c r="K50" s="58">
        <f t="shared" si="11"/>
        <v>4</v>
      </c>
      <c r="L50" s="58">
        <f t="shared" si="11"/>
        <v>3</v>
      </c>
      <c r="M50" s="58">
        <f t="shared" si="11"/>
        <v>0</v>
      </c>
      <c r="N50" s="58">
        <f t="shared" si="11"/>
        <v>1.7138704486599035</v>
      </c>
      <c r="O50" s="58">
        <f t="shared" si="11"/>
        <v>1.5400635847468784</v>
      </c>
      <c r="P50" s="55">
        <f t="shared" si="11"/>
        <v>1232.6061624903482</v>
      </c>
      <c r="Q50" s="55">
        <f t="shared" si="11"/>
        <v>959.6061624903482</v>
      </c>
      <c r="R50" s="40"/>
    </row>
    <row r="51" spans="1:18" s="19" customFormat="1" x14ac:dyDescent="0.3">
      <c r="A51" s="54" t="s">
        <v>122</v>
      </c>
      <c r="C51" s="55">
        <f t="shared" ref="C51:Q51" si="12">MIN(C3:C46)</f>
        <v>407</v>
      </c>
      <c r="D51" s="56">
        <f t="shared" si="12"/>
        <v>75</v>
      </c>
      <c r="E51" s="57">
        <f t="shared" si="12"/>
        <v>0</v>
      </c>
      <c r="F51" s="58">
        <f t="shared" si="12"/>
        <v>12</v>
      </c>
      <c r="G51" s="58">
        <f t="shared" si="12"/>
        <v>0</v>
      </c>
      <c r="H51" s="58">
        <f t="shared" si="12"/>
        <v>0</v>
      </c>
      <c r="I51" s="58">
        <f t="shared" si="12"/>
        <v>0</v>
      </c>
      <c r="J51" s="58">
        <f t="shared" si="12"/>
        <v>2</v>
      </c>
      <c r="K51" s="58">
        <f t="shared" si="12"/>
        <v>4</v>
      </c>
      <c r="L51" s="58">
        <f t="shared" si="12"/>
        <v>3</v>
      </c>
      <c r="M51" s="58">
        <f t="shared" si="12"/>
        <v>0</v>
      </c>
      <c r="N51" s="58">
        <f t="shared" si="12"/>
        <v>1.7138704486599035</v>
      </c>
      <c r="O51" s="58">
        <f t="shared" si="12"/>
        <v>1.5400635847468784</v>
      </c>
      <c r="P51" s="55">
        <f t="shared" si="12"/>
        <v>1135.1065331460002</v>
      </c>
      <c r="Q51" s="55">
        <f t="shared" si="12"/>
        <v>862.10653314600017</v>
      </c>
      <c r="R51" s="40"/>
    </row>
    <row r="52" spans="1:18" s="19" customFormat="1" x14ac:dyDescent="0.3">
      <c r="A52" s="54" t="s">
        <v>1</v>
      </c>
      <c r="C52" s="55">
        <f t="shared" ref="C52:Q52" si="13">COUNT(C3:C46)</f>
        <v>2</v>
      </c>
      <c r="D52" s="55">
        <f t="shared" si="13"/>
        <v>2</v>
      </c>
      <c r="E52" s="55">
        <f t="shared" si="13"/>
        <v>0</v>
      </c>
      <c r="F52" s="55">
        <f t="shared" si="13"/>
        <v>2</v>
      </c>
      <c r="G52" s="55">
        <f t="shared" si="13"/>
        <v>0</v>
      </c>
      <c r="H52" s="55">
        <f t="shared" si="13"/>
        <v>0</v>
      </c>
      <c r="I52" s="55">
        <f t="shared" si="13"/>
        <v>0</v>
      </c>
      <c r="J52" s="55">
        <f t="shared" si="13"/>
        <v>2</v>
      </c>
      <c r="K52" s="55">
        <f t="shared" si="13"/>
        <v>2</v>
      </c>
      <c r="L52" s="55">
        <f t="shared" si="13"/>
        <v>2</v>
      </c>
      <c r="M52" s="55">
        <f t="shared" si="13"/>
        <v>0</v>
      </c>
      <c r="N52" s="55">
        <f t="shared" si="13"/>
        <v>2</v>
      </c>
      <c r="O52" s="55">
        <f t="shared" si="13"/>
        <v>2</v>
      </c>
      <c r="P52" s="55">
        <f t="shared" si="13"/>
        <v>2</v>
      </c>
      <c r="Q52" s="55">
        <f t="shared" si="13"/>
        <v>2</v>
      </c>
      <c r="R52" s="40"/>
    </row>
    <row r="53" spans="1:18" s="19" customFormat="1" x14ac:dyDescent="0.3">
      <c r="A53" s="54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19" customFormat="1" x14ac:dyDescent="0.3">
      <c r="A54" s="74" t="s">
        <v>123</v>
      </c>
      <c r="B54" s="59" t="s">
        <v>124</v>
      </c>
      <c r="C54" s="42">
        <v>121.42798000000001</v>
      </c>
      <c r="D54" s="43">
        <v>70.79694460441263</v>
      </c>
      <c r="E54" s="60">
        <v>0.34890598814235751</v>
      </c>
      <c r="F54" s="43">
        <v>15.301876263064523</v>
      </c>
      <c r="G54" s="43">
        <v>2.2718225340803428</v>
      </c>
      <c r="H54" s="43">
        <v>5.3964570409899618E-2</v>
      </c>
      <c r="I54" s="61">
        <v>0.59535111456918355</v>
      </c>
      <c r="J54" s="61">
        <v>2.4046277267785547</v>
      </c>
      <c r="K54" s="61">
        <v>4.2264260071009012</v>
      </c>
      <c r="L54" s="61">
        <v>4.0000811914416037</v>
      </c>
      <c r="M54" s="60">
        <v>0.14047342369153271</v>
      </c>
      <c r="N54" s="60">
        <f t="shared" ref="N54:N92" si="14">D54/60 + E54/80 + F54/51 + G54/80 + H54/71 + I54/40 + J54/56 + K54/31 + L54/47 + M54/71</f>
        <v>1.7947515280025232</v>
      </c>
      <c r="O54" s="43">
        <f t="shared" ref="O54:O92" si="15">((K54/31 + L54/47 + 2*J54/56)/N54)/((F54/(51*N54))*(D54/(60*N54)))</f>
        <v>1.5579841219343475</v>
      </c>
      <c r="P54" s="42">
        <f t="shared" ref="P54:P92" si="16">12900/(2.95 + 0.85*O54 + LN(496000/C54))</f>
        <v>1024.6799829880151</v>
      </c>
      <c r="Q54" s="42">
        <f t="shared" ref="Q54:Q92" si="17">P54 - 273</f>
        <v>751.67998298801513</v>
      </c>
      <c r="R54" s="43">
        <f t="shared" ref="R54:R92" si="18">SUM(D54:M54)</f>
        <v>100.14047342369155</v>
      </c>
    </row>
    <row r="55" spans="1:18" s="19" customFormat="1" x14ac:dyDescent="0.3">
      <c r="A55" s="74" t="s">
        <v>125</v>
      </c>
      <c r="B55" s="59" t="s">
        <v>124</v>
      </c>
      <c r="C55" s="42">
        <v>155.32173000000003</v>
      </c>
      <c r="D55" s="43">
        <v>70.388275775695959</v>
      </c>
      <c r="E55" s="60">
        <v>0.44596295183230211</v>
      </c>
      <c r="F55" s="43">
        <v>15.132478910741092</v>
      </c>
      <c r="G55" s="43">
        <v>2.9460451455766177</v>
      </c>
      <c r="H55" s="43">
        <v>6.5982691703182564E-2</v>
      </c>
      <c r="I55" s="61">
        <v>0.74538995440269373</v>
      </c>
      <c r="J55" s="61">
        <v>2.9550436938302567</v>
      </c>
      <c r="K55" s="61">
        <v>4.3529972474475711</v>
      </c>
      <c r="L55" s="61">
        <v>2.967823628770303</v>
      </c>
      <c r="M55" s="60">
        <v>0.19027460422819761</v>
      </c>
      <c r="N55" s="60">
        <f t="shared" si="14"/>
        <v>1.7908303971487944</v>
      </c>
      <c r="O55" s="43">
        <f t="shared" si="15"/>
        <v>1.590255504634279</v>
      </c>
      <c r="P55" s="42">
        <f t="shared" si="16"/>
        <v>1042.7992506001633</v>
      </c>
      <c r="Q55" s="42">
        <f t="shared" si="17"/>
        <v>769.7992506001633</v>
      </c>
      <c r="R55" s="43">
        <f t="shared" si="18"/>
        <v>100.19027460422819</v>
      </c>
    </row>
    <row r="56" spans="1:18" s="19" customFormat="1" x14ac:dyDescent="0.3">
      <c r="A56" s="74" t="s">
        <v>126</v>
      </c>
      <c r="B56" s="59" t="s">
        <v>124</v>
      </c>
      <c r="C56" s="42">
        <v>119.55376</v>
      </c>
      <c r="D56" s="43">
        <v>70.539554023664635</v>
      </c>
      <c r="E56" s="60">
        <v>0.342334969684227</v>
      </c>
      <c r="F56" s="43">
        <v>15.491233967485336</v>
      </c>
      <c r="G56" s="43">
        <v>2.320400522775103</v>
      </c>
      <c r="H56" s="43">
        <v>5.4843833935380344E-2</v>
      </c>
      <c r="I56" s="61">
        <v>0.60586609151484538</v>
      </c>
      <c r="J56" s="61">
        <v>2.4573041917303384</v>
      </c>
      <c r="K56" s="61">
        <v>4.2534791923850657</v>
      </c>
      <c r="L56" s="61">
        <v>3.9349832068250907</v>
      </c>
      <c r="M56" s="60">
        <v>0.13126353059909784</v>
      </c>
      <c r="N56" s="60">
        <f t="shared" si="14"/>
        <v>1.7952734809496049</v>
      </c>
      <c r="O56" s="43">
        <f t="shared" si="15"/>
        <v>1.5518866038669785</v>
      </c>
      <c r="P56" s="42">
        <f t="shared" si="16"/>
        <v>1023.8364462951129</v>
      </c>
      <c r="Q56" s="42">
        <f t="shared" si="17"/>
        <v>750.83644629511286</v>
      </c>
      <c r="R56" s="43">
        <f t="shared" si="18"/>
        <v>100.13126353059913</v>
      </c>
    </row>
    <row r="57" spans="1:18" s="19" customFormat="1" x14ac:dyDescent="0.3">
      <c r="A57" s="74" t="s">
        <v>127</v>
      </c>
      <c r="B57" s="59" t="s">
        <v>124</v>
      </c>
      <c r="C57" s="42">
        <v>75.336399999999998</v>
      </c>
      <c r="D57" s="43">
        <v>74.832256575962958</v>
      </c>
      <c r="E57" s="60">
        <v>0.19750386496930439</v>
      </c>
      <c r="F57" s="43">
        <v>13.845291157326098</v>
      </c>
      <c r="G57" s="43">
        <v>1.3484750336778843</v>
      </c>
      <c r="H57" s="43">
        <v>3.0454739385960043E-2</v>
      </c>
      <c r="I57" s="61">
        <v>0.31754715810715028</v>
      </c>
      <c r="J57" s="61">
        <v>1.7406478414264868</v>
      </c>
      <c r="K57" s="61">
        <v>3.6731439516685871</v>
      </c>
      <c r="L57" s="61">
        <v>4.0146796774755851</v>
      </c>
      <c r="M57" s="60">
        <v>7.8535436464575642E-2</v>
      </c>
      <c r="N57" s="60">
        <f t="shared" si="14"/>
        <v>1.7824692898339121</v>
      </c>
      <c r="O57" s="43">
        <f t="shared" si="15"/>
        <v>1.4007277165416161</v>
      </c>
      <c r="P57" s="42">
        <f t="shared" si="16"/>
        <v>997.44944082193445</v>
      </c>
      <c r="Q57" s="42">
        <f t="shared" si="17"/>
        <v>724.44944082193445</v>
      </c>
      <c r="R57" s="43">
        <f t="shared" si="18"/>
        <v>100.07853543646459</v>
      </c>
    </row>
    <row r="58" spans="1:18" s="19" customFormat="1" x14ac:dyDescent="0.3">
      <c r="A58" s="74" t="s">
        <v>128</v>
      </c>
      <c r="B58" s="59" t="s">
        <v>124</v>
      </c>
      <c r="C58" s="42">
        <v>119.87512</v>
      </c>
      <c r="D58" s="43">
        <v>70.902507495451744</v>
      </c>
      <c r="E58" s="60">
        <v>0.35040515873017175</v>
      </c>
      <c r="F58" s="43">
        <v>15.223269298719632</v>
      </c>
      <c r="G58" s="43">
        <v>2.3941088225933185</v>
      </c>
      <c r="H58" s="43">
        <v>5.5189962874458209E-2</v>
      </c>
      <c r="I58" s="61">
        <v>0.66336586153710397</v>
      </c>
      <c r="J58" s="61">
        <v>2.5218048720877304</v>
      </c>
      <c r="K58" s="61">
        <v>4.1459494269972827</v>
      </c>
      <c r="L58" s="61">
        <v>3.7433991010085572</v>
      </c>
      <c r="M58" s="60">
        <v>0.14264174958035775</v>
      </c>
      <c r="N58" s="60">
        <f t="shared" si="14"/>
        <v>1.7923001914937908</v>
      </c>
      <c r="O58" s="43">
        <f t="shared" si="15"/>
        <v>1.541885122065795</v>
      </c>
      <c r="P58" s="42">
        <f t="shared" si="16"/>
        <v>1024.7461885724304</v>
      </c>
      <c r="Q58" s="42">
        <f t="shared" si="17"/>
        <v>751.74618857243036</v>
      </c>
      <c r="R58" s="43">
        <f t="shared" si="18"/>
        <v>100.14264174958036</v>
      </c>
    </row>
    <row r="59" spans="1:18" s="19" customFormat="1" x14ac:dyDescent="0.3">
      <c r="A59" s="74" t="s">
        <v>129</v>
      </c>
      <c r="B59" s="59" t="s">
        <v>124</v>
      </c>
      <c r="C59" s="42">
        <v>131.95409000000001</v>
      </c>
      <c r="D59" s="43">
        <v>70.351096782882706</v>
      </c>
      <c r="E59" s="60">
        <v>0.38965135109866167</v>
      </c>
      <c r="F59" s="43">
        <v>15.461359237419481</v>
      </c>
      <c r="G59" s="43">
        <v>2.5957532408787056</v>
      </c>
      <c r="H59" s="43">
        <v>5.0619098258022563E-2</v>
      </c>
      <c r="I59" s="61">
        <v>0.69335093060563946</v>
      </c>
      <c r="J59" s="61">
        <v>2.9457255708674372</v>
      </c>
      <c r="K59" s="61">
        <v>4.40821040195602</v>
      </c>
      <c r="L59" s="61">
        <v>3.1042333860333295</v>
      </c>
      <c r="M59" s="60">
        <v>0.16149570989097969</v>
      </c>
      <c r="N59" s="60">
        <f t="shared" si="14"/>
        <v>1.7941711462404391</v>
      </c>
      <c r="O59" s="43">
        <f t="shared" si="15"/>
        <v>1.5821157943797099</v>
      </c>
      <c r="P59" s="42">
        <f t="shared" si="16"/>
        <v>1029.8023546620025</v>
      </c>
      <c r="Q59" s="42">
        <f t="shared" si="17"/>
        <v>756.80235466200247</v>
      </c>
      <c r="R59" s="43">
        <f t="shared" si="18"/>
        <v>100.16149570989101</v>
      </c>
    </row>
    <row r="60" spans="1:18" s="19" customFormat="1" x14ac:dyDescent="0.3">
      <c r="A60" s="74" t="s">
        <v>130</v>
      </c>
      <c r="B60" s="59" t="s">
        <v>124</v>
      </c>
      <c r="C60" s="42">
        <v>147.56413000000001</v>
      </c>
      <c r="D60" s="43">
        <v>69.451783431703575</v>
      </c>
      <c r="E60" s="60">
        <v>0.43112964636459089</v>
      </c>
      <c r="F60" s="43">
        <v>15.704918801112635</v>
      </c>
      <c r="G60" s="43">
        <v>2.8307873611592216</v>
      </c>
      <c r="H60" s="43">
        <v>5.4790316339229546E-2</v>
      </c>
      <c r="I60" s="61">
        <v>0.72777610800786618</v>
      </c>
      <c r="J60" s="61">
        <v>2.9048946022003519</v>
      </c>
      <c r="K60" s="61">
        <v>4.311934391590035</v>
      </c>
      <c r="L60" s="61">
        <v>3.5819853415224867</v>
      </c>
      <c r="M60" s="60">
        <v>0.18249723014101435</v>
      </c>
      <c r="N60" s="60">
        <f t="shared" si="14"/>
        <v>1.7949599813755603</v>
      </c>
      <c r="O60" s="43">
        <f t="shared" si="15"/>
        <v>1.6066467692840323</v>
      </c>
      <c r="P60" s="42">
        <f t="shared" si="16"/>
        <v>1037.3345469614358</v>
      </c>
      <c r="Q60" s="42">
        <f t="shared" si="17"/>
        <v>764.33454696143576</v>
      </c>
      <c r="R60" s="43">
        <f t="shared" si="18"/>
        <v>100.18249723014101</v>
      </c>
    </row>
    <row r="61" spans="1:18" s="19" customFormat="1" x14ac:dyDescent="0.3">
      <c r="A61" s="74" t="s">
        <v>131</v>
      </c>
      <c r="B61" s="59" t="s">
        <v>124</v>
      </c>
      <c r="C61" s="42">
        <v>127.93274</v>
      </c>
      <c r="D61" s="43">
        <v>70.616567746912196</v>
      </c>
      <c r="E61" s="60">
        <v>0.40125508122593251</v>
      </c>
      <c r="F61" s="43">
        <v>15.155254132493923</v>
      </c>
      <c r="G61" s="43">
        <v>2.611245140818339</v>
      </c>
      <c r="H61" s="43">
        <v>5.4743396601033049E-2</v>
      </c>
      <c r="I61" s="61">
        <v>0.73028166184797527</v>
      </c>
      <c r="J61" s="61">
        <v>2.8324572611506902</v>
      </c>
      <c r="K61" s="61">
        <v>4.2958850585692954</v>
      </c>
      <c r="L61" s="61">
        <v>3.3023105203806189</v>
      </c>
      <c r="M61" s="60">
        <v>0.16085810248784191</v>
      </c>
      <c r="N61" s="60">
        <f t="shared" si="14"/>
        <v>1.7924730339589026</v>
      </c>
      <c r="O61" s="43">
        <f t="shared" si="15"/>
        <v>1.5887779086572835</v>
      </c>
      <c r="P61" s="42">
        <f t="shared" si="16"/>
        <v>1026.8012828436458</v>
      </c>
      <c r="Q61" s="42">
        <f t="shared" si="17"/>
        <v>753.80128284364582</v>
      </c>
      <c r="R61" s="43">
        <f t="shared" si="18"/>
        <v>100.16085810248784</v>
      </c>
    </row>
    <row r="62" spans="1:18" s="19" customFormat="1" x14ac:dyDescent="0.3">
      <c r="A62" s="74" t="s">
        <v>132</v>
      </c>
      <c r="B62" s="59" t="s">
        <v>124</v>
      </c>
      <c r="C62" s="42">
        <v>130.59296000000001</v>
      </c>
      <c r="D62" s="43">
        <v>67.671641916114766</v>
      </c>
      <c r="E62" s="60">
        <v>0.32470040960732571</v>
      </c>
      <c r="F62" s="43">
        <v>15.760809915579282</v>
      </c>
      <c r="G62" s="43">
        <v>2.6862436920015962</v>
      </c>
      <c r="H62" s="43">
        <v>9.8688665881593168E-2</v>
      </c>
      <c r="I62" s="61">
        <v>1.5784349176774404</v>
      </c>
      <c r="J62" s="61">
        <v>1.1881053750172188</v>
      </c>
      <c r="K62" s="61">
        <v>3.2448732154066935</v>
      </c>
      <c r="L62" s="61">
        <v>7.4465018927140854</v>
      </c>
      <c r="M62" s="60">
        <v>0.10707177480166744</v>
      </c>
      <c r="N62" s="60">
        <f t="shared" si="14"/>
        <v>1.8012176031540992</v>
      </c>
      <c r="O62" s="43">
        <f t="shared" si="15"/>
        <v>1.5789671807312797</v>
      </c>
      <c r="P62" s="42">
        <f t="shared" si="16"/>
        <v>1029.1703579340044</v>
      </c>
      <c r="Q62" s="42">
        <f t="shared" si="17"/>
        <v>756.17035793400441</v>
      </c>
      <c r="R62" s="43">
        <f t="shared" si="18"/>
        <v>100.10707177480168</v>
      </c>
    </row>
    <row r="63" spans="1:18" s="19" customFormat="1" x14ac:dyDescent="0.3">
      <c r="A63" s="75" t="s">
        <v>133</v>
      </c>
      <c r="B63" s="59" t="s">
        <v>124</v>
      </c>
      <c r="C63" s="42">
        <v>62.644379999999998</v>
      </c>
      <c r="D63" s="62">
        <v>77.49683356072228</v>
      </c>
      <c r="E63" s="63">
        <v>5.9975453223090558E-2</v>
      </c>
      <c r="F63" s="62">
        <v>12.714825971394813</v>
      </c>
      <c r="G63" s="62">
        <v>0.49009834980490552</v>
      </c>
      <c r="H63" s="62">
        <v>1.5148717657230021E-2</v>
      </c>
      <c r="I63" s="64">
        <v>2.3580811766563757E-2</v>
      </c>
      <c r="J63" s="64">
        <v>0.67826060721395431</v>
      </c>
      <c r="K63" s="64">
        <v>3.8099655727465049</v>
      </c>
      <c r="L63" s="64">
        <v>4.7113109554706654</v>
      </c>
      <c r="M63" s="63">
        <v>1.0909156358685076E-2</v>
      </c>
      <c r="N63" s="63">
        <f t="shared" si="14"/>
        <v>1.7840112314197207</v>
      </c>
      <c r="O63" s="62">
        <f t="shared" si="15"/>
        <v>1.370456588287271</v>
      </c>
      <c r="P63" s="65">
        <f t="shared" si="16"/>
        <v>985.3537226502433</v>
      </c>
      <c r="Q63" s="65">
        <f t="shared" si="17"/>
        <v>712.3537226502433</v>
      </c>
      <c r="R63" s="62">
        <f t="shared" si="18"/>
        <v>100.01090915635869</v>
      </c>
    </row>
    <row r="64" spans="1:18" s="19" customFormat="1" x14ac:dyDescent="0.3">
      <c r="A64" s="75" t="s">
        <v>134</v>
      </c>
      <c r="B64" s="59" t="s">
        <v>124</v>
      </c>
      <c r="C64" s="42">
        <v>75.706210000000013</v>
      </c>
      <c r="D64" s="62">
        <v>76.488291619897794</v>
      </c>
      <c r="E64" s="63">
        <v>0.16778798583153748</v>
      </c>
      <c r="F64" s="62">
        <v>12.632684380430643</v>
      </c>
      <c r="G64" s="62">
        <v>1.0124564137527283</v>
      </c>
      <c r="H64" s="62">
        <v>2.2769494975346215E-2</v>
      </c>
      <c r="I64" s="64">
        <v>0.17965732871312351</v>
      </c>
      <c r="J64" s="64">
        <v>1.0041124668521551</v>
      </c>
      <c r="K64" s="64">
        <v>2.830064623706273</v>
      </c>
      <c r="L64" s="64">
        <v>5.6621756858404062</v>
      </c>
      <c r="M64" s="63">
        <v>5.5653142611305412E-2</v>
      </c>
      <c r="N64" s="63">
        <f t="shared" si="14"/>
        <v>1.7725483965540927</v>
      </c>
      <c r="O64" s="62">
        <f t="shared" si="15"/>
        <v>1.3900297451656136</v>
      </c>
      <c r="P64" s="65">
        <f t="shared" si="16"/>
        <v>998.52958409188602</v>
      </c>
      <c r="Q64" s="65">
        <f t="shared" si="17"/>
        <v>725.52958409188602</v>
      </c>
      <c r="R64" s="62">
        <f t="shared" si="18"/>
        <v>100.05565314261132</v>
      </c>
    </row>
    <row r="65" spans="1:18" s="19" customFormat="1" x14ac:dyDescent="0.3">
      <c r="A65" s="74" t="s">
        <v>135</v>
      </c>
      <c r="B65" s="59" t="s">
        <v>124</v>
      </c>
      <c r="C65" s="42">
        <v>161.8192</v>
      </c>
      <c r="D65" s="43">
        <v>70.943896331962691</v>
      </c>
      <c r="E65" s="60">
        <v>0.37670666725999946</v>
      </c>
      <c r="F65" s="43">
        <v>14.88794006050593</v>
      </c>
      <c r="G65" s="43">
        <v>2.8320280134661537</v>
      </c>
      <c r="H65" s="43">
        <v>7.5178776610933487E-2</v>
      </c>
      <c r="I65" s="61">
        <v>0.69151299067801697</v>
      </c>
      <c r="J65" s="61">
        <v>2.1947002226203467</v>
      </c>
      <c r="K65" s="61">
        <v>4.4000794510806998</v>
      </c>
      <c r="L65" s="61">
        <v>3.5979574858151988</v>
      </c>
      <c r="M65" s="60">
        <v>0.1292648288607367</v>
      </c>
      <c r="N65" s="60">
        <f t="shared" si="14"/>
        <v>1.7922765703648962</v>
      </c>
      <c r="O65" s="43">
        <f t="shared" si="15"/>
        <v>1.5415114419638478</v>
      </c>
      <c r="P65" s="42">
        <f t="shared" si="16"/>
        <v>1049.7930457347973</v>
      </c>
      <c r="Q65" s="42">
        <f t="shared" si="17"/>
        <v>776.79304573479726</v>
      </c>
      <c r="R65" s="43">
        <f t="shared" si="18"/>
        <v>100.12926482886071</v>
      </c>
    </row>
    <row r="66" spans="1:18" s="19" customFormat="1" x14ac:dyDescent="0.3">
      <c r="A66" s="74" t="s">
        <v>136</v>
      </c>
      <c r="B66" s="59" t="s">
        <v>124</v>
      </c>
      <c r="C66" s="42">
        <v>84.152909999999991</v>
      </c>
      <c r="D66" s="43">
        <v>73.33524267689701</v>
      </c>
      <c r="E66" s="60">
        <v>0.22260754332591334</v>
      </c>
      <c r="F66" s="43">
        <v>14.505452907404386</v>
      </c>
      <c r="G66" s="43">
        <v>1.4661084566038618</v>
      </c>
      <c r="H66" s="43">
        <v>3.6218352769288337E-2</v>
      </c>
      <c r="I66" s="61">
        <v>0.36065170751884834</v>
      </c>
      <c r="J66" s="61">
        <v>1.9452564953940303</v>
      </c>
      <c r="K66" s="61">
        <v>3.9886706476876763</v>
      </c>
      <c r="L66" s="61">
        <v>4.1397912123989959</v>
      </c>
      <c r="M66" s="60">
        <v>7.4215793345772482E-2</v>
      </c>
      <c r="N66" s="60">
        <f t="shared" si="14"/>
        <v>1.7898395253662609</v>
      </c>
      <c r="O66" s="43">
        <f t="shared" si="15"/>
        <v>1.4736448995352931</v>
      </c>
      <c r="P66" s="42">
        <f t="shared" si="16"/>
        <v>1001.2190137070371</v>
      </c>
      <c r="Q66" s="42">
        <f t="shared" si="17"/>
        <v>728.21901370703711</v>
      </c>
      <c r="R66" s="43">
        <f t="shared" si="18"/>
        <v>100.07421579334577</v>
      </c>
    </row>
    <row r="67" spans="1:18" s="19" customFormat="1" x14ac:dyDescent="0.3">
      <c r="A67" s="74" t="s">
        <v>137</v>
      </c>
      <c r="B67" s="59" t="s">
        <v>124</v>
      </c>
      <c r="C67" s="42">
        <v>121.64413</v>
      </c>
      <c r="D67" s="43">
        <v>71.709588520127994</v>
      </c>
      <c r="E67" s="60">
        <v>0.32678459025466605</v>
      </c>
      <c r="F67" s="43">
        <v>15.002118425165767</v>
      </c>
      <c r="G67" s="43">
        <v>2.105460053443267</v>
      </c>
      <c r="H67" s="43">
        <v>5.0521057044239738E-2</v>
      </c>
      <c r="I67" s="61">
        <v>0.51637556441738686</v>
      </c>
      <c r="J67" s="61">
        <v>2.2992635656937601</v>
      </c>
      <c r="K67" s="61">
        <v>4.3063579451784673</v>
      </c>
      <c r="L67" s="61">
        <v>3.6835302786744557</v>
      </c>
      <c r="M67" s="60">
        <v>0.1202603235446823</v>
      </c>
      <c r="N67" s="60">
        <f t="shared" si="14"/>
        <v>1.7933828472267981</v>
      </c>
      <c r="O67" s="43">
        <f t="shared" si="15"/>
        <v>1.5272940871816938</v>
      </c>
      <c r="P67" s="42">
        <f t="shared" si="16"/>
        <v>1026.9530298922491</v>
      </c>
      <c r="Q67" s="42">
        <f t="shared" si="17"/>
        <v>753.95302989224911</v>
      </c>
      <c r="R67" s="43">
        <f t="shared" si="18"/>
        <v>100.12026032354467</v>
      </c>
    </row>
    <row r="68" spans="1:18" s="19" customFormat="1" x14ac:dyDescent="0.3">
      <c r="A68" s="74" t="s">
        <v>138</v>
      </c>
      <c r="B68" s="59" t="s">
        <v>124</v>
      </c>
      <c r="C68" s="42">
        <v>146.30739000000003</v>
      </c>
      <c r="D68" s="43">
        <v>70.033580313058295</v>
      </c>
      <c r="E68" s="43">
        <v>0.41520407761604233</v>
      </c>
      <c r="F68" s="43">
        <v>15.352540929189059</v>
      </c>
      <c r="G68" s="43">
        <v>2.4737647131216955</v>
      </c>
      <c r="H68" s="43">
        <v>7.0208668306851352E-2</v>
      </c>
      <c r="I68" s="43">
        <v>0.6954924010408059</v>
      </c>
      <c r="J68" s="43">
        <v>2.7053756683412504</v>
      </c>
      <c r="K68" s="43">
        <v>4.4621106649333138</v>
      </c>
      <c r="L68" s="43">
        <v>3.791722564392694</v>
      </c>
      <c r="M68" s="43">
        <v>0.16265163682459535</v>
      </c>
      <c r="N68" s="43">
        <f t="shared" si="14"/>
        <v>1.7979599770444257</v>
      </c>
      <c r="O68" s="43">
        <f t="shared" si="15"/>
        <v>1.6437551178680743</v>
      </c>
      <c r="P68" s="42">
        <f t="shared" si="16"/>
        <v>1034.0007304902317</v>
      </c>
      <c r="Q68" s="42">
        <f t="shared" si="17"/>
        <v>761.00073049023172</v>
      </c>
      <c r="R68" s="43">
        <f t="shared" si="18"/>
        <v>100.16265163682461</v>
      </c>
    </row>
    <row r="69" spans="1:18" s="19" customFormat="1" x14ac:dyDescent="0.3">
      <c r="A69" s="74" t="s">
        <v>139</v>
      </c>
      <c r="B69" s="59" t="s">
        <v>124</v>
      </c>
      <c r="C69" s="42">
        <v>180.49420000000001</v>
      </c>
      <c r="D69" s="43">
        <v>69.287466093292778</v>
      </c>
      <c r="E69" s="43">
        <v>0.5163227677427592</v>
      </c>
      <c r="F69" s="43">
        <v>15.326158323043421</v>
      </c>
      <c r="G69" s="43">
        <v>3.4181222238491555</v>
      </c>
      <c r="H69" s="43">
        <v>6.5899840363795537E-2</v>
      </c>
      <c r="I69" s="43">
        <v>0.79756263583057063</v>
      </c>
      <c r="J69" s="43">
        <v>3.1273678777261122</v>
      </c>
      <c r="K69" s="43">
        <v>4.2909999412632569</v>
      </c>
      <c r="L69" s="43">
        <v>3.1701002968881502</v>
      </c>
      <c r="M69" s="43">
        <v>0.20323955455115722</v>
      </c>
      <c r="N69" s="43">
        <f t="shared" si="14"/>
        <v>1.7899284842338923</v>
      </c>
      <c r="O69" s="43">
        <f t="shared" si="15"/>
        <v>1.6379284244277539</v>
      </c>
      <c r="P69" s="42">
        <f t="shared" si="16"/>
        <v>1052.127474481764</v>
      </c>
      <c r="Q69" s="42">
        <f t="shared" si="17"/>
        <v>779.12747448176401</v>
      </c>
      <c r="R69" s="43">
        <f t="shared" si="18"/>
        <v>100.20323955455116</v>
      </c>
    </row>
    <row r="70" spans="1:18" s="19" customFormat="1" x14ac:dyDescent="0.3">
      <c r="A70" s="74" t="s">
        <v>140</v>
      </c>
      <c r="B70" s="59" t="s">
        <v>124</v>
      </c>
      <c r="C70" s="42">
        <v>136.52130000000002</v>
      </c>
      <c r="D70" s="43">
        <v>70.779040307155128</v>
      </c>
      <c r="E70" s="43">
        <v>0.41490674700743929</v>
      </c>
      <c r="F70" s="43">
        <v>14.985870127630122</v>
      </c>
      <c r="G70" s="43">
        <v>2.831542518714492</v>
      </c>
      <c r="H70" s="43">
        <v>5.9736676241063581E-2</v>
      </c>
      <c r="I70" s="43">
        <v>0.77238337657341172</v>
      </c>
      <c r="J70" s="43">
        <v>3.0610173053202865</v>
      </c>
      <c r="K70" s="43">
        <v>4.2381358551229829</v>
      </c>
      <c r="L70" s="43">
        <v>2.8573670862350853</v>
      </c>
      <c r="M70" s="43">
        <v>0.17063983302120042</v>
      </c>
      <c r="N70" s="43">
        <f t="shared" si="14"/>
        <v>1.7887963298666463</v>
      </c>
      <c r="O70" s="43">
        <f t="shared" si="15"/>
        <v>1.5834163911823014</v>
      </c>
      <c r="P70" s="42">
        <f t="shared" si="16"/>
        <v>1032.5158869146924</v>
      </c>
      <c r="Q70" s="42">
        <f t="shared" si="17"/>
        <v>759.51588691469237</v>
      </c>
      <c r="R70" s="43">
        <f t="shared" si="18"/>
        <v>100.1706398330212</v>
      </c>
    </row>
    <row r="71" spans="1:18" s="19" customFormat="1" x14ac:dyDescent="0.3">
      <c r="A71" s="74" t="s">
        <v>141</v>
      </c>
      <c r="B71" s="59" t="s">
        <v>124</v>
      </c>
      <c r="C71" s="42">
        <v>140.30573000000001</v>
      </c>
      <c r="D71" s="43">
        <v>69.971633203733447</v>
      </c>
      <c r="E71" s="43">
        <v>0.43002310391157433</v>
      </c>
      <c r="F71" s="43">
        <v>15.256706028619401</v>
      </c>
      <c r="G71" s="43">
        <v>2.9493385934596796</v>
      </c>
      <c r="H71" s="43">
        <v>5.9141960556889694E-2</v>
      </c>
      <c r="I71" s="43">
        <v>0.77306595874627793</v>
      </c>
      <c r="J71" s="43">
        <v>2.936780542083365</v>
      </c>
      <c r="K71" s="43">
        <v>4.1550217094791142</v>
      </c>
      <c r="L71" s="43">
        <v>3.4682888994102559</v>
      </c>
      <c r="M71" s="43">
        <v>0.18167592599333998</v>
      </c>
      <c r="N71" s="43">
        <f t="shared" si="14"/>
        <v>1.7905743056229562</v>
      </c>
      <c r="O71" s="43">
        <f t="shared" si="15"/>
        <v>1.6049985409514984</v>
      </c>
      <c r="P71" s="42">
        <f t="shared" si="16"/>
        <v>1033.2600698978333</v>
      </c>
      <c r="Q71" s="42">
        <f t="shared" si="17"/>
        <v>760.26006989783332</v>
      </c>
      <c r="R71" s="43">
        <f t="shared" si="18"/>
        <v>100.18167592599336</v>
      </c>
    </row>
    <row r="72" spans="1:18" s="19" customFormat="1" x14ac:dyDescent="0.3">
      <c r="A72" s="74" t="s">
        <v>142</v>
      </c>
      <c r="B72" s="59" t="s">
        <v>124</v>
      </c>
      <c r="C72" s="42">
        <v>137.90726000000001</v>
      </c>
      <c r="D72" s="43">
        <v>69.757978033875844</v>
      </c>
      <c r="E72" s="43">
        <v>0.41454544307926255</v>
      </c>
      <c r="F72" s="43">
        <v>15.490912339686663</v>
      </c>
      <c r="G72" s="43">
        <v>2.7627061514464426</v>
      </c>
      <c r="H72" s="43">
        <v>5.4449337329594741E-2</v>
      </c>
      <c r="I72" s="43">
        <v>0.70601381831824406</v>
      </c>
      <c r="J72" s="43">
        <v>2.8486686906190251</v>
      </c>
      <c r="K72" s="43">
        <v>4.1808175036462547</v>
      </c>
      <c r="L72" s="43">
        <v>3.7839086819986503</v>
      </c>
      <c r="M72" s="43">
        <v>0.16468831557575497</v>
      </c>
      <c r="N72" s="43">
        <f t="shared" si="14"/>
        <v>1.7930716425314122</v>
      </c>
      <c r="O72" s="43">
        <f t="shared" si="15"/>
        <v>1.610129429504392</v>
      </c>
      <c r="P72" s="42">
        <f t="shared" si="16"/>
        <v>1031.4752027021782</v>
      </c>
      <c r="Q72" s="42">
        <f t="shared" si="17"/>
        <v>758.47520270217819</v>
      </c>
      <c r="R72" s="43">
        <f t="shared" si="18"/>
        <v>100.16468831557573</v>
      </c>
    </row>
    <row r="73" spans="1:18" s="19" customFormat="1" x14ac:dyDescent="0.3">
      <c r="A73" s="74" t="s">
        <v>143</v>
      </c>
      <c r="B73" s="59" t="s">
        <v>124</v>
      </c>
      <c r="C73" s="42">
        <v>145.10570999999999</v>
      </c>
      <c r="D73" s="43">
        <v>70.130811319393871</v>
      </c>
      <c r="E73" s="43">
        <v>0.44207372006112777</v>
      </c>
      <c r="F73" s="43">
        <v>15.346190718680882</v>
      </c>
      <c r="G73" s="43">
        <v>2.8246144227681915</v>
      </c>
      <c r="H73" s="43">
        <v>5.6995783875018656E-2</v>
      </c>
      <c r="I73" s="43">
        <v>0.7254768328676563</v>
      </c>
      <c r="J73" s="43">
        <v>2.9989902659294976</v>
      </c>
      <c r="K73" s="43">
        <v>4.3716068074993535</v>
      </c>
      <c r="L73" s="43">
        <v>3.1032401289244045</v>
      </c>
      <c r="M73" s="43">
        <v>0.17508067760730178</v>
      </c>
      <c r="N73" s="43">
        <f t="shared" si="14"/>
        <v>1.7925911186158128</v>
      </c>
      <c r="O73" s="43">
        <f t="shared" si="15"/>
        <v>1.6011576169678221</v>
      </c>
      <c r="P73" s="42">
        <f t="shared" si="16"/>
        <v>1036.3233196267495</v>
      </c>
      <c r="Q73" s="42">
        <f t="shared" si="17"/>
        <v>763.32331962674948</v>
      </c>
      <c r="R73" s="43">
        <f t="shared" si="18"/>
        <v>100.1750806776073</v>
      </c>
    </row>
    <row r="74" spans="1:18" s="19" customFormat="1" x14ac:dyDescent="0.3">
      <c r="A74" s="74" t="s">
        <v>144</v>
      </c>
      <c r="B74" s="59" t="s">
        <v>124</v>
      </c>
      <c r="C74" s="42">
        <v>156.12781000000001</v>
      </c>
      <c r="D74" s="43">
        <v>68.935516786142941</v>
      </c>
      <c r="E74" s="43">
        <v>0.47530673574404592</v>
      </c>
      <c r="F74" s="43">
        <v>15.754579424495084</v>
      </c>
      <c r="G74" s="43">
        <v>3.1216381982316905</v>
      </c>
      <c r="H74" s="43">
        <v>6.5899340107153884E-2</v>
      </c>
      <c r="I74" s="43">
        <v>0.80626253601527853</v>
      </c>
      <c r="J74" s="43">
        <v>3.107112911333707</v>
      </c>
      <c r="K74" s="43">
        <v>4.2722140439348912</v>
      </c>
      <c r="L74" s="43">
        <v>3.5764233467950275</v>
      </c>
      <c r="M74" s="43">
        <v>0.19768802648765713</v>
      </c>
      <c r="N74" s="43">
        <f t="shared" si="14"/>
        <v>1.7960611041626244</v>
      </c>
      <c r="O74" s="43">
        <f t="shared" si="15"/>
        <v>1.6440311079446697</v>
      </c>
      <c r="P74" s="42">
        <f t="shared" si="16"/>
        <v>1039.3936074553512</v>
      </c>
      <c r="Q74" s="42">
        <f t="shared" si="17"/>
        <v>766.39360745535123</v>
      </c>
      <c r="R74" s="43">
        <f t="shared" si="18"/>
        <v>100.31264134928747</v>
      </c>
    </row>
    <row r="75" spans="1:18" s="19" customFormat="1" x14ac:dyDescent="0.3">
      <c r="A75" s="74" t="s">
        <v>145</v>
      </c>
      <c r="B75" s="59" t="s">
        <v>124</v>
      </c>
      <c r="C75" s="42">
        <v>154.03491</v>
      </c>
      <c r="D75" s="43">
        <v>70.1399124628702</v>
      </c>
      <c r="E75" s="43">
        <v>0.46877397537224769</v>
      </c>
      <c r="F75" s="43">
        <v>15.101749293140424</v>
      </c>
      <c r="G75" s="43">
        <v>3.0106925189591309</v>
      </c>
      <c r="H75" s="43">
        <v>5.7938244189306903E-2</v>
      </c>
      <c r="I75" s="43">
        <v>0.72574748182057636</v>
      </c>
      <c r="J75" s="43">
        <v>2.9838195757493056</v>
      </c>
      <c r="K75" s="43">
        <v>4.034684975791591</v>
      </c>
      <c r="L75" s="43">
        <v>3.5834244241287396</v>
      </c>
      <c r="M75" s="43">
        <v>0.19478685753499558</v>
      </c>
      <c r="N75" s="43">
        <f t="shared" si="14"/>
        <v>1.7899844925147708</v>
      </c>
      <c r="O75" s="43">
        <f t="shared" si="15"/>
        <v>1.6183256689432977</v>
      </c>
      <c r="P75" s="42">
        <f t="shared" si="16"/>
        <v>1040.093696345228</v>
      </c>
      <c r="Q75" s="42">
        <f t="shared" si="17"/>
        <v>767.09369634522795</v>
      </c>
      <c r="R75" s="43">
        <f t="shared" si="18"/>
        <v>100.30152980955651</v>
      </c>
    </row>
    <row r="76" spans="1:18" s="19" customFormat="1" x14ac:dyDescent="0.3">
      <c r="A76" s="74" t="s">
        <v>146</v>
      </c>
      <c r="B76" s="59" t="s">
        <v>124</v>
      </c>
      <c r="C76" s="42">
        <v>159.29351999999997</v>
      </c>
      <c r="D76" s="43">
        <v>67.657375443249563</v>
      </c>
      <c r="E76" s="43">
        <v>0.53348724949096826</v>
      </c>
      <c r="F76" s="43">
        <v>16.195907574412502</v>
      </c>
      <c r="G76" s="43">
        <v>3.4915122142656703</v>
      </c>
      <c r="H76" s="43">
        <v>6.510813242514811E-2</v>
      </c>
      <c r="I76" s="43">
        <v>0.9541137455050922</v>
      </c>
      <c r="J76" s="43">
        <v>3.440755094561573</v>
      </c>
      <c r="K76" s="43">
        <v>4.1968981766727147</v>
      </c>
      <c r="L76" s="43">
        <v>3.6016081309272612</v>
      </c>
      <c r="M76" s="43">
        <v>0.21290958457616307</v>
      </c>
      <c r="N76" s="43">
        <f t="shared" si="14"/>
        <v>1.7967266463095353</v>
      </c>
      <c r="O76" s="43">
        <f t="shared" si="15"/>
        <v>1.6803331713286396</v>
      </c>
      <c r="P76" s="42">
        <f t="shared" si="16"/>
        <v>1038.491329889664</v>
      </c>
      <c r="Q76" s="42">
        <f t="shared" si="17"/>
        <v>765.49132988966403</v>
      </c>
      <c r="R76" s="43">
        <f t="shared" si="18"/>
        <v>100.34967534608667</v>
      </c>
    </row>
    <row r="77" spans="1:18" s="19" customFormat="1" x14ac:dyDescent="0.3">
      <c r="A77" s="74" t="s">
        <v>147</v>
      </c>
      <c r="B77" s="59" t="s">
        <v>124</v>
      </c>
      <c r="C77" s="42">
        <v>117</v>
      </c>
      <c r="D77" s="43">
        <v>70.139903756221202</v>
      </c>
      <c r="E77" s="43">
        <v>0.42252954070012771</v>
      </c>
      <c r="F77" s="43">
        <v>15.110461193609328</v>
      </c>
      <c r="G77" s="43">
        <v>2.7176033673753301</v>
      </c>
      <c r="H77" s="43">
        <v>6.0361362957161102E-2</v>
      </c>
      <c r="I77" s="43">
        <v>0.8148783999216751</v>
      </c>
      <c r="J77" s="43">
        <v>2.9174658762627868</v>
      </c>
      <c r="K77" s="43">
        <v>4.0542715452893212</v>
      </c>
      <c r="L77" s="43">
        <v>3.6116215502701396</v>
      </c>
      <c r="M77" s="43">
        <v>0.15090340739290276</v>
      </c>
      <c r="N77" s="43">
        <f t="shared" si="14"/>
        <v>1.7876046999626383</v>
      </c>
      <c r="O77" s="43">
        <f t="shared" si="15"/>
        <v>1.6093690017269455</v>
      </c>
      <c r="P77" s="42">
        <f t="shared" si="16"/>
        <v>1018.1434004482774</v>
      </c>
      <c r="Q77" s="42">
        <f t="shared" si="17"/>
        <v>745.14340044827736</v>
      </c>
      <c r="R77" s="43">
        <f t="shared" si="18"/>
        <v>99.999999999999986</v>
      </c>
    </row>
    <row r="78" spans="1:18" s="19" customFormat="1" x14ac:dyDescent="0.3">
      <c r="A78" s="74" t="s">
        <v>148</v>
      </c>
      <c r="B78" s="59" t="s">
        <v>124</v>
      </c>
      <c r="C78" s="42">
        <v>136</v>
      </c>
      <c r="D78" s="43">
        <v>68.449545540100516</v>
      </c>
      <c r="E78" s="43">
        <v>0.47296804474929793</v>
      </c>
      <c r="F78" s="43">
        <v>15.829334774269055</v>
      </c>
      <c r="G78" s="43">
        <v>3.0314876765056362</v>
      </c>
      <c r="H78" s="43">
        <v>6.0378899329697602E-2</v>
      </c>
      <c r="I78" s="43">
        <v>0.87549404028061528</v>
      </c>
      <c r="J78" s="43">
        <v>3.1195764653677096</v>
      </c>
      <c r="K78" s="43">
        <v>4.3674070515147934</v>
      </c>
      <c r="L78" s="43">
        <v>3.6126708098935736</v>
      </c>
      <c r="M78" s="43">
        <v>0.18113669798909282</v>
      </c>
      <c r="N78" s="43">
        <f t="shared" si="14"/>
        <v>1.7937557052891173</v>
      </c>
      <c r="O78" s="43">
        <f t="shared" si="15"/>
        <v>1.6674865604609916</v>
      </c>
      <c r="P78" s="42">
        <f t="shared" si="16"/>
        <v>1026.3313750585608</v>
      </c>
      <c r="Q78" s="42">
        <f t="shared" si="17"/>
        <v>753.33137505856075</v>
      </c>
      <c r="R78" s="43">
        <f t="shared" si="18"/>
        <v>99.999999999999972</v>
      </c>
    </row>
    <row r="79" spans="1:18" s="19" customFormat="1" x14ac:dyDescent="0.3">
      <c r="A79" s="74" t="s">
        <v>149</v>
      </c>
      <c r="B79" s="59" t="s">
        <v>124</v>
      </c>
      <c r="C79" s="42">
        <v>123</v>
      </c>
      <c r="D79" s="43">
        <v>69.847721472876742</v>
      </c>
      <c r="E79" s="43">
        <v>0.4036273994387562</v>
      </c>
      <c r="F79" s="43">
        <v>15.519473508420173</v>
      </c>
      <c r="G79" s="43">
        <v>2.4937109805824953</v>
      </c>
      <c r="H79" s="43">
        <v>5.0453424929844524E-2</v>
      </c>
      <c r="I79" s="43">
        <v>0.77698274391960553</v>
      </c>
      <c r="J79" s="43">
        <v>2.7547570011695104</v>
      </c>
      <c r="K79" s="43">
        <v>4.349085228952597</v>
      </c>
      <c r="L79" s="43">
        <v>3.6629186499067115</v>
      </c>
      <c r="M79" s="43">
        <v>0.14126958980356466</v>
      </c>
      <c r="N79" s="43">
        <f t="shared" si="14"/>
        <v>1.7941933164079407</v>
      </c>
      <c r="O79" s="43">
        <f t="shared" si="15"/>
        <v>1.6035716862873237</v>
      </c>
      <c r="P79" s="42">
        <f t="shared" si="16"/>
        <v>1022.5773356759931</v>
      </c>
      <c r="Q79" s="42">
        <f t="shared" si="17"/>
        <v>749.57733567599314</v>
      </c>
      <c r="R79" s="43">
        <f t="shared" si="18"/>
        <v>100.00000000000001</v>
      </c>
    </row>
    <row r="80" spans="1:18" s="19" customFormat="1" x14ac:dyDescent="0.3">
      <c r="A80" s="74" t="s">
        <v>150</v>
      </c>
      <c r="B80" s="59" t="s">
        <v>124</v>
      </c>
      <c r="C80" s="42">
        <v>123</v>
      </c>
      <c r="D80" s="43">
        <v>70.406172291227293</v>
      </c>
      <c r="E80" s="43">
        <v>0.38280648834835268</v>
      </c>
      <c r="F80" s="43">
        <v>15.433145793412534</v>
      </c>
      <c r="G80" s="43">
        <v>2.3239023414308493</v>
      </c>
      <c r="H80" s="43">
        <v>5.0369274782677984E-2</v>
      </c>
      <c r="I80" s="43">
        <v>0.67494828208788493</v>
      </c>
      <c r="J80" s="43">
        <v>2.8005316779168954</v>
      </c>
      <c r="K80" s="43">
        <v>4.4627177457452687</v>
      </c>
      <c r="L80" s="43">
        <v>3.3243721356567466</v>
      </c>
      <c r="M80" s="43">
        <v>0.14103396939149837</v>
      </c>
      <c r="N80" s="43">
        <f t="shared" si="14"/>
        <v>1.7941497476936155</v>
      </c>
      <c r="O80" s="43">
        <f t="shared" si="15"/>
        <v>1.5900984433161516</v>
      </c>
      <c r="P80" s="42">
        <f t="shared" si="16"/>
        <v>1023.5064905750199</v>
      </c>
      <c r="Q80" s="42">
        <f t="shared" si="17"/>
        <v>750.50649057501994</v>
      </c>
      <c r="R80" s="43">
        <f t="shared" si="18"/>
        <v>100</v>
      </c>
    </row>
    <row r="81" spans="1:18" s="19" customFormat="1" x14ac:dyDescent="0.3">
      <c r="A81" s="74" t="s">
        <v>151</v>
      </c>
      <c r="B81" s="59" t="s">
        <v>124</v>
      </c>
      <c r="C81" s="42">
        <v>126</v>
      </c>
      <c r="D81" s="43">
        <v>70.233560315461062</v>
      </c>
      <c r="E81" s="43">
        <v>0.37251171612271489</v>
      </c>
      <c r="F81" s="43">
        <v>15.595152656056364</v>
      </c>
      <c r="G81" s="43">
        <v>2.3113194178729208</v>
      </c>
      <c r="H81" s="43">
        <v>5.0339421097664178E-2</v>
      </c>
      <c r="I81" s="43">
        <v>0.66448035848916709</v>
      </c>
      <c r="J81" s="43">
        <v>2.5371068233222744</v>
      </c>
      <c r="K81" s="43">
        <v>4.3593938670577179</v>
      </c>
      <c r="L81" s="43">
        <v>3.7452529296662149</v>
      </c>
      <c r="M81" s="43">
        <v>0.13088249485392686</v>
      </c>
      <c r="N81" s="43">
        <f t="shared" si="14"/>
        <v>1.794676285209873</v>
      </c>
      <c r="O81" s="43">
        <f t="shared" si="15"/>
        <v>1.5589270925452983</v>
      </c>
      <c r="P81" s="42">
        <f t="shared" si="16"/>
        <v>1027.6315524584661</v>
      </c>
      <c r="Q81" s="42">
        <f t="shared" si="17"/>
        <v>754.6315524584661</v>
      </c>
      <c r="R81" s="43">
        <f t="shared" si="18"/>
        <v>100.00000000000003</v>
      </c>
    </row>
    <row r="82" spans="1:18" s="19" customFormat="1" x14ac:dyDescent="0.3">
      <c r="A82" s="74" t="s">
        <v>152</v>
      </c>
      <c r="B82" s="59" t="s">
        <v>124</v>
      </c>
      <c r="C82" s="42">
        <v>131</v>
      </c>
      <c r="D82" s="43">
        <v>70.61654165886236</v>
      </c>
      <c r="E82" s="43">
        <v>0.39298589108099774</v>
      </c>
      <c r="F82" s="43">
        <v>15.255913822990527</v>
      </c>
      <c r="G82" s="43">
        <v>2.4790396440539357</v>
      </c>
      <c r="H82" s="43">
        <v>6.0459367858615033E-2</v>
      </c>
      <c r="I82" s="43">
        <v>0.71543585299361123</v>
      </c>
      <c r="J82" s="43">
        <v>2.8113606054255986</v>
      </c>
      <c r="K82" s="43">
        <v>4.6553713251133573</v>
      </c>
      <c r="L82" s="43">
        <v>2.8617434119744449</v>
      </c>
      <c r="M82" s="43">
        <v>0.15114841964653758</v>
      </c>
      <c r="N82" s="43">
        <f t="shared" si="14"/>
        <v>1.7941088272327115</v>
      </c>
      <c r="O82" s="43">
        <f t="shared" si="15"/>
        <v>1.5872224725558255</v>
      </c>
      <c r="P82" s="42">
        <f t="shared" si="16"/>
        <v>1028.8498277456622</v>
      </c>
      <c r="Q82" s="42">
        <f t="shared" si="17"/>
        <v>755.8498277456622</v>
      </c>
      <c r="R82" s="43">
        <f t="shared" si="18"/>
        <v>99.999999999999972</v>
      </c>
    </row>
    <row r="83" spans="1:18" s="19" customFormat="1" x14ac:dyDescent="0.3">
      <c r="A83" s="74" t="s">
        <v>153</v>
      </c>
      <c r="B83" s="59" t="s">
        <v>124</v>
      </c>
      <c r="C83" s="42">
        <v>112</v>
      </c>
      <c r="D83" s="43">
        <v>72.02929012510667</v>
      </c>
      <c r="E83" s="43">
        <v>0.28203329932918286</v>
      </c>
      <c r="F83" s="43">
        <v>14.857111303948026</v>
      </c>
      <c r="G83" s="43">
        <v>1.7819035086120938</v>
      </c>
      <c r="H83" s="43">
        <v>5.0363089165925516E-2</v>
      </c>
      <c r="I83" s="43">
        <v>0.49355827382606998</v>
      </c>
      <c r="J83" s="43">
        <v>2.0850318914693156</v>
      </c>
      <c r="K83" s="43">
        <v>4.0995554581063365</v>
      </c>
      <c r="L83" s="43">
        <v>4.2204268721045581</v>
      </c>
      <c r="M83" s="43">
        <v>0.10072617833185103</v>
      </c>
      <c r="N83" s="43">
        <f t="shared" si="14"/>
        <v>1.7913430146997926</v>
      </c>
      <c r="O83" s="43">
        <f t="shared" si="15"/>
        <v>1.5187607770143365</v>
      </c>
      <c r="P83" s="42">
        <f t="shared" si="16"/>
        <v>1020.8297545784898</v>
      </c>
      <c r="Q83" s="42">
        <f t="shared" si="17"/>
        <v>747.82975457848977</v>
      </c>
      <c r="R83" s="43">
        <f t="shared" si="18"/>
        <v>100.00000000000003</v>
      </c>
    </row>
    <row r="84" spans="1:18" s="19" customFormat="1" x14ac:dyDescent="0.3">
      <c r="A84" s="74" t="s">
        <v>154</v>
      </c>
      <c r="B84" s="59" t="s">
        <v>124</v>
      </c>
      <c r="C84" s="42">
        <v>59</v>
      </c>
      <c r="D84" s="43">
        <v>75.268801160555</v>
      </c>
      <c r="E84" s="43">
        <v>0.13106006095462297</v>
      </c>
      <c r="F84" s="43">
        <v>13.912529547490745</v>
      </c>
      <c r="G84" s="43">
        <v>0.87826774570363975</v>
      </c>
      <c r="H84" s="43">
        <v>2.0163086300711227E-2</v>
      </c>
      <c r="I84" s="43">
        <v>0.19154931985675666</v>
      </c>
      <c r="J84" s="43">
        <v>1.5323945588540533</v>
      </c>
      <c r="K84" s="43">
        <v>4.2040034936982904</v>
      </c>
      <c r="L84" s="43">
        <v>3.8309863971351326</v>
      </c>
      <c r="M84" s="43">
        <v>3.0244629451066839E-2</v>
      </c>
      <c r="N84" s="43">
        <f t="shared" si="14"/>
        <v>1.7898775681112749</v>
      </c>
      <c r="O84" s="43">
        <f t="shared" si="15"/>
        <v>1.4218565180731566</v>
      </c>
      <c r="P84" s="42">
        <f t="shared" si="16"/>
        <v>977.61549984403632</v>
      </c>
      <c r="Q84" s="42">
        <f t="shared" si="17"/>
        <v>704.61549984403632</v>
      </c>
      <c r="R84" s="43">
        <f t="shared" si="18"/>
        <v>100.00000000000003</v>
      </c>
    </row>
    <row r="85" spans="1:18" s="19" customFormat="1" x14ac:dyDescent="0.3">
      <c r="A85" s="74" t="s">
        <v>155</v>
      </c>
      <c r="B85" s="59" t="s">
        <v>124</v>
      </c>
      <c r="C85" s="42">
        <v>130</v>
      </c>
      <c r="D85" s="43">
        <v>70.785693280209543</v>
      </c>
      <c r="E85" s="43">
        <v>0.38295221307630445</v>
      </c>
      <c r="F85" s="43">
        <v>15.146767796149621</v>
      </c>
      <c r="G85" s="43">
        <v>2.3673410451779717</v>
      </c>
      <c r="H85" s="43">
        <v>6.0466138906784914E-2</v>
      </c>
      <c r="I85" s="43">
        <v>0.6348944585212416</v>
      </c>
      <c r="J85" s="43">
        <v>2.4891893849959792</v>
      </c>
      <c r="K85" s="43">
        <v>4.4241058300130964</v>
      </c>
      <c r="L85" s="43">
        <v>3.5775798853181073</v>
      </c>
      <c r="M85" s="43">
        <v>0.13100996763136732</v>
      </c>
      <c r="N85" s="43">
        <f t="shared" si="14"/>
        <v>1.792986498116971</v>
      </c>
      <c r="O85" s="43">
        <f t="shared" si="15"/>
        <v>1.574725453969462</v>
      </c>
      <c r="P85" s="42">
        <f t="shared" si="16"/>
        <v>1029.0927396464342</v>
      </c>
      <c r="Q85" s="42">
        <f t="shared" si="17"/>
        <v>756.09273964643421</v>
      </c>
      <c r="R85" s="43">
        <f t="shared" si="18"/>
        <v>100.00000000000001</v>
      </c>
    </row>
    <row r="86" spans="1:18" s="19" customFormat="1" x14ac:dyDescent="0.3">
      <c r="A86" s="74" t="s">
        <v>156</v>
      </c>
      <c r="B86" s="59" t="s">
        <v>124</v>
      </c>
      <c r="C86" s="42">
        <v>116</v>
      </c>
      <c r="D86" s="43">
        <v>71.164368500427429</v>
      </c>
      <c r="E86" s="43">
        <v>0.33315706632346509</v>
      </c>
      <c r="F86" s="43">
        <v>15.20407702676177</v>
      </c>
      <c r="G86" s="43">
        <v>2.0518225009012658</v>
      </c>
      <c r="H86" s="43">
        <v>5.0478343382343201E-2</v>
      </c>
      <c r="I86" s="43">
        <v>0.61583578926458693</v>
      </c>
      <c r="J86" s="43">
        <v>2.4330561510289423</v>
      </c>
      <c r="K86" s="43">
        <v>4.3714245369109204</v>
      </c>
      <c r="L86" s="43">
        <v>3.6546320608816472</v>
      </c>
      <c r="M86" s="43">
        <v>0.12114802411762365</v>
      </c>
      <c r="N86" s="43">
        <f t="shared" si="14"/>
        <v>1.794036632793921</v>
      </c>
      <c r="O86" s="43">
        <f t="shared" si="15"/>
        <v>1.5508799484558811</v>
      </c>
      <c r="P86" s="42">
        <f t="shared" si="16"/>
        <v>1021.4594398521267</v>
      </c>
      <c r="Q86" s="42">
        <f t="shared" si="17"/>
        <v>748.45943985212671</v>
      </c>
      <c r="R86" s="43">
        <f t="shared" si="18"/>
        <v>100</v>
      </c>
    </row>
    <row r="87" spans="1:18" s="19" customFormat="1" x14ac:dyDescent="0.3">
      <c r="A87" s="74" t="s">
        <v>157</v>
      </c>
      <c r="B87" s="59" t="s">
        <v>124</v>
      </c>
      <c r="C87" s="42">
        <v>125</v>
      </c>
      <c r="D87" s="43">
        <v>70.152284381637102</v>
      </c>
      <c r="E87" s="43">
        <v>0.38301534576181179</v>
      </c>
      <c r="F87" s="43">
        <v>15.461724747332084</v>
      </c>
      <c r="G87" s="43">
        <v>2.3744280409163201</v>
      </c>
      <c r="H87" s="43">
        <v>6.0476107225549219E-2</v>
      </c>
      <c r="I87" s="43">
        <v>0.70555458429807427</v>
      </c>
      <c r="J87" s="43">
        <v>2.7083216685841793</v>
      </c>
      <c r="K87" s="43">
        <v>4.3442003690352857</v>
      </c>
      <c r="L87" s="43">
        <v>3.6688838383499864</v>
      </c>
      <c r="M87" s="43">
        <v>0.14111091685961488</v>
      </c>
      <c r="N87" s="43">
        <f t="shared" si="14"/>
        <v>1.793881714949435</v>
      </c>
      <c r="O87" s="43">
        <f t="shared" si="15"/>
        <v>1.5937468566135577</v>
      </c>
      <c r="P87" s="42">
        <f t="shared" si="16"/>
        <v>1024.5655640320433</v>
      </c>
      <c r="Q87" s="42">
        <f t="shared" si="17"/>
        <v>751.56556403204331</v>
      </c>
      <c r="R87" s="43">
        <f t="shared" si="18"/>
        <v>100</v>
      </c>
    </row>
    <row r="88" spans="1:18" s="19" customFormat="1" x14ac:dyDescent="0.3">
      <c r="A88" s="74" t="s">
        <v>158</v>
      </c>
      <c r="B88" s="59" t="s">
        <v>124</v>
      </c>
      <c r="C88" s="42">
        <v>122</v>
      </c>
      <c r="D88" s="43">
        <v>68.372581689545029</v>
      </c>
      <c r="E88" s="43">
        <v>0.55317622726169124</v>
      </c>
      <c r="F88" s="43">
        <v>15.981764093069586</v>
      </c>
      <c r="G88" s="43">
        <v>3.1639869804443146</v>
      </c>
      <c r="H88" s="43">
        <v>6.0346497519457219E-2</v>
      </c>
      <c r="I88" s="43">
        <v>0.98565945948446787</v>
      </c>
      <c r="J88" s="43">
        <v>3.5906166024077044</v>
      </c>
      <c r="K88" s="43">
        <v>4.3952365693338002</v>
      </c>
      <c r="L88" s="43">
        <v>2.7055346387889987</v>
      </c>
      <c r="M88" s="43">
        <v>0.19109724214494786</v>
      </c>
      <c r="N88" s="43">
        <f t="shared" si="14"/>
        <v>1.7910229844724632</v>
      </c>
      <c r="O88" s="43">
        <f t="shared" si="15"/>
        <v>1.6429972925056002</v>
      </c>
      <c r="P88" s="42">
        <f t="shared" si="16"/>
        <v>1019.210308205519</v>
      </c>
      <c r="Q88" s="42">
        <f t="shared" si="17"/>
        <v>746.21030820551903</v>
      </c>
      <c r="R88" s="43">
        <f t="shared" si="18"/>
        <v>100.00000000000001</v>
      </c>
    </row>
    <row r="89" spans="1:18" s="19" customFormat="1" x14ac:dyDescent="0.3">
      <c r="A89" s="74" t="s">
        <v>159</v>
      </c>
      <c r="B89" s="59" t="s">
        <v>124</v>
      </c>
      <c r="C89" s="42">
        <v>127</v>
      </c>
      <c r="D89" s="43">
        <v>67.915226642180102</v>
      </c>
      <c r="E89" s="43">
        <v>0.53405148546521441</v>
      </c>
      <c r="F89" s="43">
        <v>15.709174827174893</v>
      </c>
      <c r="G89" s="43">
        <v>3.3064518014302262</v>
      </c>
      <c r="H89" s="43">
        <v>6.0458658731911058E-2</v>
      </c>
      <c r="I89" s="43">
        <v>1.0277971984424883</v>
      </c>
      <c r="J89" s="43">
        <v>3.4763728770848865</v>
      </c>
      <c r="K89" s="43">
        <v>4.1111887937699532</v>
      </c>
      <c r="L89" s="43">
        <v>3.6577488532806193</v>
      </c>
      <c r="M89" s="43">
        <v>0.20152886243970358</v>
      </c>
      <c r="N89" s="43">
        <f t="shared" si="14"/>
        <v>1.7898561901225141</v>
      </c>
      <c r="O89" s="43">
        <f t="shared" si="15"/>
        <v>1.7176887419757567</v>
      </c>
      <c r="P89" s="42">
        <f t="shared" si="16"/>
        <v>1017.3357521639656</v>
      </c>
      <c r="Q89" s="42">
        <f t="shared" si="17"/>
        <v>744.33575216396559</v>
      </c>
      <c r="R89" s="43">
        <f t="shared" si="18"/>
        <v>100</v>
      </c>
    </row>
    <row r="90" spans="1:18" s="19" customFormat="1" x14ac:dyDescent="0.3">
      <c r="A90" s="74" t="s">
        <v>160</v>
      </c>
      <c r="B90" s="59" t="s">
        <v>124</v>
      </c>
      <c r="C90" s="42">
        <v>127</v>
      </c>
      <c r="D90" s="43">
        <v>68.932217965617809</v>
      </c>
      <c r="E90" s="43">
        <v>0.4658950964470201</v>
      </c>
      <c r="F90" s="43">
        <v>15.789792507845746</v>
      </c>
      <c r="G90" s="43">
        <v>2.5671559169492557</v>
      </c>
      <c r="H90" s="43">
        <v>6.0768925623524365E-2</v>
      </c>
      <c r="I90" s="43">
        <v>0.91153388435286553</v>
      </c>
      <c r="J90" s="43">
        <v>3.3220346007526649</v>
      </c>
      <c r="K90" s="43">
        <v>4.1626714052114187</v>
      </c>
      <c r="L90" s="43">
        <v>3.6056229203291124</v>
      </c>
      <c r="M90" s="43">
        <v>0.18230677687057309</v>
      </c>
      <c r="N90" s="43">
        <f t="shared" si="14"/>
        <v>1.7929163107848252</v>
      </c>
      <c r="O90" s="43">
        <f t="shared" si="15"/>
        <v>1.6615813787850657</v>
      </c>
      <c r="P90" s="42">
        <f t="shared" si="16"/>
        <v>1021.1764857894418</v>
      </c>
      <c r="Q90" s="42">
        <f t="shared" si="17"/>
        <v>748.17648578944181</v>
      </c>
      <c r="R90" s="43">
        <f t="shared" si="18"/>
        <v>99.999999999999972</v>
      </c>
    </row>
    <row r="91" spans="1:18" s="19" customFormat="1" x14ac:dyDescent="0.3">
      <c r="A91" s="74" t="s">
        <v>161</v>
      </c>
      <c r="B91" s="59" t="s">
        <v>124</v>
      </c>
      <c r="C91" s="42">
        <v>116</v>
      </c>
      <c r="D91" s="43">
        <v>69.640892963594865</v>
      </c>
      <c r="E91" s="43">
        <v>0.45201791192294372</v>
      </c>
      <c r="F91" s="43">
        <v>15.288250265482672</v>
      </c>
      <c r="G91" s="43">
        <v>2.8462834640286196</v>
      </c>
      <c r="H91" s="43">
        <v>6.0269054923059159E-2</v>
      </c>
      <c r="I91" s="43">
        <v>0.85381161141000472</v>
      </c>
      <c r="J91" s="43">
        <v>3.1339908559990763</v>
      </c>
      <c r="K91" s="43">
        <v>4.1384751047167292</v>
      </c>
      <c r="L91" s="43">
        <v>3.4152464456400189</v>
      </c>
      <c r="M91" s="43">
        <v>0.17076232228200094</v>
      </c>
      <c r="N91" s="43">
        <f t="shared" si="14"/>
        <v>1.7884073203330402</v>
      </c>
      <c r="O91" s="43">
        <f t="shared" si="15"/>
        <v>1.6350041230636549</v>
      </c>
      <c r="P91" s="42">
        <f t="shared" si="16"/>
        <v>1015.7084813109848</v>
      </c>
      <c r="Q91" s="42">
        <f t="shared" si="17"/>
        <v>742.70848131098478</v>
      </c>
      <c r="R91" s="43">
        <f t="shared" si="18"/>
        <v>99.999999999999986</v>
      </c>
    </row>
    <row r="92" spans="1:18" s="19" customFormat="1" x14ac:dyDescent="0.3">
      <c r="A92" s="74" t="s">
        <v>162</v>
      </c>
      <c r="B92" s="59" t="s">
        <v>124</v>
      </c>
      <c r="C92" s="42">
        <v>113</v>
      </c>
      <c r="D92" s="43">
        <v>69.827022656509698</v>
      </c>
      <c r="E92" s="43">
        <v>0.39319287952698206</v>
      </c>
      <c r="F92" s="43">
        <v>15.596650887903623</v>
      </c>
      <c r="G92" s="43">
        <v>2.4982477460142563</v>
      </c>
      <c r="H92" s="43">
        <v>5.0409343529100273E-2</v>
      </c>
      <c r="I92" s="43">
        <v>0.73597641552486393</v>
      </c>
      <c r="J92" s="43">
        <v>2.933823793393636</v>
      </c>
      <c r="K92" s="43">
        <v>4.2948760686793435</v>
      </c>
      <c r="L92" s="43">
        <v>3.5084903096253792</v>
      </c>
      <c r="M92" s="43">
        <v>0.16130989929312087</v>
      </c>
      <c r="N92" s="43">
        <f t="shared" si="14"/>
        <v>1.7927076042928483</v>
      </c>
      <c r="O92" s="43">
        <f t="shared" si="15"/>
        <v>1.6016426614593871</v>
      </c>
      <c r="P92" s="42">
        <f t="shared" si="16"/>
        <v>1015.8808439792316</v>
      </c>
      <c r="Q92" s="42">
        <f t="shared" si="17"/>
        <v>742.8808439792316</v>
      </c>
      <c r="R92" s="43">
        <f t="shared" si="18"/>
        <v>99.999999999999986</v>
      </c>
    </row>
    <row r="93" spans="1:18" s="19" customFormat="1" x14ac:dyDescent="0.3">
      <c r="A93" s="76" t="s">
        <v>163</v>
      </c>
      <c r="B93" s="59" t="s">
        <v>124</v>
      </c>
      <c r="C93" s="66">
        <v>206.46719000000002</v>
      </c>
      <c r="D93" s="67">
        <v>60.149124633979945</v>
      </c>
      <c r="E93" s="68">
        <v>0.84314035986343816</v>
      </c>
      <c r="F93" s="69">
        <v>17.682528652495659</v>
      </c>
      <c r="G93" s="67">
        <v>6.4888020953723204</v>
      </c>
      <c r="H93" s="68">
        <v>0.17095800384673995</v>
      </c>
      <c r="I93" s="69">
        <v>2.0829471368131856</v>
      </c>
      <c r="J93" s="69">
        <v>4.4826773121737435</v>
      </c>
      <c r="K93" s="69">
        <v>5.4116903108682726</v>
      </c>
      <c r="L93" s="69">
        <v>2.6881314945867105</v>
      </c>
      <c r="M93" s="67">
        <v>0.40536629102150051</v>
      </c>
      <c r="N93" s="67">
        <f>D93/60 + E93/80 + F93/51 + G93/80 + H93/71 + I93/40 + J93/56 + K93/31 + L93/47 + M93/71</f>
        <v>1.8128546128090779</v>
      </c>
      <c r="O93" s="67">
        <f>((K93/31 + L93/47 + 2*J93/56)/N93)/((F93/(51*N93))*(D93/(60*N93)))</f>
        <v>2.0438182655261747</v>
      </c>
      <c r="P93" s="66">
        <f>12900/(2.95 + 0.85*O93 + LN(496000/C93))</f>
        <v>1034.3637099250554</v>
      </c>
      <c r="Q93" s="66">
        <f>P93 - 273</f>
        <v>761.36370992505545</v>
      </c>
      <c r="R93" s="67">
        <f>SUM(D93:M93)</f>
        <v>100.40536629102151</v>
      </c>
    </row>
    <row r="94" spans="1:18" s="19" customFormat="1" x14ac:dyDescent="0.3">
      <c r="A94" s="76" t="s">
        <v>164</v>
      </c>
      <c r="B94" s="59" t="s">
        <v>124</v>
      </c>
      <c r="C94" s="66">
        <v>1473.79773</v>
      </c>
      <c r="D94" s="67">
        <v>49.906359441023504</v>
      </c>
      <c r="E94" s="68">
        <v>2.9421461604827783</v>
      </c>
      <c r="F94" s="69">
        <v>10.375773517965946</v>
      </c>
      <c r="G94" s="67">
        <v>24.259684166469402</v>
      </c>
      <c r="H94" s="68">
        <v>0.39044237677891697</v>
      </c>
      <c r="I94" s="69">
        <v>2.2101669820110028</v>
      </c>
      <c r="J94" s="69">
        <v>4.2648328869542365</v>
      </c>
      <c r="K94" s="69">
        <v>2.5131468970510227</v>
      </c>
      <c r="L94" s="69">
        <v>3.1374475712631917</v>
      </c>
      <c r="M94" s="67">
        <v>0.52210737593412493</v>
      </c>
      <c r="N94" s="67">
        <f>D94/60 + E94/80 + F94/51 + G94/80 + H94/71 + I94/40 + J94/56 + K94/31 + L94/47 + M94/71</f>
        <v>1.6673302524856841</v>
      </c>
      <c r="O94" s="67">
        <f>((K94/31 + L94/47 + 2*J94/56)/N94)/((F94/(51*N94))*(D94/(60*N94)))</f>
        <v>2.9572565103959554</v>
      </c>
      <c r="P94" s="66">
        <f>12900/(2.95 + 0.85*O94 + LN(496000/C94))</f>
        <v>1143.3736082412697</v>
      </c>
      <c r="Q94" s="66">
        <f>P94 - 273</f>
        <v>870.37360824126972</v>
      </c>
      <c r="R94" s="67">
        <f>SUM(D94:M94)</f>
        <v>100.52210737593414</v>
      </c>
    </row>
    <row r="95" spans="1:18" s="19" customFormat="1" x14ac:dyDescent="0.3">
      <c r="A95" s="76" t="s">
        <v>165</v>
      </c>
      <c r="B95" s="59" t="s">
        <v>124</v>
      </c>
      <c r="C95" s="66">
        <v>425.25394</v>
      </c>
      <c r="D95" s="67">
        <v>62.14875319125872</v>
      </c>
      <c r="E95" s="68">
        <v>1.1817464971599299</v>
      </c>
      <c r="F95" s="69">
        <v>14.724091284576899</v>
      </c>
      <c r="G95" s="67">
        <v>8.5469471531849184</v>
      </c>
      <c r="H95" s="68">
        <v>0.17156459411214842</v>
      </c>
      <c r="I95" s="69">
        <v>2.1550527321445485</v>
      </c>
      <c r="J95" s="69">
        <v>3.4718770550436915</v>
      </c>
      <c r="K95" s="69">
        <v>3.7893089483521489</v>
      </c>
      <c r="L95" s="69">
        <v>3.8106585441669769</v>
      </c>
      <c r="M95" s="67">
        <v>0.40259095368147441</v>
      </c>
      <c r="N95" s="67">
        <f>D95/60 + E95/80 + F95/51 + G95/80 + H95/71 + I95/40 + J95/56 + K95/31 + L95/47 + M95/71</f>
        <v>1.773403330670519</v>
      </c>
      <c r="O95" s="67">
        <f>((K95/31 + L95/47 + 2*J95/56)/N95)/((F95/(51*N95))*(D95/(60*N95)))</f>
        <v>1.9410032731857152</v>
      </c>
      <c r="P95" s="66">
        <f>12900/(2.95 + 0.85*O95 + LN(496000/C95))</f>
        <v>1106.2044140861306</v>
      </c>
      <c r="Q95" s="66">
        <f>P95 - 273</f>
        <v>833.20441408613056</v>
      </c>
      <c r="R95" s="67">
        <f>SUM(D95:M95)</f>
        <v>100.40259095368145</v>
      </c>
    </row>
    <row r="96" spans="1:18" s="19" customFormat="1" x14ac:dyDescent="0.3">
      <c r="A96" s="76"/>
      <c r="B96" s="59"/>
      <c r="C96" s="70"/>
      <c r="D96" s="69"/>
      <c r="E96" s="68"/>
      <c r="F96" s="69"/>
      <c r="G96" s="67"/>
      <c r="H96" s="68"/>
      <c r="I96" s="69"/>
      <c r="J96" s="69"/>
      <c r="K96" s="69"/>
      <c r="L96" s="69"/>
      <c r="M96" s="68"/>
      <c r="N96" s="68"/>
      <c r="O96" s="67"/>
      <c r="P96" s="66"/>
      <c r="Q96" s="66"/>
      <c r="R96" s="67"/>
    </row>
    <row r="97" spans="1:63" s="19" customFormat="1" x14ac:dyDescent="0.3">
      <c r="A97" s="54" t="s">
        <v>118</v>
      </c>
      <c r="C97" s="55">
        <f>AVERAGE(C54:C92)</f>
        <v>125.50316846153845</v>
      </c>
      <c r="D97" s="58">
        <f t="shared" ref="D97:Q97" si="19">AVERAGE(D54:D92)</f>
        <v>70.666656908341366</v>
      </c>
      <c r="E97" s="58">
        <f t="shared" si="19"/>
        <v>0.38088041405346235</v>
      </c>
      <c r="F97" s="58">
        <f t="shared" si="19"/>
        <v>15.162088536914306</v>
      </c>
      <c r="G97" s="58">
        <f t="shared" si="19"/>
        <v>2.4612286285499314</v>
      </c>
      <c r="H97" s="58">
        <f t="shared" si="19"/>
        <v>5.4898786002683234E-2</v>
      </c>
      <c r="I97" s="58">
        <f t="shared" si="19"/>
        <v>0.69393978617322405</v>
      </c>
      <c r="J97" s="58">
        <f t="shared" si="19"/>
        <v>2.6135313656041705</v>
      </c>
      <c r="K97" s="58">
        <f t="shared" si="19"/>
        <v>4.1857566975644298</v>
      </c>
      <c r="L97" s="58">
        <f t="shared" si="19"/>
        <v>3.7305276623818733</v>
      </c>
      <c r="M97" s="58">
        <f t="shared" si="19"/>
        <v>0.14554857993020529</v>
      </c>
      <c r="N97" s="58">
        <f t="shared" si="19"/>
        <v>1.7918390703708831</v>
      </c>
      <c r="O97" s="58">
        <f t="shared" si="19"/>
        <v>1.575944050311689</v>
      </c>
      <c r="P97" s="55">
        <f t="shared" si="19"/>
        <v>1024.2580619723822</v>
      </c>
      <c r="Q97" s="55">
        <f t="shared" si="19"/>
        <v>751.25806197238205</v>
      </c>
      <c r="R97" s="55"/>
    </row>
    <row r="98" spans="1:63" s="19" customFormat="1" x14ac:dyDescent="0.3">
      <c r="A98" s="54" t="s">
        <v>119</v>
      </c>
      <c r="C98" s="55">
        <f>STDEV(C54:C92)</f>
        <v>26.136302784586178</v>
      </c>
      <c r="D98" s="58">
        <f t="shared" ref="D98:Q98" si="20">STDEV(D54:D92)</f>
        <v>2.1789665508112157</v>
      </c>
      <c r="E98" s="58">
        <f t="shared" si="20"/>
        <v>0.10794319625331469</v>
      </c>
      <c r="F98" s="58">
        <f t="shared" si="20"/>
        <v>0.74970757371301655</v>
      </c>
      <c r="G98" s="58">
        <f t="shared" si="20"/>
        <v>0.6740985639007514</v>
      </c>
      <c r="H98" s="58">
        <f t="shared" si="20"/>
        <v>1.4769795260973282E-2</v>
      </c>
      <c r="I98" s="58">
        <f t="shared" si="20"/>
        <v>0.2585029883759154</v>
      </c>
      <c r="J98" s="58">
        <f t="shared" si="20"/>
        <v>0.66214516707859739</v>
      </c>
      <c r="K98" s="58">
        <f t="shared" si="20"/>
        <v>0.32801443144349857</v>
      </c>
      <c r="L98" s="58">
        <f t="shared" si="20"/>
        <v>0.7968173972472764</v>
      </c>
      <c r="M98" s="58">
        <f t="shared" si="20"/>
        <v>4.698679679168892E-2</v>
      </c>
      <c r="N98" s="58">
        <f t="shared" si="20"/>
        <v>4.6747244852700523E-3</v>
      </c>
      <c r="O98" s="58">
        <f t="shared" si="20"/>
        <v>7.7512194947861129E-2</v>
      </c>
      <c r="P98" s="55">
        <f t="shared" si="20"/>
        <v>15.461532789397989</v>
      </c>
      <c r="Q98" s="55">
        <f t="shared" si="20"/>
        <v>15.461532789397991</v>
      </c>
      <c r="R98" s="55"/>
    </row>
    <row r="99" spans="1:63" s="19" customFormat="1" x14ac:dyDescent="0.3">
      <c r="A99" s="54" t="s">
        <v>120</v>
      </c>
      <c r="C99" s="55">
        <f>MEDIAN(C54:C92)</f>
        <v>127</v>
      </c>
      <c r="D99" s="58">
        <f t="shared" ref="D99:Q99" si="21">MEDIAN(D54:D92)</f>
        <v>70.233560315461062</v>
      </c>
      <c r="E99" s="58">
        <f t="shared" si="21"/>
        <v>0.39319287952698206</v>
      </c>
      <c r="F99" s="58">
        <f t="shared" si="21"/>
        <v>15.301876263064523</v>
      </c>
      <c r="G99" s="58">
        <f t="shared" si="21"/>
        <v>2.5671559169492557</v>
      </c>
      <c r="H99" s="58">
        <f t="shared" si="21"/>
        <v>5.6995783875018656E-2</v>
      </c>
      <c r="I99" s="58">
        <f t="shared" si="21"/>
        <v>0.71543585299361123</v>
      </c>
      <c r="J99" s="58">
        <f t="shared" si="21"/>
        <v>2.8113606054255986</v>
      </c>
      <c r="K99" s="58">
        <f t="shared" si="21"/>
        <v>4.2722140439348912</v>
      </c>
      <c r="L99" s="58">
        <f t="shared" si="21"/>
        <v>3.6116215502701396</v>
      </c>
      <c r="M99" s="58">
        <f t="shared" si="21"/>
        <v>0.15114841964653758</v>
      </c>
      <c r="N99" s="58">
        <f t="shared" si="21"/>
        <v>1.7927076042928483</v>
      </c>
      <c r="O99" s="58">
        <f t="shared" si="21"/>
        <v>1.5900984433161516</v>
      </c>
      <c r="P99" s="55">
        <f t="shared" si="21"/>
        <v>1026.3313750585608</v>
      </c>
      <c r="Q99" s="55">
        <f t="shared" si="21"/>
        <v>753.33137505856075</v>
      </c>
      <c r="R99" s="55"/>
    </row>
    <row r="100" spans="1:63" s="19" customFormat="1" x14ac:dyDescent="0.3">
      <c r="A100" s="54" t="s">
        <v>121</v>
      </c>
      <c r="C100" s="55">
        <f>MAX(C54:C92)</f>
        <v>180.49420000000001</v>
      </c>
      <c r="D100" s="58">
        <f t="shared" ref="D100:Q100" si="22">MAX(D54:D92)</f>
        <v>77.49683356072228</v>
      </c>
      <c r="E100" s="58">
        <f t="shared" si="22"/>
        <v>0.55317622726169124</v>
      </c>
      <c r="F100" s="58">
        <f t="shared" si="22"/>
        <v>16.195907574412502</v>
      </c>
      <c r="G100" s="58">
        <f t="shared" si="22"/>
        <v>3.4915122142656703</v>
      </c>
      <c r="H100" s="58">
        <f t="shared" si="22"/>
        <v>9.8688665881593168E-2</v>
      </c>
      <c r="I100" s="58">
        <f t="shared" si="22"/>
        <v>1.5784349176774404</v>
      </c>
      <c r="J100" s="58">
        <f t="shared" si="22"/>
        <v>3.5906166024077044</v>
      </c>
      <c r="K100" s="58">
        <f t="shared" si="22"/>
        <v>4.6553713251133573</v>
      </c>
      <c r="L100" s="58">
        <f t="shared" si="22"/>
        <v>7.4465018927140854</v>
      </c>
      <c r="M100" s="58">
        <f t="shared" si="22"/>
        <v>0.21290958457616307</v>
      </c>
      <c r="N100" s="58">
        <f t="shared" si="22"/>
        <v>1.8012176031540992</v>
      </c>
      <c r="O100" s="58">
        <f t="shared" si="22"/>
        <v>1.7176887419757567</v>
      </c>
      <c r="P100" s="55">
        <f t="shared" si="22"/>
        <v>1052.127474481764</v>
      </c>
      <c r="Q100" s="55">
        <f t="shared" si="22"/>
        <v>779.12747448176401</v>
      </c>
      <c r="R100" s="55"/>
    </row>
    <row r="101" spans="1:63" s="19" customFormat="1" x14ac:dyDescent="0.3">
      <c r="A101" s="54" t="s">
        <v>122</v>
      </c>
      <c r="C101" s="55">
        <f>MIN(C54:C92)</f>
        <v>59</v>
      </c>
      <c r="D101" s="58">
        <f t="shared" ref="D101:Q101" si="23">MIN(D54:D92)</f>
        <v>67.657375443249563</v>
      </c>
      <c r="E101" s="58">
        <f t="shared" si="23"/>
        <v>5.9975453223090558E-2</v>
      </c>
      <c r="F101" s="58">
        <f t="shared" si="23"/>
        <v>12.632684380430643</v>
      </c>
      <c r="G101" s="58">
        <f t="shared" si="23"/>
        <v>0.49009834980490552</v>
      </c>
      <c r="H101" s="58">
        <f t="shared" si="23"/>
        <v>1.5148717657230021E-2</v>
      </c>
      <c r="I101" s="58">
        <f t="shared" si="23"/>
        <v>2.3580811766563757E-2</v>
      </c>
      <c r="J101" s="58">
        <f t="shared" si="23"/>
        <v>0.67826060721395431</v>
      </c>
      <c r="K101" s="58">
        <f t="shared" si="23"/>
        <v>2.830064623706273</v>
      </c>
      <c r="L101" s="58">
        <f t="shared" si="23"/>
        <v>2.7055346387889987</v>
      </c>
      <c r="M101" s="58">
        <f t="shared" si="23"/>
        <v>1.0909156358685076E-2</v>
      </c>
      <c r="N101" s="58">
        <f t="shared" si="23"/>
        <v>1.7725483965540927</v>
      </c>
      <c r="O101" s="58">
        <f t="shared" si="23"/>
        <v>1.370456588287271</v>
      </c>
      <c r="P101" s="55">
        <f t="shared" si="23"/>
        <v>977.61549984403632</v>
      </c>
      <c r="Q101" s="55">
        <f t="shared" si="23"/>
        <v>704.61549984403632</v>
      </c>
      <c r="R101" s="55"/>
    </row>
    <row r="102" spans="1:63" s="19" customFormat="1" x14ac:dyDescent="0.3">
      <c r="A102" s="54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55">
        <f>COUNT(Q54:Q95)</f>
        <v>42</v>
      </c>
      <c r="R102" s="40"/>
    </row>
    <row r="103" spans="1:63" s="19" customFormat="1" x14ac:dyDescent="0.3">
      <c r="A103" s="71"/>
      <c r="B103" s="72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60"/>
      <c r="P103" s="60"/>
      <c r="Q103" s="57"/>
      <c r="R103" s="57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</row>
    <row r="104" spans="1:63" s="19" customFormat="1" x14ac:dyDescent="0.3">
      <c r="A104" s="54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</row>
    <row r="105" spans="1:63" s="19" customFormat="1" x14ac:dyDescent="0.3">
      <c r="A105" s="54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</row>
    <row r="106" spans="1:63" s="19" customFormat="1" x14ac:dyDescent="0.3">
      <c r="A106" s="54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</row>
    <row r="107" spans="1:63" s="19" customFormat="1" x14ac:dyDescent="0.3">
      <c r="A107" s="54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</row>
    <row r="108" spans="1:63" s="19" customFormat="1" x14ac:dyDescent="0.3">
      <c r="A108" s="54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</row>
    <row r="109" spans="1:63" s="19" customFormat="1" x14ac:dyDescent="0.3">
      <c r="A109" s="54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</row>
    <row r="110" spans="1:63" s="19" customFormat="1" x14ac:dyDescent="0.3">
      <c r="A110" s="54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</row>
    <row r="111" spans="1:63" s="19" customFormat="1" x14ac:dyDescent="0.3">
      <c r="A111" s="5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63" s="19" customFormat="1" x14ac:dyDescent="0.3">
      <c r="A112" s="54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</row>
    <row r="113" spans="1:18" s="19" customFormat="1" x14ac:dyDescent="0.3">
      <c r="A113" s="54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</row>
    <row r="114" spans="1:18" s="19" customFormat="1" x14ac:dyDescent="0.3">
      <c r="A114" s="54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</row>
    <row r="115" spans="1:18" s="19" customFormat="1" x14ac:dyDescent="0.3">
      <c r="A115" s="54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</row>
    <row r="116" spans="1:18" s="19" customFormat="1" x14ac:dyDescent="0.3">
      <c r="A116" s="54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</row>
    <row r="117" spans="1:18" s="19" customFormat="1" x14ac:dyDescent="0.3">
      <c r="A117" s="54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</row>
    <row r="118" spans="1:18" s="19" customFormat="1" x14ac:dyDescent="0.3">
      <c r="A118" s="54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s="19" customFormat="1" x14ac:dyDescent="0.3">
      <c r="A119" s="54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</row>
    <row r="120" spans="1:18" s="19" customFormat="1" x14ac:dyDescent="0.3">
      <c r="A120" s="5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</row>
    <row r="121" spans="1:18" s="19" customFormat="1" x14ac:dyDescent="0.3">
      <c r="A121" s="5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</row>
    <row r="122" spans="1:18" s="19" customFormat="1" x14ac:dyDescent="0.3">
      <c r="A122" s="54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 s="19" customFormat="1" x14ac:dyDescent="0.3">
      <c r="A123" s="54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</row>
    <row r="124" spans="1:18" s="19" customFormat="1" x14ac:dyDescent="0.3">
      <c r="A124" s="54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</row>
    <row r="125" spans="1:18" s="19" customFormat="1" x14ac:dyDescent="0.3">
      <c r="A125" s="54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</row>
    <row r="126" spans="1:18" s="19" customFormat="1" x14ac:dyDescent="0.3">
      <c r="A126" s="54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</row>
    <row r="127" spans="1:18" s="19" customFormat="1" x14ac:dyDescent="0.3">
      <c r="A127" s="54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</row>
    <row r="128" spans="1:18" s="19" customFormat="1" x14ac:dyDescent="0.3">
      <c r="A128" s="54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</row>
    <row r="129" spans="1:18" s="19" customFormat="1" x14ac:dyDescent="0.3">
      <c r="A129" s="54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</row>
    <row r="130" spans="1:18" s="19" customFormat="1" x14ac:dyDescent="0.3">
      <c r="A130" s="54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</row>
    <row r="131" spans="1:18" s="19" customFormat="1" x14ac:dyDescent="0.3">
      <c r="A131" s="54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</row>
    <row r="132" spans="1:18" s="19" customFormat="1" x14ac:dyDescent="0.3">
      <c r="A132" s="54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</row>
    <row r="133" spans="1:18" s="19" customFormat="1" x14ac:dyDescent="0.3">
      <c r="A133" s="54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</row>
    <row r="134" spans="1:18" s="19" customFormat="1" x14ac:dyDescent="0.3">
      <c r="A134" s="54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</row>
    <row r="135" spans="1:18" s="19" customFormat="1" x14ac:dyDescent="0.3">
      <c r="A135" s="54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</row>
    <row r="136" spans="1:18" s="19" customFormat="1" x14ac:dyDescent="0.3">
      <c r="A136" s="54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</row>
    <row r="137" spans="1:18" s="19" customFormat="1" x14ac:dyDescent="0.3">
      <c r="A137" s="54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</row>
    <row r="138" spans="1:18" s="19" customFormat="1" x14ac:dyDescent="0.3">
      <c r="A138" s="54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</row>
    <row r="139" spans="1:18" s="19" customFormat="1" x14ac:dyDescent="0.3">
      <c r="A139" s="54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</row>
    <row r="140" spans="1:18" s="19" customFormat="1" x14ac:dyDescent="0.3">
      <c r="A140" s="54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</row>
    <row r="141" spans="1:18" s="19" customFormat="1" x14ac:dyDescent="0.3">
      <c r="A141" s="54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</row>
    <row r="142" spans="1:18" s="19" customFormat="1" x14ac:dyDescent="0.3">
      <c r="A142" s="54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</row>
    <row r="143" spans="1:18" s="19" customFormat="1" x14ac:dyDescent="0.3">
      <c r="A143" s="54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</row>
    <row r="144" spans="1:18" s="19" customFormat="1" x14ac:dyDescent="0.3">
      <c r="A144" s="54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</row>
    <row r="145" spans="1:18" s="19" customFormat="1" x14ac:dyDescent="0.3">
      <c r="A145" s="5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</row>
    <row r="146" spans="1:18" s="19" customFormat="1" x14ac:dyDescent="0.3">
      <c r="A146" s="54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</row>
    <row r="147" spans="1:18" s="19" customFormat="1" x14ac:dyDescent="0.3">
      <c r="A147" s="54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</row>
    <row r="148" spans="1:18" s="19" customFormat="1" x14ac:dyDescent="0.3">
      <c r="A148" s="54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</row>
    <row r="149" spans="1:18" s="19" customFormat="1" x14ac:dyDescent="0.3">
      <c r="A149" s="54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</row>
    <row r="150" spans="1:18" s="19" customFormat="1" x14ac:dyDescent="0.3">
      <c r="A150" s="54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</row>
    <row r="151" spans="1:18" s="19" customFormat="1" x14ac:dyDescent="0.3">
      <c r="A151" s="54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</row>
    <row r="152" spans="1:18" s="19" customFormat="1" x14ac:dyDescent="0.3">
      <c r="A152" s="54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</row>
    <row r="153" spans="1:18" s="19" customFormat="1" x14ac:dyDescent="0.3">
      <c r="A153" s="54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</row>
    <row r="154" spans="1:18" s="19" customFormat="1" x14ac:dyDescent="0.3">
      <c r="A154" s="54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</row>
    <row r="155" spans="1:18" s="19" customFormat="1" x14ac:dyDescent="0.3">
      <c r="A155" s="54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</row>
    <row r="156" spans="1:18" s="19" customFormat="1" x14ac:dyDescent="0.3">
      <c r="A156" s="54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</row>
    <row r="157" spans="1:18" s="19" customFormat="1" x14ac:dyDescent="0.3">
      <c r="A157" s="54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</row>
    <row r="158" spans="1:18" s="19" customFormat="1" x14ac:dyDescent="0.3">
      <c r="A158" s="54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s="19" customFormat="1" x14ac:dyDescent="0.3">
      <c r="A159" s="54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</row>
    <row r="160" spans="1:18" s="19" customFormat="1" x14ac:dyDescent="0.3">
      <c r="A160" s="54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</row>
    <row r="161" spans="1:18" s="19" customFormat="1" x14ac:dyDescent="0.3">
      <c r="A161" s="54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</row>
    <row r="162" spans="1:18" s="19" customFormat="1" x14ac:dyDescent="0.3">
      <c r="A162" s="54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</row>
    <row r="163" spans="1:18" s="19" customFormat="1" x14ac:dyDescent="0.3">
      <c r="A163" s="54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</row>
    <row r="164" spans="1:18" s="19" customFormat="1" x14ac:dyDescent="0.3">
      <c r="A164" s="54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</row>
    <row r="165" spans="1:18" s="19" customFormat="1" x14ac:dyDescent="0.3">
      <c r="A165" s="54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</row>
    <row r="166" spans="1:18" s="19" customFormat="1" x14ac:dyDescent="0.3">
      <c r="A166" s="54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</row>
    <row r="167" spans="1:18" s="19" customFormat="1" x14ac:dyDescent="0.3">
      <c r="A167" s="54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</row>
    <row r="168" spans="1:18" s="19" customFormat="1" x14ac:dyDescent="0.3">
      <c r="A168" s="5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</row>
    <row r="169" spans="1:18" s="19" customFormat="1" x14ac:dyDescent="0.3">
      <c r="A169" s="5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</row>
    <row r="170" spans="1:18" s="19" customFormat="1" x14ac:dyDescent="0.3">
      <c r="A170" s="54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</row>
    <row r="171" spans="1:18" s="19" customFormat="1" x14ac:dyDescent="0.3">
      <c r="A171" s="54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</row>
    <row r="172" spans="1:18" s="19" customFormat="1" x14ac:dyDescent="0.3">
      <c r="A172" s="54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</row>
    <row r="173" spans="1:18" s="19" customFormat="1" x14ac:dyDescent="0.3">
      <c r="A173" s="54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</row>
    <row r="174" spans="1:18" s="19" customFormat="1" x14ac:dyDescent="0.3">
      <c r="A174" s="54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</row>
    <row r="175" spans="1:18" s="19" customFormat="1" x14ac:dyDescent="0.3">
      <c r="A175" s="54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</row>
    <row r="176" spans="1:18" s="19" customFormat="1" x14ac:dyDescent="0.3">
      <c r="A176" s="54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</row>
    <row r="177" spans="1:18" s="19" customFormat="1" x14ac:dyDescent="0.3">
      <c r="A177" s="54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</row>
    <row r="178" spans="1:18" s="19" customFormat="1" x14ac:dyDescent="0.3">
      <c r="A178" s="54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</row>
    <row r="179" spans="1:18" s="19" customFormat="1" x14ac:dyDescent="0.3">
      <c r="A179" s="54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</row>
    <row r="180" spans="1:18" s="19" customFormat="1" x14ac:dyDescent="0.3">
      <c r="A180" s="54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</row>
    <row r="181" spans="1:18" s="19" customFormat="1" x14ac:dyDescent="0.3">
      <c r="A181" s="54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</row>
    <row r="182" spans="1:18" s="19" customFormat="1" x14ac:dyDescent="0.3">
      <c r="A182" s="54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</row>
    <row r="183" spans="1:18" s="19" customFormat="1" x14ac:dyDescent="0.3">
      <c r="A183" s="54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</row>
    <row r="184" spans="1:18" s="19" customFormat="1" x14ac:dyDescent="0.3">
      <c r="A184" s="54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</row>
    <row r="185" spans="1:18" s="19" customFormat="1" x14ac:dyDescent="0.3">
      <c r="A185" s="54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</row>
    <row r="186" spans="1:18" s="19" customFormat="1" x14ac:dyDescent="0.3">
      <c r="A186" s="54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</row>
    <row r="187" spans="1:18" s="19" customFormat="1" x14ac:dyDescent="0.3">
      <c r="A187" s="54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</row>
    <row r="188" spans="1:18" s="19" customFormat="1" x14ac:dyDescent="0.3">
      <c r="A188" s="54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</row>
    <row r="189" spans="1:18" s="19" customFormat="1" x14ac:dyDescent="0.3">
      <c r="A189" s="54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</row>
    <row r="190" spans="1:18" s="19" customFormat="1" x14ac:dyDescent="0.3">
      <c r="A190" s="54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</row>
    <row r="191" spans="1:18" s="19" customFormat="1" x14ac:dyDescent="0.3">
      <c r="A191" s="54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</row>
    <row r="192" spans="1:18" s="19" customFormat="1" x14ac:dyDescent="0.3">
      <c r="A192" s="54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</row>
    <row r="193" spans="1:18" s="19" customFormat="1" x14ac:dyDescent="0.3">
      <c r="A193" s="5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</row>
    <row r="194" spans="1:18" s="19" customFormat="1" x14ac:dyDescent="0.3">
      <c r="A194" s="54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</row>
    <row r="195" spans="1:18" s="19" customFormat="1" x14ac:dyDescent="0.3">
      <c r="A195" s="54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</row>
    <row r="196" spans="1:18" s="19" customFormat="1" x14ac:dyDescent="0.3">
      <c r="A196" s="54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</row>
    <row r="197" spans="1:18" s="19" customFormat="1" x14ac:dyDescent="0.3">
      <c r="A197" s="54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s="19" customFormat="1" x14ac:dyDescent="0.3">
      <c r="A198" s="54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</row>
    <row r="199" spans="1:18" s="19" customFormat="1" x14ac:dyDescent="0.3">
      <c r="A199" s="54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</row>
    <row r="200" spans="1:18" s="19" customFormat="1" x14ac:dyDescent="0.3">
      <c r="A200" s="54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</row>
    <row r="201" spans="1:18" s="19" customFormat="1" x14ac:dyDescent="0.3">
      <c r="A201" s="54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</row>
    <row r="202" spans="1:18" s="19" customFormat="1" x14ac:dyDescent="0.3">
      <c r="A202" s="54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</row>
    <row r="203" spans="1:18" s="19" customFormat="1" x14ac:dyDescent="0.3">
      <c r="A203" s="54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</row>
    <row r="204" spans="1:18" s="19" customFormat="1" x14ac:dyDescent="0.3">
      <c r="A204" s="54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</row>
    <row r="205" spans="1:18" s="19" customFormat="1" x14ac:dyDescent="0.3">
      <c r="A205" s="54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</row>
    <row r="206" spans="1:18" s="19" customFormat="1" x14ac:dyDescent="0.3">
      <c r="A206" s="54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</row>
    <row r="207" spans="1:18" s="19" customFormat="1" x14ac:dyDescent="0.3">
      <c r="A207" s="54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</row>
    <row r="208" spans="1:18" s="19" customFormat="1" x14ac:dyDescent="0.3">
      <c r="A208" s="54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</row>
    <row r="209" spans="1:18" s="19" customFormat="1" x14ac:dyDescent="0.3">
      <c r="A209" s="54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</row>
    <row r="210" spans="1:18" s="19" customFormat="1" x14ac:dyDescent="0.3">
      <c r="A210" s="54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</row>
    <row r="211" spans="1:18" s="19" customFormat="1" x14ac:dyDescent="0.3">
      <c r="A211" s="54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</row>
    <row r="212" spans="1:18" s="19" customFormat="1" x14ac:dyDescent="0.3">
      <c r="A212" s="54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</row>
    <row r="213" spans="1:18" s="19" customFormat="1" x14ac:dyDescent="0.3">
      <c r="A213" s="54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</row>
    <row r="214" spans="1:18" s="19" customFormat="1" x14ac:dyDescent="0.3">
      <c r="A214" s="54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</row>
    <row r="215" spans="1:18" s="19" customFormat="1" x14ac:dyDescent="0.3">
      <c r="A215" s="54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</row>
    <row r="216" spans="1:18" s="19" customFormat="1" x14ac:dyDescent="0.3">
      <c r="A216" s="54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</row>
    <row r="217" spans="1:18" s="19" customFormat="1" x14ac:dyDescent="0.3">
      <c r="A217" s="54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</row>
    <row r="218" spans="1:18" s="19" customFormat="1" x14ac:dyDescent="0.3">
      <c r="A218" s="54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</row>
    <row r="219" spans="1:18" s="19" customFormat="1" x14ac:dyDescent="0.3">
      <c r="A219" s="54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</row>
    <row r="220" spans="1:18" s="19" customFormat="1" x14ac:dyDescent="0.3">
      <c r="A220" s="54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</row>
    <row r="221" spans="1:18" s="19" customFormat="1" x14ac:dyDescent="0.3">
      <c r="A221" s="54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</row>
    <row r="222" spans="1:18" s="19" customFormat="1" x14ac:dyDescent="0.3">
      <c r="A222" s="54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</row>
    <row r="223" spans="1:18" s="19" customFormat="1" x14ac:dyDescent="0.3">
      <c r="A223" s="54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</row>
    <row r="224" spans="1:18" s="19" customFormat="1" x14ac:dyDescent="0.3">
      <c r="A224" s="54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</row>
    <row r="225" spans="1:18" s="19" customFormat="1" x14ac:dyDescent="0.3">
      <c r="A225" s="54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</row>
    <row r="226" spans="1:18" s="19" customFormat="1" x14ac:dyDescent="0.3">
      <c r="A226" s="54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</row>
    <row r="227" spans="1:18" s="19" customFormat="1" x14ac:dyDescent="0.3">
      <c r="A227" s="54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</row>
    <row r="228" spans="1:18" s="19" customFormat="1" x14ac:dyDescent="0.3">
      <c r="A228" s="54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</row>
    <row r="229" spans="1:18" s="19" customFormat="1" x14ac:dyDescent="0.3">
      <c r="A229" s="54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</row>
    <row r="230" spans="1:18" s="19" customFormat="1" x14ac:dyDescent="0.3">
      <c r="A230" s="54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</row>
    <row r="231" spans="1:18" s="19" customFormat="1" x14ac:dyDescent="0.3">
      <c r="A231" s="54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</row>
    <row r="232" spans="1:18" s="19" customFormat="1" x14ac:dyDescent="0.3">
      <c r="A232" s="54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</row>
    <row r="233" spans="1:18" s="19" customFormat="1" x14ac:dyDescent="0.3">
      <c r="A233" s="54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</row>
    <row r="234" spans="1:18" s="19" customFormat="1" x14ac:dyDescent="0.3">
      <c r="A234" s="54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</row>
    <row r="235" spans="1:18" s="19" customFormat="1" x14ac:dyDescent="0.3">
      <c r="A235" s="54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</row>
    <row r="236" spans="1:18" s="19" customFormat="1" x14ac:dyDescent="0.3">
      <c r="A236" s="54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</row>
    <row r="237" spans="1:18" s="19" customFormat="1" x14ac:dyDescent="0.3">
      <c r="A237" s="54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</row>
    <row r="238" spans="1:18" s="19" customFormat="1" x14ac:dyDescent="0.3">
      <c r="A238" s="54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</row>
    <row r="239" spans="1:18" s="19" customFormat="1" x14ac:dyDescent="0.3">
      <c r="A239" s="54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</row>
    <row r="240" spans="1:18" s="19" customFormat="1" x14ac:dyDescent="0.3">
      <c r="A240" s="54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</row>
    <row r="241" spans="1:18" s="19" customFormat="1" x14ac:dyDescent="0.3">
      <c r="A241" s="54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</row>
    <row r="242" spans="1:18" s="19" customFormat="1" x14ac:dyDescent="0.3">
      <c r="A242" s="54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</row>
    <row r="243" spans="1:18" s="19" customFormat="1" x14ac:dyDescent="0.3">
      <c r="A243" s="54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</row>
    <row r="244" spans="1:18" s="19" customFormat="1" x14ac:dyDescent="0.3">
      <c r="A244" s="54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</row>
    <row r="245" spans="1:18" s="19" customFormat="1" x14ac:dyDescent="0.3">
      <c r="A245" s="54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</row>
    <row r="246" spans="1:18" s="19" customFormat="1" x14ac:dyDescent="0.3">
      <c r="A246" s="54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</row>
    <row r="247" spans="1:18" s="19" customFormat="1" x14ac:dyDescent="0.3">
      <c r="A247" s="54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</row>
    <row r="248" spans="1:18" s="19" customFormat="1" x14ac:dyDescent="0.3">
      <c r="A248" s="54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</row>
    <row r="249" spans="1:18" s="19" customFormat="1" x14ac:dyDescent="0.3">
      <c r="A249" s="54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</row>
    <row r="250" spans="1:18" s="19" customFormat="1" x14ac:dyDescent="0.3">
      <c r="A250" s="54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</row>
    <row r="251" spans="1:18" s="19" customFormat="1" x14ac:dyDescent="0.3">
      <c r="A251" s="54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</row>
    <row r="252" spans="1:18" s="19" customFormat="1" x14ac:dyDescent="0.3">
      <c r="A252" s="54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</row>
    <row r="253" spans="1:18" s="19" customFormat="1" x14ac:dyDescent="0.3">
      <c r="A253" s="54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</row>
    <row r="254" spans="1:18" s="19" customFormat="1" x14ac:dyDescent="0.3">
      <c r="A254" s="54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</row>
    <row r="255" spans="1:18" s="19" customFormat="1" x14ac:dyDescent="0.3">
      <c r="A255" s="54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</row>
    <row r="256" spans="1:18" s="19" customFormat="1" x14ac:dyDescent="0.3">
      <c r="A256" s="54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</row>
    <row r="257" spans="1:18" s="19" customFormat="1" x14ac:dyDescent="0.3">
      <c r="A257" s="54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</row>
    <row r="258" spans="1:18" s="19" customFormat="1" x14ac:dyDescent="0.3">
      <c r="A258" s="54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</row>
    <row r="259" spans="1:18" s="19" customFormat="1" x14ac:dyDescent="0.3">
      <c r="A259" s="54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</row>
    <row r="260" spans="1:18" s="19" customFormat="1" x14ac:dyDescent="0.3">
      <c r="A260" s="54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</row>
    <row r="261" spans="1:18" s="19" customFormat="1" x14ac:dyDescent="0.3">
      <c r="A261" s="54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</row>
    <row r="262" spans="1:18" s="19" customFormat="1" x14ac:dyDescent="0.3">
      <c r="A262" s="54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9"/>
  <sheetViews>
    <sheetView topLeftCell="AY19" zoomScale="85" zoomScaleNormal="85" workbookViewId="0">
      <selection activeCell="BD19" sqref="BD19"/>
    </sheetView>
  </sheetViews>
  <sheetFormatPr baseColWidth="10" defaultColWidth="8.81640625" defaultRowHeight="13" x14ac:dyDescent="0.3"/>
  <cols>
    <col min="1" max="1" width="20.1796875" style="14" customWidth="1"/>
    <col min="2" max="2" width="17" style="1" customWidth="1"/>
    <col min="3" max="3" width="16.54296875" style="32" customWidth="1"/>
    <col min="4" max="4" width="8.90625" style="1" bestFit="1" customWidth="1"/>
    <col min="5" max="5" width="9" style="2" bestFit="1" customWidth="1"/>
    <col min="6" max="6" width="9" style="1" bestFit="1" customWidth="1"/>
    <col min="7" max="7" width="8.90625" style="1" bestFit="1" customWidth="1"/>
    <col min="8" max="21" width="9" style="1" bestFit="1" customWidth="1"/>
    <col min="22" max="22" width="17.08984375" style="1" customWidth="1"/>
    <col min="23" max="25" width="9" style="1" bestFit="1" customWidth="1"/>
    <col min="26" max="26" width="12.54296875" style="1" customWidth="1"/>
    <col min="27" max="27" width="11.36328125" style="1" customWidth="1"/>
    <col min="28" max="28" width="9" style="1" bestFit="1" customWidth="1"/>
    <col min="29" max="29" width="9.08984375" style="1" bestFit="1" customWidth="1"/>
    <col min="30" max="30" width="9" style="1" bestFit="1" customWidth="1"/>
    <col min="31" max="31" width="9.08984375" style="1" bestFit="1" customWidth="1"/>
    <col min="32" max="43" width="9" style="1" bestFit="1" customWidth="1"/>
    <col min="44" max="44" width="9.1796875" style="1" bestFit="1" customWidth="1"/>
    <col min="45" max="45" width="10.1796875" style="1" bestFit="1" customWidth="1"/>
    <col min="46" max="48" width="9" style="1" bestFit="1" customWidth="1"/>
    <col min="49" max="49" width="18.81640625" style="1" customWidth="1"/>
    <col min="50" max="50" width="9.26953125" style="1" bestFit="1" customWidth="1"/>
    <col min="51" max="51" width="10.1796875" style="1" bestFit="1" customWidth="1"/>
    <col min="52" max="52" width="9.26953125" style="1" bestFit="1" customWidth="1"/>
    <col min="53" max="53" width="19.08984375" style="1" customWidth="1"/>
    <col min="54" max="56" width="9" style="1" bestFit="1" customWidth="1"/>
    <col min="57" max="57" width="9.1796875" style="1" bestFit="1" customWidth="1"/>
    <col min="58" max="58" width="9" style="1" bestFit="1" customWidth="1"/>
    <col min="59" max="59" width="9.08984375" style="1" bestFit="1" customWidth="1"/>
    <col min="60" max="60" width="9" style="1" bestFit="1" customWidth="1"/>
    <col min="61" max="61" width="9.08984375" style="1" bestFit="1" customWidth="1"/>
    <col min="62" max="62" width="10.54296875" style="1" bestFit="1" customWidth="1"/>
    <col min="63" max="64" width="9" style="1" bestFit="1" customWidth="1"/>
    <col min="65" max="65" width="9.54296875" style="1" bestFit="1" customWidth="1"/>
    <col min="66" max="91" width="9" style="1" bestFit="1" customWidth="1"/>
    <col min="92" max="16384" width="8.81640625" style="1"/>
  </cols>
  <sheetData>
    <row r="1" spans="1:64" s="14" customFormat="1" x14ac:dyDescent="0.3">
      <c r="A1" s="14" t="s">
        <v>0</v>
      </c>
      <c r="B1" s="14" t="s">
        <v>1</v>
      </c>
      <c r="C1" s="36" t="s">
        <v>7</v>
      </c>
      <c r="D1" s="14" t="s">
        <v>8</v>
      </c>
      <c r="E1" s="37"/>
      <c r="F1" s="14" t="s">
        <v>9</v>
      </c>
      <c r="G1" s="14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19</v>
      </c>
      <c r="Q1" s="14" t="s">
        <v>20</v>
      </c>
      <c r="R1" s="14" t="s">
        <v>21</v>
      </c>
      <c r="S1" s="14" t="s">
        <v>22</v>
      </c>
      <c r="T1" s="14" t="s">
        <v>23</v>
      </c>
      <c r="U1" s="14" t="s">
        <v>24</v>
      </c>
      <c r="V1" s="14" t="s">
        <v>25</v>
      </c>
      <c r="W1" s="14" t="s">
        <v>26</v>
      </c>
      <c r="X1" s="14" t="s">
        <v>27</v>
      </c>
      <c r="Y1" s="14" t="s">
        <v>17</v>
      </c>
      <c r="Z1" s="14" t="s">
        <v>28</v>
      </c>
      <c r="AA1" s="14" t="s">
        <v>29</v>
      </c>
      <c r="AB1" s="14" t="s">
        <v>30</v>
      </c>
      <c r="AC1" s="14" t="s">
        <v>31</v>
      </c>
      <c r="AD1" s="14" t="s">
        <v>32</v>
      </c>
      <c r="AE1" s="14" t="s">
        <v>33</v>
      </c>
      <c r="AF1" s="14" t="s">
        <v>34</v>
      </c>
      <c r="AG1" s="14" t="s">
        <v>35</v>
      </c>
      <c r="AH1" s="14" t="s">
        <v>36</v>
      </c>
      <c r="AI1" s="14" t="s">
        <v>37</v>
      </c>
      <c r="AJ1" s="14" t="s">
        <v>38</v>
      </c>
      <c r="AK1" s="14" t="s">
        <v>39</v>
      </c>
      <c r="AL1" s="14" t="s">
        <v>40</v>
      </c>
      <c r="AM1" s="14" t="s">
        <v>41</v>
      </c>
      <c r="AN1" s="14" t="s">
        <v>42</v>
      </c>
      <c r="AO1" s="14" t="s">
        <v>43</v>
      </c>
      <c r="AP1" s="14" t="s">
        <v>44</v>
      </c>
      <c r="AQ1" s="14" t="s">
        <v>45</v>
      </c>
      <c r="AR1" s="14" t="s">
        <v>46</v>
      </c>
      <c r="AS1" s="14" t="s">
        <v>47</v>
      </c>
      <c r="AT1" s="14" t="s">
        <v>48</v>
      </c>
      <c r="AU1" s="14" t="s">
        <v>49</v>
      </c>
      <c r="AV1" s="14" t="s">
        <v>50</v>
      </c>
      <c r="AW1" s="14" t="s">
        <v>166</v>
      </c>
      <c r="AX1" s="14" t="s">
        <v>340</v>
      </c>
      <c r="AY1" s="14" t="s">
        <v>341</v>
      </c>
    </row>
    <row r="2" spans="1:64" s="14" customFormat="1" x14ac:dyDescent="0.3">
      <c r="A2" s="14" t="s">
        <v>830</v>
      </c>
      <c r="C2" s="36"/>
      <c r="E2" s="37"/>
    </row>
    <row r="3" spans="1:64" x14ac:dyDescent="0.3">
      <c r="A3" s="14" t="s">
        <v>52</v>
      </c>
      <c r="B3" s="1">
        <v>4</v>
      </c>
      <c r="C3" s="32">
        <v>1.8506000000000002E-2</v>
      </c>
      <c r="D3" s="1">
        <v>48.410699999999999</v>
      </c>
      <c r="F3" s="1">
        <v>15.5932</v>
      </c>
      <c r="G3" s="1">
        <v>5.0889999999999998E-3</v>
      </c>
      <c r="H3" s="1">
        <v>1.6348000000000001E-2</v>
      </c>
      <c r="I3" s="1">
        <v>0.396451</v>
      </c>
      <c r="J3" s="1">
        <v>-3.0589999999999999E-2</v>
      </c>
      <c r="K3" s="1">
        <v>-5.3060000000000003E-2</v>
      </c>
      <c r="L3" s="1">
        <v>2.1006E-2</v>
      </c>
      <c r="M3" s="1">
        <v>34.863599999999998</v>
      </c>
      <c r="N3" s="1">
        <v>99.241299999999995</v>
      </c>
      <c r="O3" s="1">
        <v>3.0868E-2</v>
      </c>
      <c r="P3" s="1">
        <v>65.393199999999993</v>
      </c>
      <c r="Q3" s="1">
        <v>33.359400000000001</v>
      </c>
      <c r="R3" s="1">
        <v>9.6150000000000003E-3</v>
      </c>
      <c r="S3" s="1">
        <v>2.7109999999999999E-2</v>
      </c>
      <c r="T3" s="1">
        <v>0.51003299999999996</v>
      </c>
      <c r="U3" s="1">
        <v>-4.2799999999999998E-2</v>
      </c>
      <c r="V3" s="1">
        <v>-7.1529999999999996E-2</v>
      </c>
      <c r="W3" s="1">
        <v>2.5304E-2</v>
      </c>
      <c r="X3" s="1">
        <v>0</v>
      </c>
      <c r="Y3" s="1">
        <v>99.241299999999995</v>
      </c>
      <c r="Z3" s="1">
        <v>6.2189999999999997E-3</v>
      </c>
      <c r="AA3" s="1">
        <v>9.6509999999999999E-3</v>
      </c>
      <c r="AB3" s="1">
        <v>9.2270000000000008E-3</v>
      </c>
      <c r="AC3" s="1">
        <v>7.7359999999999998E-3</v>
      </c>
      <c r="AD3" s="1">
        <v>9.8230000000000001E-3</v>
      </c>
      <c r="AE3" s="1">
        <v>3.1385999999999997E-2</v>
      </c>
      <c r="AF3" s="1">
        <v>4.2618999999999997E-2</v>
      </c>
      <c r="AG3" s="1">
        <v>0</v>
      </c>
      <c r="AH3" s="1">
        <v>0</v>
      </c>
      <c r="AI3" s="1">
        <v>1.0373E-2</v>
      </c>
      <c r="AJ3" s="1">
        <v>1.3037E-2</v>
      </c>
      <c r="AK3" s="1">
        <v>1.9739E-2</v>
      </c>
      <c r="AL3" s="1">
        <v>1.4616000000000001E-2</v>
      </c>
      <c r="AM3" s="1">
        <v>1.6289000000000001E-2</v>
      </c>
      <c r="AN3" s="1">
        <v>4.0377999999999997E-2</v>
      </c>
      <c r="AO3" s="1">
        <v>5.9632999999999999E-2</v>
      </c>
      <c r="AP3" s="1">
        <v>0</v>
      </c>
      <c r="AQ3" s="1">
        <v>0</v>
      </c>
      <c r="AR3" s="1">
        <v>-8809</v>
      </c>
      <c r="AS3" s="1">
        <v>29048</v>
      </c>
      <c r="AT3" s="1">
        <v>-20</v>
      </c>
      <c r="AU3" s="1">
        <v>0</v>
      </c>
      <c r="AV3" s="1">
        <v>50.248699999999999</v>
      </c>
      <c r="AW3" s="21">
        <f t="shared" ref="AW3:AW19" si="0">C3*10000</f>
        <v>185.06</v>
      </c>
      <c r="AX3" s="21">
        <f>4800/(5.711-LOG10(AW3))</f>
        <v>1393.854721315053</v>
      </c>
      <c r="AY3" s="21">
        <f>AX3-273.15</f>
        <v>1120.7047213150531</v>
      </c>
      <c r="BA3" s="4"/>
      <c r="BB3" s="4"/>
      <c r="BC3" s="4"/>
      <c r="BD3" s="4"/>
      <c r="BE3" s="4"/>
      <c r="BH3" s="4"/>
      <c r="BI3" s="4"/>
      <c r="BJ3" s="4"/>
      <c r="BK3" s="22"/>
      <c r="BL3" s="4"/>
    </row>
    <row r="4" spans="1:64" x14ac:dyDescent="0.3">
      <c r="A4" s="14" t="s">
        <v>52</v>
      </c>
      <c r="B4" s="1">
        <v>4</v>
      </c>
      <c r="C4" s="32">
        <v>2.1940999999999999E-2</v>
      </c>
      <c r="D4" s="1">
        <v>47.732199999999999</v>
      </c>
      <c r="F4" s="1">
        <v>15.5861</v>
      </c>
      <c r="G4" s="1">
        <v>1.2678E-2</v>
      </c>
      <c r="H4" s="1">
        <v>-2.2599999999999999E-3</v>
      </c>
      <c r="I4" s="1">
        <v>0.45903100000000002</v>
      </c>
      <c r="J4" s="1">
        <v>3.7430999999999999E-2</v>
      </c>
      <c r="K4" s="1">
        <v>-3.048E-2</v>
      </c>
      <c r="L4" s="1">
        <v>3.4060000000000002E-3</v>
      </c>
      <c r="M4" s="1">
        <v>34.663600000000002</v>
      </c>
      <c r="N4" s="1">
        <v>98.483699999999999</v>
      </c>
      <c r="O4" s="1">
        <v>3.6599E-2</v>
      </c>
      <c r="P4" s="1">
        <v>64.476699999999994</v>
      </c>
      <c r="Q4" s="1">
        <v>33.344299999999997</v>
      </c>
      <c r="R4" s="1">
        <v>2.3956000000000002E-2</v>
      </c>
      <c r="S4" s="1">
        <v>-3.7399999999999998E-3</v>
      </c>
      <c r="T4" s="1">
        <v>0.59054200000000001</v>
      </c>
      <c r="U4" s="1">
        <v>5.2373999999999997E-2</v>
      </c>
      <c r="V4" s="1">
        <v>-4.1079999999999998E-2</v>
      </c>
      <c r="W4" s="1">
        <v>4.1019999999999997E-3</v>
      </c>
      <c r="X4" s="1">
        <v>-1.0000000000000001E-5</v>
      </c>
      <c r="Y4" s="1">
        <v>98.483699999999999</v>
      </c>
      <c r="Z4" s="1">
        <v>6.1040000000000001E-3</v>
      </c>
      <c r="AA4" s="1">
        <v>9.6930000000000002E-3</v>
      </c>
      <c r="AB4" s="1">
        <v>9.3039999999999998E-3</v>
      </c>
      <c r="AC4" s="1">
        <v>8.0770000000000008E-3</v>
      </c>
      <c r="AD4" s="1">
        <v>1.0305999999999999E-2</v>
      </c>
      <c r="AE4" s="1">
        <v>3.3021000000000002E-2</v>
      </c>
      <c r="AF4" s="1">
        <v>3.0072000000000002E-2</v>
      </c>
      <c r="AG4" s="1">
        <v>0</v>
      </c>
      <c r="AH4" s="1">
        <v>0</v>
      </c>
      <c r="AI4" s="1">
        <v>1.0181000000000001E-2</v>
      </c>
      <c r="AJ4" s="1">
        <v>1.3093E-2</v>
      </c>
      <c r="AK4" s="1">
        <v>1.9904999999999999E-2</v>
      </c>
      <c r="AL4" s="1">
        <v>1.5262E-2</v>
      </c>
      <c r="AM4" s="1">
        <v>1.7090999999999999E-2</v>
      </c>
      <c r="AN4" s="1">
        <v>4.2481999999999999E-2</v>
      </c>
      <c r="AO4" s="1">
        <v>4.2076000000000002E-2</v>
      </c>
      <c r="AP4" s="1">
        <v>0</v>
      </c>
      <c r="AQ4" s="1">
        <v>0</v>
      </c>
      <c r="AR4" s="1">
        <v>-8797</v>
      </c>
      <c r="AS4" s="1">
        <v>29046</v>
      </c>
      <c r="AT4" s="1">
        <v>-20</v>
      </c>
      <c r="AU4" s="1">
        <v>12.2462</v>
      </c>
      <c r="AV4" s="1">
        <v>50.172400000000003</v>
      </c>
      <c r="AW4" s="21">
        <f t="shared" si="0"/>
        <v>219.41</v>
      </c>
      <c r="AX4" s="21">
        <f t="shared" ref="AX4:AX17" si="1">4800/(5.711-LOG10(AW4))</f>
        <v>1424.4407274279838</v>
      </c>
      <c r="AY4" s="21">
        <f t="shared" ref="AY4:AY17" si="2">AX4-273.15</f>
        <v>1151.2907274279837</v>
      </c>
      <c r="BA4" s="4"/>
      <c r="BB4" s="4"/>
      <c r="BC4" s="4"/>
      <c r="BD4" s="4"/>
      <c r="BE4" s="4"/>
      <c r="BH4" s="4"/>
      <c r="BI4" s="4"/>
      <c r="BJ4" s="4"/>
      <c r="BK4" s="22"/>
      <c r="BL4" s="4"/>
    </row>
    <row r="5" spans="1:64" x14ac:dyDescent="0.3">
      <c r="A5" s="14" t="s">
        <v>52</v>
      </c>
      <c r="B5" s="1">
        <v>4</v>
      </c>
      <c r="C5" s="32">
        <v>2.1408E-2</v>
      </c>
      <c r="D5" s="1">
        <v>47.8855</v>
      </c>
      <c r="F5" s="1">
        <v>15.5585</v>
      </c>
      <c r="G5" s="1">
        <v>3.388E-3</v>
      </c>
      <c r="H5" s="1">
        <v>1.0178E-2</v>
      </c>
      <c r="I5" s="1">
        <v>0.39725899999999997</v>
      </c>
      <c r="J5" s="1">
        <v>1.6542000000000001E-2</v>
      </c>
      <c r="K5" s="1">
        <v>-4.5100000000000001E-3</v>
      </c>
      <c r="L5" s="1">
        <v>2.3961E-2</v>
      </c>
      <c r="M5" s="1">
        <v>34.672699999999999</v>
      </c>
      <c r="N5" s="1">
        <v>98.584800000000001</v>
      </c>
      <c r="O5" s="1">
        <v>3.5708999999999998E-2</v>
      </c>
      <c r="P5" s="1">
        <v>64.683700000000002</v>
      </c>
      <c r="Q5" s="1">
        <v>33.2851</v>
      </c>
      <c r="R5" s="1">
        <v>6.4019999999999997E-3</v>
      </c>
      <c r="S5" s="1">
        <v>1.6878000000000001E-2</v>
      </c>
      <c r="T5" s="1">
        <v>0.511073</v>
      </c>
      <c r="U5" s="1">
        <v>2.3146E-2</v>
      </c>
      <c r="V5" s="1">
        <v>-6.0800000000000003E-3</v>
      </c>
      <c r="W5" s="1">
        <v>2.8864000000000001E-2</v>
      </c>
      <c r="X5" s="1">
        <v>0</v>
      </c>
      <c r="Y5" s="1">
        <v>98.584800000000001</v>
      </c>
      <c r="Z5" s="1">
        <v>6.1320000000000003E-3</v>
      </c>
      <c r="AA5" s="1">
        <v>9.5739999999999992E-3</v>
      </c>
      <c r="AB5" s="1">
        <v>9.2300000000000004E-3</v>
      </c>
      <c r="AC5" s="1">
        <v>7.9810000000000002E-3</v>
      </c>
      <c r="AD5" s="1">
        <v>9.8890000000000002E-3</v>
      </c>
      <c r="AE5" s="1">
        <v>3.1213999999999999E-2</v>
      </c>
      <c r="AF5" s="1">
        <v>3.4966999999999998E-2</v>
      </c>
      <c r="AG5" s="1">
        <v>0</v>
      </c>
      <c r="AH5" s="1">
        <v>0</v>
      </c>
      <c r="AI5" s="1">
        <v>1.0229E-2</v>
      </c>
      <c r="AJ5" s="1">
        <v>1.2932000000000001E-2</v>
      </c>
      <c r="AK5" s="1">
        <v>1.9744999999999999E-2</v>
      </c>
      <c r="AL5" s="1">
        <v>1.5081000000000001E-2</v>
      </c>
      <c r="AM5" s="1">
        <v>1.6399E-2</v>
      </c>
      <c r="AN5" s="1">
        <v>4.0155999999999997E-2</v>
      </c>
      <c r="AO5" s="1">
        <v>4.8925999999999997E-2</v>
      </c>
      <c r="AP5" s="1">
        <v>0</v>
      </c>
      <c r="AQ5" s="1">
        <v>0</v>
      </c>
      <c r="AR5" s="1">
        <v>-8797</v>
      </c>
      <c r="AS5" s="1">
        <v>29044</v>
      </c>
      <c r="AT5" s="1">
        <v>-20</v>
      </c>
      <c r="AU5" s="1">
        <v>14.2462</v>
      </c>
      <c r="AV5" s="1">
        <v>50.248699999999999</v>
      </c>
      <c r="AW5" s="21">
        <f t="shared" si="0"/>
        <v>214.08</v>
      </c>
      <c r="AX5" s="21">
        <f t="shared" si="1"/>
        <v>1419.9402608781722</v>
      </c>
      <c r="AY5" s="21">
        <f t="shared" si="2"/>
        <v>1146.7902608781724</v>
      </c>
      <c r="BA5" s="4"/>
      <c r="BB5" s="4"/>
      <c r="BC5" s="4"/>
      <c r="BD5" s="4"/>
      <c r="BE5" s="54" t="s">
        <v>166</v>
      </c>
      <c r="BF5" s="14">
        <v>35</v>
      </c>
      <c r="BG5" s="8" t="s">
        <v>864</v>
      </c>
      <c r="BH5" s="4"/>
      <c r="BI5" s="4"/>
      <c r="BJ5" s="4"/>
      <c r="BK5" s="22"/>
      <c r="BL5" s="4"/>
    </row>
    <row r="6" spans="1:64" x14ac:dyDescent="0.3">
      <c r="A6" s="14" t="s">
        <v>52</v>
      </c>
      <c r="B6" s="1">
        <v>4</v>
      </c>
      <c r="C6" s="32">
        <v>2.0048E-2</v>
      </c>
      <c r="D6" s="1">
        <v>47.487699999999997</v>
      </c>
      <c r="F6" s="1">
        <v>15.5528</v>
      </c>
      <c r="G6" s="1">
        <v>9.8700000000000003E-4</v>
      </c>
      <c r="H6" s="1">
        <v>1.1877E-2</v>
      </c>
      <c r="I6" s="1">
        <v>0.40885700000000003</v>
      </c>
      <c r="J6" s="1">
        <v>1.7592E-2</v>
      </c>
      <c r="K6" s="1">
        <v>-1.1849999999999999E-2</v>
      </c>
      <c r="L6" s="1">
        <v>0</v>
      </c>
      <c r="M6" s="1">
        <v>34.521000000000001</v>
      </c>
      <c r="N6" s="1">
        <v>98.009</v>
      </c>
      <c r="O6" s="1">
        <v>3.3442E-2</v>
      </c>
      <c r="P6" s="1">
        <v>64.1464</v>
      </c>
      <c r="Q6" s="1">
        <v>33.273000000000003</v>
      </c>
      <c r="R6" s="1">
        <v>1.866E-3</v>
      </c>
      <c r="S6" s="1">
        <v>1.9695000000000001E-2</v>
      </c>
      <c r="T6" s="1">
        <v>0.52599300000000004</v>
      </c>
      <c r="U6" s="1">
        <v>2.4614E-2</v>
      </c>
      <c r="V6" s="1">
        <v>-1.5980000000000001E-2</v>
      </c>
      <c r="W6" s="1">
        <v>0</v>
      </c>
      <c r="X6" s="1">
        <v>-1.0000000000000001E-5</v>
      </c>
      <c r="Y6" s="1">
        <v>98.009</v>
      </c>
      <c r="Z6" s="1">
        <v>6.2100000000000002E-3</v>
      </c>
      <c r="AA6" s="1">
        <v>9.606E-3</v>
      </c>
      <c r="AB6" s="1">
        <v>9.5379999999999996E-3</v>
      </c>
      <c r="AC6" s="1">
        <v>7.8969999999999995E-3</v>
      </c>
      <c r="AD6" s="1">
        <v>9.9419999999999994E-3</v>
      </c>
      <c r="AE6" s="1">
        <v>3.2384000000000003E-2</v>
      </c>
      <c r="AF6" s="1">
        <v>3.0785E-2</v>
      </c>
      <c r="AG6" s="1">
        <v>0</v>
      </c>
      <c r="AH6" s="1">
        <v>0</v>
      </c>
      <c r="AI6" s="1">
        <v>1.0357999999999999E-2</v>
      </c>
      <c r="AJ6" s="1">
        <v>1.2975E-2</v>
      </c>
      <c r="AK6" s="1">
        <v>2.0406000000000001E-2</v>
      </c>
      <c r="AL6" s="1">
        <v>1.4922E-2</v>
      </c>
      <c r="AM6" s="1">
        <v>1.6487999999999999E-2</v>
      </c>
      <c r="AN6" s="1">
        <v>4.1661999999999998E-2</v>
      </c>
      <c r="AO6" s="1">
        <v>4.3074000000000001E-2</v>
      </c>
      <c r="AP6" s="1">
        <v>0</v>
      </c>
      <c r="AQ6" s="1">
        <v>0</v>
      </c>
      <c r="AR6" s="1">
        <v>-8802</v>
      </c>
      <c r="AS6" s="1">
        <v>29044</v>
      </c>
      <c r="AT6" s="1">
        <v>-20</v>
      </c>
      <c r="AU6" s="1">
        <v>19.246200000000002</v>
      </c>
      <c r="AV6" s="1">
        <v>50.248699999999999</v>
      </c>
      <c r="AW6" s="21">
        <f t="shared" si="0"/>
        <v>200.48</v>
      </c>
      <c r="AX6" s="21">
        <f t="shared" si="1"/>
        <v>1408.0668959496938</v>
      </c>
      <c r="AY6" s="21">
        <f t="shared" si="2"/>
        <v>1134.9168959496938</v>
      </c>
      <c r="BA6" s="4"/>
      <c r="BB6" s="4"/>
      <c r="BC6" s="4"/>
      <c r="BD6" s="4"/>
      <c r="BE6" s="4" t="s">
        <v>861</v>
      </c>
      <c r="BF6" s="1">
        <f>LOG(BF5)</f>
        <v>1.5440680443502757</v>
      </c>
      <c r="BG6" s="4"/>
      <c r="BH6" s="4"/>
      <c r="BI6" s="4"/>
      <c r="BJ6" s="4"/>
      <c r="BK6" s="22"/>
      <c r="BL6" s="4"/>
    </row>
    <row r="7" spans="1:64" x14ac:dyDescent="0.3">
      <c r="A7" s="14" t="s">
        <v>52</v>
      </c>
      <c r="B7" s="1">
        <v>4</v>
      </c>
      <c r="C7" s="32">
        <v>1.9265999999999998E-2</v>
      </c>
      <c r="D7" s="1">
        <v>48.346899999999998</v>
      </c>
      <c r="F7" s="1">
        <v>15.6433</v>
      </c>
      <c r="G7" s="1">
        <v>7.8079999999999998E-3</v>
      </c>
      <c r="H7" s="1">
        <v>4.6049999999999997E-3</v>
      </c>
      <c r="I7" s="1">
        <v>0.376834</v>
      </c>
      <c r="J7" s="1">
        <v>1.7385000000000001E-2</v>
      </c>
      <c r="K7" s="1">
        <v>6.3940000000000004E-3</v>
      </c>
      <c r="L7" s="1">
        <v>1.0174000000000001E-2</v>
      </c>
      <c r="M7" s="1">
        <v>34.9255</v>
      </c>
      <c r="N7" s="1">
        <v>99.358099999999993</v>
      </c>
      <c r="O7" s="1">
        <v>3.2135999999999998E-2</v>
      </c>
      <c r="P7" s="1">
        <v>65.307000000000002</v>
      </c>
      <c r="Q7" s="1">
        <v>33.4666</v>
      </c>
      <c r="R7" s="1">
        <v>1.4753E-2</v>
      </c>
      <c r="S7" s="1">
        <v>7.6360000000000004E-3</v>
      </c>
      <c r="T7" s="1">
        <v>0.484796</v>
      </c>
      <c r="U7" s="1">
        <v>2.4326E-2</v>
      </c>
      <c r="V7" s="1">
        <v>8.6180000000000007E-3</v>
      </c>
      <c r="W7" s="1">
        <v>1.2255E-2</v>
      </c>
      <c r="X7" s="1">
        <v>0</v>
      </c>
      <c r="Y7" s="1">
        <v>99.358099999999993</v>
      </c>
      <c r="Z7" s="1">
        <v>6.1840000000000003E-3</v>
      </c>
      <c r="AA7" s="1">
        <v>9.6620000000000004E-3</v>
      </c>
      <c r="AB7" s="1">
        <v>9.3769999999999999E-3</v>
      </c>
      <c r="AC7" s="1">
        <v>7.8530000000000006E-3</v>
      </c>
      <c r="AD7" s="1">
        <v>1.0215999999999999E-2</v>
      </c>
      <c r="AE7" s="1">
        <v>3.1262999999999999E-2</v>
      </c>
      <c r="AF7" s="1">
        <v>3.6226000000000001E-2</v>
      </c>
      <c r="AG7" s="1">
        <v>0</v>
      </c>
      <c r="AH7" s="1">
        <v>0</v>
      </c>
      <c r="AI7" s="1">
        <v>1.0315E-2</v>
      </c>
      <c r="AJ7" s="1">
        <v>1.3051E-2</v>
      </c>
      <c r="AK7" s="1">
        <v>2.0060999999999999E-2</v>
      </c>
      <c r="AL7" s="1">
        <v>1.4838E-2</v>
      </c>
      <c r="AM7" s="1">
        <v>1.6941000000000001E-2</v>
      </c>
      <c r="AN7" s="1">
        <v>4.0219999999999999E-2</v>
      </c>
      <c r="AO7" s="1">
        <v>5.0687999999999997E-2</v>
      </c>
      <c r="AP7" s="1">
        <v>0</v>
      </c>
      <c r="AQ7" s="1">
        <v>0</v>
      </c>
      <c r="AR7" s="1">
        <v>-8807</v>
      </c>
      <c r="AS7" s="1">
        <v>29044</v>
      </c>
      <c r="AT7" s="1">
        <v>-20</v>
      </c>
      <c r="AU7" s="1">
        <v>24.246200000000002</v>
      </c>
      <c r="AV7" s="1">
        <v>50.248699999999999</v>
      </c>
      <c r="AW7" s="21">
        <f t="shared" si="0"/>
        <v>192.66</v>
      </c>
      <c r="AX7" s="21">
        <f t="shared" ref="AX7" si="3">4800/(5.711-LOG10(AW7))</f>
        <v>1400.9655508076135</v>
      </c>
      <c r="AY7" s="21">
        <f t="shared" ref="AY7" si="4">AX7-273.15</f>
        <v>1127.8155508076134</v>
      </c>
      <c r="BA7" s="4"/>
      <c r="BB7" s="4"/>
      <c r="BC7" s="4"/>
      <c r="BD7" s="4"/>
      <c r="BE7" s="4" t="s">
        <v>856</v>
      </c>
      <c r="BF7" s="1" t="s">
        <v>857</v>
      </c>
      <c r="BG7" s="4" t="s">
        <v>858</v>
      </c>
      <c r="BH7" s="4" t="s">
        <v>859</v>
      </c>
      <c r="BI7" s="87" t="s">
        <v>449</v>
      </c>
      <c r="BJ7" s="4" t="s">
        <v>860</v>
      </c>
      <c r="BK7" s="22"/>
      <c r="BL7" s="4"/>
    </row>
    <row r="8" spans="1:64" x14ac:dyDescent="0.3">
      <c r="A8" s="14" t="s">
        <v>53</v>
      </c>
      <c r="B8" s="1">
        <v>5</v>
      </c>
      <c r="C8" s="32">
        <v>2.3428999999999998E-2</v>
      </c>
      <c r="D8" s="1">
        <v>48.302900000000001</v>
      </c>
      <c r="F8" s="1">
        <v>15.568199999999999</v>
      </c>
      <c r="G8" s="1">
        <v>4.901E-3</v>
      </c>
      <c r="H8" s="1">
        <v>1.1188E-2</v>
      </c>
      <c r="I8" s="1">
        <v>0.43478499999999998</v>
      </c>
      <c r="J8" s="1">
        <v>7.2024000000000005E-2</v>
      </c>
      <c r="K8" s="1">
        <v>-5.8799999999999998E-2</v>
      </c>
      <c r="L8" s="1">
        <v>1.6721E-2</v>
      </c>
      <c r="M8" s="1">
        <v>34.8461</v>
      </c>
      <c r="N8" s="1">
        <v>99.221500000000006</v>
      </c>
      <c r="O8" s="1">
        <v>3.9080999999999998E-2</v>
      </c>
      <c r="P8" s="1">
        <v>65.247600000000006</v>
      </c>
      <c r="Q8" s="1">
        <v>33.306100000000001</v>
      </c>
      <c r="R8" s="1">
        <v>9.2599999999999991E-3</v>
      </c>
      <c r="S8" s="1">
        <v>1.8554000000000001E-2</v>
      </c>
      <c r="T8" s="1">
        <v>0.55935000000000001</v>
      </c>
      <c r="U8" s="1">
        <v>0.10077700000000001</v>
      </c>
      <c r="V8" s="1">
        <v>-7.9259999999999997E-2</v>
      </c>
      <c r="W8" s="1">
        <v>2.0142E-2</v>
      </c>
      <c r="X8" s="1">
        <v>-1.0000000000000001E-5</v>
      </c>
      <c r="Y8" s="1">
        <v>99.221500000000006</v>
      </c>
      <c r="Z8" s="1">
        <v>6.2040000000000003E-3</v>
      </c>
      <c r="AA8" s="1">
        <v>9.7409999999999997E-3</v>
      </c>
      <c r="AB8" s="1">
        <v>9.195E-3</v>
      </c>
      <c r="AC8" s="1">
        <v>7.6480000000000003E-3</v>
      </c>
      <c r="AD8" s="1">
        <v>9.6200000000000001E-3</v>
      </c>
      <c r="AE8" s="1">
        <v>3.1047000000000002E-2</v>
      </c>
      <c r="AF8" s="1">
        <v>2.1090999999999999E-2</v>
      </c>
      <c r="AG8" s="1">
        <v>0</v>
      </c>
      <c r="AH8" s="1">
        <v>0</v>
      </c>
      <c r="AI8" s="1">
        <v>1.0349000000000001E-2</v>
      </c>
      <c r="AJ8" s="1">
        <v>1.3159000000000001E-2</v>
      </c>
      <c r="AK8" s="1">
        <v>1.9671999999999999E-2</v>
      </c>
      <c r="AL8" s="1">
        <v>1.4449999999999999E-2</v>
      </c>
      <c r="AM8" s="1">
        <v>1.5952999999999998E-2</v>
      </c>
      <c r="AN8" s="1">
        <v>3.9941999999999998E-2</v>
      </c>
      <c r="AO8" s="1">
        <v>2.9510999999999999E-2</v>
      </c>
      <c r="AP8" s="1">
        <v>0</v>
      </c>
      <c r="AQ8" s="1">
        <v>0</v>
      </c>
      <c r="AR8" s="1">
        <v>-8828</v>
      </c>
      <c r="AS8" s="1">
        <v>29049</v>
      </c>
      <c r="AT8" s="1">
        <v>-20</v>
      </c>
      <c r="AU8" s="1">
        <v>0</v>
      </c>
      <c r="AV8" s="1">
        <v>50.1419</v>
      </c>
      <c r="AW8" s="21">
        <f t="shared" si="0"/>
        <v>234.29</v>
      </c>
      <c r="AX8" s="21">
        <f t="shared" si="1"/>
        <v>1436.5897166087771</v>
      </c>
      <c r="AY8" s="21">
        <f t="shared" si="2"/>
        <v>1163.439716608777</v>
      </c>
      <c r="BA8" s="4"/>
      <c r="BB8" s="4"/>
      <c r="BC8" s="4"/>
      <c r="BD8" s="4"/>
      <c r="BE8" s="1">
        <f>(BG8)/(BF8-LOG(BF$5)+LOG(BH8))</f>
        <v>1151.9266575716292</v>
      </c>
      <c r="BF8" s="1">
        <v>5.7110000000000003</v>
      </c>
      <c r="BG8" s="1">
        <v>4800</v>
      </c>
      <c r="BH8" s="14">
        <v>1</v>
      </c>
      <c r="BI8" s="2">
        <f>BE8-273</f>
        <v>878.92665757162922</v>
      </c>
      <c r="BJ8" s="1">
        <f>10000/BI8</f>
        <v>11.377513600086749</v>
      </c>
      <c r="BK8" s="22"/>
      <c r="BL8" s="4"/>
    </row>
    <row r="9" spans="1:64" x14ac:dyDescent="0.3">
      <c r="A9" s="14" t="s">
        <v>53</v>
      </c>
      <c r="B9" s="1">
        <v>5</v>
      </c>
      <c r="C9" s="32">
        <v>2.1877000000000001E-2</v>
      </c>
      <c r="D9" s="1">
        <v>47.472799999999999</v>
      </c>
      <c r="F9" s="1">
        <v>15.428000000000001</v>
      </c>
      <c r="G9" s="1">
        <v>8.711E-3</v>
      </c>
      <c r="H9" s="1">
        <v>6.5519999999999997E-3</v>
      </c>
      <c r="I9" s="1">
        <v>0.39339400000000002</v>
      </c>
      <c r="J9" s="1">
        <v>-1.9380000000000001E-2</v>
      </c>
      <c r="K9" s="1">
        <v>-1.2710000000000001E-2</v>
      </c>
      <c r="L9" s="1">
        <v>1.2311000000000001E-2</v>
      </c>
      <c r="M9" s="1">
        <v>34.361199999999997</v>
      </c>
      <c r="N9" s="1">
        <v>97.672700000000006</v>
      </c>
      <c r="O9" s="1">
        <v>3.6491999999999997E-2</v>
      </c>
      <c r="P9" s="1">
        <v>64.126199999999997</v>
      </c>
      <c r="Q9" s="1">
        <v>33.006</v>
      </c>
      <c r="R9" s="1">
        <v>1.6459000000000001E-2</v>
      </c>
      <c r="S9" s="1">
        <v>1.0865E-2</v>
      </c>
      <c r="T9" s="1">
        <v>0.50609999999999999</v>
      </c>
      <c r="U9" s="1">
        <v>-2.7109999999999999E-2</v>
      </c>
      <c r="V9" s="1">
        <v>-1.7139999999999999E-2</v>
      </c>
      <c r="W9" s="1">
        <v>1.4829999999999999E-2</v>
      </c>
      <c r="X9" s="1">
        <v>3.9999999999999998E-6</v>
      </c>
      <c r="Y9" s="1">
        <v>97.672700000000006</v>
      </c>
      <c r="Z9" s="1">
        <v>6.4440000000000001E-3</v>
      </c>
      <c r="AA9" s="1">
        <v>1.0099E-2</v>
      </c>
      <c r="AB9" s="1">
        <v>9.5099999999999994E-3</v>
      </c>
      <c r="AC9" s="1">
        <v>8.0110000000000008E-3</v>
      </c>
      <c r="AD9" s="1">
        <v>1.0407E-2</v>
      </c>
      <c r="AE9" s="1">
        <v>3.3314999999999997E-2</v>
      </c>
      <c r="AF9" s="1">
        <v>4.3906000000000001E-2</v>
      </c>
      <c r="AG9" s="1">
        <v>0</v>
      </c>
      <c r="AH9" s="1">
        <v>0</v>
      </c>
      <c r="AI9" s="1">
        <v>1.0749E-2</v>
      </c>
      <c r="AJ9" s="1">
        <v>1.3641E-2</v>
      </c>
      <c r="AK9" s="1">
        <v>2.0346E-2</v>
      </c>
      <c r="AL9" s="1">
        <v>1.5136999999999999E-2</v>
      </c>
      <c r="AM9" s="1">
        <v>1.7259E-2</v>
      </c>
      <c r="AN9" s="1">
        <v>4.2860000000000002E-2</v>
      </c>
      <c r="AO9" s="1">
        <v>6.1433000000000001E-2</v>
      </c>
      <c r="AP9" s="1">
        <v>0</v>
      </c>
      <c r="AQ9" s="1">
        <v>0</v>
      </c>
      <c r="AR9" s="1">
        <v>-8825</v>
      </c>
      <c r="AS9" s="1">
        <v>29037</v>
      </c>
      <c r="AT9" s="1">
        <v>-20</v>
      </c>
      <c r="AU9" s="1">
        <v>12.369300000000001</v>
      </c>
      <c r="AV9" s="1">
        <v>46.586500000000001</v>
      </c>
      <c r="AW9" s="21">
        <f t="shared" si="0"/>
        <v>218.77</v>
      </c>
      <c r="AX9" s="21">
        <f t="shared" si="1"/>
        <v>1423.9046517633878</v>
      </c>
      <c r="AY9" s="21">
        <f t="shared" si="2"/>
        <v>1150.7546517633878</v>
      </c>
      <c r="BA9" s="4"/>
      <c r="BB9" s="4"/>
      <c r="BC9" s="4"/>
      <c r="BD9" s="4"/>
      <c r="BE9" s="1">
        <f>(BG9)/(BF9-LOG(BF$5)+LOG(BH9))</f>
        <v>1196.4018228147895</v>
      </c>
      <c r="BF9" s="1">
        <v>5.7110000000000003</v>
      </c>
      <c r="BG9" s="1">
        <v>4800</v>
      </c>
      <c r="BH9" s="14">
        <v>0.7</v>
      </c>
      <c r="BI9" s="2">
        <f>BE9-273</f>
        <v>923.40182281478951</v>
      </c>
      <c r="BJ9" s="1">
        <f t="shared" ref="BJ9:BJ10" si="5">10000/BI9</f>
        <v>10.82952161553805</v>
      </c>
      <c r="BK9" s="22"/>
      <c r="BL9" s="4"/>
    </row>
    <row r="10" spans="1:64" x14ac:dyDescent="0.3">
      <c r="A10" s="14" t="s">
        <v>53</v>
      </c>
      <c r="B10" s="1">
        <v>5</v>
      </c>
      <c r="C10" s="32">
        <v>2.3163E-2</v>
      </c>
      <c r="D10" s="1">
        <v>47.67</v>
      </c>
      <c r="F10" s="1">
        <v>15.5107</v>
      </c>
      <c r="G10" s="1">
        <v>1.0970000000000001E-3</v>
      </c>
      <c r="H10" s="1">
        <v>9.1160000000000008E-3</v>
      </c>
      <c r="I10" s="1">
        <v>0.56977599999999995</v>
      </c>
      <c r="J10" s="1">
        <v>1.6315E-2</v>
      </c>
      <c r="K10" s="1">
        <v>-0.03</v>
      </c>
      <c r="L10" s="1">
        <v>2.4699999999999999E-4</v>
      </c>
      <c r="M10" s="1">
        <v>34.576700000000002</v>
      </c>
      <c r="N10" s="1">
        <v>98.347200000000001</v>
      </c>
      <c r="O10" s="1">
        <v>3.8636999999999998E-2</v>
      </c>
      <c r="P10" s="1">
        <v>64.392700000000005</v>
      </c>
      <c r="Q10" s="1">
        <v>33.183</v>
      </c>
      <c r="R10" s="1">
        <v>2.0720000000000001E-3</v>
      </c>
      <c r="S10" s="1">
        <v>1.5117E-2</v>
      </c>
      <c r="T10" s="1">
        <v>0.73301499999999997</v>
      </c>
      <c r="U10" s="1">
        <v>2.2827E-2</v>
      </c>
      <c r="V10" s="1">
        <v>-4.045E-2</v>
      </c>
      <c r="W10" s="1">
        <v>2.9799999999999998E-4</v>
      </c>
      <c r="X10" s="1">
        <v>7.9999999999999996E-6</v>
      </c>
      <c r="Y10" s="1">
        <v>98.347200000000001</v>
      </c>
      <c r="Z10" s="1">
        <v>6.5329999999999997E-3</v>
      </c>
      <c r="AA10" s="1">
        <v>1.0099E-2</v>
      </c>
      <c r="AB10" s="1">
        <v>9.5969999999999996E-3</v>
      </c>
      <c r="AC10" s="1">
        <v>8.1650000000000004E-3</v>
      </c>
      <c r="AD10" s="1">
        <v>1.0215999999999999E-2</v>
      </c>
      <c r="AE10" s="1">
        <v>3.2864999999999998E-2</v>
      </c>
      <c r="AF10" s="1">
        <v>3.4678E-2</v>
      </c>
      <c r="AG10" s="1">
        <v>0</v>
      </c>
      <c r="AH10" s="1">
        <v>0</v>
      </c>
      <c r="AI10" s="1">
        <v>1.0897E-2</v>
      </c>
      <c r="AJ10" s="1">
        <v>1.3641E-2</v>
      </c>
      <c r="AK10" s="1">
        <v>2.0531000000000001E-2</v>
      </c>
      <c r="AL10" s="1">
        <v>1.5427E-2</v>
      </c>
      <c r="AM10" s="1">
        <v>1.6941999999999999E-2</v>
      </c>
      <c r="AN10" s="1">
        <v>4.2280999999999999E-2</v>
      </c>
      <c r="AO10" s="1">
        <v>4.8521000000000002E-2</v>
      </c>
      <c r="AP10" s="1">
        <v>0</v>
      </c>
      <c r="AQ10" s="1">
        <v>0</v>
      </c>
      <c r="AR10" s="1">
        <v>-8818</v>
      </c>
      <c r="AS10" s="1">
        <v>29065</v>
      </c>
      <c r="AT10" s="1">
        <v>-20</v>
      </c>
      <c r="AU10" s="1">
        <v>60.635599999999997</v>
      </c>
      <c r="AV10" s="1">
        <v>46.693300000000001</v>
      </c>
      <c r="AW10" s="21">
        <f t="shared" si="0"/>
        <v>231.63</v>
      </c>
      <c r="AX10" s="21">
        <f t="shared" si="1"/>
        <v>1434.4607468457041</v>
      </c>
      <c r="AY10" s="21">
        <f t="shared" si="2"/>
        <v>1161.3107468457042</v>
      </c>
      <c r="BA10" s="4"/>
      <c r="BB10" s="4"/>
      <c r="BC10" s="4"/>
      <c r="BD10" s="4"/>
      <c r="BE10" s="1">
        <f>(BG10)/(BF10-LOG(BF$5)+LOG(BH10))</f>
        <v>1241.6248652145596</v>
      </c>
      <c r="BF10" s="1">
        <v>5.7110000000000003</v>
      </c>
      <c r="BG10" s="1">
        <v>4800</v>
      </c>
      <c r="BH10" s="14">
        <v>0.5</v>
      </c>
      <c r="BI10" s="2">
        <f>BE10-273</f>
        <v>968.62486521455958</v>
      </c>
      <c r="BJ10" s="1">
        <f t="shared" si="5"/>
        <v>10.323914199523369</v>
      </c>
      <c r="BK10" s="22"/>
      <c r="BL10" s="4"/>
    </row>
    <row r="11" spans="1:64" x14ac:dyDescent="0.3">
      <c r="A11" s="14" t="s">
        <v>53</v>
      </c>
      <c r="B11" s="1">
        <v>5</v>
      </c>
      <c r="C11" s="32">
        <v>2.3265000000000001E-2</v>
      </c>
      <c r="D11" s="1">
        <v>48.454900000000002</v>
      </c>
      <c r="F11" s="1">
        <v>15.6883</v>
      </c>
      <c r="G11" s="1">
        <v>8.0280000000000004E-3</v>
      </c>
      <c r="H11" s="1">
        <v>1.0363000000000001E-2</v>
      </c>
      <c r="I11" s="1">
        <v>0.69278799999999996</v>
      </c>
      <c r="J11" s="1">
        <v>1.6691000000000001E-2</v>
      </c>
      <c r="K11" s="1">
        <v>-7.8850000000000003E-2</v>
      </c>
      <c r="L11" s="1">
        <v>2.2696999999999998E-2</v>
      </c>
      <c r="M11" s="1">
        <v>35.084400000000002</v>
      </c>
      <c r="N11" s="1">
        <v>99.922600000000003</v>
      </c>
      <c r="O11" s="1">
        <v>3.8807000000000001E-2</v>
      </c>
      <c r="P11" s="1">
        <v>65.4529</v>
      </c>
      <c r="Q11" s="1">
        <v>33.562899999999999</v>
      </c>
      <c r="R11" s="1">
        <v>1.5167999999999999E-2</v>
      </c>
      <c r="S11" s="1">
        <v>1.7184999999999999E-2</v>
      </c>
      <c r="T11" s="1">
        <v>0.89127000000000001</v>
      </c>
      <c r="U11" s="1">
        <v>2.3354E-2</v>
      </c>
      <c r="V11" s="1">
        <v>-0.10629</v>
      </c>
      <c r="W11" s="1">
        <v>2.7341000000000001E-2</v>
      </c>
      <c r="X11" s="1">
        <v>0</v>
      </c>
      <c r="Y11" s="1">
        <v>99.922600000000003</v>
      </c>
      <c r="Z11" s="1">
        <v>6.1590000000000004E-3</v>
      </c>
      <c r="AA11" s="1">
        <v>9.639E-3</v>
      </c>
      <c r="AB11" s="1">
        <v>9.2809999999999993E-3</v>
      </c>
      <c r="AC11" s="1">
        <v>7.9190000000000007E-3</v>
      </c>
      <c r="AD11" s="1">
        <v>9.7689999999999999E-3</v>
      </c>
      <c r="AE11" s="1">
        <v>3.1151000000000002E-2</v>
      </c>
      <c r="AF11" s="1">
        <v>3.9719999999999998E-2</v>
      </c>
      <c r="AG11" s="1">
        <v>0</v>
      </c>
      <c r="AH11" s="1">
        <v>0</v>
      </c>
      <c r="AI11" s="1">
        <v>1.0272999999999999E-2</v>
      </c>
      <c r="AJ11" s="1">
        <v>1.302E-2</v>
      </c>
      <c r="AK11" s="1">
        <v>1.9855999999999999E-2</v>
      </c>
      <c r="AL11" s="1">
        <v>1.4963000000000001E-2</v>
      </c>
      <c r="AM11" s="1">
        <v>1.6199999999999999E-2</v>
      </c>
      <c r="AN11" s="1">
        <v>4.0075E-2</v>
      </c>
      <c r="AO11" s="1">
        <v>5.5576E-2</v>
      </c>
      <c r="AP11" s="1">
        <v>0</v>
      </c>
      <c r="AQ11" s="1">
        <v>0</v>
      </c>
      <c r="AR11" s="1">
        <v>-8781</v>
      </c>
      <c r="AS11" s="1">
        <v>29048</v>
      </c>
      <c r="AT11" s="1">
        <v>-20</v>
      </c>
      <c r="AU11" s="1">
        <v>111.794</v>
      </c>
      <c r="AV11" s="1">
        <v>49.622999999999998</v>
      </c>
      <c r="AW11" s="21">
        <f t="shared" si="0"/>
        <v>232.65</v>
      </c>
      <c r="AX11" s="21">
        <f t="shared" si="1"/>
        <v>1435.2792475139936</v>
      </c>
      <c r="AY11" s="21">
        <f t="shared" si="2"/>
        <v>1162.1292475139935</v>
      </c>
      <c r="BA11" s="4"/>
      <c r="BB11" s="4"/>
      <c r="BC11" s="4"/>
      <c r="BD11" s="4"/>
      <c r="BE11" s="54" t="s">
        <v>166</v>
      </c>
      <c r="BF11" s="14">
        <v>234</v>
      </c>
      <c r="BG11" s="8" t="s">
        <v>863</v>
      </c>
      <c r="BH11" s="4"/>
      <c r="BI11" s="4"/>
      <c r="BJ11" s="4"/>
      <c r="BK11" s="22"/>
      <c r="BL11" s="4"/>
    </row>
    <row r="12" spans="1:64" x14ac:dyDescent="0.3">
      <c r="A12" s="14" t="s">
        <v>53</v>
      </c>
      <c r="B12" s="1">
        <v>5</v>
      </c>
      <c r="C12" s="32">
        <v>2.3247E-2</v>
      </c>
      <c r="D12" s="1">
        <v>47.430100000000003</v>
      </c>
      <c r="F12" s="1">
        <v>16.3765</v>
      </c>
      <c r="G12" s="1">
        <v>0.162301</v>
      </c>
      <c r="H12" s="1">
        <v>1.2078999999999999E-2</v>
      </c>
      <c r="I12" s="1">
        <v>0.62661999999999995</v>
      </c>
      <c r="J12" s="1">
        <v>3.3935E-2</v>
      </c>
      <c r="K12" s="1">
        <v>3.6480000000000002E-3</v>
      </c>
      <c r="L12" s="1">
        <v>0.16705400000000001</v>
      </c>
      <c r="M12" s="1">
        <v>35.6935</v>
      </c>
      <c r="N12" s="1">
        <v>100.529</v>
      </c>
      <c r="O12" s="1">
        <v>3.8778E-2</v>
      </c>
      <c r="P12" s="1">
        <v>64.0685</v>
      </c>
      <c r="Q12" s="1">
        <v>35.0351</v>
      </c>
      <c r="R12" s="1">
        <v>0.30666399999999999</v>
      </c>
      <c r="S12" s="1">
        <v>2.0029999999999999E-2</v>
      </c>
      <c r="T12" s="1">
        <v>0.806145</v>
      </c>
      <c r="U12" s="1">
        <v>4.7482000000000003E-2</v>
      </c>
      <c r="V12" s="1">
        <v>4.9170000000000004E-3</v>
      </c>
      <c r="W12" s="1">
        <v>0.20123199999999999</v>
      </c>
      <c r="X12" s="1">
        <v>0</v>
      </c>
      <c r="Y12" s="1">
        <v>100.529</v>
      </c>
      <c r="Z12" s="1">
        <v>6.2009999999999999E-3</v>
      </c>
      <c r="AA12" s="1">
        <v>9.6930000000000002E-3</v>
      </c>
      <c r="AB12" s="1">
        <v>9.3200000000000002E-3</v>
      </c>
      <c r="AC12" s="1">
        <v>7.8370000000000002E-3</v>
      </c>
      <c r="AD12" s="1">
        <v>1.0178E-2</v>
      </c>
      <c r="AE12" s="1">
        <v>3.1437E-2</v>
      </c>
      <c r="AF12" s="1">
        <v>3.6645999999999998E-2</v>
      </c>
      <c r="AG12" s="1">
        <v>0</v>
      </c>
      <c r="AH12" s="1">
        <v>0</v>
      </c>
      <c r="AI12" s="1">
        <v>1.0344000000000001E-2</v>
      </c>
      <c r="AJ12" s="1">
        <v>1.3093E-2</v>
      </c>
      <c r="AK12" s="1">
        <v>1.9938999999999998E-2</v>
      </c>
      <c r="AL12" s="1">
        <v>1.4808E-2</v>
      </c>
      <c r="AM12" s="1">
        <v>1.6878000000000001E-2</v>
      </c>
      <c r="AN12" s="1">
        <v>4.0444000000000001E-2</v>
      </c>
      <c r="AO12" s="1">
        <v>5.1275000000000001E-2</v>
      </c>
      <c r="AP12" s="1">
        <v>0</v>
      </c>
      <c r="AQ12" s="1">
        <v>0</v>
      </c>
      <c r="AR12" s="1">
        <v>-8775</v>
      </c>
      <c r="AS12" s="1">
        <v>29036</v>
      </c>
      <c r="AT12" s="1">
        <v>-20</v>
      </c>
      <c r="AU12" s="1">
        <v>125.21</v>
      </c>
      <c r="AV12" s="1">
        <v>49.638300000000001</v>
      </c>
      <c r="AW12" s="21">
        <f t="shared" si="0"/>
        <v>232.47</v>
      </c>
      <c r="AX12" s="21">
        <f t="shared" si="1"/>
        <v>1435.1349995329078</v>
      </c>
      <c r="AY12" s="21">
        <f t="shared" si="2"/>
        <v>1161.9849995329078</v>
      </c>
      <c r="BA12" s="8" t="s">
        <v>862</v>
      </c>
      <c r="BB12" s="4"/>
      <c r="BC12" s="4"/>
      <c r="BD12" s="4"/>
      <c r="BE12" s="4" t="s">
        <v>861</v>
      </c>
      <c r="BF12" s="1">
        <f>LOG(BF11)</f>
        <v>2.369215857410143</v>
      </c>
      <c r="BG12" s="4"/>
      <c r="BH12" s="4"/>
      <c r="BI12" s="4"/>
      <c r="BJ12" s="4"/>
      <c r="BK12" s="22"/>
      <c r="BL12" s="4"/>
    </row>
    <row r="13" spans="1:64" x14ac:dyDescent="0.3">
      <c r="A13" s="14" t="s">
        <v>58</v>
      </c>
      <c r="B13" s="1">
        <v>10</v>
      </c>
      <c r="C13" s="32">
        <v>1.0527999999999999E-2</v>
      </c>
      <c r="D13" s="1">
        <v>44.418799999999997</v>
      </c>
      <c r="F13" s="1">
        <v>14.9909</v>
      </c>
      <c r="G13" s="1">
        <v>3.9947999999999997E-2</v>
      </c>
      <c r="H13" s="1">
        <v>6.5030000000000001E-3</v>
      </c>
      <c r="I13" s="1">
        <v>0.20474700000000001</v>
      </c>
      <c r="J13" s="1">
        <v>0.24119199999999999</v>
      </c>
      <c r="K13" s="1">
        <v>-0.23099</v>
      </c>
      <c r="L13" s="1">
        <v>0</v>
      </c>
      <c r="M13" s="1">
        <v>32.7836</v>
      </c>
      <c r="N13" s="1">
        <v>92.465299999999999</v>
      </c>
      <c r="O13" s="1">
        <v>1.7561E-2</v>
      </c>
      <c r="P13" s="1">
        <v>60.000999999999998</v>
      </c>
      <c r="Q13" s="1">
        <v>32.070999999999998</v>
      </c>
      <c r="R13" s="1">
        <v>7.5481000000000006E-2</v>
      </c>
      <c r="S13" s="1">
        <v>1.0784E-2</v>
      </c>
      <c r="T13" s="1">
        <v>0.263407</v>
      </c>
      <c r="U13" s="1">
        <v>0.337476</v>
      </c>
      <c r="V13" s="1">
        <v>-0.31136999999999998</v>
      </c>
      <c r="W13" s="1">
        <v>0</v>
      </c>
      <c r="X13" s="1">
        <v>3.9999999999999998E-6</v>
      </c>
      <c r="Y13" s="1">
        <v>92.465299999999999</v>
      </c>
      <c r="Z13" s="1">
        <v>6.3629999999999997E-3</v>
      </c>
      <c r="AA13" s="1">
        <v>9.7109999999999991E-3</v>
      </c>
      <c r="AB13" s="1">
        <v>9.6480000000000003E-3</v>
      </c>
      <c r="AC13" s="1">
        <v>8.5129999999999997E-3</v>
      </c>
      <c r="AD13" s="1">
        <v>1.0123E-2</v>
      </c>
      <c r="AE13" s="1">
        <v>3.1355000000000001E-2</v>
      </c>
      <c r="AF13" s="1">
        <v>4.2444000000000003E-2</v>
      </c>
      <c r="AG13" s="1">
        <v>0</v>
      </c>
      <c r="AH13" s="1">
        <v>0</v>
      </c>
      <c r="AI13" s="1">
        <v>1.0612999999999999E-2</v>
      </c>
      <c r="AJ13" s="1">
        <v>1.3117E-2</v>
      </c>
      <c r="AK13" s="1">
        <v>2.0639999999999999E-2</v>
      </c>
      <c r="AL13" s="1">
        <v>1.6084999999999999E-2</v>
      </c>
      <c r="AM13" s="1">
        <v>1.6785999999999999E-2</v>
      </c>
      <c r="AN13" s="1">
        <v>4.0337999999999999E-2</v>
      </c>
      <c r="AO13" s="1">
        <v>5.9388000000000003E-2</v>
      </c>
      <c r="AP13" s="1">
        <v>0</v>
      </c>
      <c r="AQ13" s="1">
        <v>0</v>
      </c>
      <c r="AR13" s="1">
        <v>-8172</v>
      </c>
      <c r="AS13" s="1">
        <v>28384</v>
      </c>
      <c r="AT13" s="1">
        <v>-23</v>
      </c>
      <c r="AU13" s="1">
        <v>0</v>
      </c>
      <c r="AV13" s="1">
        <v>49.821399999999997</v>
      </c>
      <c r="AW13" s="21">
        <f t="shared" si="0"/>
        <v>105.27999999999999</v>
      </c>
      <c r="AX13" s="21">
        <f t="shared" ref="AX13" si="6">4800/(5.711-LOG10(AW13))</f>
        <v>1301.2876347284198</v>
      </c>
      <c r="AY13" s="21">
        <f t="shared" ref="AY13" si="7">AX13-273.15</f>
        <v>1028.1376347284199</v>
      </c>
      <c r="BA13" s="34" t="s">
        <v>709</v>
      </c>
      <c r="BB13" s="31" t="s">
        <v>166</v>
      </c>
      <c r="BC13" s="31" t="s">
        <v>340</v>
      </c>
      <c r="BD13" s="31" t="s">
        <v>341</v>
      </c>
      <c r="BE13" s="4" t="s">
        <v>856</v>
      </c>
      <c r="BF13" s="1" t="s">
        <v>857</v>
      </c>
      <c r="BG13" s="4" t="s">
        <v>858</v>
      </c>
      <c r="BH13" s="4" t="s">
        <v>859</v>
      </c>
      <c r="BI13" s="87" t="s">
        <v>449</v>
      </c>
      <c r="BJ13" s="4" t="s">
        <v>860</v>
      </c>
      <c r="BK13" s="22"/>
      <c r="BL13" s="4"/>
    </row>
    <row r="14" spans="1:64" x14ac:dyDescent="0.3">
      <c r="A14" s="14" t="s">
        <v>58</v>
      </c>
      <c r="B14" s="1">
        <v>10</v>
      </c>
      <c r="C14" s="32">
        <v>1.4493000000000001E-2</v>
      </c>
      <c r="D14" s="1">
        <v>46.808</v>
      </c>
      <c r="F14" s="1">
        <v>15.5337</v>
      </c>
      <c r="G14" s="1">
        <v>1.5790000000000001E-3</v>
      </c>
      <c r="H14" s="1">
        <v>1.0239E-2</v>
      </c>
      <c r="I14" s="1">
        <v>0.10786999999999999</v>
      </c>
      <c r="J14" s="1">
        <v>-3.9120000000000002E-2</v>
      </c>
      <c r="K14" s="1">
        <v>-0.16825999999999999</v>
      </c>
      <c r="L14" s="1">
        <v>0</v>
      </c>
      <c r="M14" s="1">
        <v>34.093200000000003</v>
      </c>
      <c r="N14" s="1">
        <v>96.361699999999999</v>
      </c>
      <c r="O14" s="1">
        <v>2.4174000000000001E-2</v>
      </c>
      <c r="P14" s="1">
        <v>63.228299999999997</v>
      </c>
      <c r="Q14" s="1">
        <v>33.232100000000003</v>
      </c>
      <c r="R14" s="1">
        <v>2.9840000000000001E-3</v>
      </c>
      <c r="S14" s="1">
        <v>1.6979000000000001E-2</v>
      </c>
      <c r="T14" s="1">
        <v>0.13877500000000001</v>
      </c>
      <c r="U14" s="1">
        <v>-5.4730000000000001E-2</v>
      </c>
      <c r="V14" s="1">
        <v>-0.22681999999999999</v>
      </c>
      <c r="W14" s="1">
        <v>0</v>
      </c>
      <c r="X14" s="1">
        <v>3.9999999999999998E-6</v>
      </c>
      <c r="Y14" s="1">
        <v>96.361699999999999</v>
      </c>
      <c r="Z14" s="1">
        <v>6.2630000000000003E-3</v>
      </c>
      <c r="AA14" s="1">
        <v>9.5790000000000007E-3</v>
      </c>
      <c r="AB14" s="1">
        <v>9.4959999999999992E-3</v>
      </c>
      <c r="AC14" s="1">
        <v>8.2019999999999992E-3</v>
      </c>
      <c r="AD14" s="1">
        <v>9.8890000000000002E-3</v>
      </c>
      <c r="AE14" s="1">
        <v>3.1253000000000003E-2</v>
      </c>
      <c r="AF14" s="1">
        <v>4.5638999999999999E-2</v>
      </c>
      <c r="AG14" s="1">
        <v>0</v>
      </c>
      <c r="AH14" s="1">
        <v>0</v>
      </c>
      <c r="AI14" s="1">
        <v>1.0448000000000001E-2</v>
      </c>
      <c r="AJ14" s="1">
        <v>1.294E-2</v>
      </c>
      <c r="AK14" s="1">
        <v>2.0316000000000001E-2</v>
      </c>
      <c r="AL14" s="1">
        <v>1.5497E-2</v>
      </c>
      <c r="AM14" s="1">
        <v>1.6399E-2</v>
      </c>
      <c r="AN14" s="1">
        <v>4.0207E-2</v>
      </c>
      <c r="AO14" s="1">
        <v>6.3857999999999998E-2</v>
      </c>
      <c r="AP14" s="1">
        <v>0</v>
      </c>
      <c r="AQ14" s="1">
        <v>0</v>
      </c>
      <c r="AR14" s="1">
        <v>-8184</v>
      </c>
      <c r="AS14" s="1">
        <v>28384</v>
      </c>
      <c r="AT14" s="1">
        <v>-23</v>
      </c>
      <c r="AU14" s="1">
        <v>12</v>
      </c>
      <c r="AV14" s="1">
        <v>49.8367</v>
      </c>
      <c r="AW14" s="21">
        <f t="shared" si="0"/>
        <v>144.93</v>
      </c>
      <c r="AX14" s="21">
        <f t="shared" si="1"/>
        <v>1352.1729685753057</v>
      </c>
      <c r="AY14" s="21">
        <f t="shared" si="2"/>
        <v>1079.0229685753056</v>
      </c>
      <c r="BA14" s="34" t="s">
        <v>342</v>
      </c>
      <c r="BB14" s="35">
        <v>35</v>
      </c>
      <c r="BC14" s="35">
        <v>1152</v>
      </c>
      <c r="BD14" s="90">
        <v>879</v>
      </c>
      <c r="BE14" s="1">
        <f>(BG14)/(BF14-LOG(BF$11)+LOG(BH14))</f>
        <v>1436.3584825320395</v>
      </c>
      <c r="BF14" s="1">
        <v>5.7110000000000003</v>
      </c>
      <c r="BG14" s="1">
        <v>4800</v>
      </c>
      <c r="BH14" s="14">
        <v>1</v>
      </c>
      <c r="BI14" s="2">
        <f>BE14-273</f>
        <v>1163.3584825320395</v>
      </c>
      <c r="BJ14" s="1">
        <f>10000/BI14</f>
        <v>8.5958027127073411</v>
      </c>
      <c r="BK14" s="22"/>
      <c r="BL14" s="4"/>
    </row>
    <row r="15" spans="1:64" x14ac:dyDescent="0.3">
      <c r="A15" s="14" t="s">
        <v>58</v>
      </c>
      <c r="B15" s="1">
        <v>10</v>
      </c>
      <c r="C15" s="32">
        <v>1.5873000000000002E-2</v>
      </c>
      <c r="D15" s="1">
        <v>45.854700000000001</v>
      </c>
      <c r="F15" s="1">
        <v>15.021699999999999</v>
      </c>
      <c r="G15" s="1">
        <v>4.4419999999999998E-3</v>
      </c>
      <c r="H15" s="1">
        <v>5.6769999999999998E-3</v>
      </c>
      <c r="I15" s="1">
        <v>0.66228600000000004</v>
      </c>
      <c r="J15" s="1">
        <v>-9.1999999999999998E-3</v>
      </c>
      <c r="K15" s="1">
        <v>-0.13034000000000001</v>
      </c>
      <c r="L15" s="1">
        <v>0</v>
      </c>
      <c r="M15" s="1">
        <v>33.359900000000003</v>
      </c>
      <c r="N15" s="1">
        <v>94.784899999999993</v>
      </c>
      <c r="O15" s="1">
        <v>2.6477000000000001E-2</v>
      </c>
      <c r="P15" s="1">
        <v>61.9405</v>
      </c>
      <c r="Q15" s="1">
        <v>32.136699999999998</v>
      </c>
      <c r="R15" s="1">
        <v>8.3940000000000004E-3</v>
      </c>
      <c r="S15" s="1">
        <v>9.4140000000000005E-3</v>
      </c>
      <c r="T15" s="1">
        <v>0.85202800000000001</v>
      </c>
      <c r="U15" s="1">
        <v>-1.2880000000000001E-2</v>
      </c>
      <c r="V15" s="1">
        <v>-0.17569000000000001</v>
      </c>
      <c r="W15" s="1">
        <v>0</v>
      </c>
      <c r="X15" s="1">
        <v>-1.0000000000000001E-5</v>
      </c>
      <c r="Y15" s="1">
        <v>94.784899999999993</v>
      </c>
      <c r="Z15" s="1">
        <v>6.3E-3</v>
      </c>
      <c r="AA15" s="1">
        <v>9.5879999999999993E-3</v>
      </c>
      <c r="AB15" s="1">
        <v>9.2540000000000001E-3</v>
      </c>
      <c r="AC15" s="1">
        <v>8.2780000000000006E-3</v>
      </c>
      <c r="AD15" s="1">
        <v>1.0122000000000001E-2</v>
      </c>
      <c r="AE15" s="1">
        <v>3.2452000000000002E-2</v>
      </c>
      <c r="AF15" s="1">
        <v>4.1313999999999997E-2</v>
      </c>
      <c r="AG15" s="1">
        <v>0</v>
      </c>
      <c r="AH15" s="1">
        <v>0</v>
      </c>
      <c r="AI15" s="1">
        <v>1.0508999999999999E-2</v>
      </c>
      <c r="AJ15" s="1">
        <v>1.2951000000000001E-2</v>
      </c>
      <c r="AK15" s="1">
        <v>1.9796999999999999E-2</v>
      </c>
      <c r="AL15" s="1">
        <v>1.5642E-2</v>
      </c>
      <c r="AM15" s="1">
        <v>1.6785999999999999E-2</v>
      </c>
      <c r="AN15" s="1">
        <v>4.1749000000000001E-2</v>
      </c>
      <c r="AO15" s="1">
        <v>5.7806000000000003E-2</v>
      </c>
      <c r="AP15" s="1">
        <v>0</v>
      </c>
      <c r="AQ15" s="1">
        <v>0</v>
      </c>
      <c r="AR15" s="1">
        <v>-8179</v>
      </c>
      <c r="AS15" s="1">
        <v>28384</v>
      </c>
      <c r="AT15" s="1">
        <v>-22</v>
      </c>
      <c r="AU15" s="1">
        <v>17</v>
      </c>
      <c r="AV15" s="1">
        <v>49.8367</v>
      </c>
      <c r="AW15" s="21">
        <f t="shared" si="0"/>
        <v>158.73000000000002</v>
      </c>
      <c r="AX15" s="21">
        <f t="shared" si="1"/>
        <v>1367.38853069329</v>
      </c>
      <c r="AY15" s="21">
        <f t="shared" si="2"/>
        <v>1094.2385306932902</v>
      </c>
      <c r="BA15" s="34" t="s">
        <v>343</v>
      </c>
      <c r="BB15" s="35">
        <f>AW8</f>
        <v>234.29</v>
      </c>
      <c r="BC15" s="35">
        <v>1436</v>
      </c>
      <c r="BD15" s="90">
        <v>1163</v>
      </c>
      <c r="BE15" s="1">
        <f t="shared" ref="BE15:BE16" si="8">(BG15)/(BF15-LOG(BF$11)+LOG(BH15))</f>
        <v>1506.1742872708742</v>
      </c>
      <c r="BF15" s="1">
        <v>5.7110000000000003</v>
      </c>
      <c r="BG15" s="1">
        <v>4800</v>
      </c>
      <c r="BH15" s="14">
        <v>0.7</v>
      </c>
      <c r="BI15" s="2">
        <f>BE15-273</f>
        <v>1233.1742872708742</v>
      </c>
      <c r="BJ15" s="1">
        <f t="shared" ref="BJ15:BJ16" si="9">10000/BI15</f>
        <v>8.1091538343139646</v>
      </c>
      <c r="BK15" s="22"/>
      <c r="BL15" s="4"/>
    </row>
    <row r="16" spans="1:64" x14ac:dyDescent="0.3">
      <c r="A16" s="14" t="s">
        <v>59</v>
      </c>
      <c r="B16" s="1">
        <v>11</v>
      </c>
      <c r="C16" s="32">
        <v>1.6476999999999999E-2</v>
      </c>
      <c r="D16" s="1">
        <v>47.383299999999998</v>
      </c>
      <c r="F16" s="1">
        <v>15.5351</v>
      </c>
      <c r="G16" s="1">
        <v>1.8910000000000001E-3</v>
      </c>
      <c r="H16" s="1">
        <v>9.2400000000000002E-4</v>
      </c>
      <c r="I16" s="1">
        <v>8.6558999999999997E-2</v>
      </c>
      <c r="J16" s="1">
        <v>-4.4569999999999999E-2</v>
      </c>
      <c r="K16" s="1">
        <v>-0.16358</v>
      </c>
      <c r="L16" s="1">
        <v>0</v>
      </c>
      <c r="M16" s="1">
        <v>34.285499999999999</v>
      </c>
      <c r="N16" s="1">
        <v>97.101600000000005</v>
      </c>
      <c r="O16" s="1">
        <v>2.7484999999999999E-2</v>
      </c>
      <c r="P16" s="1">
        <v>64.005399999999995</v>
      </c>
      <c r="Q16" s="1">
        <v>33.235199999999999</v>
      </c>
      <c r="R16" s="1">
        <v>3.5739999999999999E-3</v>
      </c>
      <c r="S16" s="1">
        <v>1.5319999999999999E-3</v>
      </c>
      <c r="T16" s="1">
        <v>0.111357</v>
      </c>
      <c r="U16" s="1">
        <v>-6.2359999999999999E-2</v>
      </c>
      <c r="V16" s="1">
        <v>-0.2205</v>
      </c>
      <c r="W16" s="1">
        <v>0</v>
      </c>
      <c r="X16" s="1">
        <v>0</v>
      </c>
      <c r="Y16" s="1">
        <v>97.101600000000005</v>
      </c>
      <c r="Z16" s="1">
        <v>6.234E-3</v>
      </c>
      <c r="AA16" s="1">
        <v>9.7029999999999998E-3</v>
      </c>
      <c r="AB16" s="1">
        <v>9.3299999999999998E-3</v>
      </c>
      <c r="AC16" s="1">
        <v>8.1279999999999998E-3</v>
      </c>
      <c r="AD16" s="1">
        <v>1.0200000000000001E-2</v>
      </c>
      <c r="AE16" s="1">
        <v>3.2218999999999998E-2</v>
      </c>
      <c r="AF16" s="1">
        <v>4.4602000000000003E-2</v>
      </c>
      <c r="AG16" s="1">
        <v>0</v>
      </c>
      <c r="AH16" s="1">
        <v>0</v>
      </c>
      <c r="AI16" s="1">
        <v>1.0397999999999999E-2</v>
      </c>
      <c r="AJ16" s="1">
        <v>1.3107000000000001E-2</v>
      </c>
      <c r="AK16" s="1">
        <v>1.9959999999999999E-2</v>
      </c>
      <c r="AL16" s="1">
        <v>1.5358E-2</v>
      </c>
      <c r="AM16" s="1">
        <v>1.6914999999999999E-2</v>
      </c>
      <c r="AN16" s="1">
        <v>4.1449E-2</v>
      </c>
      <c r="AO16" s="1">
        <v>6.2406999999999997E-2</v>
      </c>
      <c r="AP16" s="1">
        <v>0</v>
      </c>
      <c r="AQ16" s="1">
        <v>0</v>
      </c>
      <c r="AR16" s="1">
        <v>-8180</v>
      </c>
      <c r="AS16" s="1">
        <v>28404</v>
      </c>
      <c r="AT16" s="1">
        <v>-22</v>
      </c>
      <c r="AU16" s="1">
        <v>0</v>
      </c>
      <c r="AV16" s="1">
        <v>49.821399999999997</v>
      </c>
      <c r="AW16" s="21">
        <f t="shared" si="0"/>
        <v>164.76999999999998</v>
      </c>
      <c r="AX16" s="21">
        <f t="shared" si="1"/>
        <v>1373.7357180608678</v>
      </c>
      <c r="AY16" s="21">
        <f t="shared" si="2"/>
        <v>1100.5857180608677</v>
      </c>
      <c r="BA16" s="34" t="s">
        <v>344</v>
      </c>
      <c r="BB16" s="35">
        <f>AVERAGEA(AW3:AW19, T39:T55)</f>
        <v>124.71882352941178</v>
      </c>
      <c r="BC16" s="35">
        <v>1327</v>
      </c>
      <c r="BD16" s="90">
        <v>1053</v>
      </c>
      <c r="BE16" s="1">
        <f t="shared" si="8"/>
        <v>1578.5557687564699</v>
      </c>
      <c r="BF16" s="1">
        <v>5.7110000000000003</v>
      </c>
      <c r="BG16" s="1">
        <v>4800</v>
      </c>
      <c r="BH16" s="14">
        <v>0.5</v>
      </c>
      <c r="BI16" s="2">
        <f>BE16-273</f>
        <v>1305.5557687564699</v>
      </c>
      <c r="BJ16" s="1">
        <f t="shared" si="9"/>
        <v>7.6595732172551392</v>
      </c>
      <c r="BK16" s="22"/>
      <c r="BL16" s="4"/>
    </row>
    <row r="17" spans="1:92" x14ac:dyDescent="0.3">
      <c r="A17" s="14" t="s">
        <v>59</v>
      </c>
      <c r="B17" s="1">
        <v>11</v>
      </c>
      <c r="C17" s="32">
        <v>1.9768000000000001E-2</v>
      </c>
      <c r="D17" s="1">
        <v>47.427700000000002</v>
      </c>
      <c r="F17" s="1">
        <v>15.5565</v>
      </c>
      <c r="G17" s="1">
        <v>1.2110000000000001E-3</v>
      </c>
      <c r="H17" s="1">
        <v>7.5339999999999999E-3</v>
      </c>
      <c r="I17" s="1">
        <v>5.2588000000000003E-2</v>
      </c>
      <c r="J17" s="1">
        <v>4.6959999999999997E-3</v>
      </c>
      <c r="K17" s="1">
        <v>-0.14409</v>
      </c>
      <c r="L17" s="1">
        <v>0</v>
      </c>
      <c r="M17" s="1">
        <v>34.347999999999999</v>
      </c>
      <c r="N17" s="1">
        <v>97.273899999999998</v>
      </c>
      <c r="O17" s="1">
        <v>3.2974000000000003E-2</v>
      </c>
      <c r="P17" s="1">
        <v>64.065299999999993</v>
      </c>
      <c r="Q17" s="1">
        <v>33.280799999999999</v>
      </c>
      <c r="R17" s="1">
        <v>2.2880000000000001E-3</v>
      </c>
      <c r="S17" s="1">
        <v>1.2493000000000001E-2</v>
      </c>
      <c r="T17" s="1">
        <v>6.7655000000000007E-2</v>
      </c>
      <c r="U17" s="1">
        <v>6.5700000000000003E-3</v>
      </c>
      <c r="V17" s="1">
        <v>-0.19423000000000001</v>
      </c>
      <c r="W17" s="1">
        <v>0</v>
      </c>
      <c r="X17" s="1">
        <v>3.9999999999999998E-6</v>
      </c>
      <c r="Y17" s="1">
        <v>97.273899999999998</v>
      </c>
      <c r="Z17" s="1">
        <v>6.2849999999999998E-3</v>
      </c>
      <c r="AA17" s="1">
        <v>9.7370000000000009E-3</v>
      </c>
      <c r="AB17" s="1">
        <v>9.3640000000000008E-3</v>
      </c>
      <c r="AC17" s="1">
        <v>7.7939999999999997E-3</v>
      </c>
      <c r="AD17" s="1">
        <v>9.6930000000000002E-3</v>
      </c>
      <c r="AE17" s="1">
        <v>3.2251000000000002E-2</v>
      </c>
      <c r="AF17" s="1">
        <v>3.6572E-2</v>
      </c>
      <c r="AG17" s="1">
        <v>0</v>
      </c>
      <c r="AH17" s="1">
        <v>0</v>
      </c>
      <c r="AI17" s="1">
        <v>1.0482999999999999E-2</v>
      </c>
      <c r="AJ17" s="1">
        <v>1.3152E-2</v>
      </c>
      <c r="AK17" s="1">
        <v>2.0032000000000001E-2</v>
      </c>
      <c r="AL17" s="1">
        <v>1.4726E-2</v>
      </c>
      <c r="AM17" s="1">
        <v>1.6074000000000001E-2</v>
      </c>
      <c r="AN17" s="1">
        <v>4.1491E-2</v>
      </c>
      <c r="AO17" s="1">
        <v>5.1171000000000001E-2</v>
      </c>
      <c r="AP17" s="1">
        <v>0</v>
      </c>
      <c r="AQ17" s="1">
        <v>0</v>
      </c>
      <c r="AR17" s="1">
        <v>-8202</v>
      </c>
      <c r="AS17" s="1">
        <v>28395</v>
      </c>
      <c r="AT17" s="1">
        <v>-22</v>
      </c>
      <c r="AU17" s="1">
        <v>23.7697</v>
      </c>
      <c r="AV17" s="1">
        <v>49.821399999999997</v>
      </c>
      <c r="AW17" s="21">
        <f t="shared" si="0"/>
        <v>197.68</v>
      </c>
      <c r="AX17" s="21">
        <f t="shared" si="1"/>
        <v>1405.5483509744872</v>
      </c>
      <c r="AY17" s="21">
        <f t="shared" si="2"/>
        <v>1132.3983509744871</v>
      </c>
      <c r="BA17" s="34"/>
      <c r="BB17" s="35"/>
      <c r="BC17" s="35"/>
      <c r="BD17" s="35"/>
      <c r="BE17" s="54" t="s">
        <v>166</v>
      </c>
      <c r="BF17" s="14">
        <v>43</v>
      </c>
      <c r="BG17" s="8" t="s">
        <v>864</v>
      </c>
      <c r="BH17" s="4"/>
      <c r="BI17" s="4"/>
      <c r="BJ17" s="4"/>
      <c r="BK17" s="22"/>
      <c r="BL17" s="4"/>
    </row>
    <row r="18" spans="1:92" x14ac:dyDescent="0.3">
      <c r="A18" s="14" t="s">
        <v>59</v>
      </c>
      <c r="B18" s="1">
        <v>11</v>
      </c>
      <c r="C18" s="32">
        <v>2.1174999999999999E-2</v>
      </c>
      <c r="D18" s="1">
        <v>46.301299999999998</v>
      </c>
      <c r="F18" s="1">
        <v>15.4427</v>
      </c>
      <c r="G18" s="1">
        <v>-7.0099999999999997E-3</v>
      </c>
      <c r="H18" s="1">
        <v>5.9519999999999998E-3</v>
      </c>
      <c r="I18" s="1">
        <v>6.8899000000000002E-2</v>
      </c>
      <c r="J18" s="1">
        <v>-1.332E-2</v>
      </c>
      <c r="K18" s="1">
        <v>-0.15739</v>
      </c>
      <c r="L18" s="1">
        <v>0</v>
      </c>
      <c r="M18" s="1">
        <v>33.808799999999998</v>
      </c>
      <c r="N18" s="1">
        <v>95.471100000000007</v>
      </c>
      <c r="O18" s="1">
        <v>3.5321999999999999E-2</v>
      </c>
      <c r="P18" s="1">
        <v>62.543799999999997</v>
      </c>
      <c r="Q18" s="1">
        <v>33.037500000000001</v>
      </c>
      <c r="R18" s="1">
        <v>-1.324E-2</v>
      </c>
      <c r="S18" s="1">
        <v>9.8700000000000003E-3</v>
      </c>
      <c r="T18" s="1">
        <v>8.8637999999999995E-2</v>
      </c>
      <c r="U18" s="1">
        <v>-1.8630000000000001E-2</v>
      </c>
      <c r="V18" s="1">
        <v>-0.21215000000000001</v>
      </c>
      <c r="W18" s="1">
        <v>0</v>
      </c>
      <c r="X18" s="1">
        <v>0</v>
      </c>
      <c r="Y18" s="1">
        <v>95.471100000000007</v>
      </c>
      <c r="Z18" s="1">
        <v>6.1879999999999999E-3</v>
      </c>
      <c r="AA18" s="1">
        <v>9.7319999999999993E-3</v>
      </c>
      <c r="AB18" s="1">
        <v>9.5139999999999999E-3</v>
      </c>
      <c r="AC18" s="1">
        <v>8.3649999999999992E-3</v>
      </c>
      <c r="AD18" s="1">
        <v>1.0050999999999999E-2</v>
      </c>
      <c r="AE18" s="1">
        <v>3.3096E-2</v>
      </c>
      <c r="AF18" s="1">
        <v>4.1926999999999999E-2</v>
      </c>
      <c r="AG18" s="1">
        <v>0</v>
      </c>
      <c r="AH18" s="1">
        <v>0</v>
      </c>
      <c r="AI18" s="1">
        <v>1.0321E-2</v>
      </c>
      <c r="AJ18" s="1">
        <v>1.3146E-2</v>
      </c>
      <c r="AK18" s="1">
        <v>2.0354000000000001E-2</v>
      </c>
      <c r="AL18" s="1">
        <v>1.5806000000000001E-2</v>
      </c>
      <c r="AM18" s="1">
        <v>1.6667999999999999E-2</v>
      </c>
      <c r="AN18" s="1">
        <v>4.2577999999999998E-2</v>
      </c>
      <c r="AO18" s="1">
        <v>5.8664000000000001E-2</v>
      </c>
      <c r="AP18" s="1">
        <v>0</v>
      </c>
      <c r="AQ18" s="1">
        <v>0</v>
      </c>
      <c r="AR18" s="1">
        <v>-8206</v>
      </c>
      <c r="AS18" s="1">
        <v>28388</v>
      </c>
      <c r="AT18" s="1">
        <v>-22</v>
      </c>
      <c r="AU18" s="1">
        <v>31.832000000000001</v>
      </c>
      <c r="AV18" s="1">
        <v>49.8367</v>
      </c>
      <c r="AW18" s="21">
        <f t="shared" si="0"/>
        <v>211.75</v>
      </c>
      <c r="AX18" s="21">
        <f t="shared" ref="AX18:AX19" si="10">4800/(5.711-LOG10(AW18))</f>
        <v>1417.9467112424443</v>
      </c>
      <c r="AY18" s="21">
        <f t="shared" ref="AY18:AY19" si="11">AX18-273.15</f>
        <v>1144.7967112424444</v>
      </c>
      <c r="BA18" s="34"/>
      <c r="BB18" s="35"/>
      <c r="BC18" s="35"/>
      <c r="BD18" s="35"/>
      <c r="BE18" s="4" t="s">
        <v>861</v>
      </c>
      <c r="BF18" s="1">
        <f>LOG(BF17)</f>
        <v>1.6334684555795864</v>
      </c>
      <c r="BG18" s="4"/>
      <c r="BH18" s="4"/>
      <c r="BI18" s="4"/>
      <c r="BJ18" s="4"/>
      <c r="BK18" s="22"/>
      <c r="BL18" s="4"/>
    </row>
    <row r="19" spans="1:92" x14ac:dyDescent="0.3">
      <c r="A19" s="14" t="s">
        <v>59</v>
      </c>
      <c r="B19" s="1">
        <v>11</v>
      </c>
      <c r="C19" s="32">
        <v>1.9179999999999999E-2</v>
      </c>
      <c r="D19" s="1">
        <v>46.3324</v>
      </c>
      <c r="F19" s="1">
        <v>15.5016</v>
      </c>
      <c r="G19" s="1">
        <v>1.5186E-2</v>
      </c>
      <c r="H19" s="1">
        <v>1.4141000000000001E-2</v>
      </c>
      <c r="I19" s="1">
        <v>8.3785999999999999E-2</v>
      </c>
      <c r="J19" s="1">
        <v>-8.0000000000000004E-4</v>
      </c>
      <c r="K19" s="1">
        <v>-0.15373999999999999</v>
      </c>
      <c r="L19" s="1">
        <v>0</v>
      </c>
      <c r="M19" s="1">
        <v>33.921100000000003</v>
      </c>
      <c r="N19" s="1">
        <v>95.732799999999997</v>
      </c>
      <c r="O19" s="1">
        <v>3.1994000000000002E-2</v>
      </c>
      <c r="P19" s="1">
        <v>62.585900000000002</v>
      </c>
      <c r="Q19" s="1">
        <v>33.163400000000003</v>
      </c>
      <c r="R19" s="1">
        <v>2.8694000000000001E-2</v>
      </c>
      <c r="S19" s="1">
        <v>2.3449999999999999E-2</v>
      </c>
      <c r="T19" s="1">
        <v>0.107791</v>
      </c>
      <c r="U19" s="1">
        <v>-1.1199999999999999E-3</v>
      </c>
      <c r="V19" s="1">
        <v>-0.20723</v>
      </c>
      <c r="W19" s="1">
        <v>0</v>
      </c>
      <c r="X19" s="1">
        <v>3.9999999999999998E-6</v>
      </c>
      <c r="Y19" s="1">
        <v>95.732799999999997</v>
      </c>
      <c r="Z19" s="1">
        <v>6.3109999999999998E-3</v>
      </c>
      <c r="AA19" s="1">
        <v>9.6819999999999996E-3</v>
      </c>
      <c r="AB19" s="1">
        <v>9.6509999999999999E-3</v>
      </c>
      <c r="AC19" s="1">
        <v>8.1620000000000009E-3</v>
      </c>
      <c r="AD19" s="1">
        <v>9.9520000000000008E-3</v>
      </c>
      <c r="AE19" s="1">
        <v>3.1297999999999999E-2</v>
      </c>
      <c r="AF19" s="1">
        <v>3.9574999999999999E-2</v>
      </c>
      <c r="AG19" s="1">
        <v>0</v>
      </c>
      <c r="AH19" s="1">
        <v>0</v>
      </c>
      <c r="AI19" s="1">
        <v>1.0527999999999999E-2</v>
      </c>
      <c r="AJ19" s="1">
        <v>1.3077999999999999E-2</v>
      </c>
      <c r="AK19" s="1">
        <v>2.0646999999999999E-2</v>
      </c>
      <c r="AL19" s="1">
        <v>1.5422999999999999E-2</v>
      </c>
      <c r="AM19" s="1">
        <v>1.6504000000000001E-2</v>
      </c>
      <c r="AN19" s="1">
        <v>4.0265000000000002E-2</v>
      </c>
      <c r="AO19" s="1">
        <v>5.5374E-2</v>
      </c>
      <c r="AP19" s="1">
        <v>0</v>
      </c>
      <c r="AQ19" s="1">
        <v>0</v>
      </c>
      <c r="AR19" s="1">
        <v>-8187</v>
      </c>
      <c r="AS19" s="1">
        <v>28368</v>
      </c>
      <c r="AT19" s="1">
        <v>-22</v>
      </c>
      <c r="AU19" s="1">
        <v>59.418199999999999</v>
      </c>
      <c r="AV19" s="1">
        <v>49.8367</v>
      </c>
      <c r="AW19" s="21">
        <f t="shared" si="0"/>
        <v>191.79999999999998</v>
      </c>
      <c r="AX19" s="21">
        <f t="shared" si="10"/>
        <v>1400.171533838613</v>
      </c>
      <c r="AY19" s="21">
        <f t="shared" si="11"/>
        <v>1127.0215338386129</v>
      </c>
      <c r="BA19" s="34" t="s">
        <v>710</v>
      </c>
      <c r="BB19" s="35"/>
      <c r="BC19" s="35"/>
      <c r="BD19" s="35"/>
      <c r="BE19" s="4" t="s">
        <v>856</v>
      </c>
      <c r="BF19" s="1" t="s">
        <v>857</v>
      </c>
      <c r="BG19" s="4" t="s">
        <v>858</v>
      </c>
      <c r="BH19" s="4" t="s">
        <v>859</v>
      </c>
      <c r="BI19" s="87" t="s">
        <v>449</v>
      </c>
      <c r="BJ19" s="4" t="s">
        <v>860</v>
      </c>
      <c r="BK19" s="22"/>
      <c r="BL19" s="4"/>
    </row>
    <row r="20" spans="1:92" x14ac:dyDescent="0.3">
      <c r="AW20" s="21"/>
      <c r="AX20" s="21"/>
      <c r="AY20" s="21"/>
      <c r="BA20" s="34" t="s">
        <v>342</v>
      </c>
      <c r="BB20" s="35">
        <v>43</v>
      </c>
      <c r="BC20" s="35">
        <v>1177</v>
      </c>
      <c r="BD20" s="35">
        <v>904</v>
      </c>
      <c r="BE20" s="1">
        <f>(BG20)/(BF20-LOG(BF$17)+LOG(BH20))</f>
        <v>1177.1827998653237</v>
      </c>
      <c r="BF20" s="1">
        <v>5.7110000000000003</v>
      </c>
      <c r="BG20" s="1">
        <v>4800</v>
      </c>
      <c r="BH20" s="14">
        <v>1</v>
      </c>
      <c r="BI20" s="2">
        <f>BE20-273</f>
        <v>904.18279986532366</v>
      </c>
      <c r="BJ20" s="1">
        <f>10000/BI20</f>
        <v>11.059710493817711</v>
      </c>
      <c r="BK20" s="22"/>
      <c r="BL20" s="4"/>
    </row>
    <row r="21" spans="1:92" x14ac:dyDescent="0.3">
      <c r="AX21" s="21"/>
      <c r="AY21" s="21"/>
      <c r="AZ21" s="21"/>
      <c r="BA21" s="27"/>
      <c r="BB21" s="35"/>
      <c r="BC21" s="35"/>
      <c r="BD21" s="35"/>
      <c r="BE21" s="1">
        <f>(BG21)/(BF21-LOG(BF$17)+LOG(BH21))</f>
        <v>1223.668943671564</v>
      </c>
      <c r="BF21" s="1">
        <v>5.7110000000000003</v>
      </c>
      <c r="BG21" s="1">
        <v>4800</v>
      </c>
      <c r="BH21" s="14">
        <v>0.7</v>
      </c>
      <c r="BI21" s="2">
        <f>BE21-273</f>
        <v>950.66894367156397</v>
      </c>
      <c r="BJ21" s="1">
        <f t="shared" ref="BJ21:BJ22" si="12">10000/BI21</f>
        <v>10.518908886808854</v>
      </c>
      <c r="BK21" s="4"/>
      <c r="BL21" s="22"/>
      <c r="BM21" s="4"/>
    </row>
    <row r="22" spans="1:92" x14ac:dyDescent="0.3">
      <c r="A22" s="14" t="s">
        <v>829</v>
      </c>
      <c r="AW22" s="23"/>
      <c r="AX22" s="23"/>
      <c r="AY22" s="23"/>
      <c r="AZ22" s="23"/>
      <c r="BB22" s="4"/>
      <c r="BC22" s="4"/>
      <c r="BD22" s="4"/>
      <c r="BE22" s="1">
        <f>(BG22)/(BF22-LOG(BF$17)+LOG(BH22))</f>
        <v>1271.0176172390545</v>
      </c>
      <c r="BF22" s="1">
        <v>5.7110000000000003</v>
      </c>
      <c r="BG22" s="1">
        <v>4800</v>
      </c>
      <c r="BH22" s="14">
        <v>0.5</v>
      </c>
      <c r="BI22" s="2">
        <f>BE22-273</f>
        <v>998.01761723905452</v>
      </c>
      <c r="BJ22" s="1">
        <f t="shared" si="12"/>
        <v>10.019863204082807</v>
      </c>
      <c r="BK22" s="4"/>
      <c r="BL22" s="22"/>
      <c r="BM22" s="4"/>
    </row>
    <row r="23" spans="1:92" x14ac:dyDescent="0.3">
      <c r="AW23" s="23"/>
      <c r="AX23" s="23"/>
      <c r="AY23" s="23"/>
      <c r="AZ23" s="23"/>
      <c r="BB23" s="4"/>
      <c r="BC23" s="4"/>
      <c r="BD23" s="4"/>
      <c r="BH23" s="14"/>
      <c r="BI23" s="2"/>
      <c r="BK23" s="4"/>
      <c r="BL23" s="22"/>
      <c r="BM23" s="4"/>
    </row>
    <row r="24" spans="1:92" s="4" customFormat="1" x14ac:dyDescent="0.3">
      <c r="A24" s="8"/>
      <c r="B24" s="4" t="s">
        <v>477</v>
      </c>
      <c r="C24" s="33" t="s">
        <v>478</v>
      </c>
      <c r="D24" s="4" t="s">
        <v>193</v>
      </c>
      <c r="E24" s="4" t="s">
        <v>479</v>
      </c>
      <c r="F24" s="4" t="s">
        <v>480</v>
      </c>
      <c r="G24" s="4" t="s">
        <v>481</v>
      </c>
      <c r="H24" s="4" t="s">
        <v>482</v>
      </c>
      <c r="I24" s="4" t="s">
        <v>483</v>
      </c>
      <c r="J24" s="4" t="s">
        <v>484</v>
      </c>
      <c r="K24" s="4" t="s">
        <v>485</v>
      </c>
      <c r="L24" s="4" t="s">
        <v>486</v>
      </c>
      <c r="M24" s="4" t="s">
        <v>487</v>
      </c>
      <c r="N24" s="4" t="s">
        <v>488</v>
      </c>
      <c r="O24" s="4" t="s">
        <v>489</v>
      </c>
      <c r="P24" s="4" t="s">
        <v>490</v>
      </c>
      <c r="Q24" s="4" t="s">
        <v>491</v>
      </c>
      <c r="R24" s="4" t="s">
        <v>492</v>
      </c>
      <c r="S24" s="4" t="s">
        <v>493</v>
      </c>
      <c r="T24" s="4" t="s">
        <v>494</v>
      </c>
      <c r="U24" s="4" t="s">
        <v>495</v>
      </c>
      <c r="V24" s="4" t="s">
        <v>496</v>
      </c>
      <c r="W24" s="4" t="s">
        <v>497</v>
      </c>
      <c r="X24" s="4" t="s">
        <v>498</v>
      </c>
      <c r="Y24" s="4" t="s">
        <v>499</v>
      </c>
      <c r="Z24" s="4" t="s">
        <v>500</v>
      </c>
      <c r="AA24" s="4" t="s">
        <v>501</v>
      </c>
      <c r="AB24" s="4" t="s">
        <v>502</v>
      </c>
      <c r="AC24" s="4" t="s">
        <v>503</v>
      </c>
      <c r="AD24" s="4" t="s">
        <v>504</v>
      </c>
      <c r="AE24" s="4" t="s">
        <v>505</v>
      </c>
      <c r="AF24" s="4" t="s">
        <v>506</v>
      </c>
      <c r="AG24" s="4" t="s">
        <v>507</v>
      </c>
      <c r="AH24" s="4" t="s">
        <v>508</v>
      </c>
      <c r="AI24" s="4" t="s">
        <v>509</v>
      </c>
      <c r="AJ24" s="4" t="s">
        <v>510</v>
      </c>
      <c r="AK24" s="4" t="s">
        <v>511</v>
      </c>
      <c r="AL24" s="4" t="s">
        <v>512</v>
      </c>
      <c r="AM24" s="4" t="s">
        <v>513</v>
      </c>
      <c r="AN24" s="4" t="s">
        <v>514</v>
      </c>
      <c r="AO24" s="4" t="s">
        <v>515</v>
      </c>
      <c r="AP24" s="4" t="s">
        <v>516</v>
      </c>
      <c r="AQ24" s="4" t="s">
        <v>517</v>
      </c>
      <c r="AR24" s="4" t="s">
        <v>518</v>
      </c>
      <c r="AS24" s="4" t="s">
        <v>519</v>
      </c>
      <c r="AT24" s="4" t="s">
        <v>520</v>
      </c>
      <c r="AU24" s="4" t="s">
        <v>521</v>
      </c>
      <c r="AV24" s="4" t="s">
        <v>522</v>
      </c>
      <c r="AW24" s="4" t="s">
        <v>523</v>
      </c>
      <c r="AX24" s="4" t="s">
        <v>524</v>
      </c>
      <c r="AY24" s="4" t="s">
        <v>525</v>
      </c>
      <c r="AZ24" s="4" t="s">
        <v>526</v>
      </c>
      <c r="BA24" s="4" t="s">
        <v>527</v>
      </c>
      <c r="BB24" s="4" t="s">
        <v>528</v>
      </c>
      <c r="BC24" s="4" t="s">
        <v>529</v>
      </c>
      <c r="BD24" s="4" t="s">
        <v>530</v>
      </c>
      <c r="BE24" s="4" t="s">
        <v>531</v>
      </c>
      <c r="BF24" s="4" t="s">
        <v>532</v>
      </c>
      <c r="BG24" s="4" t="s">
        <v>533</v>
      </c>
      <c r="BH24" s="4" t="s">
        <v>534</v>
      </c>
      <c r="BI24" s="4" t="s">
        <v>535</v>
      </c>
      <c r="BJ24" s="4" t="s">
        <v>536</v>
      </c>
      <c r="BK24" s="4" t="s">
        <v>537</v>
      </c>
      <c r="BL24" s="4" t="s">
        <v>538</v>
      </c>
      <c r="BM24" s="4" t="s">
        <v>539</v>
      </c>
      <c r="BN24" s="4" t="s">
        <v>540</v>
      </c>
      <c r="BO24" s="4" t="s">
        <v>541</v>
      </c>
      <c r="BP24" s="4" t="s">
        <v>542</v>
      </c>
      <c r="BQ24" s="4" t="s">
        <v>543</v>
      </c>
      <c r="BR24" s="4" t="s">
        <v>544</v>
      </c>
      <c r="BS24" s="4" t="s">
        <v>545</v>
      </c>
      <c r="BT24" s="4" t="s">
        <v>546</v>
      </c>
      <c r="BU24" s="4" t="s">
        <v>547</v>
      </c>
      <c r="BV24" s="4" t="s">
        <v>548</v>
      </c>
      <c r="BW24" s="4" t="s">
        <v>549</v>
      </c>
      <c r="BX24" s="4" t="s">
        <v>550</v>
      </c>
      <c r="BY24" s="4" t="s">
        <v>551</v>
      </c>
      <c r="BZ24" s="4" t="s">
        <v>552</v>
      </c>
      <c r="CA24" s="4" t="s">
        <v>553</v>
      </c>
      <c r="CB24" s="4" t="s">
        <v>554</v>
      </c>
      <c r="CC24" s="4" t="s">
        <v>555</v>
      </c>
      <c r="CD24" s="4" t="s">
        <v>556</v>
      </c>
      <c r="CE24" s="4" t="s">
        <v>557</v>
      </c>
      <c r="CF24" s="4" t="s">
        <v>558</v>
      </c>
      <c r="CG24" s="4" t="s">
        <v>559</v>
      </c>
      <c r="CH24" s="4" t="s">
        <v>560</v>
      </c>
      <c r="CI24" s="4" t="s">
        <v>561</v>
      </c>
      <c r="CJ24" s="4" t="s">
        <v>562</v>
      </c>
      <c r="CK24" s="4" t="s">
        <v>563</v>
      </c>
      <c r="CL24" s="4" t="s">
        <v>564</v>
      </c>
      <c r="CM24" s="4" t="s">
        <v>565</v>
      </c>
      <c r="CN24" s="4" t="s">
        <v>566</v>
      </c>
    </row>
    <row r="25" spans="1:92" s="4" customFormat="1" x14ac:dyDescent="0.3">
      <c r="A25" s="8" t="s">
        <v>567</v>
      </c>
      <c r="B25" s="4" t="s">
        <v>568</v>
      </c>
      <c r="C25" s="33" t="s">
        <v>569</v>
      </c>
      <c r="D25" s="4" t="s">
        <v>570</v>
      </c>
      <c r="E25" s="24">
        <v>0.43198865740740744</v>
      </c>
      <c r="F25" s="4">
        <v>6.5500999999999996</v>
      </c>
      <c r="G25" s="4" t="s">
        <v>568</v>
      </c>
      <c r="H25" s="12">
        <v>1408000</v>
      </c>
      <c r="I25" s="12">
        <v>59000</v>
      </c>
      <c r="J25" s="4">
        <v>0</v>
      </c>
      <c r="K25" s="4">
        <v>4710</v>
      </c>
      <c r="L25" s="4">
        <v>560</v>
      </c>
      <c r="M25" s="4">
        <v>14.023</v>
      </c>
      <c r="N25" s="4">
        <v>288</v>
      </c>
      <c r="O25" s="4">
        <v>37</v>
      </c>
      <c r="P25" s="4">
        <v>20.068999999999999</v>
      </c>
      <c r="Q25" s="4">
        <v>1390</v>
      </c>
      <c r="R25" s="4">
        <v>290</v>
      </c>
      <c r="S25" s="4">
        <v>583.71</v>
      </c>
      <c r="T25" s="25">
        <v>118.6</v>
      </c>
      <c r="U25" s="4">
        <v>9.8000000000000007</v>
      </c>
      <c r="V25" s="4">
        <v>1.0931999999999999</v>
      </c>
      <c r="W25" s="4">
        <v>5580</v>
      </c>
      <c r="X25" s="4">
        <v>740</v>
      </c>
      <c r="Y25" s="4">
        <v>26.347000000000001</v>
      </c>
      <c r="Z25" s="4">
        <v>4520</v>
      </c>
      <c r="AA25" s="4">
        <v>370</v>
      </c>
      <c r="AB25" s="4">
        <v>0.11962</v>
      </c>
      <c r="AC25" s="12">
        <v>412000</v>
      </c>
      <c r="AD25" s="12">
        <v>19000</v>
      </c>
      <c r="AE25" s="4">
        <v>4.5060000000000002</v>
      </c>
      <c r="AF25" s="4">
        <v>279</v>
      </c>
      <c r="AG25" s="4">
        <v>26</v>
      </c>
      <c r="AH25" s="4">
        <v>0.12992000000000001</v>
      </c>
      <c r="AI25" s="4">
        <v>84</v>
      </c>
      <c r="AJ25" s="4">
        <v>18</v>
      </c>
      <c r="AK25" s="4">
        <v>6.5797999999999995E-2</v>
      </c>
      <c r="AL25" s="4">
        <v>191</v>
      </c>
      <c r="AM25" s="4">
        <v>44</v>
      </c>
      <c r="AN25" s="4">
        <v>7.3214000000000001E-2</v>
      </c>
      <c r="AO25" s="4">
        <v>17.5</v>
      </c>
      <c r="AP25" s="4">
        <v>3.7</v>
      </c>
      <c r="AQ25" s="4">
        <v>2.8621000000000001E-2</v>
      </c>
      <c r="AR25" s="4">
        <v>72</v>
      </c>
      <c r="AS25" s="4">
        <v>15</v>
      </c>
      <c r="AT25" s="4">
        <v>0.19497999999999999</v>
      </c>
      <c r="AU25" s="4">
        <v>25.8</v>
      </c>
      <c r="AV25" s="4">
        <v>4.3</v>
      </c>
      <c r="AW25" s="4">
        <v>0.26079000000000002</v>
      </c>
      <c r="AX25" s="4">
        <v>0.84</v>
      </c>
      <c r="AY25" s="4">
        <v>0.3</v>
      </c>
      <c r="AZ25" s="4">
        <v>0.21085999999999999</v>
      </c>
      <c r="BA25" s="4">
        <v>52</v>
      </c>
      <c r="BB25" s="4">
        <v>6.5</v>
      </c>
      <c r="BC25" s="4">
        <v>0.52434000000000003</v>
      </c>
      <c r="BD25" s="4">
        <v>19.7</v>
      </c>
      <c r="BE25" s="4">
        <v>3.1</v>
      </c>
      <c r="BF25" s="4">
        <v>3.3813000000000003E-2</v>
      </c>
      <c r="BG25" s="4">
        <v>255</v>
      </c>
      <c r="BH25" s="4">
        <v>22</v>
      </c>
      <c r="BI25" s="4">
        <v>9.2707999999999999E-2</v>
      </c>
      <c r="BJ25" s="4">
        <v>121.8</v>
      </c>
      <c r="BK25" s="4">
        <v>9.9</v>
      </c>
      <c r="BL25" s="4">
        <v>2.8572E-2</v>
      </c>
      <c r="BM25" s="4">
        <v>709</v>
      </c>
      <c r="BN25" s="4">
        <v>43</v>
      </c>
      <c r="BO25" s="4">
        <v>6.7176E-2</v>
      </c>
      <c r="BP25" s="4">
        <v>189</v>
      </c>
      <c r="BQ25" s="4">
        <v>16</v>
      </c>
      <c r="BR25" s="4">
        <v>2.3292E-2</v>
      </c>
      <c r="BS25" s="4">
        <v>1978</v>
      </c>
      <c r="BT25" s="4">
        <v>97</v>
      </c>
      <c r="BU25" s="4">
        <v>0.33856000000000003</v>
      </c>
      <c r="BV25" s="4">
        <v>406</v>
      </c>
      <c r="BW25" s="4">
        <v>16</v>
      </c>
      <c r="BX25" s="4">
        <v>4.4988E-2</v>
      </c>
      <c r="BY25" s="4">
        <v>11000</v>
      </c>
      <c r="BZ25" s="4">
        <v>470</v>
      </c>
      <c r="CA25" s="4">
        <v>7.4449000000000001E-2</v>
      </c>
      <c r="CB25" s="4">
        <v>256.60000000000002</v>
      </c>
      <c r="CC25" s="4">
        <v>9.4</v>
      </c>
      <c r="CD25" s="4">
        <v>6.3511999999999999E-2</v>
      </c>
      <c r="CE25" s="4">
        <v>30.1</v>
      </c>
      <c r="CF25" s="4">
        <v>5.6</v>
      </c>
      <c r="CG25" s="4">
        <v>0.18522</v>
      </c>
      <c r="CH25" s="4">
        <v>1710</v>
      </c>
      <c r="CI25" s="4">
        <v>100</v>
      </c>
      <c r="CJ25" s="4">
        <v>0</v>
      </c>
      <c r="CK25" s="4">
        <v>2590</v>
      </c>
      <c r="CL25" s="4">
        <v>170</v>
      </c>
      <c r="CM25" s="4">
        <v>0.24645</v>
      </c>
      <c r="CN25" s="4" t="s">
        <v>571</v>
      </c>
    </row>
    <row r="26" spans="1:92" s="4" customFormat="1" x14ac:dyDescent="0.3">
      <c r="A26" s="8" t="s">
        <v>572</v>
      </c>
      <c r="B26" s="4" t="s">
        <v>573</v>
      </c>
      <c r="C26" s="33" t="s">
        <v>574</v>
      </c>
      <c r="D26" s="4" t="s">
        <v>570</v>
      </c>
      <c r="E26" s="24">
        <v>0.43438657407407405</v>
      </c>
      <c r="F26" s="4">
        <v>16.152000000000001</v>
      </c>
      <c r="G26" s="4" t="s">
        <v>573</v>
      </c>
      <c r="H26" s="12">
        <v>913000</v>
      </c>
      <c r="I26" s="12">
        <v>89000</v>
      </c>
      <c r="J26" s="4">
        <v>0</v>
      </c>
      <c r="K26" s="4">
        <v>191</v>
      </c>
      <c r="L26" s="4">
        <v>18</v>
      </c>
      <c r="M26" s="4">
        <v>17.459</v>
      </c>
      <c r="N26" s="4">
        <v>484</v>
      </c>
      <c r="O26" s="4">
        <v>62</v>
      </c>
      <c r="P26" s="4">
        <v>15.058999999999999</v>
      </c>
      <c r="Q26" s="4">
        <v>1700</v>
      </c>
      <c r="R26" s="4">
        <v>460</v>
      </c>
      <c r="S26" s="4">
        <v>533.01</v>
      </c>
      <c r="T26" s="34">
        <v>42.7</v>
      </c>
      <c r="U26" s="4">
        <v>5.3</v>
      </c>
      <c r="V26" s="4">
        <v>1.6606000000000001</v>
      </c>
      <c r="W26" s="12">
        <v>13900</v>
      </c>
      <c r="X26" s="12">
        <v>1700</v>
      </c>
      <c r="Y26" s="4">
        <v>26.198</v>
      </c>
      <c r="Z26" s="12">
        <v>26100</v>
      </c>
      <c r="AA26" s="12">
        <v>2800</v>
      </c>
      <c r="AB26" s="4">
        <v>0.14712</v>
      </c>
      <c r="AC26" s="12">
        <v>514000</v>
      </c>
      <c r="AD26" s="12">
        <v>21000</v>
      </c>
      <c r="AE26" s="4">
        <v>7.3901000000000003</v>
      </c>
      <c r="AF26" s="4">
        <v>334</v>
      </c>
      <c r="AG26" s="4">
        <v>24</v>
      </c>
      <c r="AH26" s="4">
        <v>0.10485</v>
      </c>
      <c r="AI26" s="4">
        <v>129</v>
      </c>
      <c r="AJ26" s="4">
        <v>19</v>
      </c>
      <c r="AK26" s="4">
        <v>8.5097999999999993E-2</v>
      </c>
      <c r="AL26" s="4">
        <v>516</v>
      </c>
      <c r="AM26" s="4">
        <v>62</v>
      </c>
      <c r="AN26" s="4">
        <v>8.7150000000000005E-2</v>
      </c>
      <c r="AO26" s="4">
        <v>22</v>
      </c>
      <c r="AP26" s="4">
        <v>3.5</v>
      </c>
      <c r="AQ26" s="4">
        <v>4.7173E-2</v>
      </c>
      <c r="AR26" s="4">
        <v>99</v>
      </c>
      <c r="AS26" s="4">
        <v>13</v>
      </c>
      <c r="AT26" s="4">
        <v>0</v>
      </c>
      <c r="AU26" s="4">
        <v>62.4</v>
      </c>
      <c r="AV26" s="4">
        <v>8.5</v>
      </c>
      <c r="AW26" s="4">
        <v>0</v>
      </c>
      <c r="AX26" s="4">
        <v>0.72599999999999998</v>
      </c>
      <c r="AY26" s="4">
        <v>9.6000000000000002E-2</v>
      </c>
      <c r="AZ26" s="4">
        <v>0.20202000000000001</v>
      </c>
      <c r="BA26" s="4">
        <v>314</v>
      </c>
      <c r="BB26" s="4">
        <v>37</v>
      </c>
      <c r="BC26" s="4">
        <v>0.46233000000000002</v>
      </c>
      <c r="BD26" s="4">
        <v>137</v>
      </c>
      <c r="BE26" s="4">
        <v>16</v>
      </c>
      <c r="BF26" s="4">
        <v>0</v>
      </c>
      <c r="BG26" s="4">
        <v>2030</v>
      </c>
      <c r="BH26" s="4">
        <v>190</v>
      </c>
      <c r="BI26" s="4">
        <v>0.21537000000000001</v>
      </c>
      <c r="BJ26" s="4">
        <v>805</v>
      </c>
      <c r="BK26" s="4">
        <v>88</v>
      </c>
      <c r="BL26" s="4">
        <v>0</v>
      </c>
      <c r="BM26" s="4">
        <v>3930</v>
      </c>
      <c r="BN26" s="4">
        <v>400</v>
      </c>
      <c r="BO26" s="4">
        <v>0.20871999999999999</v>
      </c>
      <c r="BP26" s="4">
        <v>838</v>
      </c>
      <c r="BQ26" s="4">
        <v>80</v>
      </c>
      <c r="BR26" s="4">
        <v>4.8469999999999999E-2</v>
      </c>
      <c r="BS26" s="4">
        <v>7310</v>
      </c>
      <c r="BT26" s="4">
        <v>560</v>
      </c>
      <c r="BU26" s="4">
        <v>0</v>
      </c>
      <c r="BV26" s="4">
        <v>1219</v>
      </c>
      <c r="BW26" s="4">
        <v>80</v>
      </c>
      <c r="BX26" s="4">
        <v>8.9025000000000007E-2</v>
      </c>
      <c r="BY26" s="4">
        <v>11800</v>
      </c>
      <c r="BZ26" s="4">
        <v>380</v>
      </c>
      <c r="CA26" s="4">
        <v>0</v>
      </c>
      <c r="CB26" s="4">
        <v>69.7</v>
      </c>
      <c r="CC26" s="4">
        <v>3.4</v>
      </c>
      <c r="CD26" s="4">
        <v>3.8959000000000001E-2</v>
      </c>
      <c r="CE26" s="4">
        <v>54</v>
      </c>
      <c r="CF26" s="4">
        <v>9</v>
      </c>
      <c r="CG26" s="4">
        <v>0.38113999999999998</v>
      </c>
      <c r="CH26" s="4">
        <v>3940</v>
      </c>
      <c r="CI26" s="4">
        <v>340</v>
      </c>
      <c r="CJ26" s="4">
        <v>5.3176000000000001E-2</v>
      </c>
      <c r="CK26" s="4">
        <v>3870</v>
      </c>
      <c r="CL26" s="4">
        <v>180</v>
      </c>
      <c r="CM26" s="4">
        <v>0.35641</v>
      </c>
      <c r="CN26" s="4" t="s">
        <v>575</v>
      </c>
    </row>
    <row r="27" spans="1:92" s="4" customFormat="1" x14ac:dyDescent="0.3">
      <c r="A27" s="8" t="s">
        <v>576</v>
      </c>
      <c r="B27" s="4" t="s">
        <v>577</v>
      </c>
      <c r="C27" s="33" t="s">
        <v>578</v>
      </c>
      <c r="D27" s="4" t="s">
        <v>570</v>
      </c>
      <c r="E27" s="24">
        <v>0.4355539351851852</v>
      </c>
      <c r="F27" s="4">
        <v>4.5031999999999996</v>
      </c>
      <c r="G27" s="4" t="s">
        <v>577</v>
      </c>
      <c r="H27" s="12">
        <v>1128000</v>
      </c>
      <c r="I27" s="12">
        <v>76000</v>
      </c>
      <c r="J27" s="4">
        <v>0</v>
      </c>
      <c r="K27" s="4">
        <v>690</v>
      </c>
      <c r="L27" s="4">
        <v>220</v>
      </c>
      <c r="M27" s="4">
        <v>25.448</v>
      </c>
      <c r="N27" s="4">
        <v>312</v>
      </c>
      <c r="O27" s="4">
        <v>92</v>
      </c>
      <c r="P27" s="4">
        <v>20.241</v>
      </c>
      <c r="Q27" s="12">
        <v>2000</v>
      </c>
      <c r="R27" s="12">
        <v>1800</v>
      </c>
      <c r="S27" s="4">
        <v>1092</v>
      </c>
      <c r="T27" s="31">
        <v>27.2</v>
      </c>
      <c r="U27" s="4">
        <v>5.4</v>
      </c>
      <c r="V27" s="4">
        <v>2.3614000000000002</v>
      </c>
      <c r="W27" s="12">
        <v>1900</v>
      </c>
      <c r="X27" s="12">
        <v>2000</v>
      </c>
      <c r="Y27" s="4">
        <v>44.481000000000002</v>
      </c>
      <c r="Z27" s="4">
        <v>3370</v>
      </c>
      <c r="AA27" s="4">
        <v>120</v>
      </c>
      <c r="AB27" s="4">
        <v>0.22838</v>
      </c>
      <c r="AC27" s="12">
        <v>483000</v>
      </c>
      <c r="AD27" s="12">
        <v>26000</v>
      </c>
      <c r="AE27" s="4">
        <v>6.3074000000000003</v>
      </c>
      <c r="AF27" s="4">
        <v>12.2</v>
      </c>
      <c r="AG27" s="4">
        <v>1.5</v>
      </c>
      <c r="AH27" s="4">
        <v>0.20039999999999999</v>
      </c>
      <c r="AI27" s="4">
        <v>2.4</v>
      </c>
      <c r="AJ27" s="4">
        <v>1.4</v>
      </c>
      <c r="AK27" s="4">
        <v>7.8386999999999998E-2</v>
      </c>
      <c r="AL27" s="4">
        <v>20.6</v>
      </c>
      <c r="AM27" s="4">
        <v>1.5</v>
      </c>
      <c r="AN27" s="4">
        <v>5.8861999999999998E-2</v>
      </c>
      <c r="AO27" s="4">
        <v>0.88</v>
      </c>
      <c r="AP27" s="4">
        <v>0.36</v>
      </c>
      <c r="AQ27" s="4">
        <v>6.8698999999999996E-2</v>
      </c>
      <c r="AR27" s="4">
        <v>7.2</v>
      </c>
      <c r="AS27" s="4">
        <v>2.6</v>
      </c>
      <c r="AT27" s="4">
        <v>0.18034</v>
      </c>
      <c r="AU27" s="4">
        <v>14.9</v>
      </c>
      <c r="AV27" s="4">
        <v>2.2000000000000002</v>
      </c>
      <c r="AW27" s="4">
        <v>0.40637000000000001</v>
      </c>
      <c r="AX27" s="4">
        <v>1.67</v>
      </c>
      <c r="AY27" s="4">
        <v>0.44</v>
      </c>
      <c r="AZ27" s="4">
        <v>0.17587</v>
      </c>
      <c r="BA27" s="4">
        <v>78.099999999999994</v>
      </c>
      <c r="BB27" s="4">
        <v>5.7</v>
      </c>
      <c r="BC27" s="4">
        <v>1.2658</v>
      </c>
      <c r="BD27" s="4">
        <v>25.2</v>
      </c>
      <c r="BE27" s="4">
        <v>3.2</v>
      </c>
      <c r="BF27" s="4">
        <v>5.0708000000000003E-2</v>
      </c>
      <c r="BG27" s="4">
        <v>297</v>
      </c>
      <c r="BH27" s="4">
        <v>12</v>
      </c>
      <c r="BI27" s="4">
        <v>0</v>
      </c>
      <c r="BJ27" s="4">
        <v>111.8</v>
      </c>
      <c r="BK27" s="4">
        <v>7.3</v>
      </c>
      <c r="BL27" s="4">
        <v>7.2106000000000003E-2</v>
      </c>
      <c r="BM27" s="4">
        <v>475</v>
      </c>
      <c r="BN27" s="4">
        <v>29</v>
      </c>
      <c r="BO27" s="4">
        <v>0.13457</v>
      </c>
      <c r="BP27" s="4">
        <v>101.1</v>
      </c>
      <c r="BQ27" s="4">
        <v>5.7</v>
      </c>
      <c r="BR27" s="4">
        <v>4.6580000000000003E-2</v>
      </c>
      <c r="BS27" s="4">
        <v>903</v>
      </c>
      <c r="BT27" s="4">
        <v>29</v>
      </c>
      <c r="BU27" s="4">
        <v>0</v>
      </c>
      <c r="BV27" s="4">
        <v>168.7</v>
      </c>
      <c r="BW27" s="4">
        <v>9.1</v>
      </c>
      <c r="BX27" s="4">
        <v>0.10863</v>
      </c>
      <c r="BY27" s="4">
        <v>10680</v>
      </c>
      <c r="BZ27" s="4">
        <v>380</v>
      </c>
      <c r="CA27" s="4">
        <v>0</v>
      </c>
      <c r="CB27" s="4">
        <v>4.78</v>
      </c>
      <c r="CC27" s="4">
        <v>0.52</v>
      </c>
      <c r="CD27" s="4">
        <v>8.3405000000000007E-2</v>
      </c>
      <c r="CE27" s="4">
        <v>0.08</v>
      </c>
      <c r="CF27" s="4">
        <v>0.15</v>
      </c>
      <c r="CG27" s="4">
        <v>0.28421000000000002</v>
      </c>
      <c r="CH27" s="4">
        <v>144</v>
      </c>
      <c r="CI27" s="4">
        <v>12</v>
      </c>
      <c r="CJ27" s="4">
        <v>3.0837E-2</v>
      </c>
      <c r="CK27" s="4">
        <v>205.5</v>
      </c>
      <c r="CL27" s="4">
        <v>9.6999999999999993</v>
      </c>
      <c r="CM27" s="4">
        <v>0.30931999999999998</v>
      </c>
      <c r="CN27" s="4" t="s">
        <v>579</v>
      </c>
    </row>
    <row r="28" spans="1:92" s="4" customFormat="1" x14ac:dyDescent="0.3">
      <c r="A28" s="8" t="s">
        <v>580</v>
      </c>
      <c r="B28" s="4" t="s">
        <v>581</v>
      </c>
      <c r="C28" s="33" t="s">
        <v>582</v>
      </c>
      <c r="D28" s="4" t="s">
        <v>570</v>
      </c>
      <c r="E28" s="24">
        <v>0.43777777777777777</v>
      </c>
      <c r="F28" s="4">
        <v>16.151</v>
      </c>
      <c r="G28" s="4" t="s">
        <v>581</v>
      </c>
      <c r="H28" s="12">
        <v>1290000</v>
      </c>
      <c r="I28" s="12">
        <v>130000</v>
      </c>
      <c r="J28" s="4">
        <v>0</v>
      </c>
      <c r="K28" s="4">
        <v>16160</v>
      </c>
      <c r="L28" s="4">
        <v>700</v>
      </c>
      <c r="M28" s="4">
        <v>15.596</v>
      </c>
      <c r="N28" s="4">
        <v>194</v>
      </c>
      <c r="O28" s="4">
        <v>38</v>
      </c>
      <c r="P28" s="4">
        <v>18.847000000000001</v>
      </c>
      <c r="Q28" s="4">
        <v>1370</v>
      </c>
      <c r="R28" s="4">
        <v>250</v>
      </c>
      <c r="S28" s="4">
        <v>326.2</v>
      </c>
      <c r="T28" s="25">
        <v>276</v>
      </c>
      <c r="U28" s="4">
        <v>13</v>
      </c>
      <c r="V28" s="4">
        <v>1.0799000000000001</v>
      </c>
      <c r="W28" s="4">
        <v>4320</v>
      </c>
      <c r="X28" s="4">
        <v>220</v>
      </c>
      <c r="Y28" s="4">
        <v>14.566000000000001</v>
      </c>
      <c r="Z28" s="4">
        <v>1508</v>
      </c>
      <c r="AA28" s="4">
        <v>61</v>
      </c>
      <c r="AB28" s="4">
        <v>0.14094000000000001</v>
      </c>
      <c r="AC28" s="12">
        <v>180000</v>
      </c>
      <c r="AD28" s="12">
        <v>15000</v>
      </c>
      <c r="AE28" s="4">
        <v>2.5074999999999998</v>
      </c>
      <c r="AF28" s="4">
        <v>58.1</v>
      </c>
      <c r="AG28" s="4">
        <v>3.2</v>
      </c>
      <c r="AH28" s="4">
        <v>0.14016000000000001</v>
      </c>
      <c r="AI28" s="4">
        <v>25.1</v>
      </c>
      <c r="AJ28" s="4">
        <v>1.5</v>
      </c>
      <c r="AK28" s="4">
        <v>1.7524999999999999E-2</v>
      </c>
      <c r="AL28" s="4">
        <v>67.2</v>
      </c>
      <c r="AM28" s="4">
        <v>2.4</v>
      </c>
      <c r="AN28" s="4">
        <v>3.8003000000000002E-2</v>
      </c>
      <c r="AO28" s="4">
        <v>5.68</v>
      </c>
      <c r="AP28" s="4">
        <v>0.28000000000000003</v>
      </c>
      <c r="AQ28" s="4">
        <v>9.9283999999999997E-2</v>
      </c>
      <c r="AR28" s="4">
        <v>23.6</v>
      </c>
      <c r="AS28" s="4">
        <v>1.5</v>
      </c>
      <c r="AT28" s="4">
        <v>0.36160999999999999</v>
      </c>
      <c r="AU28" s="4">
        <v>8.85</v>
      </c>
      <c r="AV28" s="4">
        <v>0.75</v>
      </c>
      <c r="AW28" s="4">
        <v>0.32927000000000001</v>
      </c>
      <c r="AX28" s="4">
        <v>0.73</v>
      </c>
      <c r="AY28" s="4">
        <v>0.11</v>
      </c>
      <c r="AZ28" s="4">
        <v>0.15589</v>
      </c>
      <c r="BA28" s="4">
        <v>33.6</v>
      </c>
      <c r="BB28" s="4">
        <v>1.4</v>
      </c>
      <c r="BC28" s="4">
        <v>0.55920999999999998</v>
      </c>
      <c r="BD28" s="4">
        <v>11.73</v>
      </c>
      <c r="BE28" s="4">
        <v>0.51</v>
      </c>
      <c r="BF28" s="4">
        <v>0</v>
      </c>
      <c r="BG28" s="4">
        <v>143.80000000000001</v>
      </c>
      <c r="BH28" s="4">
        <v>6.4</v>
      </c>
      <c r="BI28" s="4">
        <v>0</v>
      </c>
      <c r="BJ28" s="4">
        <v>52.4</v>
      </c>
      <c r="BK28" s="4">
        <v>2</v>
      </c>
      <c r="BL28" s="4">
        <v>2.8715999999999998E-2</v>
      </c>
      <c r="BM28" s="4">
        <v>228</v>
      </c>
      <c r="BN28" s="4">
        <v>11</v>
      </c>
      <c r="BO28" s="4">
        <v>0</v>
      </c>
      <c r="BP28" s="4">
        <v>43.9</v>
      </c>
      <c r="BQ28" s="4">
        <v>2</v>
      </c>
      <c r="BR28" s="4">
        <v>4.3665000000000002E-2</v>
      </c>
      <c r="BS28" s="4">
        <v>373</v>
      </c>
      <c r="BT28" s="4">
        <v>17</v>
      </c>
      <c r="BU28" s="4">
        <v>0</v>
      </c>
      <c r="BV28" s="4">
        <v>69.8</v>
      </c>
      <c r="BW28" s="4">
        <v>3.2</v>
      </c>
      <c r="BX28" s="4">
        <v>2.3605999999999999E-2</v>
      </c>
      <c r="BY28" s="4">
        <v>3730</v>
      </c>
      <c r="BZ28" s="4">
        <v>370</v>
      </c>
      <c r="CA28" s="4">
        <v>0</v>
      </c>
      <c r="CB28" s="4">
        <v>7.92</v>
      </c>
      <c r="CC28" s="4">
        <v>0.36</v>
      </c>
      <c r="CD28" s="4">
        <v>1.9425999999999999E-2</v>
      </c>
      <c r="CE28" s="4">
        <v>2.82</v>
      </c>
      <c r="CF28" s="4">
        <v>0.26</v>
      </c>
      <c r="CG28" s="4">
        <v>0.26621</v>
      </c>
      <c r="CH28" s="4">
        <v>129.6</v>
      </c>
      <c r="CI28" s="4">
        <v>5.9</v>
      </c>
      <c r="CJ28" s="4">
        <v>0</v>
      </c>
      <c r="CK28" s="4">
        <v>154.4</v>
      </c>
      <c r="CL28" s="4">
        <v>6.3</v>
      </c>
      <c r="CM28" s="4">
        <v>0.23075999999999999</v>
      </c>
      <c r="CN28" s="4" t="s">
        <v>583</v>
      </c>
    </row>
    <row r="29" spans="1:92" x14ac:dyDescent="0.3">
      <c r="AW29" s="1" t="s">
        <v>344</v>
      </c>
      <c r="AX29" s="23">
        <v>35</v>
      </c>
      <c r="AY29" s="26">
        <f>4800/(5.711-LOG10(AX29))</f>
        <v>1151.9266575716292</v>
      </c>
      <c r="AZ29" s="26">
        <f>AY29-273.15</f>
        <v>878.77665757162924</v>
      </c>
      <c r="BB29" s="4"/>
      <c r="BC29" s="4"/>
      <c r="BD29" s="4"/>
      <c r="BE29" s="4"/>
      <c r="BF29" s="4"/>
      <c r="BI29" s="4"/>
      <c r="BJ29" s="4"/>
      <c r="BK29" s="4"/>
      <c r="BL29" s="22"/>
      <c r="BM29" s="4"/>
    </row>
    <row r="30" spans="1:92" s="4" customFormat="1" x14ac:dyDescent="0.3">
      <c r="A30" s="8"/>
      <c r="B30" s="4" t="s">
        <v>477</v>
      </c>
      <c r="C30" s="33" t="s">
        <v>478</v>
      </c>
      <c r="D30" s="4" t="s">
        <v>193</v>
      </c>
      <c r="E30" s="4" t="s">
        <v>479</v>
      </c>
      <c r="F30" s="4" t="s">
        <v>480</v>
      </c>
      <c r="G30" s="4" t="s">
        <v>481</v>
      </c>
      <c r="H30" s="4" t="s">
        <v>482</v>
      </c>
      <c r="I30" s="4" t="s">
        <v>483</v>
      </c>
      <c r="J30" s="4" t="s">
        <v>484</v>
      </c>
      <c r="K30" s="4" t="s">
        <v>485</v>
      </c>
      <c r="L30" s="4" t="s">
        <v>486</v>
      </c>
      <c r="M30" s="4" t="s">
        <v>487</v>
      </c>
      <c r="N30" s="4" t="s">
        <v>488</v>
      </c>
      <c r="O30" s="4" t="s">
        <v>489</v>
      </c>
      <c r="P30" s="4" t="s">
        <v>490</v>
      </c>
      <c r="Q30" s="4" t="s">
        <v>491</v>
      </c>
      <c r="R30" s="4" t="s">
        <v>492</v>
      </c>
      <c r="S30" s="4" t="s">
        <v>493</v>
      </c>
      <c r="T30" s="4" t="s">
        <v>494</v>
      </c>
      <c r="U30" s="4" t="s">
        <v>495</v>
      </c>
      <c r="V30" s="4" t="s">
        <v>496</v>
      </c>
      <c r="W30" s="4" t="s">
        <v>497</v>
      </c>
      <c r="X30" s="4" t="s">
        <v>498</v>
      </c>
      <c r="Y30" s="4" t="s">
        <v>499</v>
      </c>
      <c r="Z30" s="4" t="s">
        <v>500</v>
      </c>
      <c r="AA30" s="4" t="s">
        <v>501</v>
      </c>
      <c r="AB30" s="4" t="s">
        <v>502</v>
      </c>
      <c r="AC30" s="4" t="s">
        <v>503</v>
      </c>
      <c r="AD30" s="4" t="s">
        <v>504</v>
      </c>
      <c r="AE30" s="4" t="s">
        <v>505</v>
      </c>
      <c r="AF30" s="4" t="s">
        <v>506</v>
      </c>
      <c r="AG30" s="4" t="s">
        <v>507</v>
      </c>
      <c r="AH30" s="4" t="s">
        <v>508</v>
      </c>
      <c r="AI30" s="4" t="s">
        <v>509</v>
      </c>
      <c r="AJ30" s="4" t="s">
        <v>510</v>
      </c>
      <c r="AK30" s="4" t="s">
        <v>511</v>
      </c>
      <c r="AL30" s="4" t="s">
        <v>512</v>
      </c>
      <c r="AM30" s="4" t="s">
        <v>513</v>
      </c>
      <c r="AN30" s="4" t="s">
        <v>514</v>
      </c>
      <c r="AO30" s="4" t="s">
        <v>515</v>
      </c>
      <c r="AP30" s="4" t="s">
        <v>516</v>
      </c>
      <c r="AQ30" s="4" t="s">
        <v>517</v>
      </c>
      <c r="AR30" s="4" t="s">
        <v>518</v>
      </c>
      <c r="AS30" s="4" t="s">
        <v>519</v>
      </c>
      <c r="AT30" s="4" t="s">
        <v>520</v>
      </c>
      <c r="AU30" s="4" t="s">
        <v>521</v>
      </c>
      <c r="AV30" s="4" t="s">
        <v>522</v>
      </c>
      <c r="AW30" s="4" t="s">
        <v>523</v>
      </c>
      <c r="AX30" s="4" t="s">
        <v>524</v>
      </c>
      <c r="AY30" s="4" t="s">
        <v>525</v>
      </c>
      <c r="AZ30" s="4" t="s">
        <v>526</v>
      </c>
      <c r="BA30" s="4" t="s">
        <v>527</v>
      </c>
      <c r="BB30" s="4" t="s">
        <v>528</v>
      </c>
      <c r="BC30" s="4" t="s">
        <v>529</v>
      </c>
      <c r="BD30" s="4" t="s">
        <v>530</v>
      </c>
      <c r="BE30" s="4" t="s">
        <v>531</v>
      </c>
      <c r="BF30" s="4" t="s">
        <v>532</v>
      </c>
      <c r="BG30" s="4" t="s">
        <v>533</v>
      </c>
      <c r="BH30" s="4" t="s">
        <v>534</v>
      </c>
      <c r="BI30" s="4" t="s">
        <v>535</v>
      </c>
      <c r="BJ30" s="4" t="s">
        <v>536</v>
      </c>
      <c r="BK30" s="4" t="s">
        <v>537</v>
      </c>
      <c r="BL30" s="4" t="s">
        <v>538</v>
      </c>
      <c r="BM30" s="4" t="s">
        <v>539</v>
      </c>
      <c r="BN30" s="4" t="s">
        <v>540</v>
      </c>
      <c r="BO30" s="4" t="s">
        <v>541</v>
      </c>
      <c r="BP30" s="4" t="s">
        <v>542</v>
      </c>
      <c r="BQ30" s="4" t="s">
        <v>543</v>
      </c>
      <c r="BR30" s="4" t="s">
        <v>544</v>
      </c>
      <c r="BS30" s="4" t="s">
        <v>545</v>
      </c>
      <c r="BT30" s="4" t="s">
        <v>546</v>
      </c>
      <c r="BU30" s="4" t="s">
        <v>547</v>
      </c>
      <c r="BV30" s="4" t="s">
        <v>548</v>
      </c>
      <c r="BW30" s="4" t="s">
        <v>549</v>
      </c>
      <c r="BX30" s="4" t="s">
        <v>550</v>
      </c>
      <c r="BY30" s="4" t="s">
        <v>551</v>
      </c>
      <c r="BZ30" s="4" t="s">
        <v>552</v>
      </c>
      <c r="CA30" s="4" t="s">
        <v>553</v>
      </c>
      <c r="CB30" s="4" t="s">
        <v>554</v>
      </c>
      <c r="CC30" s="4" t="s">
        <v>555</v>
      </c>
      <c r="CD30" s="4" t="s">
        <v>556</v>
      </c>
      <c r="CE30" s="4" t="s">
        <v>557</v>
      </c>
      <c r="CF30" s="4" t="s">
        <v>558</v>
      </c>
      <c r="CG30" s="4" t="s">
        <v>559</v>
      </c>
      <c r="CH30" s="4" t="s">
        <v>560</v>
      </c>
      <c r="CI30" s="4" t="s">
        <v>561</v>
      </c>
      <c r="CJ30" s="4" t="s">
        <v>562</v>
      </c>
      <c r="CK30" s="4" t="s">
        <v>563</v>
      </c>
      <c r="CL30" s="4" t="s">
        <v>564</v>
      </c>
      <c r="CM30" s="4" t="s">
        <v>565</v>
      </c>
      <c r="CN30" s="4" t="s">
        <v>566</v>
      </c>
    </row>
    <row r="31" spans="1:92" s="4" customFormat="1" x14ac:dyDescent="0.3">
      <c r="A31" s="8" t="s">
        <v>584</v>
      </c>
      <c r="B31" s="4" t="s">
        <v>585</v>
      </c>
      <c r="C31" s="33" t="s">
        <v>586</v>
      </c>
      <c r="D31" s="4" t="s">
        <v>570</v>
      </c>
      <c r="E31" s="24">
        <v>0.48685185185185187</v>
      </c>
      <c r="F31" s="4">
        <v>16.151</v>
      </c>
      <c r="G31" s="4" t="s">
        <v>585</v>
      </c>
      <c r="H31" s="12">
        <v>2240000</v>
      </c>
      <c r="I31" s="12">
        <v>220000</v>
      </c>
      <c r="J31" s="4">
        <v>0</v>
      </c>
      <c r="K31" s="12">
        <v>51900</v>
      </c>
      <c r="L31" s="12">
        <v>2600</v>
      </c>
      <c r="M31" s="4">
        <v>7.9020999999999999</v>
      </c>
      <c r="N31" s="4">
        <v>69</v>
      </c>
      <c r="O31" s="4">
        <v>22</v>
      </c>
      <c r="P31" s="4">
        <v>8.2034000000000002</v>
      </c>
      <c r="Q31" s="4">
        <v>1390</v>
      </c>
      <c r="R31" s="4">
        <v>170</v>
      </c>
      <c r="S31" s="4">
        <v>331.68</v>
      </c>
      <c r="T31" s="34">
        <v>22.9</v>
      </c>
      <c r="U31" s="4">
        <v>1.7</v>
      </c>
      <c r="V31" s="4">
        <v>0.90856000000000003</v>
      </c>
      <c r="W31" s="4">
        <v>498</v>
      </c>
      <c r="X31" s="4">
        <v>47</v>
      </c>
      <c r="Y31" s="4">
        <v>16.709</v>
      </c>
      <c r="Z31" s="4">
        <v>172</v>
      </c>
      <c r="AA31" s="4">
        <v>45</v>
      </c>
      <c r="AB31" s="4">
        <v>0.1067</v>
      </c>
      <c r="AC31" s="12">
        <v>16600</v>
      </c>
      <c r="AD31" s="12">
        <v>4100</v>
      </c>
      <c r="AE31" s="4">
        <v>2.7565</v>
      </c>
      <c r="AF31" s="4">
        <v>7.3</v>
      </c>
      <c r="AG31" s="4">
        <v>1.8</v>
      </c>
      <c r="AH31" s="4">
        <v>3.8023000000000001E-2</v>
      </c>
      <c r="AI31" s="4">
        <v>2.5299999999999998</v>
      </c>
      <c r="AJ31" s="4">
        <v>0.26</v>
      </c>
      <c r="AK31" s="4">
        <v>3.8296999999999998E-2</v>
      </c>
      <c r="AL31" s="4">
        <v>4.66</v>
      </c>
      <c r="AM31" s="4">
        <v>0.72</v>
      </c>
      <c r="AN31" s="4">
        <v>6.1745000000000001E-2</v>
      </c>
      <c r="AO31" s="4">
        <v>0.115</v>
      </c>
      <c r="AP31" s="4">
        <v>3.1E-2</v>
      </c>
      <c r="AQ31" s="4">
        <v>3.4106999999999998E-2</v>
      </c>
      <c r="AR31" s="4">
        <v>0.44</v>
      </c>
      <c r="AS31" s="4">
        <v>0.16</v>
      </c>
      <c r="AT31" s="4">
        <v>0.13189000000000001</v>
      </c>
      <c r="AU31" s="4">
        <v>0.25</v>
      </c>
      <c r="AV31" s="4">
        <v>0.14000000000000001</v>
      </c>
      <c r="AW31" s="4">
        <v>0</v>
      </c>
      <c r="AX31" s="4">
        <v>0.61</v>
      </c>
      <c r="AY31" s="4">
        <v>0.11</v>
      </c>
      <c r="AZ31" s="4">
        <v>5.9652999999999998E-2</v>
      </c>
      <c r="BA31" s="4">
        <v>1.7</v>
      </c>
      <c r="BB31" s="4">
        <v>0.53</v>
      </c>
      <c r="BC31" s="4">
        <v>0.24374000000000001</v>
      </c>
      <c r="BD31" s="4">
        <v>0.76</v>
      </c>
      <c r="BE31" s="4">
        <v>0.23</v>
      </c>
      <c r="BF31" s="4">
        <v>1.5803000000000001E-2</v>
      </c>
      <c r="BG31" s="4">
        <v>9.9</v>
      </c>
      <c r="BH31" s="4">
        <v>2.6</v>
      </c>
      <c r="BI31" s="4">
        <v>0</v>
      </c>
      <c r="BJ31" s="4">
        <v>4.4000000000000004</v>
      </c>
      <c r="BK31" s="4">
        <v>1.2</v>
      </c>
      <c r="BL31" s="4">
        <v>0</v>
      </c>
      <c r="BM31" s="4">
        <v>25</v>
      </c>
      <c r="BN31" s="4">
        <v>6.9</v>
      </c>
      <c r="BO31" s="4">
        <v>0</v>
      </c>
      <c r="BP31" s="4">
        <v>5.9</v>
      </c>
      <c r="BQ31" s="4">
        <v>1.6</v>
      </c>
      <c r="BR31" s="4">
        <v>2.5984E-2</v>
      </c>
      <c r="BS31" s="4">
        <v>57</v>
      </c>
      <c r="BT31" s="4">
        <v>14</v>
      </c>
      <c r="BU31" s="4">
        <v>0</v>
      </c>
      <c r="BV31" s="4">
        <v>11.2</v>
      </c>
      <c r="BW31" s="4">
        <v>3</v>
      </c>
      <c r="BX31" s="4">
        <v>0</v>
      </c>
      <c r="BY31" s="4">
        <v>620</v>
      </c>
      <c r="BZ31" s="4">
        <v>140</v>
      </c>
      <c r="CA31" s="4">
        <v>0</v>
      </c>
      <c r="CB31" s="4">
        <v>6.6</v>
      </c>
      <c r="CC31" s="4">
        <v>1.6</v>
      </c>
      <c r="CD31" s="4">
        <v>1.7528999999999999E-2</v>
      </c>
      <c r="CE31" s="4">
        <v>11.37</v>
      </c>
      <c r="CF31" s="4">
        <v>0.81</v>
      </c>
      <c r="CG31" s="4">
        <v>0.12358</v>
      </c>
      <c r="CH31" s="4">
        <v>104</v>
      </c>
      <c r="CI31" s="4">
        <v>27</v>
      </c>
      <c r="CJ31" s="4">
        <v>0</v>
      </c>
      <c r="CK31" s="4">
        <v>90</v>
      </c>
      <c r="CL31" s="4">
        <v>23</v>
      </c>
      <c r="CM31" s="4">
        <v>0.12717000000000001</v>
      </c>
      <c r="CN31" s="4" t="s">
        <v>587</v>
      </c>
    </row>
    <row r="32" spans="1:92" s="4" customFormat="1" x14ac:dyDescent="0.3">
      <c r="A32" s="8" t="s">
        <v>588</v>
      </c>
      <c r="B32" s="4" t="s">
        <v>589</v>
      </c>
      <c r="C32" s="33" t="s">
        <v>590</v>
      </c>
      <c r="D32" s="4" t="s">
        <v>570</v>
      </c>
      <c r="E32" s="24">
        <v>0.48745370370370367</v>
      </c>
      <c r="F32" s="4">
        <v>16.152000000000001</v>
      </c>
      <c r="G32" s="4" t="s">
        <v>589</v>
      </c>
      <c r="H32" s="12">
        <v>2040000</v>
      </c>
      <c r="I32" s="12">
        <v>220000</v>
      </c>
      <c r="J32" s="4">
        <v>0</v>
      </c>
      <c r="K32" s="12">
        <v>52200</v>
      </c>
      <c r="L32" s="12">
        <v>2200</v>
      </c>
      <c r="M32" s="4">
        <v>8.8698999999999995</v>
      </c>
      <c r="N32" s="4">
        <v>12</v>
      </c>
      <c r="O32" s="4">
        <v>28</v>
      </c>
      <c r="P32" s="4">
        <v>9.7068999999999992</v>
      </c>
      <c r="Q32" s="4">
        <v>1520</v>
      </c>
      <c r="R32" s="4">
        <v>190</v>
      </c>
      <c r="S32" s="4">
        <v>332.15</v>
      </c>
      <c r="T32" s="34">
        <v>28.9</v>
      </c>
      <c r="U32" s="4">
        <v>1.4</v>
      </c>
      <c r="V32" s="4">
        <v>1.1872</v>
      </c>
      <c r="W32" s="4">
        <v>473</v>
      </c>
      <c r="X32" s="4">
        <v>39</v>
      </c>
      <c r="Y32" s="4">
        <v>15.832000000000001</v>
      </c>
      <c r="Z32" s="4">
        <v>7.0999999999999994E-2</v>
      </c>
      <c r="AA32" s="4">
        <v>5.3999999999999999E-2</v>
      </c>
      <c r="AB32" s="4">
        <v>9.6739000000000006E-2</v>
      </c>
      <c r="AC32" s="4">
        <v>0.7</v>
      </c>
      <c r="AD32" s="4">
        <v>1.2</v>
      </c>
      <c r="AE32" s="4">
        <v>1.5254000000000001</v>
      </c>
      <c r="AF32" s="4">
        <v>1E-3</v>
      </c>
      <c r="AG32" s="4">
        <v>1.2E-2</v>
      </c>
      <c r="AH32" s="4">
        <v>5.8910999999999998E-2</v>
      </c>
      <c r="AI32" s="4">
        <v>3.09</v>
      </c>
      <c r="AJ32" s="4">
        <v>0.26</v>
      </c>
      <c r="AK32" s="4">
        <v>2.9145000000000001E-2</v>
      </c>
      <c r="AL32" s="4">
        <v>2.09</v>
      </c>
      <c r="AM32" s="4">
        <v>0.2</v>
      </c>
      <c r="AN32" s="4">
        <v>5.8841999999999998E-2</v>
      </c>
      <c r="AO32" s="4">
        <v>0.129</v>
      </c>
      <c r="AP32" s="4">
        <v>2.7E-2</v>
      </c>
      <c r="AQ32" s="4">
        <v>0</v>
      </c>
      <c r="AR32" s="4">
        <v>0.26</v>
      </c>
      <c r="AS32" s="4">
        <v>0.12</v>
      </c>
      <c r="AT32" s="4">
        <v>0.21340000000000001</v>
      </c>
      <c r="AU32" s="4">
        <v>8.0000000000000002E-3</v>
      </c>
      <c r="AV32" s="4">
        <v>1.4999999999999999E-2</v>
      </c>
      <c r="AW32" s="4">
        <v>0</v>
      </c>
      <c r="AX32" s="4">
        <v>0.64300000000000002</v>
      </c>
      <c r="AY32" s="4">
        <v>8.8999999999999996E-2</v>
      </c>
      <c r="AZ32" s="4">
        <v>0.13285</v>
      </c>
      <c r="BA32" s="4">
        <v>-7.0000000000000007E-2</v>
      </c>
      <c r="BB32" s="4">
        <v>0.12</v>
      </c>
      <c r="BC32" s="4">
        <v>0.34792000000000001</v>
      </c>
      <c r="BD32" s="4">
        <v>3.3E-3</v>
      </c>
      <c r="BE32" s="4">
        <v>4.5999999999999999E-3</v>
      </c>
      <c r="BF32" s="4">
        <v>0</v>
      </c>
      <c r="BG32" s="4">
        <v>8.0000000000000002E-3</v>
      </c>
      <c r="BH32" s="4">
        <v>1.2E-2</v>
      </c>
      <c r="BI32" s="4">
        <v>8.4501999999999994E-2</v>
      </c>
      <c r="BJ32" s="4">
        <v>-1.5999999999999999E-6</v>
      </c>
      <c r="BK32" s="4">
        <v>1.6999999999999999E-7</v>
      </c>
      <c r="BL32" s="4">
        <v>1.8778E-2</v>
      </c>
      <c r="BM32" s="4">
        <v>-1.1E-5</v>
      </c>
      <c r="BN32" s="4">
        <v>1.1999999999999999E-6</v>
      </c>
      <c r="BO32" s="4">
        <v>5.6746999999999999E-2</v>
      </c>
      <c r="BP32" s="12">
        <v>-3.4299999999999999E-7</v>
      </c>
      <c r="BQ32" s="12">
        <v>3.4E-8</v>
      </c>
      <c r="BR32" s="4">
        <v>2.0782999999999999E-2</v>
      </c>
      <c r="BS32" s="4">
        <v>0.01</v>
      </c>
      <c r="BT32" s="4">
        <v>0.02</v>
      </c>
      <c r="BU32" s="4">
        <v>0</v>
      </c>
      <c r="BV32" s="12">
        <v>-6.7299999999999995E-7</v>
      </c>
      <c r="BW32" s="12">
        <v>7.1999999999999996E-8</v>
      </c>
      <c r="BX32" s="4">
        <v>0</v>
      </c>
      <c r="BY32" s="4">
        <v>4.3999999999999997E-2</v>
      </c>
      <c r="BZ32" s="4">
        <v>4.2000000000000003E-2</v>
      </c>
      <c r="CA32" s="4">
        <v>8.2563999999999999E-2</v>
      </c>
      <c r="CB32" s="4">
        <v>2.3E-2</v>
      </c>
      <c r="CC32" s="4">
        <v>1.2999999999999999E-2</v>
      </c>
      <c r="CD32" s="4">
        <v>1.9488999999999999E-2</v>
      </c>
      <c r="CE32" s="4">
        <v>11.21</v>
      </c>
      <c r="CF32" s="4">
        <v>0.63</v>
      </c>
      <c r="CG32" s="4">
        <v>8.6545999999999998E-2</v>
      </c>
      <c r="CH32" s="4">
        <v>9.2999999999999992E-3</v>
      </c>
      <c r="CI32" s="4">
        <v>7.7999999999999996E-3</v>
      </c>
      <c r="CJ32" s="4">
        <v>0</v>
      </c>
      <c r="CK32" s="4">
        <v>7.0000000000000007E-2</v>
      </c>
      <c r="CL32" s="4">
        <v>6.0999999999999999E-2</v>
      </c>
      <c r="CM32" s="4">
        <v>0.1807</v>
      </c>
      <c r="CN32" s="4" t="s">
        <v>591</v>
      </c>
    </row>
    <row r="33" spans="1:92" s="4" customFormat="1" x14ac:dyDescent="0.3">
      <c r="A33" s="8" t="s">
        <v>592</v>
      </c>
      <c r="B33" s="4" t="s">
        <v>593</v>
      </c>
      <c r="C33" s="33" t="s">
        <v>594</v>
      </c>
      <c r="D33" s="4" t="s">
        <v>570</v>
      </c>
      <c r="E33" s="24">
        <v>0.49019664351851855</v>
      </c>
      <c r="F33" s="4">
        <v>5.8693</v>
      </c>
      <c r="G33" s="4" t="s">
        <v>593</v>
      </c>
      <c r="H33" s="12">
        <v>1147000</v>
      </c>
      <c r="I33" s="12">
        <v>56000</v>
      </c>
      <c r="J33" s="4">
        <v>0</v>
      </c>
      <c r="K33" s="4">
        <v>171</v>
      </c>
      <c r="L33" s="4">
        <v>66</v>
      </c>
      <c r="M33" s="4">
        <v>15.476000000000001</v>
      </c>
      <c r="N33" s="4">
        <v>1460</v>
      </c>
      <c r="O33" s="4">
        <v>380</v>
      </c>
      <c r="P33" s="4">
        <v>25.291</v>
      </c>
      <c r="Q33" s="12">
        <v>2900</v>
      </c>
      <c r="R33" s="12">
        <v>2000</v>
      </c>
      <c r="S33" s="4">
        <v>826.42</v>
      </c>
      <c r="T33" s="31">
        <v>10.3</v>
      </c>
      <c r="U33" s="4">
        <v>3.4</v>
      </c>
      <c r="V33" s="4">
        <v>1.8713</v>
      </c>
      <c r="W33" s="4">
        <v>830</v>
      </c>
      <c r="X33" s="4">
        <v>200</v>
      </c>
      <c r="Y33" s="4">
        <v>29.678000000000001</v>
      </c>
      <c r="Z33" s="12">
        <v>12600</v>
      </c>
      <c r="AA33" s="12">
        <v>3300</v>
      </c>
      <c r="AB33" s="4">
        <v>0.19367000000000001</v>
      </c>
      <c r="AC33" s="12">
        <v>572000</v>
      </c>
      <c r="AD33" s="12">
        <v>55000</v>
      </c>
      <c r="AE33" s="4">
        <v>5.5598999999999998</v>
      </c>
      <c r="AF33" s="4">
        <v>284</v>
      </c>
      <c r="AG33" s="4">
        <v>39</v>
      </c>
      <c r="AH33" s="4">
        <v>6.9721000000000005E-2</v>
      </c>
      <c r="AI33" s="4">
        <v>136</v>
      </c>
      <c r="AJ33" s="4">
        <v>98</v>
      </c>
      <c r="AK33" s="4">
        <v>0.10566</v>
      </c>
      <c r="AL33" s="4">
        <v>400</v>
      </c>
      <c r="AM33" s="4">
        <v>240</v>
      </c>
      <c r="AN33" s="4">
        <v>5.1216999999999999E-2</v>
      </c>
      <c r="AO33" s="4">
        <v>17</v>
      </c>
      <c r="AP33" s="4">
        <v>13</v>
      </c>
      <c r="AQ33" s="4">
        <v>4.6128000000000002E-2</v>
      </c>
      <c r="AR33" s="4">
        <v>58</v>
      </c>
      <c r="AS33" s="4">
        <v>39</v>
      </c>
      <c r="AT33" s="4">
        <v>0</v>
      </c>
      <c r="AU33" s="4">
        <v>34</v>
      </c>
      <c r="AV33" s="4">
        <v>16</v>
      </c>
      <c r="AW33" s="4">
        <v>0</v>
      </c>
      <c r="AX33" s="4">
        <v>1.1000000000000001</v>
      </c>
      <c r="AY33" s="4">
        <v>0.42</v>
      </c>
      <c r="AZ33" s="4">
        <v>0.23608000000000001</v>
      </c>
      <c r="BA33" s="4">
        <v>178</v>
      </c>
      <c r="BB33" s="4">
        <v>75</v>
      </c>
      <c r="BC33" s="4">
        <v>0.59589000000000003</v>
      </c>
      <c r="BD33" s="4">
        <v>70</v>
      </c>
      <c r="BE33" s="4">
        <v>23</v>
      </c>
      <c r="BF33" s="4">
        <v>0</v>
      </c>
      <c r="BG33" s="4">
        <v>1080</v>
      </c>
      <c r="BH33" s="4">
        <v>330</v>
      </c>
      <c r="BI33" s="4">
        <v>0.15728</v>
      </c>
      <c r="BJ33" s="4">
        <v>450</v>
      </c>
      <c r="BK33" s="4">
        <v>110</v>
      </c>
      <c r="BL33" s="4">
        <v>0</v>
      </c>
      <c r="BM33" s="4">
        <v>2100</v>
      </c>
      <c r="BN33" s="4">
        <v>310</v>
      </c>
      <c r="BO33" s="4">
        <v>7.7720999999999998E-2</v>
      </c>
      <c r="BP33" s="4">
        <v>444</v>
      </c>
      <c r="BQ33" s="4">
        <v>29</v>
      </c>
      <c r="BR33" s="4">
        <v>0</v>
      </c>
      <c r="BS33" s="4">
        <v>4160</v>
      </c>
      <c r="BT33" s="4">
        <v>310</v>
      </c>
      <c r="BU33" s="4">
        <v>0</v>
      </c>
      <c r="BV33" s="4">
        <v>724</v>
      </c>
      <c r="BW33" s="4">
        <v>46</v>
      </c>
      <c r="BX33" s="4">
        <v>5.1078999999999999E-2</v>
      </c>
      <c r="BY33" s="4">
        <v>13640</v>
      </c>
      <c r="BZ33" s="4">
        <v>960</v>
      </c>
      <c r="CA33" s="4">
        <v>0</v>
      </c>
      <c r="CB33" s="4">
        <v>111</v>
      </c>
      <c r="CC33" s="4">
        <v>16</v>
      </c>
      <c r="CD33" s="4">
        <v>3.3824E-2</v>
      </c>
      <c r="CE33" s="4">
        <v>7.9</v>
      </c>
      <c r="CF33" s="4">
        <v>2.6</v>
      </c>
      <c r="CG33" s="4">
        <v>0.19656000000000001</v>
      </c>
      <c r="CH33" s="4">
        <v>3280</v>
      </c>
      <c r="CI33" s="4">
        <v>770</v>
      </c>
      <c r="CJ33" s="4">
        <v>0</v>
      </c>
      <c r="CK33" s="4">
        <v>4880</v>
      </c>
      <c r="CL33" s="4">
        <v>450</v>
      </c>
      <c r="CM33" s="4">
        <v>0.28710000000000002</v>
      </c>
      <c r="CN33" s="4" t="s">
        <v>595</v>
      </c>
    </row>
    <row r="34" spans="1:92" s="4" customFormat="1" x14ac:dyDescent="0.3">
      <c r="A34" s="8" t="s">
        <v>596</v>
      </c>
      <c r="B34" s="4" t="s">
        <v>597</v>
      </c>
      <c r="C34" s="33" t="s">
        <v>598</v>
      </c>
      <c r="D34" s="4" t="s">
        <v>570</v>
      </c>
      <c r="E34" s="24">
        <v>0.49123668981481483</v>
      </c>
      <c r="F34" s="4">
        <v>14.335000000000001</v>
      </c>
      <c r="G34" s="4" t="s">
        <v>597</v>
      </c>
      <c r="H34" s="12">
        <v>860000</v>
      </c>
      <c r="I34" s="12">
        <v>110000</v>
      </c>
      <c r="J34" s="4">
        <v>0</v>
      </c>
      <c r="K34" s="12">
        <v>2100</v>
      </c>
      <c r="L34" s="12">
        <v>1000</v>
      </c>
      <c r="M34" s="4">
        <v>21.004999999999999</v>
      </c>
      <c r="N34" s="4">
        <v>1880</v>
      </c>
      <c r="O34" s="4">
        <v>320</v>
      </c>
      <c r="P34" s="4">
        <v>17.940999999999999</v>
      </c>
      <c r="Q34" s="12">
        <v>6700</v>
      </c>
      <c r="R34" s="12">
        <v>1900</v>
      </c>
      <c r="S34" s="4">
        <v>697.07</v>
      </c>
      <c r="T34" s="31">
        <v>12.3</v>
      </c>
      <c r="U34" s="4">
        <v>2.2999999999999998</v>
      </c>
      <c r="V34" s="4">
        <v>2.1408999999999998</v>
      </c>
      <c r="W34" s="4">
        <v>1320</v>
      </c>
      <c r="X34" s="4">
        <v>300</v>
      </c>
      <c r="Y34" s="4">
        <v>34.752000000000002</v>
      </c>
      <c r="Z34" s="12">
        <v>16200</v>
      </c>
      <c r="AA34" s="12">
        <v>3100</v>
      </c>
      <c r="AB34" s="4">
        <v>0.25178</v>
      </c>
      <c r="AC34" s="12">
        <v>500000</v>
      </c>
      <c r="AD34" s="12">
        <v>26000</v>
      </c>
      <c r="AE34" s="4">
        <v>7.3365999999999998</v>
      </c>
      <c r="AF34" s="4">
        <v>330</v>
      </c>
      <c r="AG34" s="4">
        <v>53</v>
      </c>
      <c r="AH34" s="4">
        <v>0.15706000000000001</v>
      </c>
      <c r="AI34" s="4">
        <v>730</v>
      </c>
      <c r="AJ34" s="4">
        <v>250</v>
      </c>
      <c r="AK34" s="4">
        <v>3.9233999999999998E-2</v>
      </c>
      <c r="AL34" s="4">
        <v>1500</v>
      </c>
      <c r="AM34" s="4">
        <v>500</v>
      </c>
      <c r="AN34" s="4">
        <v>4.6224000000000001E-2</v>
      </c>
      <c r="AO34" s="4">
        <v>122</v>
      </c>
      <c r="AP34" s="4">
        <v>33</v>
      </c>
      <c r="AQ34" s="4">
        <v>4.2973999999999998E-2</v>
      </c>
      <c r="AR34" s="4">
        <v>480</v>
      </c>
      <c r="AS34" s="4">
        <v>130</v>
      </c>
      <c r="AT34" s="4">
        <v>0.22448000000000001</v>
      </c>
      <c r="AU34" s="4">
        <v>166</v>
      </c>
      <c r="AV34" s="4">
        <v>48</v>
      </c>
      <c r="AW34" s="4">
        <v>0.28031</v>
      </c>
      <c r="AX34" s="4">
        <v>2.36</v>
      </c>
      <c r="AY34" s="4">
        <v>0.75</v>
      </c>
      <c r="AZ34" s="4">
        <v>0.15185999999999999</v>
      </c>
      <c r="BA34" s="4">
        <v>405</v>
      </c>
      <c r="BB34" s="4">
        <v>88</v>
      </c>
      <c r="BC34" s="4">
        <v>0.57269999999999999</v>
      </c>
      <c r="BD34" s="4">
        <v>144</v>
      </c>
      <c r="BE34" s="4">
        <v>39</v>
      </c>
      <c r="BF34" s="4">
        <v>4.0485E-2</v>
      </c>
      <c r="BG34" s="4">
        <v>1680</v>
      </c>
      <c r="BH34" s="4">
        <v>350</v>
      </c>
      <c r="BI34" s="4">
        <v>0</v>
      </c>
      <c r="BJ34" s="4">
        <v>560</v>
      </c>
      <c r="BK34" s="4">
        <v>100</v>
      </c>
      <c r="BL34" s="4">
        <v>5.0407E-2</v>
      </c>
      <c r="BM34" s="4">
        <v>2210</v>
      </c>
      <c r="BN34" s="4">
        <v>360</v>
      </c>
      <c r="BO34" s="4">
        <v>0.21940000000000001</v>
      </c>
      <c r="BP34" s="4">
        <v>436</v>
      </c>
      <c r="BQ34" s="4">
        <v>70</v>
      </c>
      <c r="BR34" s="4">
        <v>0</v>
      </c>
      <c r="BS34" s="4">
        <v>3550</v>
      </c>
      <c r="BT34" s="4">
        <v>460</v>
      </c>
      <c r="BU34" s="4">
        <v>0.15032999999999999</v>
      </c>
      <c r="BV34" s="4">
        <v>613</v>
      </c>
      <c r="BW34" s="4">
        <v>84</v>
      </c>
      <c r="BX34" s="4">
        <v>2.9548999999999999E-2</v>
      </c>
      <c r="BY34" s="4">
        <v>12070</v>
      </c>
      <c r="BZ34" s="4">
        <v>630</v>
      </c>
      <c r="CA34" s="4">
        <v>0.12894</v>
      </c>
      <c r="CB34" s="4">
        <v>76.2</v>
      </c>
      <c r="CC34" s="4">
        <v>5</v>
      </c>
      <c r="CD34" s="4">
        <v>5.0014999999999997E-2</v>
      </c>
      <c r="CE34" s="4">
        <v>9.6999999999999993</v>
      </c>
      <c r="CF34" s="4">
        <v>2.2000000000000002</v>
      </c>
      <c r="CG34" s="4">
        <v>0.20954999999999999</v>
      </c>
      <c r="CH34" s="4">
        <v>2730</v>
      </c>
      <c r="CI34" s="4">
        <v>340</v>
      </c>
      <c r="CJ34" s="4">
        <v>0</v>
      </c>
      <c r="CK34" s="4">
        <v>3290</v>
      </c>
      <c r="CL34" s="4">
        <v>250</v>
      </c>
      <c r="CM34" s="4">
        <v>0.40838000000000002</v>
      </c>
      <c r="CN34" s="4" t="s">
        <v>599</v>
      </c>
    </row>
    <row r="35" spans="1:92" x14ac:dyDescent="0.3">
      <c r="BB35" s="4"/>
      <c r="BC35" s="4"/>
      <c r="BD35" s="4"/>
      <c r="BE35" s="4"/>
      <c r="BF35" s="4"/>
      <c r="BI35" s="4"/>
      <c r="BJ35" s="4"/>
      <c r="BK35" s="4"/>
      <c r="BL35" s="22"/>
      <c r="BM35" s="4"/>
    </row>
    <row r="36" spans="1:92" x14ac:dyDescent="0.3">
      <c r="A36" s="14" t="s">
        <v>828</v>
      </c>
      <c r="C36" s="2"/>
      <c r="E36" s="1"/>
      <c r="AZ36" s="4"/>
      <c r="BA36" s="4"/>
      <c r="BB36" s="4"/>
      <c r="BC36" s="4"/>
      <c r="BD36" s="4"/>
      <c r="BG36" s="4"/>
      <c r="BH36" s="4"/>
      <c r="BI36" s="4"/>
      <c r="BJ36" s="22"/>
      <c r="BK36" s="4"/>
    </row>
    <row r="37" spans="1:92" x14ac:dyDescent="0.3">
      <c r="B37" s="4" t="s">
        <v>180</v>
      </c>
      <c r="C37" s="4" t="s">
        <v>180</v>
      </c>
      <c r="D37" s="4"/>
      <c r="E37" s="4"/>
      <c r="F37" s="4"/>
      <c r="G37" s="4" t="s">
        <v>167</v>
      </c>
      <c r="H37" s="4"/>
      <c r="J37" s="4" t="s">
        <v>200</v>
      </c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4" t="s">
        <v>166</v>
      </c>
      <c r="AA37" s="14">
        <v>106</v>
      </c>
      <c r="AB37" s="8" t="s">
        <v>863</v>
      </c>
      <c r="AC37" s="4"/>
      <c r="AD37" s="4"/>
      <c r="AE37" s="4"/>
      <c r="AX37" s="4"/>
      <c r="AY37" s="4"/>
      <c r="AZ37" s="4"/>
      <c r="BA37" s="4"/>
      <c r="BB37" s="4"/>
      <c r="BE37" s="4"/>
      <c r="BF37" s="4"/>
      <c r="BG37" s="4"/>
      <c r="BH37" s="22"/>
      <c r="BI37" s="4"/>
    </row>
    <row r="38" spans="1:92" x14ac:dyDescent="0.3">
      <c r="B38" s="4" t="s">
        <v>184</v>
      </c>
      <c r="C38" s="4" t="s">
        <v>174</v>
      </c>
      <c r="D38" s="4" t="s">
        <v>176</v>
      </c>
      <c r="E38" s="4" t="s">
        <v>103</v>
      </c>
      <c r="F38" s="4" t="s">
        <v>170</v>
      </c>
      <c r="G38" s="4" t="s">
        <v>117</v>
      </c>
      <c r="H38" s="4" t="s">
        <v>184</v>
      </c>
      <c r="I38" s="4" t="s">
        <v>174</v>
      </c>
      <c r="J38" s="4" t="s">
        <v>184</v>
      </c>
      <c r="K38" s="4" t="s">
        <v>174</v>
      </c>
      <c r="L38" s="4" t="s">
        <v>177</v>
      </c>
      <c r="M38" s="4" t="s">
        <v>178</v>
      </c>
      <c r="N38" s="4" t="s">
        <v>179</v>
      </c>
      <c r="O38" s="4" t="s">
        <v>168</v>
      </c>
      <c r="P38" s="4" t="s">
        <v>190</v>
      </c>
      <c r="Q38" s="4" t="s">
        <v>191</v>
      </c>
      <c r="R38" s="4" t="s">
        <v>192</v>
      </c>
      <c r="S38" s="4" t="s">
        <v>193</v>
      </c>
      <c r="T38" s="1" t="s">
        <v>166</v>
      </c>
      <c r="V38" s="8" t="s">
        <v>862</v>
      </c>
      <c r="W38" s="4"/>
      <c r="X38" s="4"/>
      <c r="Y38" s="4"/>
      <c r="Z38" s="4" t="s">
        <v>861</v>
      </c>
      <c r="AA38" s="1">
        <f>LOG(AA37)</f>
        <v>2.0253058652647704</v>
      </c>
      <c r="AB38" s="4"/>
      <c r="AC38" s="4"/>
      <c r="AD38" s="4"/>
      <c r="AE38" s="4"/>
      <c r="AR38" s="4"/>
      <c r="AS38" s="4"/>
      <c r="AT38" s="4"/>
      <c r="AU38" s="4"/>
      <c r="AV38" s="4"/>
      <c r="AY38" s="4"/>
      <c r="AZ38" s="4"/>
      <c r="BA38" s="4"/>
      <c r="BB38" s="22"/>
      <c r="BC38" s="4"/>
    </row>
    <row r="39" spans="1:92" x14ac:dyDescent="0.3">
      <c r="A39" s="8" t="s">
        <v>793</v>
      </c>
      <c r="B39" s="4">
        <v>4.3E-3</v>
      </c>
      <c r="C39" s="4">
        <v>0.88729999999999998</v>
      </c>
      <c r="D39" s="4">
        <v>35.581099999999999</v>
      </c>
      <c r="E39" s="4">
        <v>49</v>
      </c>
      <c r="F39" s="4">
        <v>16</v>
      </c>
      <c r="G39" s="4">
        <v>101.4727</v>
      </c>
      <c r="H39" s="4">
        <v>7</v>
      </c>
      <c r="I39" s="4">
        <v>152</v>
      </c>
      <c r="J39" s="4">
        <v>5.9999999999999995E-4</v>
      </c>
      <c r="K39" s="4">
        <v>2.3099999999999999E-2</v>
      </c>
      <c r="L39" s="4">
        <v>239</v>
      </c>
      <c r="M39" s="4">
        <v>-9448</v>
      </c>
      <c r="N39" s="4">
        <v>192</v>
      </c>
      <c r="O39" s="4" t="s">
        <v>793</v>
      </c>
      <c r="P39" s="4" t="s">
        <v>195</v>
      </c>
      <c r="Q39" s="4">
        <v>25.3263</v>
      </c>
      <c r="R39" s="4">
        <v>14</v>
      </c>
      <c r="S39" s="4" t="s">
        <v>794</v>
      </c>
      <c r="T39" s="1">
        <f>B39*10000</f>
        <v>43</v>
      </c>
      <c r="V39" s="34" t="s">
        <v>709</v>
      </c>
      <c r="W39" s="31" t="s">
        <v>166</v>
      </c>
      <c r="X39" s="31" t="s">
        <v>340</v>
      </c>
      <c r="Y39" s="31" t="s">
        <v>341</v>
      </c>
      <c r="Z39" s="4" t="s">
        <v>856</v>
      </c>
      <c r="AA39" s="1" t="s">
        <v>857</v>
      </c>
      <c r="AB39" s="4" t="s">
        <v>858</v>
      </c>
      <c r="AC39" s="4" t="s">
        <v>859</v>
      </c>
      <c r="AD39" s="87" t="s">
        <v>449</v>
      </c>
      <c r="AE39" s="4" t="s">
        <v>860</v>
      </c>
      <c r="AQ39" s="4"/>
      <c r="AR39" s="4"/>
      <c r="AS39" s="4"/>
      <c r="AT39" s="4"/>
      <c r="AU39" s="4"/>
      <c r="AX39" s="4"/>
      <c r="AY39" s="4"/>
      <c r="AZ39" s="4"/>
      <c r="BA39" s="22"/>
      <c r="BB39" s="4"/>
    </row>
    <row r="40" spans="1:92" x14ac:dyDescent="0.3">
      <c r="A40" s="8" t="s">
        <v>795</v>
      </c>
      <c r="B40" s="4">
        <v>3.8999999999999998E-3</v>
      </c>
      <c r="C40" s="4">
        <v>0.89229999999999998</v>
      </c>
      <c r="D40" s="4">
        <v>35.581699999999998</v>
      </c>
      <c r="E40" s="4">
        <v>49</v>
      </c>
      <c r="F40" s="4">
        <v>16</v>
      </c>
      <c r="G40" s="4">
        <v>101.47790000000001</v>
      </c>
      <c r="H40" s="4">
        <v>7</v>
      </c>
      <c r="I40" s="4">
        <v>153</v>
      </c>
      <c r="J40" s="4">
        <v>5.9999999999999995E-4</v>
      </c>
      <c r="K40" s="4">
        <v>2.3300000000000001E-2</v>
      </c>
      <c r="L40" s="4">
        <v>-13305</v>
      </c>
      <c r="M40" s="4">
        <v>-8729</v>
      </c>
      <c r="N40" s="4">
        <v>143</v>
      </c>
      <c r="O40" s="4" t="s">
        <v>795</v>
      </c>
      <c r="P40" s="4" t="s">
        <v>195</v>
      </c>
      <c r="Q40" s="4">
        <v>25.329799999999999</v>
      </c>
      <c r="R40" s="4">
        <v>15</v>
      </c>
      <c r="S40" s="4" t="s">
        <v>796</v>
      </c>
      <c r="T40" s="1">
        <f t="shared" ref="T40:T55" si="13">B40*10000</f>
        <v>39</v>
      </c>
      <c r="V40" s="34" t="s">
        <v>342</v>
      </c>
      <c r="W40" s="90">
        <v>35</v>
      </c>
      <c r="X40" s="35">
        <v>1152</v>
      </c>
      <c r="Y40" s="35">
        <v>879</v>
      </c>
      <c r="Z40" s="1">
        <f>(AB40)/(AA40-LOG(AA$37)+LOG(AC40))</f>
        <v>1302.3327016648436</v>
      </c>
      <c r="AA40" s="1">
        <v>5.7110000000000003</v>
      </c>
      <c r="AB40" s="1">
        <v>4800</v>
      </c>
      <c r="AC40" s="14">
        <v>1</v>
      </c>
      <c r="AD40" s="2">
        <f>Z40-273</f>
        <v>1029.3327016648436</v>
      </c>
      <c r="AE40" s="1">
        <f>10000/AD40</f>
        <v>9.7150318685357906</v>
      </c>
      <c r="AQ40" s="4"/>
      <c r="AR40" s="4"/>
      <c r="AS40" s="4"/>
      <c r="AT40" s="4"/>
      <c r="AU40" s="4"/>
      <c r="AX40" s="4"/>
      <c r="AY40" s="4"/>
      <c r="AZ40" s="4"/>
      <c r="BA40" s="22"/>
      <c r="BB40" s="4"/>
    </row>
    <row r="41" spans="1:92" x14ac:dyDescent="0.3">
      <c r="A41" s="8" t="s">
        <v>797</v>
      </c>
      <c r="B41" s="4">
        <v>4.3E-3</v>
      </c>
      <c r="C41" s="4">
        <v>0.95860000000000001</v>
      </c>
      <c r="D41" s="4">
        <v>35.593800000000002</v>
      </c>
      <c r="E41" s="4">
        <v>49</v>
      </c>
      <c r="F41" s="4">
        <v>16</v>
      </c>
      <c r="G41" s="4">
        <v>101.55670000000001</v>
      </c>
      <c r="H41" s="4">
        <v>12</v>
      </c>
      <c r="I41" s="4">
        <v>153</v>
      </c>
      <c r="J41" s="4">
        <v>1E-3</v>
      </c>
      <c r="K41" s="4">
        <v>2.41E-2</v>
      </c>
      <c r="L41" s="4">
        <v>-9108</v>
      </c>
      <c r="M41" s="4">
        <v>12090</v>
      </c>
      <c r="N41" s="4">
        <v>360</v>
      </c>
      <c r="O41" s="4" t="s">
        <v>797</v>
      </c>
      <c r="P41" s="4" t="s">
        <v>195</v>
      </c>
      <c r="Q41" s="4">
        <v>25.378599999999999</v>
      </c>
      <c r="R41" s="4">
        <v>16</v>
      </c>
      <c r="S41" s="4" t="s">
        <v>798</v>
      </c>
      <c r="T41" s="1">
        <f t="shared" si="13"/>
        <v>43</v>
      </c>
      <c r="V41" s="34" t="s">
        <v>343</v>
      </c>
      <c r="W41" s="90">
        <v>106</v>
      </c>
      <c r="X41" s="35">
        <v>1302</v>
      </c>
      <c r="Y41" s="35">
        <v>1029</v>
      </c>
      <c r="Z41" s="1">
        <f>(AB41)/(AA41-LOG(AA$37)+LOG(AC41))</f>
        <v>1359.4682899569316</v>
      </c>
      <c r="AA41" s="1">
        <v>5.7110000000000003</v>
      </c>
      <c r="AB41" s="1">
        <v>4800</v>
      </c>
      <c r="AC41" s="14">
        <v>0.7</v>
      </c>
      <c r="AD41" s="2">
        <f>Z41-273</f>
        <v>1086.4682899569316</v>
      </c>
      <c r="AE41" s="1">
        <f t="shared" ref="AE41:AE42" si="14">10000/AD41</f>
        <v>9.2041342507993562</v>
      </c>
      <c r="AQ41" s="4"/>
      <c r="AR41" s="4"/>
      <c r="AS41" s="4"/>
      <c r="AT41" s="4"/>
      <c r="AU41" s="4"/>
      <c r="AX41" s="4"/>
      <c r="AY41" s="4"/>
      <c r="AZ41" s="4"/>
      <c r="BA41" s="22"/>
      <c r="BB41" s="4"/>
    </row>
    <row r="42" spans="1:92" x14ac:dyDescent="0.3">
      <c r="A42" s="8" t="s">
        <v>799</v>
      </c>
      <c r="B42" s="4">
        <v>4.1999999999999997E-3</v>
      </c>
      <c r="C42" s="4">
        <v>0.95920000000000005</v>
      </c>
      <c r="D42" s="4">
        <v>35.593899999999998</v>
      </c>
      <c r="E42" s="4">
        <v>49</v>
      </c>
      <c r="F42" s="4">
        <v>16</v>
      </c>
      <c r="G42" s="4">
        <v>101.5574</v>
      </c>
      <c r="H42" s="4">
        <v>11</v>
      </c>
      <c r="I42" s="4">
        <v>153</v>
      </c>
      <c r="J42" s="4">
        <v>8.9999999999999998E-4</v>
      </c>
      <c r="K42" s="4">
        <v>2.4199999999999999E-2</v>
      </c>
      <c r="L42" s="4">
        <v>-9118</v>
      </c>
      <c r="M42" s="4">
        <v>12059</v>
      </c>
      <c r="N42" s="4">
        <v>360</v>
      </c>
      <c r="O42" s="4" t="s">
        <v>799</v>
      </c>
      <c r="P42" s="4" t="s">
        <v>195</v>
      </c>
      <c r="Q42" s="4">
        <v>25.379100000000001</v>
      </c>
      <c r="R42" s="4">
        <v>17</v>
      </c>
      <c r="S42" s="4" t="s">
        <v>800</v>
      </c>
      <c r="T42" s="1">
        <f t="shared" si="13"/>
        <v>42</v>
      </c>
      <c r="V42" s="34" t="s">
        <v>344</v>
      </c>
      <c r="W42" s="90">
        <f>AVERAGEA(T39:T55)</f>
        <v>53.176470588235297</v>
      </c>
      <c r="X42" s="35">
        <v>1204</v>
      </c>
      <c r="Y42" s="35">
        <v>931</v>
      </c>
      <c r="Z42" s="1">
        <f>(AB42)/(AA42-LOG(AA$37)+LOG(AC42))</f>
        <v>1418.1613899561448</v>
      </c>
      <c r="AA42" s="1">
        <v>5.7110000000000003</v>
      </c>
      <c r="AB42" s="1">
        <v>4800</v>
      </c>
      <c r="AC42" s="14">
        <v>0.5</v>
      </c>
      <c r="AD42" s="2">
        <f>Z42-273</f>
        <v>1145.1613899561448</v>
      </c>
      <c r="AE42" s="1">
        <f t="shared" si="14"/>
        <v>8.732393606444381</v>
      </c>
      <c r="AQ42" s="4"/>
      <c r="AR42" s="4"/>
      <c r="AS42" s="4"/>
      <c r="AT42" s="4"/>
      <c r="AU42" s="4"/>
      <c r="AX42" s="4"/>
      <c r="AY42" s="4"/>
      <c r="AZ42" s="4"/>
      <c r="BA42" s="22"/>
      <c r="BB42" s="4"/>
    </row>
    <row r="43" spans="1:92" x14ac:dyDescent="0.3">
      <c r="A43" s="8" t="s">
        <v>801</v>
      </c>
      <c r="B43" s="4">
        <v>4.5999999999999999E-3</v>
      </c>
      <c r="C43" s="4">
        <v>0.9788</v>
      </c>
      <c r="D43" s="4">
        <v>35.597700000000003</v>
      </c>
      <c r="E43" s="4">
        <v>49</v>
      </c>
      <c r="F43" s="4">
        <v>16</v>
      </c>
      <c r="G43" s="4">
        <v>101.581</v>
      </c>
      <c r="H43" s="4">
        <v>11</v>
      </c>
      <c r="I43" s="4">
        <v>153</v>
      </c>
      <c r="J43" s="4">
        <v>8.9999999999999998E-4</v>
      </c>
      <c r="K43" s="4">
        <v>2.4400000000000002E-2</v>
      </c>
      <c r="L43" s="4">
        <v>-9095</v>
      </c>
      <c r="M43" s="4">
        <v>12050</v>
      </c>
      <c r="N43" s="4">
        <v>365</v>
      </c>
      <c r="O43" s="4" t="s">
        <v>801</v>
      </c>
      <c r="P43" s="4" t="s">
        <v>195</v>
      </c>
      <c r="Q43" s="4">
        <v>25.393599999999999</v>
      </c>
      <c r="R43" s="4">
        <v>18</v>
      </c>
      <c r="S43" s="4" t="s">
        <v>802</v>
      </c>
      <c r="T43" s="1">
        <f t="shared" si="13"/>
        <v>46</v>
      </c>
      <c r="V43" s="34"/>
      <c r="W43" s="90"/>
      <c r="X43" s="35"/>
      <c r="Y43" s="35"/>
      <c r="Z43" s="54" t="s">
        <v>166</v>
      </c>
      <c r="AA43" s="14">
        <v>35</v>
      </c>
      <c r="AB43" s="8" t="s">
        <v>864</v>
      </c>
      <c r="AC43" s="4"/>
      <c r="AD43" s="4"/>
      <c r="AE43" s="4"/>
      <c r="AQ43" s="4"/>
      <c r="AR43" s="4"/>
      <c r="AS43" s="4"/>
      <c r="AT43" s="4"/>
      <c r="AU43" s="4"/>
      <c r="AX43" s="4"/>
      <c r="AY43" s="4"/>
      <c r="AZ43" s="4"/>
      <c r="BA43" s="22"/>
      <c r="BB43" s="4"/>
    </row>
    <row r="44" spans="1:92" x14ac:dyDescent="0.3">
      <c r="A44" s="8" t="s">
        <v>803</v>
      </c>
      <c r="B44" s="4">
        <v>6.6E-3</v>
      </c>
      <c r="C44" s="4">
        <v>0.63590000000000002</v>
      </c>
      <c r="D44" s="4">
        <v>35.537500000000001</v>
      </c>
      <c r="E44" s="4">
        <v>49</v>
      </c>
      <c r="F44" s="4">
        <v>16</v>
      </c>
      <c r="G44" s="4">
        <v>101.1799</v>
      </c>
      <c r="H44" s="4">
        <v>5</v>
      </c>
      <c r="I44" s="4">
        <v>144</v>
      </c>
      <c r="J44" s="4">
        <v>4.0000000000000002E-4</v>
      </c>
      <c r="K44" s="4">
        <v>1.9400000000000001E-2</v>
      </c>
      <c r="L44" s="4">
        <v>-9115</v>
      </c>
      <c r="M44" s="4">
        <v>12036</v>
      </c>
      <c r="N44" s="4">
        <v>360</v>
      </c>
      <c r="O44" s="4" t="s">
        <v>803</v>
      </c>
      <c r="P44" s="4" t="s">
        <v>195</v>
      </c>
      <c r="Q44" s="4">
        <v>25.142299999999999</v>
      </c>
      <c r="R44" s="4">
        <v>19</v>
      </c>
      <c r="S44" s="4" t="s">
        <v>804</v>
      </c>
      <c r="T44" s="1">
        <f t="shared" si="13"/>
        <v>66</v>
      </c>
      <c r="V44" s="34"/>
      <c r="W44" s="90"/>
      <c r="X44" s="35"/>
      <c r="Y44" s="35"/>
      <c r="Z44" s="4" t="s">
        <v>861</v>
      </c>
      <c r="AA44" s="1">
        <f>LOG(AA43)</f>
        <v>1.5440680443502757</v>
      </c>
      <c r="AB44" s="4"/>
      <c r="AC44" s="4"/>
      <c r="AD44" s="4"/>
      <c r="AE44" s="4"/>
      <c r="AQ44" s="4"/>
      <c r="AR44" s="4"/>
      <c r="AS44" s="4"/>
      <c r="AT44" s="4"/>
      <c r="AU44" s="4"/>
      <c r="AX44" s="4"/>
      <c r="AY44" s="4"/>
      <c r="AZ44" s="4"/>
      <c r="BA44" s="22"/>
      <c r="BB44" s="4"/>
    </row>
    <row r="45" spans="1:92" x14ac:dyDescent="0.3">
      <c r="A45" s="8" t="s">
        <v>805</v>
      </c>
      <c r="B45" s="4">
        <v>4.1999999999999997E-3</v>
      </c>
      <c r="C45" s="4">
        <v>0.97119999999999995</v>
      </c>
      <c r="D45" s="4">
        <v>35.595999999999997</v>
      </c>
      <c r="E45" s="4">
        <v>49</v>
      </c>
      <c r="F45" s="4">
        <v>16</v>
      </c>
      <c r="G45" s="4">
        <v>101.5714</v>
      </c>
      <c r="H45" s="4">
        <v>9</v>
      </c>
      <c r="I45" s="4">
        <v>156</v>
      </c>
      <c r="J45" s="4">
        <v>8.0000000000000004E-4</v>
      </c>
      <c r="K45" s="4">
        <v>2.4400000000000002E-2</v>
      </c>
      <c r="L45" s="4">
        <v>-9090</v>
      </c>
      <c r="M45" s="4">
        <v>12013</v>
      </c>
      <c r="N45" s="4">
        <v>360</v>
      </c>
      <c r="O45" s="4" t="s">
        <v>805</v>
      </c>
      <c r="P45" s="4" t="s">
        <v>195</v>
      </c>
      <c r="Q45" s="4">
        <v>25.387899999999998</v>
      </c>
      <c r="R45" s="4">
        <v>20</v>
      </c>
      <c r="S45" s="4" t="s">
        <v>806</v>
      </c>
      <c r="T45" s="1">
        <f t="shared" si="13"/>
        <v>42</v>
      </c>
      <c r="V45" s="34" t="s">
        <v>710</v>
      </c>
      <c r="W45" s="90"/>
      <c r="X45" s="35"/>
      <c r="Y45" s="35"/>
      <c r="Z45" s="4" t="s">
        <v>856</v>
      </c>
      <c r="AA45" s="1" t="s">
        <v>857</v>
      </c>
      <c r="AB45" s="4" t="s">
        <v>858</v>
      </c>
      <c r="AC45" s="4" t="s">
        <v>859</v>
      </c>
      <c r="AD45" s="87" t="s">
        <v>449</v>
      </c>
      <c r="AE45" s="4" t="s">
        <v>860</v>
      </c>
      <c r="AQ45" s="4"/>
      <c r="AR45" s="4"/>
      <c r="AS45" s="4"/>
      <c r="AT45" s="4"/>
      <c r="AU45" s="4"/>
      <c r="AX45" s="4"/>
      <c r="AY45" s="4"/>
      <c r="AZ45" s="4"/>
      <c r="BA45" s="22"/>
      <c r="BB45" s="4"/>
    </row>
    <row r="46" spans="1:92" x14ac:dyDescent="0.3">
      <c r="A46" s="8" t="s">
        <v>807</v>
      </c>
      <c r="B46" s="4">
        <v>3.5000000000000001E-3</v>
      </c>
      <c r="C46" s="4">
        <v>0.85809999999999997</v>
      </c>
      <c r="D46" s="4">
        <v>35.575299999999999</v>
      </c>
      <c r="E46" s="4">
        <v>49</v>
      </c>
      <c r="F46" s="4">
        <v>16</v>
      </c>
      <c r="G46" s="4">
        <v>101.43689999999999</v>
      </c>
      <c r="H46" s="4">
        <v>19</v>
      </c>
      <c r="I46" s="4">
        <v>155</v>
      </c>
      <c r="J46" s="4">
        <v>1.6000000000000001E-3</v>
      </c>
      <c r="K46" s="4">
        <v>2.29E-2</v>
      </c>
      <c r="L46" s="4">
        <v>-9006</v>
      </c>
      <c r="M46" s="4">
        <v>10747</v>
      </c>
      <c r="N46" s="4">
        <v>362</v>
      </c>
      <c r="O46" s="4" t="s">
        <v>807</v>
      </c>
      <c r="P46" s="4" t="s">
        <v>195</v>
      </c>
      <c r="Q46" s="4">
        <v>25.304600000000001</v>
      </c>
      <c r="R46" s="4">
        <v>21</v>
      </c>
      <c r="S46" s="4" t="s">
        <v>808</v>
      </c>
      <c r="T46" s="1">
        <f t="shared" si="13"/>
        <v>35</v>
      </c>
      <c r="V46" s="34" t="s">
        <v>342</v>
      </c>
      <c r="W46" s="90">
        <v>43</v>
      </c>
      <c r="X46" s="35">
        <v>1177</v>
      </c>
      <c r="Y46" s="35">
        <v>904</v>
      </c>
      <c r="Z46" s="1">
        <f>(AB46)/(AA46-LOG(AA$43)+LOG(AC46))</f>
        <v>1151.9266575716292</v>
      </c>
      <c r="AA46" s="1">
        <v>5.7110000000000003</v>
      </c>
      <c r="AB46" s="1">
        <v>4800</v>
      </c>
      <c r="AC46" s="14">
        <v>1</v>
      </c>
      <c r="AD46" s="2">
        <f>Z46-273</f>
        <v>878.92665757162922</v>
      </c>
      <c r="AE46" s="1">
        <f>10000/AD46</f>
        <v>11.377513600086749</v>
      </c>
      <c r="AQ46" s="4"/>
      <c r="AR46" s="4"/>
      <c r="AS46" s="4"/>
      <c r="AT46" s="4"/>
      <c r="AU46" s="4"/>
      <c r="AX46" s="4"/>
      <c r="AY46" s="4"/>
      <c r="AZ46" s="4"/>
      <c r="BA46" s="22"/>
      <c r="BB46" s="4"/>
    </row>
    <row r="47" spans="1:92" x14ac:dyDescent="0.3">
      <c r="A47" s="8" t="s">
        <v>809</v>
      </c>
      <c r="B47" s="4">
        <v>4.3E-3</v>
      </c>
      <c r="C47" s="4">
        <v>0.95709999999999995</v>
      </c>
      <c r="D47" s="4">
        <v>35.593600000000002</v>
      </c>
      <c r="E47" s="4">
        <v>49</v>
      </c>
      <c r="F47" s="4">
        <v>16</v>
      </c>
      <c r="G47" s="4">
        <v>101.5549</v>
      </c>
      <c r="H47" s="4">
        <v>10</v>
      </c>
      <c r="I47" s="4">
        <v>160</v>
      </c>
      <c r="J47" s="4">
        <v>8.9999999999999998E-4</v>
      </c>
      <c r="K47" s="4">
        <v>2.4500000000000001E-2</v>
      </c>
      <c r="L47" s="4">
        <v>-8993</v>
      </c>
      <c r="M47" s="4">
        <v>10735</v>
      </c>
      <c r="N47" s="4">
        <v>368</v>
      </c>
      <c r="O47" s="4" t="s">
        <v>809</v>
      </c>
      <c r="P47" s="4" t="s">
        <v>195</v>
      </c>
      <c r="Q47" s="4">
        <v>25.377500000000001</v>
      </c>
      <c r="R47" s="4">
        <v>22</v>
      </c>
      <c r="S47" s="4" t="s">
        <v>810</v>
      </c>
      <c r="T47" s="1">
        <f t="shared" si="13"/>
        <v>43</v>
      </c>
      <c r="V47" s="27"/>
      <c r="W47" s="35"/>
      <c r="X47" s="35"/>
      <c r="Y47" s="35"/>
      <c r="Z47" s="1">
        <f>(AB47)/(AA47-LOG(AA$43)+LOG(AC47))</f>
        <v>1196.4018228147895</v>
      </c>
      <c r="AA47" s="1">
        <v>5.7110000000000003</v>
      </c>
      <c r="AB47" s="1">
        <v>4800</v>
      </c>
      <c r="AC47" s="14">
        <v>0.7</v>
      </c>
      <c r="AD47" s="2">
        <f>Z47-273</f>
        <v>923.40182281478951</v>
      </c>
      <c r="AE47" s="1">
        <f t="shared" ref="AE47:AE48" si="15">10000/AD47</f>
        <v>10.82952161553805</v>
      </c>
      <c r="AQ47" s="4"/>
      <c r="AR47" s="4"/>
      <c r="AS47" s="4"/>
      <c r="AT47" s="4"/>
      <c r="AU47" s="4"/>
      <c r="AX47" s="4"/>
      <c r="AY47" s="4"/>
      <c r="AZ47" s="4"/>
      <c r="BA47" s="22"/>
      <c r="BB47" s="4"/>
    </row>
    <row r="48" spans="1:92" x14ac:dyDescent="0.3">
      <c r="A48" s="8" t="s">
        <v>811</v>
      </c>
      <c r="B48" s="4">
        <v>4.8999999999999998E-3</v>
      </c>
      <c r="C48" s="4">
        <v>0.98399999999999999</v>
      </c>
      <c r="D48" s="4">
        <v>35.598799999999997</v>
      </c>
      <c r="E48" s="4">
        <v>49</v>
      </c>
      <c r="F48" s="4">
        <v>16</v>
      </c>
      <c r="G48" s="4">
        <v>101.5878</v>
      </c>
      <c r="H48" s="4">
        <v>11</v>
      </c>
      <c r="I48" s="4">
        <v>153</v>
      </c>
      <c r="J48" s="4">
        <v>8.9999999999999998E-4</v>
      </c>
      <c r="K48" s="4">
        <v>2.4500000000000001E-2</v>
      </c>
      <c r="L48" s="4">
        <v>-7265</v>
      </c>
      <c r="M48" s="4">
        <v>281</v>
      </c>
      <c r="N48" s="4">
        <v>386</v>
      </c>
      <c r="O48" s="4" t="s">
        <v>811</v>
      </c>
      <c r="P48" s="4" t="s">
        <v>195</v>
      </c>
      <c r="Q48" s="4">
        <v>25.397500000000001</v>
      </c>
      <c r="R48" s="4">
        <v>23</v>
      </c>
      <c r="S48" s="4" t="s">
        <v>812</v>
      </c>
      <c r="T48" s="1">
        <f t="shared" si="13"/>
        <v>49</v>
      </c>
      <c r="W48" s="4"/>
      <c r="X48" s="4"/>
      <c r="Y48" s="4"/>
      <c r="Z48" s="1">
        <f>(AB48)/(AA48-LOG(AA$43)+LOG(AC48))</f>
        <v>1241.6248652145596</v>
      </c>
      <c r="AA48" s="1">
        <v>5.7110000000000003</v>
      </c>
      <c r="AB48" s="1">
        <v>4800</v>
      </c>
      <c r="AC48" s="14">
        <v>0.5</v>
      </c>
      <c r="AD48" s="2">
        <f>Z48-273</f>
        <v>968.62486521455958</v>
      </c>
      <c r="AE48" s="1">
        <f t="shared" si="15"/>
        <v>10.323914199523369</v>
      </c>
      <c r="AQ48" s="4"/>
      <c r="AR48" s="4"/>
      <c r="AS48" s="4"/>
      <c r="AT48" s="4"/>
      <c r="AU48" s="4"/>
      <c r="AX48" s="4"/>
      <c r="AY48" s="4"/>
      <c r="AZ48" s="4"/>
      <c r="BA48" s="22"/>
      <c r="BB48" s="4"/>
    </row>
    <row r="49" spans="1:65" x14ac:dyDescent="0.3">
      <c r="A49" s="8" t="s">
        <v>813</v>
      </c>
      <c r="B49" s="8">
        <v>1.06E-2</v>
      </c>
      <c r="C49" s="4">
        <v>1.3561000000000001</v>
      </c>
      <c r="D49" s="4">
        <v>35.6693</v>
      </c>
      <c r="E49" s="4">
        <v>49</v>
      </c>
      <c r="F49" s="4">
        <v>16</v>
      </c>
      <c r="G49" s="4">
        <v>102.036</v>
      </c>
      <c r="H49" s="4">
        <v>11</v>
      </c>
      <c r="I49" s="4">
        <v>155</v>
      </c>
      <c r="J49" s="4">
        <v>8.9999999999999998E-4</v>
      </c>
      <c r="K49" s="4">
        <v>2.9899999999999999E-2</v>
      </c>
      <c r="L49" s="4">
        <v>-4915</v>
      </c>
      <c r="M49" s="4">
        <v>153</v>
      </c>
      <c r="N49" s="4">
        <v>380</v>
      </c>
      <c r="O49" s="4" t="s">
        <v>814</v>
      </c>
      <c r="P49" s="4" t="s">
        <v>195</v>
      </c>
      <c r="Q49" s="4">
        <v>25.6723</v>
      </c>
      <c r="R49" s="4">
        <v>24</v>
      </c>
      <c r="S49" s="4" t="s">
        <v>815</v>
      </c>
      <c r="T49" s="14">
        <f t="shared" si="13"/>
        <v>106</v>
      </c>
      <c r="V49" s="88"/>
      <c r="W49" s="89"/>
      <c r="X49" s="89"/>
      <c r="AQ49" s="4"/>
      <c r="AR49" s="4"/>
      <c r="AS49" s="4"/>
      <c r="AT49" s="4"/>
      <c r="AU49" s="4"/>
      <c r="AX49" s="4"/>
      <c r="AY49" s="4"/>
      <c r="AZ49" s="4"/>
      <c r="BA49" s="22"/>
      <c r="BB49" s="4"/>
    </row>
    <row r="50" spans="1:65" x14ac:dyDescent="0.3">
      <c r="A50" s="8" t="s">
        <v>816</v>
      </c>
      <c r="B50" s="8">
        <v>1.06E-2</v>
      </c>
      <c r="C50" s="4">
        <v>1.337</v>
      </c>
      <c r="D50" s="4">
        <v>35.665900000000001</v>
      </c>
      <c r="E50" s="4">
        <v>49</v>
      </c>
      <c r="F50" s="4">
        <v>16</v>
      </c>
      <c r="G50" s="4">
        <v>102.01349999999999</v>
      </c>
      <c r="H50" s="4">
        <v>11</v>
      </c>
      <c r="I50" s="4">
        <v>156</v>
      </c>
      <c r="J50" s="4">
        <v>8.9999999999999998E-4</v>
      </c>
      <c r="K50" s="4">
        <v>2.9600000000000001E-2</v>
      </c>
      <c r="L50" s="4">
        <v>-4915</v>
      </c>
      <c r="M50" s="4">
        <v>153</v>
      </c>
      <c r="N50" s="4">
        <v>381</v>
      </c>
      <c r="O50" s="4" t="s">
        <v>814</v>
      </c>
      <c r="P50" s="4" t="s">
        <v>195</v>
      </c>
      <c r="Q50" s="4">
        <v>25.658200000000001</v>
      </c>
      <c r="R50" s="4">
        <v>25</v>
      </c>
      <c r="S50" s="4" t="s">
        <v>817</v>
      </c>
      <c r="T50" s="14">
        <f t="shared" si="13"/>
        <v>106</v>
      </c>
      <c r="V50" s="88"/>
      <c r="W50" s="89"/>
      <c r="X50" s="89"/>
      <c r="AQ50" s="4"/>
      <c r="AR50" s="4"/>
      <c r="AS50" s="4"/>
      <c r="AT50" s="4"/>
      <c r="AU50" s="4"/>
      <c r="AX50" s="4"/>
      <c r="AY50" s="4"/>
      <c r="AZ50" s="4"/>
      <c r="BA50" s="22"/>
      <c r="BB50" s="4"/>
    </row>
    <row r="51" spans="1:65" x14ac:dyDescent="0.3">
      <c r="A51" s="8" t="s">
        <v>818</v>
      </c>
      <c r="B51" s="4">
        <v>5.3E-3</v>
      </c>
      <c r="C51" s="4">
        <v>0.97060000000000002</v>
      </c>
      <c r="D51" s="4">
        <v>35.596699999999998</v>
      </c>
      <c r="E51" s="4">
        <v>49</v>
      </c>
      <c r="F51" s="4">
        <v>16</v>
      </c>
      <c r="G51" s="4">
        <v>101.57250000000001</v>
      </c>
      <c r="H51" s="4">
        <v>10</v>
      </c>
      <c r="I51" s="4">
        <v>155</v>
      </c>
      <c r="J51" s="4">
        <v>8.9999999999999998E-4</v>
      </c>
      <c r="K51" s="4">
        <v>2.4400000000000002E-2</v>
      </c>
      <c r="L51" s="4">
        <v>1885</v>
      </c>
      <c r="M51" s="4">
        <v>14216</v>
      </c>
      <c r="N51" s="4">
        <v>322</v>
      </c>
      <c r="O51" s="4" t="s">
        <v>818</v>
      </c>
      <c r="P51" s="4" t="s">
        <v>195</v>
      </c>
      <c r="Q51" s="4">
        <v>25.387699999999999</v>
      </c>
      <c r="R51" s="4">
        <v>26</v>
      </c>
      <c r="S51" s="4" t="s">
        <v>819</v>
      </c>
      <c r="T51" s="1">
        <f t="shared" si="13"/>
        <v>53</v>
      </c>
      <c r="V51" s="88"/>
      <c r="W51" s="89"/>
      <c r="X51" s="89"/>
      <c r="AQ51" s="4"/>
      <c r="AR51" s="4"/>
      <c r="AS51" s="4"/>
      <c r="AT51" s="4"/>
      <c r="AU51" s="4"/>
      <c r="AX51" s="4"/>
      <c r="AY51" s="4"/>
      <c r="AZ51" s="4"/>
      <c r="BA51" s="22"/>
      <c r="BB51" s="4"/>
    </row>
    <row r="52" spans="1:65" ht="15" customHeight="1" x14ac:dyDescent="0.3">
      <c r="A52" s="8" t="s">
        <v>820</v>
      </c>
      <c r="B52" s="4">
        <v>4.8999999999999998E-3</v>
      </c>
      <c r="C52" s="4">
        <v>0.94769999999999999</v>
      </c>
      <c r="D52" s="4">
        <v>35.592300000000002</v>
      </c>
      <c r="E52" s="4">
        <v>49</v>
      </c>
      <c r="F52" s="4">
        <v>16</v>
      </c>
      <c r="G52" s="4">
        <v>101.5449</v>
      </c>
      <c r="H52" s="4">
        <v>12</v>
      </c>
      <c r="I52" s="4">
        <v>155</v>
      </c>
      <c r="J52" s="4">
        <v>1E-3</v>
      </c>
      <c r="K52" s="4">
        <v>2.41E-2</v>
      </c>
      <c r="L52" s="4">
        <v>1865</v>
      </c>
      <c r="M52" s="4">
        <v>14189</v>
      </c>
      <c r="N52" s="4">
        <v>322</v>
      </c>
      <c r="O52" s="4" t="s">
        <v>820</v>
      </c>
      <c r="P52" s="4" t="s">
        <v>195</v>
      </c>
      <c r="Q52" s="4">
        <v>25.370799999999999</v>
      </c>
      <c r="R52" s="4">
        <v>27</v>
      </c>
      <c r="S52" s="4" t="s">
        <v>821</v>
      </c>
      <c r="T52" s="1">
        <f t="shared" si="13"/>
        <v>49</v>
      </c>
      <c r="V52" s="88"/>
      <c r="W52" s="89"/>
      <c r="X52" s="89"/>
      <c r="AQ52" s="4"/>
      <c r="AR52" s="4"/>
      <c r="AS52" s="4"/>
      <c r="AT52" s="4"/>
      <c r="AU52" s="4"/>
      <c r="AX52" s="4"/>
      <c r="AY52" s="4"/>
      <c r="AZ52" s="4"/>
      <c r="BA52" s="22"/>
      <c r="BB52" s="4"/>
    </row>
    <row r="53" spans="1:65" x14ac:dyDescent="0.3">
      <c r="A53" s="8" t="s">
        <v>822</v>
      </c>
      <c r="B53" s="4">
        <v>4.7999999999999996E-3</v>
      </c>
      <c r="C53" s="4">
        <v>0.92679999999999996</v>
      </c>
      <c r="D53" s="4">
        <v>35.588500000000003</v>
      </c>
      <c r="E53" s="4">
        <v>49</v>
      </c>
      <c r="F53" s="4">
        <v>16</v>
      </c>
      <c r="G53" s="4">
        <v>101.5201</v>
      </c>
      <c r="H53" s="4">
        <v>12</v>
      </c>
      <c r="I53" s="4">
        <v>153</v>
      </c>
      <c r="J53" s="4">
        <v>1E-3</v>
      </c>
      <c r="K53" s="4">
        <v>2.3699999999999999E-2</v>
      </c>
      <c r="L53" s="4">
        <v>-8879</v>
      </c>
      <c r="M53" s="4">
        <v>20603</v>
      </c>
      <c r="N53" s="4">
        <v>314</v>
      </c>
      <c r="O53" s="4" t="s">
        <v>822</v>
      </c>
      <c r="P53" s="4" t="s">
        <v>195</v>
      </c>
      <c r="Q53" s="4">
        <v>25.355399999999999</v>
      </c>
      <c r="R53" s="4">
        <v>28</v>
      </c>
      <c r="S53" s="4" t="s">
        <v>823</v>
      </c>
      <c r="T53" s="1">
        <f t="shared" si="13"/>
        <v>47.999999999999993</v>
      </c>
      <c r="V53" s="88"/>
      <c r="W53" s="89"/>
      <c r="X53" s="89"/>
      <c r="AQ53" s="4"/>
      <c r="AR53" s="4"/>
      <c r="AS53" s="4"/>
      <c r="AT53" s="4"/>
      <c r="AU53" s="4"/>
      <c r="AX53" s="4"/>
      <c r="AY53" s="4"/>
      <c r="AZ53" s="4"/>
      <c r="BA53" s="22"/>
      <c r="BB53" s="4"/>
    </row>
    <row r="54" spans="1:65" x14ac:dyDescent="0.3">
      <c r="A54" s="8" t="s">
        <v>824</v>
      </c>
      <c r="B54" s="4">
        <v>5.3E-3</v>
      </c>
      <c r="C54" s="4">
        <v>0.96909999999999996</v>
      </c>
      <c r="D54" s="4">
        <v>35.596400000000003</v>
      </c>
      <c r="E54" s="4">
        <v>49</v>
      </c>
      <c r="F54" s="4">
        <v>16</v>
      </c>
      <c r="G54" s="4">
        <v>101.57089999999999</v>
      </c>
      <c r="H54" s="4">
        <v>10</v>
      </c>
      <c r="I54" s="4">
        <v>153</v>
      </c>
      <c r="J54" s="4">
        <v>8.9999999999999998E-4</v>
      </c>
      <c r="K54" s="4">
        <v>2.4299999999999999E-2</v>
      </c>
      <c r="L54" s="4">
        <v>-8874</v>
      </c>
      <c r="M54" s="4">
        <v>20581</v>
      </c>
      <c r="N54" s="4">
        <v>314</v>
      </c>
      <c r="O54" s="4" t="s">
        <v>824</v>
      </c>
      <c r="P54" s="4" t="s">
        <v>195</v>
      </c>
      <c r="Q54" s="4">
        <v>25.386600000000001</v>
      </c>
      <c r="R54" s="4">
        <v>29</v>
      </c>
      <c r="S54" s="4" t="s">
        <v>825</v>
      </c>
      <c r="T54" s="1">
        <f t="shared" si="13"/>
        <v>53</v>
      </c>
      <c r="V54" s="88"/>
      <c r="W54" s="89"/>
      <c r="X54" s="89"/>
      <c r="AQ54" s="4"/>
      <c r="AR54" s="4"/>
      <c r="AS54" s="4"/>
      <c r="AT54" s="4"/>
      <c r="AU54" s="4"/>
      <c r="AX54" s="4"/>
      <c r="AY54" s="4"/>
      <c r="AZ54" s="4"/>
      <c r="BA54" s="22"/>
      <c r="BB54" s="4"/>
    </row>
    <row r="55" spans="1:65" x14ac:dyDescent="0.3">
      <c r="A55" s="8" t="s">
        <v>826</v>
      </c>
      <c r="B55" s="4">
        <v>4.1000000000000003E-3</v>
      </c>
      <c r="C55" s="4">
        <v>0.94669999999999999</v>
      </c>
      <c r="D55" s="4">
        <v>35.5916</v>
      </c>
      <c r="E55" s="4">
        <v>49</v>
      </c>
      <c r="F55" s="4">
        <v>16</v>
      </c>
      <c r="G55" s="4">
        <v>101.5424</v>
      </c>
      <c r="H55" s="4">
        <v>9</v>
      </c>
      <c r="I55" s="4">
        <v>158</v>
      </c>
      <c r="J55" s="4">
        <v>8.0000000000000004E-4</v>
      </c>
      <c r="K55" s="4">
        <v>2.4199999999999999E-2</v>
      </c>
      <c r="L55" s="4">
        <v>-8734</v>
      </c>
      <c r="M55" s="4">
        <v>15393</v>
      </c>
      <c r="N55" s="4">
        <v>346</v>
      </c>
      <c r="O55" s="4" t="s">
        <v>826</v>
      </c>
      <c r="P55" s="4" t="s">
        <v>195</v>
      </c>
      <c r="Q55" s="4">
        <v>25.369900000000001</v>
      </c>
      <c r="R55" s="4">
        <v>33</v>
      </c>
      <c r="S55" s="4" t="s">
        <v>827</v>
      </c>
      <c r="T55" s="1">
        <f t="shared" si="13"/>
        <v>41</v>
      </c>
      <c r="V55" s="88"/>
      <c r="W55" s="89"/>
      <c r="X55" s="89"/>
      <c r="AZ55" s="4"/>
      <c r="BA55" s="4"/>
      <c r="BB55" s="4"/>
      <c r="BC55" s="4"/>
      <c r="BD55" s="4"/>
      <c r="BG55" s="4"/>
      <c r="BH55" s="4"/>
      <c r="BI55" s="4"/>
      <c r="BJ55" s="22"/>
      <c r="BK55" s="4"/>
    </row>
    <row r="56" spans="1:65" x14ac:dyDescent="0.3">
      <c r="C56" s="1"/>
      <c r="Y56" s="32"/>
      <c r="AA56" s="54"/>
      <c r="AC56" s="4"/>
      <c r="AD56" s="4"/>
      <c r="AE56" s="4"/>
      <c r="AF56" s="4"/>
      <c r="BB56" s="4"/>
      <c r="BC56" s="4"/>
      <c r="BD56" s="4"/>
      <c r="BE56" s="4"/>
      <c r="BF56" s="4"/>
      <c r="BI56" s="4"/>
      <c r="BJ56" s="4"/>
      <c r="BK56" s="4"/>
      <c r="BL56" s="22"/>
      <c r="BM56" s="4"/>
    </row>
    <row r="57" spans="1:65" x14ac:dyDescent="0.3">
      <c r="C57" s="1"/>
      <c r="Y57" s="32"/>
      <c r="AA57" s="4"/>
      <c r="AC57" s="4"/>
      <c r="AD57" s="4"/>
      <c r="AE57" s="4"/>
      <c r="AF57" s="4"/>
      <c r="BB57" s="4"/>
      <c r="BC57" s="4"/>
      <c r="BD57" s="4"/>
      <c r="BE57" s="4"/>
      <c r="BF57" s="4"/>
      <c r="BI57" s="4"/>
      <c r="BJ57" s="4"/>
      <c r="BK57" s="4"/>
      <c r="BL57" s="22"/>
      <c r="BM57" s="4"/>
    </row>
    <row r="58" spans="1:65" s="4" customFormat="1" x14ac:dyDescent="0.3">
      <c r="A58" s="8" t="s">
        <v>867</v>
      </c>
      <c r="B58" s="77"/>
      <c r="N58" s="9"/>
      <c r="O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65" s="4" customFormat="1" x14ac:dyDescent="0.3">
      <c r="A59" s="8"/>
      <c r="B59" s="77"/>
      <c r="C59" s="4" t="s">
        <v>167</v>
      </c>
      <c r="J59" s="4" t="s">
        <v>180</v>
      </c>
      <c r="N59" s="9"/>
      <c r="P59" s="4" t="s">
        <v>183</v>
      </c>
      <c r="U59" s="9"/>
      <c r="Z59" s="54" t="s">
        <v>166</v>
      </c>
      <c r="AA59" s="1">
        <v>43</v>
      </c>
    </row>
    <row r="60" spans="1:65" s="4" customFormat="1" x14ac:dyDescent="0.3">
      <c r="A60" s="8"/>
      <c r="B60" s="77" t="s">
        <v>168</v>
      </c>
      <c r="C60" s="4" t="s">
        <v>184</v>
      </c>
      <c r="D60" s="4" t="s">
        <v>174</v>
      </c>
      <c r="E60" s="4" t="s">
        <v>606</v>
      </c>
      <c r="F60" s="4" t="s">
        <v>174</v>
      </c>
      <c r="G60" s="4" t="s">
        <v>176</v>
      </c>
      <c r="H60" s="4" t="s">
        <v>103</v>
      </c>
      <c r="I60" s="4" t="s">
        <v>170</v>
      </c>
      <c r="J60" s="4" t="s">
        <v>117</v>
      </c>
      <c r="K60" s="4" t="s">
        <v>177</v>
      </c>
      <c r="L60" s="4" t="s">
        <v>178</v>
      </c>
      <c r="M60" s="4" t="s">
        <v>179</v>
      </c>
      <c r="N60" s="9" t="s">
        <v>168</v>
      </c>
      <c r="O60" s="4" t="s">
        <v>190</v>
      </c>
      <c r="P60" s="4" t="s">
        <v>191</v>
      </c>
      <c r="Q60" s="4" t="s">
        <v>192</v>
      </c>
      <c r="R60" s="4" t="s">
        <v>193</v>
      </c>
      <c r="U60" s="9"/>
      <c r="V60" s="8" t="s">
        <v>866</v>
      </c>
      <c r="Z60" s="4" t="s">
        <v>861</v>
      </c>
      <c r="AA60" s="1">
        <f>LOG(AA59)</f>
        <v>1.6334684555795864</v>
      </c>
    </row>
    <row r="61" spans="1:65" s="4" customFormat="1" x14ac:dyDescent="0.3">
      <c r="A61" s="8" t="s">
        <v>352</v>
      </c>
      <c r="B61" s="77" t="s">
        <v>353</v>
      </c>
      <c r="C61" s="4">
        <v>9</v>
      </c>
      <c r="D61" s="4">
        <v>286</v>
      </c>
      <c r="E61" s="4">
        <v>3.2000000000000002E-3</v>
      </c>
      <c r="F61" s="4">
        <v>1.1632</v>
      </c>
      <c r="G61" s="4">
        <v>35.629800000000003</v>
      </c>
      <c r="H61" s="4">
        <v>49</v>
      </c>
      <c r="I61" s="4">
        <v>16</v>
      </c>
      <c r="J61" s="4">
        <v>101.7962</v>
      </c>
      <c r="K61" s="4">
        <v>1484</v>
      </c>
      <c r="L61" s="4">
        <v>-25475</v>
      </c>
      <c r="M61" s="4">
        <v>166</v>
      </c>
      <c r="N61" s="9" t="s">
        <v>353</v>
      </c>
      <c r="O61" s="4" t="s">
        <v>195</v>
      </c>
      <c r="P61" s="4">
        <v>25.528600000000001</v>
      </c>
      <c r="Q61" s="4">
        <v>55</v>
      </c>
      <c r="R61" s="4" t="s">
        <v>354</v>
      </c>
      <c r="U61" s="9"/>
      <c r="V61" s="34" t="s">
        <v>865</v>
      </c>
      <c r="W61" s="31" t="s">
        <v>166</v>
      </c>
      <c r="X61" s="31" t="s">
        <v>340</v>
      </c>
      <c r="Y61" s="31" t="s">
        <v>341</v>
      </c>
      <c r="Z61" s="4" t="s">
        <v>856</v>
      </c>
      <c r="AA61" s="1" t="s">
        <v>857</v>
      </c>
      <c r="AB61" s="4" t="s">
        <v>858</v>
      </c>
      <c r="AC61" s="4" t="s">
        <v>859</v>
      </c>
      <c r="AD61" s="87" t="s">
        <v>449</v>
      </c>
      <c r="AE61" s="4" t="s">
        <v>860</v>
      </c>
    </row>
    <row r="62" spans="1:65" s="4" customFormat="1" x14ac:dyDescent="0.3">
      <c r="A62" s="8" t="s">
        <v>355</v>
      </c>
      <c r="B62" s="77" t="s">
        <v>194</v>
      </c>
      <c r="C62" s="4">
        <v>9</v>
      </c>
      <c r="D62" s="4">
        <v>288</v>
      </c>
      <c r="E62" s="8">
        <v>4.3E-3</v>
      </c>
      <c r="F62" s="4">
        <v>0.999</v>
      </c>
      <c r="G62" s="4">
        <v>35.601100000000002</v>
      </c>
      <c r="H62" s="4">
        <v>49</v>
      </c>
      <c r="I62" s="4">
        <v>16</v>
      </c>
      <c r="J62" s="4">
        <v>101.6044</v>
      </c>
      <c r="K62" s="4">
        <v>1509</v>
      </c>
      <c r="L62" s="4">
        <v>-25495</v>
      </c>
      <c r="M62" s="4">
        <v>166</v>
      </c>
      <c r="N62" s="9" t="s">
        <v>194</v>
      </c>
      <c r="O62" s="4" t="s">
        <v>195</v>
      </c>
      <c r="P62" s="4">
        <v>25.408300000000001</v>
      </c>
      <c r="Q62" s="4">
        <v>56</v>
      </c>
      <c r="R62" s="4" t="s">
        <v>196</v>
      </c>
      <c r="U62" s="9"/>
      <c r="V62" s="34" t="s">
        <v>342</v>
      </c>
      <c r="W62" s="90">
        <v>23</v>
      </c>
      <c r="X62" s="35">
        <v>1104</v>
      </c>
      <c r="Y62" s="35">
        <v>831</v>
      </c>
      <c r="Z62" s="1">
        <f>(AB62)/(AA62-LOG(AA$59)+LOG(AC62))</f>
        <v>1177.1827998653237</v>
      </c>
      <c r="AA62" s="1">
        <v>5.7110000000000003</v>
      </c>
      <c r="AB62" s="1">
        <v>4800</v>
      </c>
      <c r="AC62" s="14">
        <v>1</v>
      </c>
      <c r="AD62" s="2">
        <f>Z62-273</f>
        <v>904.18279986532366</v>
      </c>
      <c r="AE62" s="1">
        <f>10000/AD62</f>
        <v>11.059710493817711</v>
      </c>
    </row>
    <row r="63" spans="1:65" s="4" customFormat="1" x14ac:dyDescent="0.3">
      <c r="A63" s="8" t="s">
        <v>356</v>
      </c>
      <c r="B63" s="77" t="s">
        <v>357</v>
      </c>
      <c r="C63" s="4">
        <v>9</v>
      </c>
      <c r="D63" s="4">
        <v>290</v>
      </c>
      <c r="E63" s="4">
        <v>3.7000000000000002E-3</v>
      </c>
      <c r="F63" s="4">
        <v>1.1696</v>
      </c>
      <c r="G63" s="4">
        <v>35.631300000000003</v>
      </c>
      <c r="H63" s="4">
        <v>49</v>
      </c>
      <c r="I63" s="4">
        <v>16</v>
      </c>
      <c r="J63" s="4">
        <v>101.80459999999999</v>
      </c>
      <c r="K63" s="4">
        <v>1520</v>
      </c>
      <c r="L63" s="4">
        <v>-25515</v>
      </c>
      <c r="M63" s="4">
        <v>166</v>
      </c>
      <c r="N63" s="9" t="s">
        <v>357</v>
      </c>
      <c r="O63" s="4" t="s">
        <v>195</v>
      </c>
      <c r="P63" s="4">
        <v>25.5335</v>
      </c>
      <c r="Q63" s="4">
        <v>57</v>
      </c>
      <c r="R63" s="4" t="s">
        <v>358</v>
      </c>
      <c r="U63" s="9"/>
      <c r="V63" s="34" t="s">
        <v>343</v>
      </c>
      <c r="W63" s="90">
        <v>43</v>
      </c>
      <c r="X63" s="35">
        <v>1177</v>
      </c>
      <c r="Y63" s="35">
        <v>904</v>
      </c>
      <c r="Z63" s="1">
        <f>(AB63)/(AA63-LOG(AA$59)+LOG(AC63))</f>
        <v>1223.668943671564</v>
      </c>
      <c r="AA63" s="1">
        <v>5.7110000000000003</v>
      </c>
      <c r="AB63" s="1">
        <v>4800</v>
      </c>
      <c r="AC63" s="14">
        <v>0.7</v>
      </c>
      <c r="AD63" s="2">
        <f>Z63-273</f>
        <v>950.66894367156397</v>
      </c>
      <c r="AE63" s="1">
        <f t="shared" ref="AE63:AE64" si="16">10000/AD63</f>
        <v>10.518908886808854</v>
      </c>
    </row>
    <row r="64" spans="1:65" s="4" customFormat="1" x14ac:dyDescent="0.3">
      <c r="A64" s="8" t="s">
        <v>359</v>
      </c>
      <c r="B64" s="77" t="s">
        <v>360</v>
      </c>
      <c r="C64" s="4">
        <v>9</v>
      </c>
      <c r="D64" s="4">
        <v>282</v>
      </c>
      <c r="E64" s="4">
        <v>3.3999999999999998E-3</v>
      </c>
      <c r="F64" s="4">
        <v>1.2261</v>
      </c>
      <c r="G64" s="4">
        <v>35.641199999999998</v>
      </c>
      <c r="H64" s="4">
        <v>49</v>
      </c>
      <c r="I64" s="4">
        <v>16</v>
      </c>
      <c r="J64" s="4">
        <v>101.8707</v>
      </c>
      <c r="K64" s="4">
        <v>1529</v>
      </c>
      <c r="L64" s="4">
        <v>-25484</v>
      </c>
      <c r="M64" s="4">
        <v>166</v>
      </c>
      <c r="N64" s="9" t="s">
        <v>360</v>
      </c>
      <c r="O64" s="4" t="s">
        <v>195</v>
      </c>
      <c r="P64" s="4">
        <v>25.5749</v>
      </c>
      <c r="Q64" s="4">
        <v>58</v>
      </c>
      <c r="R64" s="4" t="s">
        <v>361</v>
      </c>
      <c r="U64" s="9"/>
      <c r="V64" s="34"/>
      <c r="W64" s="35"/>
      <c r="X64" s="35"/>
      <c r="Y64" s="35"/>
      <c r="Z64" s="1">
        <f>(AB64)/(AA64-LOG(AA$59)+LOG(AC64))</f>
        <v>1271.0176172390545</v>
      </c>
      <c r="AA64" s="1">
        <v>5.7110000000000003</v>
      </c>
      <c r="AB64" s="1">
        <v>4800</v>
      </c>
      <c r="AC64" s="14">
        <v>0.5</v>
      </c>
      <c r="AD64" s="2">
        <f>Z64-273</f>
        <v>998.01761723905452</v>
      </c>
      <c r="AE64" s="1">
        <f t="shared" si="16"/>
        <v>10.019863204082807</v>
      </c>
    </row>
    <row r="65" spans="1:65" s="4" customFormat="1" x14ac:dyDescent="0.3">
      <c r="A65" s="8" t="s">
        <v>377</v>
      </c>
      <c r="B65" s="77" t="s">
        <v>378</v>
      </c>
      <c r="C65" s="4">
        <v>9</v>
      </c>
      <c r="D65" s="4">
        <v>283</v>
      </c>
      <c r="E65" s="4">
        <v>3.7000000000000002E-3</v>
      </c>
      <c r="F65" s="4">
        <v>0.9002</v>
      </c>
      <c r="G65" s="4">
        <v>35.582999999999998</v>
      </c>
      <c r="H65" s="4">
        <v>49</v>
      </c>
      <c r="I65" s="4">
        <v>16</v>
      </c>
      <c r="J65" s="4">
        <v>101.48690000000001</v>
      </c>
      <c r="K65" s="4">
        <v>9206</v>
      </c>
      <c r="L65" s="4">
        <v>-36107</v>
      </c>
      <c r="M65" s="4">
        <v>166</v>
      </c>
      <c r="N65" s="9" t="s">
        <v>378</v>
      </c>
      <c r="O65" s="4" t="s">
        <v>195</v>
      </c>
      <c r="P65" s="4">
        <v>25.335599999999999</v>
      </c>
      <c r="Q65" s="4">
        <v>64</v>
      </c>
      <c r="R65" s="4" t="s">
        <v>379</v>
      </c>
      <c r="U65" s="9"/>
      <c r="V65" s="34" t="s">
        <v>708</v>
      </c>
      <c r="W65" s="35"/>
      <c r="X65" s="35"/>
      <c r="Y65" s="35"/>
      <c r="Z65" s="54" t="s">
        <v>166</v>
      </c>
      <c r="AA65" s="1">
        <v>23</v>
      </c>
    </row>
    <row r="66" spans="1:65" s="4" customFormat="1" x14ac:dyDescent="0.3">
      <c r="A66" s="8" t="s">
        <v>380</v>
      </c>
      <c r="B66" s="77" t="s">
        <v>381</v>
      </c>
      <c r="C66" s="4">
        <v>9</v>
      </c>
      <c r="D66" s="4">
        <v>284</v>
      </c>
      <c r="E66" s="4">
        <v>2.3E-3</v>
      </c>
      <c r="F66" s="4">
        <v>0.89439999999999997</v>
      </c>
      <c r="G66" s="4">
        <v>35.581000000000003</v>
      </c>
      <c r="H66" s="4">
        <v>49</v>
      </c>
      <c r="I66" s="4">
        <v>16</v>
      </c>
      <c r="J66" s="4">
        <v>101.4777</v>
      </c>
      <c r="K66" s="4">
        <v>9215</v>
      </c>
      <c r="L66" s="4">
        <v>-36119</v>
      </c>
      <c r="M66" s="4">
        <v>166</v>
      </c>
      <c r="N66" s="9" t="s">
        <v>381</v>
      </c>
      <c r="O66" s="4" t="s">
        <v>195</v>
      </c>
      <c r="P66" s="4">
        <v>25.331</v>
      </c>
      <c r="Q66" s="4">
        <v>65</v>
      </c>
      <c r="R66" s="4" t="s">
        <v>382</v>
      </c>
      <c r="U66" s="9"/>
      <c r="V66" s="34"/>
      <c r="W66" s="35"/>
      <c r="X66" s="35"/>
      <c r="Y66" s="35"/>
      <c r="Z66" s="4" t="s">
        <v>861</v>
      </c>
      <c r="AA66" s="1">
        <f>LOG(AA65)</f>
        <v>1.3617278360175928</v>
      </c>
    </row>
    <row r="67" spans="1:65" s="4" customFormat="1" x14ac:dyDescent="0.3">
      <c r="A67" s="8" t="s">
        <v>383</v>
      </c>
      <c r="B67" s="77" t="s">
        <v>384</v>
      </c>
      <c r="C67" s="4">
        <v>9</v>
      </c>
      <c r="D67" s="4">
        <v>279</v>
      </c>
      <c r="E67" s="4">
        <v>2.8999999999999998E-3</v>
      </c>
      <c r="F67" s="4">
        <v>1.0732999999999999</v>
      </c>
      <c r="G67" s="4">
        <v>35.613500000000002</v>
      </c>
      <c r="H67" s="4">
        <v>49</v>
      </c>
      <c r="I67" s="4">
        <v>16</v>
      </c>
      <c r="J67" s="4">
        <v>101.68980000000001</v>
      </c>
      <c r="K67" s="4">
        <v>2828</v>
      </c>
      <c r="L67" s="4">
        <v>-36741</v>
      </c>
      <c r="M67" s="4">
        <v>178</v>
      </c>
      <c r="N67" s="9" t="s">
        <v>384</v>
      </c>
      <c r="O67" s="4" t="s">
        <v>195</v>
      </c>
      <c r="P67" s="4">
        <v>25.462499999999999</v>
      </c>
      <c r="Q67" s="4">
        <v>66</v>
      </c>
      <c r="R67" s="4" t="s">
        <v>385</v>
      </c>
      <c r="U67" s="9"/>
      <c r="V67" s="34" t="s">
        <v>710</v>
      </c>
      <c r="W67" s="35"/>
      <c r="X67" s="35"/>
      <c r="Y67" s="35"/>
      <c r="Z67" s="4" t="s">
        <v>856</v>
      </c>
      <c r="AA67" s="1" t="s">
        <v>857</v>
      </c>
      <c r="AB67" s="4" t="s">
        <v>858</v>
      </c>
      <c r="AC67" s="4" t="s">
        <v>859</v>
      </c>
      <c r="AD67" s="87" t="s">
        <v>449</v>
      </c>
      <c r="AE67" s="4" t="s">
        <v>860</v>
      </c>
    </row>
    <row r="68" spans="1:65" s="4" customFormat="1" x14ac:dyDescent="0.3">
      <c r="A68" s="8" t="s">
        <v>386</v>
      </c>
      <c r="B68" s="77" t="s">
        <v>387</v>
      </c>
      <c r="C68" s="4">
        <v>9</v>
      </c>
      <c r="D68" s="4">
        <v>282</v>
      </c>
      <c r="E68" s="4">
        <v>3.0999999999999999E-3</v>
      </c>
      <c r="F68" s="4">
        <v>0.99539999999999995</v>
      </c>
      <c r="G68" s="4">
        <v>35.599699999999999</v>
      </c>
      <c r="H68" s="4">
        <v>49</v>
      </c>
      <c r="I68" s="4">
        <v>16</v>
      </c>
      <c r="J68" s="4">
        <v>101.5981</v>
      </c>
      <c r="K68" s="4">
        <v>2841</v>
      </c>
      <c r="L68" s="4">
        <v>-36753</v>
      </c>
      <c r="M68" s="4">
        <v>178</v>
      </c>
      <c r="N68" s="9" t="s">
        <v>387</v>
      </c>
      <c r="O68" s="4" t="s">
        <v>195</v>
      </c>
      <c r="P68" s="4">
        <v>25.4053</v>
      </c>
      <c r="Q68" s="4">
        <v>67</v>
      </c>
      <c r="R68" s="4" t="s">
        <v>388</v>
      </c>
      <c r="U68" s="9"/>
      <c r="V68" s="34" t="s">
        <v>344</v>
      </c>
      <c r="W68" s="90">
        <v>23</v>
      </c>
      <c r="X68" s="35">
        <v>1104</v>
      </c>
      <c r="Y68" s="35">
        <v>831</v>
      </c>
      <c r="Z68" s="1">
        <f>(AB68)/(AA68-LOG(AA$65)+LOG(AC68))</f>
        <v>1103.6329342068316</v>
      </c>
      <c r="AA68" s="1">
        <v>5.7110000000000003</v>
      </c>
      <c r="AB68" s="1">
        <v>4800</v>
      </c>
      <c r="AC68" s="14">
        <v>1</v>
      </c>
      <c r="AD68" s="2">
        <f>Z68-273</f>
        <v>830.63293420683158</v>
      </c>
      <c r="AE68" s="1">
        <f>10000/AD68</f>
        <v>12.039012165522866</v>
      </c>
    </row>
    <row r="69" spans="1:65" s="4" customFormat="1" x14ac:dyDescent="0.3">
      <c r="A69" s="8" t="s">
        <v>392</v>
      </c>
      <c r="B69" s="77" t="s">
        <v>393</v>
      </c>
      <c r="C69" s="4">
        <v>9</v>
      </c>
      <c r="D69" s="4">
        <v>278</v>
      </c>
      <c r="E69" s="4">
        <v>2.3999999999999998E-3</v>
      </c>
      <c r="F69" s="4">
        <v>0.79059999999999997</v>
      </c>
      <c r="G69" s="4">
        <v>35.5625</v>
      </c>
      <c r="H69" s="4">
        <v>49</v>
      </c>
      <c r="I69" s="4">
        <v>16</v>
      </c>
      <c r="J69" s="4">
        <v>101.35550000000001</v>
      </c>
      <c r="K69" s="4">
        <v>2811</v>
      </c>
      <c r="L69" s="4">
        <v>-36772</v>
      </c>
      <c r="M69" s="4">
        <v>178</v>
      </c>
      <c r="N69" s="9" t="s">
        <v>393</v>
      </c>
      <c r="O69" s="4" t="s">
        <v>195</v>
      </c>
      <c r="P69" s="4">
        <v>25.254799999999999</v>
      </c>
      <c r="Q69" s="4">
        <v>69</v>
      </c>
      <c r="R69" s="4" t="s">
        <v>394</v>
      </c>
      <c r="U69" s="9"/>
      <c r="V69" s="27"/>
      <c r="W69" s="35"/>
      <c r="X69" s="35"/>
      <c r="Y69" s="35"/>
      <c r="Z69" s="1">
        <f>(AB69)/(AA69-LOG(AA$65)+LOG(AC69))</f>
        <v>1144.3911163173564</v>
      </c>
      <c r="AA69" s="1">
        <v>5.7110000000000003</v>
      </c>
      <c r="AB69" s="1">
        <v>4800</v>
      </c>
      <c r="AC69" s="14">
        <v>0.7</v>
      </c>
      <c r="AD69" s="2">
        <f>Z69-273</f>
        <v>871.39111631735636</v>
      </c>
      <c r="AE69" s="1">
        <f t="shared" ref="AE69:AE70" si="17">10000/AD69</f>
        <v>11.475903085013835</v>
      </c>
    </row>
    <row r="70" spans="1:65" s="4" customFormat="1" x14ac:dyDescent="0.3">
      <c r="A70" s="8" t="s">
        <v>402</v>
      </c>
      <c r="B70" s="77" t="s">
        <v>403</v>
      </c>
      <c r="C70" s="4">
        <v>9</v>
      </c>
      <c r="D70" s="4">
        <v>278</v>
      </c>
      <c r="E70" s="4">
        <v>2.5999999999999999E-3</v>
      </c>
      <c r="F70" s="4">
        <v>0.94130000000000003</v>
      </c>
      <c r="G70" s="4">
        <v>35.589599999999997</v>
      </c>
      <c r="H70" s="4">
        <v>49</v>
      </c>
      <c r="I70" s="4">
        <v>16</v>
      </c>
      <c r="J70" s="4">
        <v>101.5335</v>
      </c>
      <c r="K70" s="4">
        <v>-5126</v>
      </c>
      <c r="L70" s="4">
        <v>-37305</v>
      </c>
      <c r="M70" s="4">
        <v>188</v>
      </c>
      <c r="N70" s="9" t="s">
        <v>403</v>
      </c>
      <c r="O70" s="4" t="s">
        <v>195</v>
      </c>
      <c r="P70" s="4">
        <v>25.365500000000001</v>
      </c>
      <c r="Q70" s="4">
        <v>73</v>
      </c>
      <c r="R70" s="4" t="s">
        <v>404</v>
      </c>
      <c r="U70" s="9"/>
      <c r="V70" s="1"/>
      <c r="Z70" s="1">
        <f>(AB70)/(AA70-LOG(AA$65)+LOG(AC70))</f>
        <v>1185.6998174577689</v>
      </c>
      <c r="AA70" s="1">
        <v>5.7110000000000003</v>
      </c>
      <c r="AB70" s="1">
        <v>4800</v>
      </c>
      <c r="AC70" s="14">
        <v>0.5</v>
      </c>
      <c r="AD70" s="2">
        <f>Z70-273</f>
        <v>912.69981745776886</v>
      </c>
      <c r="AE70" s="1">
        <f t="shared" si="17"/>
        <v>10.956504875670916</v>
      </c>
    </row>
    <row r="71" spans="1:65" s="4" customFormat="1" x14ac:dyDescent="0.3">
      <c r="A71" s="8" t="s">
        <v>405</v>
      </c>
      <c r="B71" s="77" t="s">
        <v>406</v>
      </c>
      <c r="C71" s="4">
        <v>9</v>
      </c>
      <c r="D71" s="4">
        <v>283</v>
      </c>
      <c r="E71" s="4">
        <v>2.5999999999999999E-3</v>
      </c>
      <c r="F71" s="4">
        <v>0.82269999999999999</v>
      </c>
      <c r="G71" s="4">
        <v>35.568399999999997</v>
      </c>
      <c r="H71" s="4">
        <v>49</v>
      </c>
      <c r="I71" s="4">
        <v>16</v>
      </c>
      <c r="J71" s="4">
        <v>101.39360000000001</v>
      </c>
      <c r="K71" s="4">
        <v>-5126</v>
      </c>
      <c r="L71" s="4">
        <v>-37317</v>
      </c>
      <c r="M71" s="4">
        <v>188</v>
      </c>
      <c r="N71" s="9" t="s">
        <v>406</v>
      </c>
      <c r="O71" s="4" t="s">
        <v>195</v>
      </c>
      <c r="P71" s="4">
        <v>25.278400000000001</v>
      </c>
      <c r="Q71" s="4">
        <v>74</v>
      </c>
      <c r="R71" s="4" t="s">
        <v>407</v>
      </c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65" s="4" customFormat="1" x14ac:dyDescent="0.3">
      <c r="A72" s="8" t="s">
        <v>420</v>
      </c>
      <c r="B72" s="77" t="s">
        <v>421</v>
      </c>
      <c r="C72" s="4">
        <v>9</v>
      </c>
      <c r="D72" s="4">
        <v>277</v>
      </c>
      <c r="E72" s="4">
        <v>2.5999999999999999E-3</v>
      </c>
      <c r="F72" s="4">
        <v>0.66879999999999995</v>
      </c>
      <c r="G72" s="4">
        <v>35.540799999999997</v>
      </c>
      <c r="H72" s="4">
        <v>49</v>
      </c>
      <c r="I72" s="4">
        <v>16</v>
      </c>
      <c r="J72" s="4">
        <v>101.2122</v>
      </c>
      <c r="K72" s="4">
        <v>-5138</v>
      </c>
      <c r="L72" s="4">
        <v>-37318</v>
      </c>
      <c r="M72" s="4">
        <v>188</v>
      </c>
      <c r="N72" s="9" t="s">
        <v>421</v>
      </c>
      <c r="O72" s="4" t="s">
        <v>195</v>
      </c>
      <c r="P72" s="4">
        <v>25.165400000000002</v>
      </c>
      <c r="Q72" s="4">
        <v>79</v>
      </c>
      <c r="R72" s="4" t="s">
        <v>422</v>
      </c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65" s="4" customFormat="1" x14ac:dyDescent="0.3">
      <c r="A73" s="8" t="s">
        <v>423</v>
      </c>
      <c r="B73" s="77" t="s">
        <v>424</v>
      </c>
      <c r="C73" s="4">
        <v>9</v>
      </c>
      <c r="D73" s="4">
        <v>275</v>
      </c>
      <c r="E73" s="4">
        <v>3.2000000000000002E-3</v>
      </c>
      <c r="F73" s="4">
        <v>1.1009</v>
      </c>
      <c r="G73" s="4">
        <v>35.618600000000001</v>
      </c>
      <c r="H73" s="4">
        <v>49</v>
      </c>
      <c r="I73" s="4">
        <v>16</v>
      </c>
      <c r="J73" s="4">
        <v>101.72280000000001</v>
      </c>
      <c r="K73" s="4">
        <v>-5162</v>
      </c>
      <c r="L73" s="4">
        <v>-37304</v>
      </c>
      <c r="M73" s="4">
        <v>188</v>
      </c>
      <c r="N73" s="9" t="s">
        <v>424</v>
      </c>
      <c r="O73" s="4" t="s">
        <v>195</v>
      </c>
      <c r="P73" s="4">
        <v>25.482900000000001</v>
      </c>
      <c r="Q73" s="4">
        <v>80</v>
      </c>
      <c r="R73" s="4" t="s">
        <v>425</v>
      </c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65" s="4" customFormat="1" x14ac:dyDescent="0.3">
      <c r="A74" s="14"/>
      <c r="B74" s="1"/>
      <c r="C74" s="32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65" s="4" customFormat="1" x14ac:dyDescent="0.3">
      <c r="A75" s="14"/>
      <c r="B75" s="1"/>
      <c r="C75" s="32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65" s="4" customFormat="1" x14ac:dyDescent="0.3">
      <c r="A76" s="14"/>
      <c r="B76" s="1"/>
      <c r="C76" s="32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65" x14ac:dyDescent="0.3">
      <c r="BB77" s="4"/>
      <c r="BC77" s="4"/>
      <c r="BD77" s="4"/>
      <c r="BE77" s="4"/>
      <c r="BF77" s="4"/>
      <c r="BI77" s="4"/>
      <c r="BJ77" s="4"/>
      <c r="BK77" s="4"/>
      <c r="BL77" s="22"/>
      <c r="BM77" s="4"/>
    </row>
    <row r="78" spans="1:65" x14ac:dyDescent="0.3">
      <c r="BB78" s="4"/>
      <c r="BC78" s="4"/>
      <c r="BD78" s="4"/>
      <c r="BE78" s="4"/>
      <c r="BF78" s="4"/>
      <c r="BI78" s="4"/>
      <c r="BJ78" s="4"/>
      <c r="BK78" s="4"/>
      <c r="BL78" s="22"/>
      <c r="BM78" s="4"/>
    </row>
    <row r="79" spans="1:65" x14ac:dyDescent="0.3">
      <c r="BB79" s="4"/>
      <c r="BC79" s="4"/>
      <c r="BD79" s="4"/>
      <c r="BE79" s="4"/>
      <c r="BF79" s="4"/>
      <c r="BI79" s="4"/>
      <c r="BJ79" s="4"/>
      <c r="BK79" s="4"/>
      <c r="BL79" s="22"/>
      <c r="BM79" s="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F17" sqref="F17"/>
    </sheetView>
  </sheetViews>
  <sheetFormatPr baseColWidth="10" defaultRowHeight="13" x14ac:dyDescent="0.3"/>
  <cols>
    <col min="1" max="1" width="10.90625" style="38"/>
    <col min="2" max="16384" width="10.90625" style="39"/>
  </cols>
  <sheetData>
    <row r="1" spans="1:11" s="38" customFormat="1" x14ac:dyDescent="0.3">
      <c r="A1" s="8" t="s">
        <v>782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712</v>
      </c>
      <c r="B2" s="4" t="s">
        <v>783</v>
      </c>
      <c r="C2" s="4" t="s">
        <v>713</v>
      </c>
      <c r="D2" s="4" t="s">
        <v>784</v>
      </c>
      <c r="E2" s="4" t="s">
        <v>713</v>
      </c>
      <c r="F2" s="4" t="s">
        <v>714</v>
      </c>
      <c r="G2" s="4" t="s">
        <v>715</v>
      </c>
      <c r="H2" s="4" t="s">
        <v>787</v>
      </c>
      <c r="I2" s="4" t="s">
        <v>788</v>
      </c>
      <c r="J2" s="4" t="s">
        <v>717</v>
      </c>
      <c r="K2" s="4" t="s">
        <v>786</v>
      </c>
    </row>
    <row r="3" spans="1:11" x14ac:dyDescent="0.3">
      <c r="A3" s="8"/>
      <c r="B3" s="4"/>
      <c r="C3" s="4"/>
      <c r="D3" s="4"/>
      <c r="E3" s="4"/>
      <c r="F3" s="4"/>
      <c r="G3" s="4" t="s">
        <v>716</v>
      </c>
      <c r="H3" s="4"/>
      <c r="I3" s="4"/>
      <c r="J3" s="4"/>
      <c r="K3" s="4"/>
    </row>
    <row r="4" spans="1:11" x14ac:dyDescent="0.3">
      <c r="A4" s="8" t="s">
        <v>345</v>
      </c>
      <c r="B4" s="4"/>
      <c r="C4" s="4"/>
      <c r="D4" s="4"/>
      <c r="E4" s="4"/>
      <c r="F4" s="4"/>
      <c r="G4" s="4"/>
      <c r="H4" s="4"/>
      <c r="I4" s="4"/>
      <c r="J4" s="4" t="s">
        <v>718</v>
      </c>
      <c r="K4" s="4" t="s">
        <v>719</v>
      </c>
    </row>
    <row r="5" spans="1:11" x14ac:dyDescent="0.3">
      <c r="A5" s="8" t="s">
        <v>789</v>
      </c>
      <c r="B5" s="4" t="s">
        <v>720</v>
      </c>
      <c r="C5" s="4" t="s">
        <v>721</v>
      </c>
      <c r="D5" s="4" t="s">
        <v>722</v>
      </c>
      <c r="E5" s="4" t="s">
        <v>723</v>
      </c>
      <c r="F5" s="4">
        <v>2772</v>
      </c>
      <c r="G5" s="4" t="s">
        <v>724</v>
      </c>
      <c r="H5" s="4" t="s">
        <v>725</v>
      </c>
      <c r="I5" s="4" t="s">
        <v>725</v>
      </c>
      <c r="J5" s="4"/>
      <c r="K5" s="4"/>
    </row>
    <row r="6" spans="1:11" x14ac:dyDescent="0.3">
      <c r="A6" s="8" t="s">
        <v>790</v>
      </c>
      <c r="B6" s="4" t="s">
        <v>720</v>
      </c>
      <c r="C6" s="4" t="s">
        <v>726</v>
      </c>
      <c r="D6" s="4" t="s">
        <v>727</v>
      </c>
      <c r="E6" s="4" t="s">
        <v>723</v>
      </c>
      <c r="F6" s="4">
        <v>1871</v>
      </c>
      <c r="G6" s="4" t="s">
        <v>728</v>
      </c>
      <c r="H6" s="4" t="s">
        <v>729</v>
      </c>
      <c r="I6" s="4" t="s">
        <v>725</v>
      </c>
      <c r="J6" s="4"/>
      <c r="K6" s="4"/>
    </row>
    <row r="7" spans="1:11" x14ac:dyDescent="0.3">
      <c r="A7" s="8" t="s">
        <v>791</v>
      </c>
      <c r="B7" s="4" t="s">
        <v>730</v>
      </c>
      <c r="C7" s="4" t="s">
        <v>731</v>
      </c>
      <c r="D7" s="4" t="s">
        <v>732</v>
      </c>
      <c r="E7" s="4" t="s">
        <v>733</v>
      </c>
      <c r="F7" s="4">
        <v>216</v>
      </c>
      <c r="G7" s="4" t="s">
        <v>734</v>
      </c>
      <c r="H7" s="4" t="s">
        <v>735</v>
      </c>
      <c r="I7" s="4" t="s">
        <v>736</v>
      </c>
      <c r="J7" s="4"/>
      <c r="K7" s="4"/>
    </row>
    <row r="8" spans="1:11" x14ac:dyDescent="0.3">
      <c r="A8" s="8" t="s">
        <v>792</v>
      </c>
      <c r="B8" s="4" t="s">
        <v>737</v>
      </c>
      <c r="C8" s="4" t="s">
        <v>738</v>
      </c>
      <c r="D8" s="4" t="s">
        <v>739</v>
      </c>
      <c r="E8" s="4" t="s">
        <v>740</v>
      </c>
      <c r="F8" s="4">
        <v>391</v>
      </c>
      <c r="G8" s="4" t="s">
        <v>741</v>
      </c>
      <c r="H8" s="4" t="s">
        <v>742</v>
      </c>
      <c r="I8" s="4" t="s">
        <v>743</v>
      </c>
      <c r="J8" s="4"/>
      <c r="K8" s="4"/>
    </row>
    <row r="9" spans="1:11" x14ac:dyDescent="0.3">
      <c r="A9" s="8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3">
      <c r="A10" s="8" t="s">
        <v>744</v>
      </c>
      <c r="B10" s="4"/>
      <c r="C10" s="4"/>
      <c r="D10" s="4"/>
      <c r="E10" s="4"/>
      <c r="F10" s="4"/>
      <c r="G10" s="4"/>
      <c r="H10" s="4"/>
      <c r="I10" s="4"/>
      <c r="J10" s="4" t="s">
        <v>745</v>
      </c>
      <c r="K10" s="4" t="s">
        <v>746</v>
      </c>
    </row>
    <row r="11" spans="1:11" x14ac:dyDescent="0.3">
      <c r="A11" s="8" t="s">
        <v>747</v>
      </c>
      <c r="B11" s="4" t="s">
        <v>748</v>
      </c>
      <c r="C11" s="4" t="s">
        <v>749</v>
      </c>
      <c r="D11" s="4" t="s">
        <v>750</v>
      </c>
      <c r="E11" s="4" t="s">
        <v>723</v>
      </c>
      <c r="F11" s="4">
        <v>1356</v>
      </c>
      <c r="G11" s="4" t="s">
        <v>751</v>
      </c>
      <c r="H11" s="4" t="s">
        <v>725</v>
      </c>
      <c r="I11" s="4" t="s">
        <v>725</v>
      </c>
      <c r="J11" s="4"/>
      <c r="K11" s="4"/>
    </row>
    <row r="12" spans="1:11" x14ac:dyDescent="0.3">
      <c r="A12" s="8" t="s">
        <v>752</v>
      </c>
      <c r="B12" s="4" t="s">
        <v>753</v>
      </c>
      <c r="C12" s="4" t="s">
        <v>754</v>
      </c>
      <c r="D12" s="4" t="s">
        <v>755</v>
      </c>
      <c r="E12" s="4" t="s">
        <v>756</v>
      </c>
      <c r="F12" s="4">
        <v>882</v>
      </c>
      <c r="G12" s="4" t="s">
        <v>757</v>
      </c>
      <c r="H12" s="4" t="s">
        <v>758</v>
      </c>
      <c r="I12" s="4" t="s">
        <v>759</v>
      </c>
      <c r="J12" s="4"/>
      <c r="K12" s="4"/>
    </row>
    <row r="13" spans="1:11" x14ac:dyDescent="0.3">
      <c r="A13" s="8" t="s">
        <v>760</v>
      </c>
      <c r="B13" s="4" t="s">
        <v>761</v>
      </c>
      <c r="C13" s="4" t="s">
        <v>762</v>
      </c>
      <c r="D13" s="4" t="s">
        <v>763</v>
      </c>
      <c r="E13" s="4" t="s">
        <v>764</v>
      </c>
      <c r="F13" s="4">
        <v>1184</v>
      </c>
      <c r="G13" s="4" t="s">
        <v>765</v>
      </c>
      <c r="H13" s="4" t="s">
        <v>766</v>
      </c>
      <c r="I13" s="4" t="s">
        <v>767</v>
      </c>
      <c r="J13" s="4"/>
      <c r="K13" s="4"/>
    </row>
    <row r="14" spans="1:11" x14ac:dyDescent="0.3">
      <c r="A14" s="8" t="s">
        <v>768</v>
      </c>
      <c r="B14" s="4" t="s">
        <v>769</v>
      </c>
      <c r="C14" s="4" t="s">
        <v>770</v>
      </c>
      <c r="D14" s="4" t="s">
        <v>771</v>
      </c>
      <c r="E14" s="4" t="s">
        <v>772</v>
      </c>
      <c r="F14" s="4">
        <v>1310</v>
      </c>
      <c r="G14" s="4" t="s">
        <v>773</v>
      </c>
      <c r="H14" s="4" t="s">
        <v>729</v>
      </c>
      <c r="I14" s="4" t="s">
        <v>725</v>
      </c>
      <c r="J14" s="4"/>
      <c r="K14" s="4"/>
    </row>
    <row r="15" spans="1:11" x14ac:dyDescent="0.3">
      <c r="A15" s="8" t="s">
        <v>774</v>
      </c>
      <c r="B15" s="4" t="s">
        <v>775</v>
      </c>
      <c r="C15" s="4" t="s">
        <v>776</v>
      </c>
      <c r="D15" s="4" t="s">
        <v>777</v>
      </c>
      <c r="E15" s="4" t="s">
        <v>778</v>
      </c>
      <c r="F15" s="4">
        <v>3116</v>
      </c>
      <c r="G15" s="4" t="s">
        <v>779</v>
      </c>
      <c r="H15" s="4" t="s">
        <v>780</v>
      </c>
      <c r="I15" s="4" t="s">
        <v>781</v>
      </c>
      <c r="J15" s="4"/>
      <c r="K15" s="4"/>
    </row>
    <row r="16" spans="1:11" x14ac:dyDescent="0.3">
      <c r="A16" s="8" t="s">
        <v>785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3">
      <c r="A17" s="8"/>
      <c r="B17" s="4"/>
      <c r="C17" s="4"/>
      <c r="D17" s="4"/>
      <c r="E17" s="4"/>
      <c r="F17" s="4"/>
      <c r="G17" s="4"/>
      <c r="H17" s="4"/>
      <c r="I17" s="4"/>
      <c r="J17" s="4"/>
      <c r="K17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6" sqref="C16"/>
    </sheetView>
  </sheetViews>
  <sheetFormatPr baseColWidth="10" defaultColWidth="21.08984375" defaultRowHeight="13" x14ac:dyDescent="0.3"/>
  <cols>
    <col min="1" max="1" width="21.08984375" style="83"/>
    <col min="2" max="16384" width="21.08984375" style="85"/>
  </cols>
  <sheetData>
    <row r="1" spans="1:3" s="83" customFormat="1" x14ac:dyDescent="0.3">
      <c r="A1" s="82" t="s">
        <v>832</v>
      </c>
      <c r="B1" s="82" t="s">
        <v>840</v>
      </c>
      <c r="C1" s="82" t="s">
        <v>841</v>
      </c>
    </row>
    <row r="2" spans="1:3" ht="15.5" x14ac:dyDescent="0.3">
      <c r="A2" s="82" t="s">
        <v>833</v>
      </c>
      <c r="B2" s="84" t="s">
        <v>847</v>
      </c>
      <c r="C2" s="81" t="s">
        <v>842</v>
      </c>
    </row>
    <row r="3" spans="1:3" x14ac:dyDescent="0.3">
      <c r="A3" s="82" t="s">
        <v>834</v>
      </c>
      <c r="B3" s="84" t="s">
        <v>848</v>
      </c>
      <c r="C3" s="81" t="s">
        <v>843</v>
      </c>
    </row>
    <row r="4" spans="1:3" x14ac:dyDescent="0.3">
      <c r="A4" s="82" t="s">
        <v>835</v>
      </c>
      <c r="B4" s="84" t="s">
        <v>849</v>
      </c>
      <c r="C4" s="86" t="s">
        <v>844</v>
      </c>
    </row>
    <row r="5" spans="1:3" ht="15.5" x14ac:dyDescent="0.3">
      <c r="A5" s="82" t="s">
        <v>836</v>
      </c>
      <c r="B5" s="84" t="s">
        <v>850</v>
      </c>
      <c r="C5" s="81" t="s">
        <v>851</v>
      </c>
    </row>
    <row r="6" spans="1:3" ht="16.5" x14ac:dyDescent="0.3">
      <c r="A6" s="82" t="s">
        <v>837</v>
      </c>
      <c r="B6" s="84" t="s">
        <v>852</v>
      </c>
      <c r="C6" s="81" t="s">
        <v>845</v>
      </c>
    </row>
    <row r="7" spans="1:3" x14ac:dyDescent="0.3">
      <c r="A7" s="82" t="s">
        <v>838</v>
      </c>
      <c r="B7" s="84" t="s">
        <v>853</v>
      </c>
      <c r="C7" s="81" t="s">
        <v>846</v>
      </c>
    </row>
    <row r="8" spans="1:3" ht="15.5" x14ac:dyDescent="0.3">
      <c r="A8" s="82" t="s">
        <v>839</v>
      </c>
      <c r="B8" s="84" t="s">
        <v>854</v>
      </c>
      <c r="C8" s="81" t="s">
        <v>855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Table S1 EPMA (USA-France)</vt:lpstr>
      <vt:lpstr>Table S2 EPMA (France)</vt:lpstr>
      <vt:lpstr>Table S3 Geochemical modeling</vt:lpstr>
      <vt:lpstr>Table S4 Xray-Fl-Correction</vt:lpstr>
      <vt:lpstr>Table S5 Zrn Saturation model</vt:lpstr>
      <vt:lpstr>Table S6 Ti and TE in Zircon</vt:lpstr>
      <vt:lpstr>Table S7 Th-U dating of zircons</vt:lpstr>
      <vt:lpstr>Table S8 Input parameters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Anastassia BORISOVA</cp:lastModifiedBy>
  <dcterms:created xsi:type="dcterms:W3CDTF">2021-06-06T19:44:01Z</dcterms:created>
  <dcterms:modified xsi:type="dcterms:W3CDTF">2023-10-03T14:10:35Z</dcterms:modified>
</cp:coreProperties>
</file>