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gakoneczny/Desktop/wetransfer_figure-1-mmd-tif_2024-03-12_1532/"/>
    </mc:Choice>
  </mc:AlternateContent>
  <xr:revisionPtr revIDLastSave="0" documentId="13_ncr:1_{EDAF4D91-056C-D341-90DE-F9A6F7F6EFF8}" xr6:coauthVersionLast="36" xr6:coauthVersionMax="36" xr10:uidLastSave="{00000000-0000-0000-0000-000000000000}"/>
  <bookViews>
    <workbookView xWindow="2360" yWindow="480" windowWidth="20200" windowHeight="14540" xr2:uid="{755E365F-DBAD-374A-B9FF-8158564BFAD9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4" i="1" l="1"/>
  <c r="F104" i="1" s="1"/>
  <c r="E103" i="1"/>
  <c r="F103" i="1" s="1"/>
  <c r="E75" i="1"/>
  <c r="F75" i="1" s="1"/>
  <c r="E74" i="1"/>
  <c r="F74" i="1" s="1"/>
  <c r="E102" i="1"/>
  <c r="F102" i="1" s="1"/>
  <c r="E101" i="1"/>
  <c r="F101" i="1" s="1"/>
  <c r="E100" i="1"/>
  <c r="F100" i="1" s="1"/>
  <c r="E99" i="1"/>
  <c r="F99" i="1" s="1"/>
  <c r="E73" i="1"/>
  <c r="F73" i="1" s="1"/>
  <c r="E98" i="1"/>
  <c r="F98" i="1" s="1"/>
  <c r="E97" i="1"/>
  <c r="F97" i="1" s="1"/>
  <c r="E96" i="1"/>
  <c r="F96" i="1" s="1"/>
  <c r="E72" i="1"/>
  <c r="F72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71" i="1"/>
  <c r="F71" i="1" s="1"/>
  <c r="E70" i="1"/>
  <c r="F70" i="1" s="1"/>
  <c r="E69" i="1"/>
  <c r="F69" i="1" s="1"/>
  <c r="E87" i="1"/>
  <c r="F87" i="1" s="1"/>
  <c r="E86" i="1"/>
  <c r="F86" i="1" s="1"/>
  <c r="E68" i="1"/>
  <c r="F68" i="1" s="1"/>
  <c r="E85" i="1"/>
  <c r="F85" i="1" s="1"/>
  <c r="E84" i="1"/>
  <c r="F84" i="1" s="1"/>
  <c r="E67" i="1"/>
  <c r="F67" i="1" s="1"/>
  <c r="E66" i="1"/>
  <c r="F66" i="1" s="1"/>
  <c r="E83" i="1"/>
  <c r="F83" i="1" s="1"/>
  <c r="E82" i="1"/>
  <c r="F82" i="1" s="1"/>
  <c r="E65" i="1"/>
  <c r="F65" i="1" s="1"/>
  <c r="E81" i="1"/>
  <c r="F81" i="1" s="1"/>
  <c r="E80" i="1"/>
  <c r="F80" i="1" s="1"/>
  <c r="E64" i="1"/>
  <c r="F64" i="1" s="1"/>
  <c r="E63" i="1"/>
  <c r="F63" i="1" s="1"/>
  <c r="E79" i="1"/>
  <c r="F79" i="1" s="1"/>
  <c r="E78" i="1"/>
  <c r="F78" i="1" s="1"/>
  <c r="E77" i="1"/>
  <c r="F77" i="1" s="1"/>
  <c r="E62" i="1"/>
  <c r="F62" i="1" s="1"/>
  <c r="E61" i="1"/>
  <c r="F61" i="1" s="1"/>
  <c r="F16" i="1" l="1"/>
  <c r="F17" i="1"/>
  <c r="F18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7" i="1"/>
</calcChain>
</file>

<file path=xl/sharedStrings.xml><?xml version="1.0" encoding="utf-8"?>
<sst xmlns="http://schemas.openxmlformats.org/spreadsheetml/2006/main" count="1036" uniqueCount="418">
  <si>
    <t>Patient</t>
  </si>
  <si>
    <t>Sex</t>
  </si>
  <si>
    <t>MGFA at onset</t>
  </si>
  <si>
    <t>Symptoms at onset</t>
  </si>
  <si>
    <t>Symptoms at sample</t>
  </si>
  <si>
    <t>Notes/Associated diseases</t>
  </si>
  <si>
    <t>M083</t>
  </si>
  <si>
    <t>F</t>
  </si>
  <si>
    <t>IIB</t>
  </si>
  <si>
    <t>diplopia, ptosis, limb muscles weakness then mild dysphagia)</t>
  </si>
  <si>
    <t xml:space="preserve"> mild dysphagia </t>
  </si>
  <si>
    <t>0.08</t>
  </si>
  <si>
    <t>Prednisone</t>
  </si>
  <si>
    <t>M085</t>
  </si>
  <si>
    <t>IIIB</t>
  </si>
  <si>
    <t>speach and swalloring difficulties, then diplopia and ptosis</t>
  </si>
  <si>
    <t>ptosis, diplopia, dysarthria, pharyingeal muscles weakness and mild neck muscles weakness</t>
  </si>
  <si>
    <t>1.68</t>
  </si>
  <si>
    <t>No IS</t>
  </si>
  <si>
    <t>thyroid disease (toxic goiter)</t>
  </si>
  <si>
    <t>M087</t>
  </si>
  <si>
    <t>M</t>
  </si>
  <si>
    <t>IVB</t>
  </si>
  <si>
    <t>I</t>
  </si>
  <si>
    <t>diplopia, ptosis, then severe dysphagia and respiratory crisis</t>
  </si>
  <si>
    <t xml:space="preserve"> ptosis</t>
  </si>
  <si>
    <t xml:space="preserve">1.28 </t>
  </si>
  <si>
    <t>mellitus diabetes, psoriasis</t>
  </si>
  <si>
    <t>M089</t>
  </si>
  <si>
    <t>diplopia, ptosis, dysphagia and respiratory difficulties, limb muscles weakness</t>
  </si>
  <si>
    <t xml:space="preserve">mild facial muscles weakness, diplopia, severe pharyngeal  and limb muscles weakness,  dysphagia </t>
  </si>
  <si>
    <t>0.54</t>
  </si>
  <si>
    <t>TBC</t>
  </si>
  <si>
    <t>M091</t>
  </si>
  <si>
    <t>limb and neck muscles weakness, ptosis, then mild dysphagia and mild respiratory weakness</t>
  </si>
  <si>
    <t xml:space="preserve"> mild diplopia and ptosis, mild pharyngeal muscles weakness </t>
  </si>
  <si>
    <t>0.0</t>
  </si>
  <si>
    <t>Methylprednisolone</t>
  </si>
  <si>
    <t>Kaposi's sarcoma</t>
  </si>
  <si>
    <t>M092</t>
  </si>
  <si>
    <t>V</t>
  </si>
  <si>
    <t xml:space="preserve">I </t>
  </si>
  <si>
    <t>dysarthria, respiratory involvement, dysphagia, ptosis, limb muscles weakness</t>
  </si>
  <si>
    <t xml:space="preserve"> severe diplopia </t>
  </si>
  <si>
    <t>0.7</t>
  </si>
  <si>
    <t xml:space="preserve">Prednisone </t>
  </si>
  <si>
    <t>M093</t>
  </si>
  <si>
    <t>diplopia, then dysarthria, dysphagia, neck muscles weakness,ptosis and severe respiratory difficulties</t>
  </si>
  <si>
    <t xml:space="preserve"> mild ptosis and respiratory difficulties</t>
  </si>
  <si>
    <t>2.5</t>
  </si>
  <si>
    <t>nodulo tiroideo</t>
  </si>
  <si>
    <t>M097</t>
  </si>
  <si>
    <t>ptosis, then orofaringeal symptoms</t>
  </si>
  <si>
    <t>severe diplopia</t>
  </si>
  <si>
    <t>1.64</t>
  </si>
  <si>
    <t xml:space="preserve">Prednisone, Azathioprine </t>
  </si>
  <si>
    <t>eczema</t>
  </si>
  <si>
    <t>M102</t>
  </si>
  <si>
    <t>ptosis, diplopia, dysarthria, dysphagia</t>
  </si>
  <si>
    <t>mild dysarthria, mild pharyngeal muscles weakness</t>
  </si>
  <si>
    <t>M108</t>
  </si>
  <si>
    <t>dysarthria, dysphagia</t>
  </si>
  <si>
    <t>no symptoms</t>
  </si>
  <si>
    <t>2.3</t>
  </si>
  <si>
    <t>Prednisone, IVIG every 3 months</t>
  </si>
  <si>
    <t>M112</t>
  </si>
  <si>
    <t>limb muscles weakness, diplopia, dysphagia, ptosis</t>
  </si>
  <si>
    <t xml:space="preserve"> no symptoms</t>
  </si>
  <si>
    <t>M116</t>
  </si>
  <si>
    <t>mild dysphagia, then dysarthria and limb muscles weakness</t>
  </si>
  <si>
    <t>0.1</t>
  </si>
  <si>
    <t>M119</t>
  </si>
  <si>
    <t>diplopia, dysarthria, tongue muscle weakness, neck muscles weakness, mild pharyngeal muscles weakness</t>
  </si>
  <si>
    <t>dysarthria</t>
  </si>
  <si>
    <t xml:space="preserve">0.37 </t>
  </si>
  <si>
    <t>M122</t>
  </si>
  <si>
    <t>diplopia, then dysphagia</t>
  </si>
  <si>
    <t>mild dysphagia and pharyngeal muscles weakness</t>
  </si>
  <si>
    <t xml:space="preserve">0.0 </t>
  </si>
  <si>
    <t>M123</t>
  </si>
  <si>
    <t>dysphagia, dysarthria, diplopia</t>
  </si>
  <si>
    <t xml:space="preserve">0.16 </t>
  </si>
  <si>
    <t>M125</t>
  </si>
  <si>
    <t>severe dysphagia, diplopia, limb weakness muscles then intubation</t>
  </si>
  <si>
    <t xml:space="preserve"> pharyngeal muscles weakness </t>
  </si>
  <si>
    <t xml:space="preserve">0.02 </t>
  </si>
  <si>
    <t>M128</t>
  </si>
  <si>
    <t>diplopia, limb muscles weakness, respiratory weakness, dysphonia, neck muscle weakness</t>
  </si>
  <si>
    <t>grandparents first cousins, a cousin affected by Myasthenia</t>
  </si>
  <si>
    <t>M129</t>
  </si>
  <si>
    <t>ptosis, diplopia, then mild pharyngeal muscles weakness</t>
  </si>
  <si>
    <t xml:space="preserve"> ptosis and diplopia </t>
  </si>
  <si>
    <t>1.1</t>
  </si>
  <si>
    <t>grandparents first cousins</t>
  </si>
  <si>
    <t>M132</t>
  </si>
  <si>
    <t>IIA</t>
  </si>
  <si>
    <t>diplopia, mild dysartria, episodic dysphagia, limb and neck muscles weakness</t>
  </si>
  <si>
    <t xml:space="preserve"> limb muscles weakness</t>
  </si>
  <si>
    <t xml:space="preserve">0.49 </t>
  </si>
  <si>
    <t>M136</t>
  </si>
  <si>
    <t>diplopia, mild ptosis, dysarthria, neck muscles weakness</t>
  </si>
  <si>
    <t xml:space="preserve"> mild pharyngeal muscles weakness</t>
  </si>
  <si>
    <t>0.27</t>
  </si>
  <si>
    <t>*positive for MuSK IgG in MuSK cell-based assay</t>
  </si>
  <si>
    <t>M150</t>
  </si>
  <si>
    <t>diplopia, dysphagia, upper limbs weakness</t>
  </si>
  <si>
    <t>0.13</t>
  </si>
  <si>
    <t>M164</t>
  </si>
  <si>
    <t>diplopia, then ptosis and orophariyngeal symtpoms</t>
  </si>
  <si>
    <t>mild diplopia, severe pharyngeal muscle weakness</t>
  </si>
  <si>
    <t>1.3</t>
  </si>
  <si>
    <t>M165</t>
  </si>
  <si>
    <t>intubated, dysphagia</t>
  </si>
  <si>
    <t xml:space="preserve"> mild pharyngeal muscles weakness </t>
  </si>
  <si>
    <t>M166</t>
  </si>
  <si>
    <t>diplopia, ptosis, then muscles neck weakness, bite difficulties</t>
  </si>
  <si>
    <t>1.53</t>
  </si>
  <si>
    <t>M167</t>
  </si>
  <si>
    <t>2IIB</t>
  </si>
  <si>
    <t>dysarthria, then dysphagia and diplopia, then ptosis and neck muscles weakness</t>
  </si>
  <si>
    <t xml:space="preserve">diplopia, mild ptosis, pharyngeal muscles weakness, tongue and neck muscles weakness </t>
  </si>
  <si>
    <t>1.8</t>
  </si>
  <si>
    <t>hypertyroidism, orticaria</t>
  </si>
  <si>
    <t>M170</t>
  </si>
  <si>
    <t>dysphonia and dysphagia, then ptosi and diplopia</t>
  </si>
  <si>
    <t>moderate pharyngeal muscles weakness</t>
  </si>
  <si>
    <t>1.2</t>
  </si>
  <si>
    <t>M173</t>
  </si>
  <si>
    <t>diplopia, neck and limb muscles weakness , then dysphagia</t>
  </si>
  <si>
    <t xml:space="preserve">1.13 </t>
  </si>
  <si>
    <t>M175</t>
  </si>
  <si>
    <t>diplopia, then dysarthria and dysphagia</t>
  </si>
  <si>
    <t xml:space="preserve">mild ptosis, mild pharyngeal muscles weakness </t>
  </si>
  <si>
    <t xml:space="preserve">1 </t>
  </si>
  <si>
    <t>thyroiditis</t>
  </si>
  <si>
    <t>M176</t>
  </si>
  <si>
    <t>ptosis, dysarthria, neck muscle weakness, neck and limb muscles weakness, dysphagia</t>
  </si>
  <si>
    <t xml:space="preserve">0.57 </t>
  </si>
  <si>
    <t>M180</t>
  </si>
  <si>
    <t>dysarthria,neck muscles weakness, pharyngeal muscles weakness</t>
  </si>
  <si>
    <t xml:space="preserve"> dysarthria, dysphagia</t>
  </si>
  <si>
    <t xml:space="preserve">0.13 </t>
  </si>
  <si>
    <t>Prednisone, Azathioprine</t>
  </si>
  <si>
    <t>Hashimoto disease</t>
  </si>
  <si>
    <t>M181</t>
  </si>
  <si>
    <t>diplopia and dysphagia</t>
  </si>
  <si>
    <t xml:space="preserve"> diplopia, ptosis, severe pharyngeal muscles weakness</t>
  </si>
  <si>
    <t xml:space="preserve">0.05 </t>
  </si>
  <si>
    <t>M182</t>
  </si>
  <si>
    <t>diplopia, neck weakness</t>
  </si>
  <si>
    <t>0.07</t>
  </si>
  <si>
    <t>Multiple Sclerosis (RIS?), *positive for MuSK IgG4 in MuSK cell-based assay</t>
  </si>
  <si>
    <t>M183</t>
  </si>
  <si>
    <t>ptosis, diplopia then dysphagia</t>
  </si>
  <si>
    <t xml:space="preserve"> mild limb muscles weakness</t>
  </si>
  <si>
    <t xml:space="preserve">0.38 </t>
  </si>
  <si>
    <t>Dexamethasone</t>
  </si>
  <si>
    <t>sister affected by MG</t>
  </si>
  <si>
    <t>M200</t>
  </si>
  <si>
    <t>diplopia, rinolalia, dysphagia</t>
  </si>
  <si>
    <t>1.23</t>
  </si>
  <si>
    <t xml:space="preserve">1.23 </t>
  </si>
  <si>
    <t>thyroid carcinoma</t>
  </si>
  <si>
    <t>M201</t>
  </si>
  <si>
    <t>diplopia, than neck muscles weakness and dysphagia</t>
  </si>
  <si>
    <t>mild diplopia</t>
  </si>
  <si>
    <t>M202</t>
  </si>
  <si>
    <t xml:space="preserve"> ptosis, mild respiratory difficulties</t>
  </si>
  <si>
    <t xml:space="preserve">0.12 </t>
  </si>
  <si>
    <t xml:space="preserve">0.2 </t>
  </si>
  <si>
    <t>Prednisone,  Azathioprine</t>
  </si>
  <si>
    <t>M203</t>
  </si>
  <si>
    <t>diplopia then dysphagia and dysarthria</t>
  </si>
  <si>
    <t xml:space="preserve">1.49 </t>
  </si>
  <si>
    <t>M204</t>
  </si>
  <si>
    <t>ptosis, diplopia, dysphagia, limb and neck muscles weakness then respiratory difficulties</t>
  </si>
  <si>
    <t>1.00</t>
  </si>
  <si>
    <t>epilepsy</t>
  </si>
  <si>
    <t>M205</t>
  </si>
  <si>
    <t>respiratory weakness, diplopia, limb muscles weakness</t>
  </si>
  <si>
    <t xml:space="preserve"> diplopia, limb muscles weakness, ptosis, dysphagia</t>
  </si>
  <si>
    <t xml:space="preserve">1.05 </t>
  </si>
  <si>
    <t>Hashimoto tyroiditis</t>
  </si>
  <si>
    <t>M206</t>
  </si>
  <si>
    <t xml:space="preserve"> diplopia, disphagia, limb and neck muscles weakness</t>
  </si>
  <si>
    <t>1.22</t>
  </si>
  <si>
    <t xml:space="preserve">1.22 </t>
  </si>
  <si>
    <t>M207</t>
  </si>
  <si>
    <t>diplopia, limb and pharyngeal muscles weakness</t>
  </si>
  <si>
    <t>diplopia, neck and pharyngeal muscles weakness</t>
  </si>
  <si>
    <t>1.05</t>
  </si>
  <si>
    <t>N/A</t>
  </si>
  <si>
    <t>Leuven 1</t>
  </si>
  <si>
    <t>Ocular</t>
  </si>
  <si>
    <t>Generalized weakness</t>
  </si>
  <si>
    <t>Azathioprine</t>
  </si>
  <si>
    <t>Dysarthria</t>
  </si>
  <si>
    <t>Rome 1</t>
  </si>
  <si>
    <t>facial, bulbar and neck extensor muscle weakness</t>
  </si>
  <si>
    <t>Leuven 2</t>
  </si>
  <si>
    <t>Prednisone, Plasmapheresis</t>
  </si>
  <si>
    <t>Dysarthria, respiratory crisis, neck muscle weakness</t>
  </si>
  <si>
    <t>6.6</t>
  </si>
  <si>
    <t>4.9</t>
  </si>
  <si>
    <t>none</t>
  </si>
  <si>
    <t>bulbar symptoms and weakness in arms, not in legs</t>
  </si>
  <si>
    <t>Maastricht 3</t>
  </si>
  <si>
    <t>Maastricht 4</t>
  </si>
  <si>
    <t>&lt;1</t>
  </si>
  <si>
    <t>Dysphagia, dysarthria, diplopia</t>
  </si>
  <si>
    <t>5.1</t>
  </si>
  <si>
    <t>Pulmonary embolism, gastric bypass</t>
  </si>
  <si>
    <t xml:space="preserve">Maastricht 1 </t>
  </si>
  <si>
    <t>0.01</t>
  </si>
  <si>
    <t>0.63</t>
  </si>
  <si>
    <t>0.41</t>
  </si>
  <si>
    <t>0.37</t>
  </si>
  <si>
    <t>17.47</t>
  </si>
  <si>
    <t>13.58</t>
  </si>
  <si>
    <t>0.93</t>
  </si>
  <si>
    <t>0.06</t>
  </si>
  <si>
    <t>6.88</t>
  </si>
  <si>
    <t>1.28</t>
  </si>
  <si>
    <t>2.1</t>
  </si>
  <si>
    <t>1.99</t>
  </si>
  <si>
    <t>3.1</t>
  </si>
  <si>
    <t>16.8</t>
  </si>
  <si>
    <t>1.7</t>
  </si>
  <si>
    <t>1.67</t>
  </si>
  <si>
    <t>1.51</t>
  </si>
  <si>
    <t>1.36</t>
  </si>
  <si>
    <t>1.58</t>
  </si>
  <si>
    <t>1.78</t>
  </si>
  <si>
    <t>1.4</t>
  </si>
  <si>
    <t>1.19</t>
  </si>
  <si>
    <t>1.75</t>
  </si>
  <si>
    <t>1.88</t>
  </si>
  <si>
    <t>1.56</t>
  </si>
  <si>
    <t>1.66</t>
  </si>
  <si>
    <t>12.72</t>
  </si>
  <si>
    <t>8.8</t>
  </si>
  <si>
    <t>10.08</t>
  </si>
  <si>
    <t>12.73</t>
  </si>
  <si>
    <t>7.76</t>
  </si>
  <si>
    <t>4.62</t>
  </si>
  <si>
    <t>9.65</t>
  </si>
  <si>
    <t>9.25</t>
  </si>
  <si>
    <t>7.97</t>
  </si>
  <si>
    <t>3.84</t>
  </si>
  <si>
    <t>4.15</t>
  </si>
  <si>
    <t>3.62</t>
  </si>
  <si>
    <t>17.06</t>
  </si>
  <si>
    <t>5.27</t>
  </si>
  <si>
    <t>2.75</t>
  </si>
  <si>
    <t>9.45</t>
  </si>
  <si>
    <t>3.92</t>
  </si>
  <si>
    <t>8.57</t>
  </si>
  <si>
    <t>4.86</t>
  </si>
  <si>
    <t>4.69</t>
  </si>
  <si>
    <t>4.37</t>
  </si>
  <si>
    <t>11.72</t>
  </si>
  <si>
    <t>MuSK antibody titre at sample (nM), measured by RIA (serial dilution) at Oxford Neuroimmunology group</t>
  </si>
  <si>
    <t>MuSK titre at onset  (nM) measured by RIA (single dilution) at local diagnostic centres</t>
  </si>
  <si>
    <t>MuSK titre at time of sample (nM) measured by RIA (single dilution) at local diagnostic centres</t>
  </si>
  <si>
    <t>MGFA at sample (Remission indicated as 0)</t>
  </si>
  <si>
    <t>Disease duration (Age at sample- Age of onset), years</t>
  </si>
  <si>
    <t>Age at sample, years</t>
  </si>
  <si>
    <t>Age of onset, years</t>
  </si>
  <si>
    <t>H1</t>
  </si>
  <si>
    <t>H3</t>
  </si>
  <si>
    <t>I8</t>
  </si>
  <si>
    <t>I9</t>
  </si>
  <si>
    <t>HCE</t>
  </si>
  <si>
    <t>HCF</t>
  </si>
  <si>
    <t>Healthy controls</t>
  </si>
  <si>
    <t>A1</t>
  </si>
  <si>
    <t>A2</t>
  </si>
  <si>
    <t>A3</t>
  </si>
  <si>
    <t>A4</t>
  </si>
  <si>
    <t>A7</t>
  </si>
  <si>
    <t>A9</t>
  </si>
  <si>
    <t>B1</t>
  </si>
  <si>
    <t>B3</t>
  </si>
  <si>
    <t>B4</t>
  </si>
  <si>
    <t>B6</t>
  </si>
  <si>
    <t>B7</t>
  </si>
  <si>
    <t>B8</t>
  </si>
  <si>
    <t>B9</t>
  </si>
  <si>
    <t>C2</t>
  </si>
  <si>
    <t>C7</t>
  </si>
  <si>
    <t>C8</t>
  </si>
  <si>
    <t>D3</t>
  </si>
  <si>
    <t>D4</t>
  </si>
  <si>
    <t>D5</t>
  </si>
  <si>
    <t>D6</t>
  </si>
  <si>
    <t>D8</t>
  </si>
  <si>
    <t>E1</t>
  </si>
  <si>
    <t>E4</t>
  </si>
  <si>
    <t>E5</t>
  </si>
  <si>
    <t>E7</t>
  </si>
  <si>
    <t>E8</t>
  </si>
  <si>
    <t>E9</t>
  </si>
  <si>
    <t>F1</t>
  </si>
  <si>
    <t>F5</t>
  </si>
  <si>
    <t>F6</t>
  </si>
  <si>
    <t>F7</t>
  </si>
  <si>
    <t>F8</t>
  </si>
  <si>
    <t>F9</t>
  </si>
  <si>
    <t>G7</t>
  </si>
  <si>
    <t>H8</t>
  </si>
  <si>
    <t>H9</t>
  </si>
  <si>
    <t>I1</t>
  </si>
  <si>
    <t>I4</t>
  </si>
  <si>
    <t>I7</t>
  </si>
  <si>
    <t>E6</t>
  </si>
  <si>
    <t>Country of origin</t>
  </si>
  <si>
    <t>The Netherlands</t>
  </si>
  <si>
    <t>Belgium</t>
  </si>
  <si>
    <t>Italy</t>
  </si>
  <si>
    <t>Greece</t>
  </si>
  <si>
    <t>79</t>
  </si>
  <si>
    <t>17</t>
  </si>
  <si>
    <t>45</t>
  </si>
  <si>
    <t>47</t>
  </si>
  <si>
    <t>49</t>
  </si>
  <si>
    <t>4.5</t>
  </si>
  <si>
    <t>5</t>
  </si>
  <si>
    <t>0.5</t>
  </si>
  <si>
    <t>23</t>
  </si>
  <si>
    <t>83</t>
  </si>
  <si>
    <t>3</t>
  </si>
  <si>
    <t>2</t>
  </si>
  <si>
    <t>50</t>
  </si>
  <si>
    <t>51</t>
  </si>
  <si>
    <t>27</t>
  </si>
  <si>
    <t>21</t>
  </si>
  <si>
    <t>11</t>
  </si>
  <si>
    <t>5.5</t>
  </si>
  <si>
    <t>0.045</t>
  </si>
  <si>
    <t>13</t>
  </si>
  <si>
    <t>Prednisone, cyclosporine</t>
  </si>
  <si>
    <t>Prednisone, Mycophenolate mofetil</t>
  </si>
  <si>
    <t>63</t>
  </si>
  <si>
    <t>0</t>
  </si>
  <si>
    <t>G1* (before treatment)</t>
  </si>
  <si>
    <t>G2*  (before treatment)</t>
  </si>
  <si>
    <t>G3*  (before treatment)</t>
  </si>
  <si>
    <t>G4*  (before treatment)</t>
  </si>
  <si>
    <t>G5*  (before treatment)</t>
  </si>
  <si>
    <t>G1* (after treatment)</t>
  </si>
  <si>
    <t>G2* (after treatment)</t>
  </si>
  <si>
    <t>G3* (after treatment)</t>
  </si>
  <si>
    <t>G4* (after treatment)</t>
  </si>
  <si>
    <t>G5* (after treatment)</t>
  </si>
  <si>
    <t>No IS, Thymectomy</t>
  </si>
  <si>
    <t>M03</t>
  </si>
  <si>
    <t>M04</t>
  </si>
  <si>
    <t>Prednisone, Thymectomy</t>
  </si>
  <si>
    <t>Prednisone , Aza,  IVIG , Thymectomy</t>
  </si>
  <si>
    <t>M22</t>
  </si>
  <si>
    <t>M23</t>
  </si>
  <si>
    <t>M25</t>
  </si>
  <si>
    <t>Prednisone , Thymectomy</t>
  </si>
  <si>
    <t>Prednisone, mycophenolate mofetil, IVIG</t>
  </si>
  <si>
    <t>Prednisone , AZA, Thymectomy</t>
  </si>
  <si>
    <t>M31</t>
  </si>
  <si>
    <t>P-E, AZA</t>
  </si>
  <si>
    <t>M33</t>
  </si>
  <si>
    <t xml:space="preserve">Prednisone  </t>
  </si>
  <si>
    <t>M36</t>
  </si>
  <si>
    <t>M37</t>
  </si>
  <si>
    <t>M40</t>
  </si>
  <si>
    <t>Prednisone, Azathioprine, plasmapheresis</t>
  </si>
  <si>
    <t>Prednisone, IVIG every month</t>
  </si>
  <si>
    <t xml:space="preserve">Prednisone,  IVIG every 70 days </t>
  </si>
  <si>
    <t>Prednisone, plasmapheresis</t>
  </si>
  <si>
    <t xml:space="preserve">Cyclosporine,Prednisone, IVIG every month </t>
  </si>
  <si>
    <t>Prednisone, Cyclosporine, IVIG every month</t>
  </si>
  <si>
    <t>M01</t>
  </si>
  <si>
    <t>M02</t>
  </si>
  <si>
    <t>M06</t>
  </si>
  <si>
    <t>M07</t>
  </si>
  <si>
    <t>M10</t>
  </si>
  <si>
    <t>M13</t>
  </si>
  <si>
    <t>M14</t>
  </si>
  <si>
    <t>M17</t>
  </si>
  <si>
    <t>M20</t>
  </si>
  <si>
    <t>M21</t>
  </si>
  <si>
    <t>M35</t>
  </si>
  <si>
    <t>M41</t>
  </si>
  <si>
    <t>M05</t>
  </si>
  <si>
    <t>M09</t>
  </si>
  <si>
    <t>M08</t>
  </si>
  <si>
    <t>M11</t>
  </si>
  <si>
    <t>M12</t>
  </si>
  <si>
    <t>M15</t>
  </si>
  <si>
    <t>M16</t>
  </si>
  <si>
    <t>M18</t>
  </si>
  <si>
    <t>M19</t>
  </si>
  <si>
    <t>M24</t>
  </si>
  <si>
    <t>M26</t>
  </si>
  <si>
    <t>M27</t>
  </si>
  <si>
    <t>M28</t>
  </si>
  <si>
    <t>M29</t>
  </si>
  <si>
    <t>M30</t>
  </si>
  <si>
    <t>M32</t>
  </si>
  <si>
    <t>M34</t>
  </si>
  <si>
    <t>M38</t>
  </si>
  <si>
    <t>M39</t>
  </si>
  <si>
    <t>M42</t>
  </si>
  <si>
    <t>M43</t>
  </si>
  <si>
    <t>30</t>
  </si>
  <si>
    <t>16</t>
  </si>
  <si>
    <t>60</t>
  </si>
  <si>
    <t>59</t>
  </si>
  <si>
    <t>4</t>
  </si>
  <si>
    <t>10</t>
  </si>
  <si>
    <t>Immunosuppression at sample (blood sample taken prior to IVIG injection, where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</si>
</sst>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Roman"/>
    </font>
    <font>
      <sz val="12"/>
      <color theme="1"/>
      <name val="Times Roman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Times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/>
    <xf numFmtId="0" fontId="3" fillId="0" borderId="1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3" borderId="1" xfId="0" applyNumberFormat="1" applyFont="1" applyFill="1" applyBorder="1"/>
    <xf numFmtId="49" fontId="0" fillId="3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Border="1"/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/>
    <xf numFmtId="49" fontId="0" fillId="4" borderId="1" xfId="0" applyNumberFormat="1" applyFont="1" applyFill="1" applyBorder="1"/>
    <xf numFmtId="49" fontId="0" fillId="2" borderId="1" xfId="0" applyNumberForma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ill="1" applyBorder="1" applyAlignment="1"/>
    <xf numFmtId="0" fontId="0" fillId="0" borderId="1" xfId="0" applyBorder="1" applyAlignment="1">
      <alignment horizontal="left"/>
    </xf>
    <xf numFmtId="1" fontId="0" fillId="0" borderId="1" xfId="0" applyNumberFormat="1" applyBorder="1"/>
    <xf numFmtId="1" fontId="0" fillId="2" borderId="1" xfId="0" applyNumberFormat="1" applyFill="1" applyBorder="1"/>
    <xf numFmtId="0" fontId="4" fillId="3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CD5AE-4705-EF4C-B381-E3CAC7CCC2C3}">
  <dimension ref="A1:O152"/>
  <sheetViews>
    <sheetView tabSelected="1" topLeftCell="A80" zoomScale="86" zoomScaleNormal="86" workbookViewId="0">
      <pane xSplit="2" topLeftCell="C1" activePane="topRight" state="frozen"/>
      <selection pane="topRight" activeCell="B77" sqref="B77:B103"/>
    </sheetView>
  </sheetViews>
  <sheetFormatPr baseColWidth="10" defaultRowHeight="16"/>
  <cols>
    <col min="1" max="1" width="14.6640625" style="8" bestFit="1" customWidth="1"/>
    <col min="2" max="2" width="20.83203125" style="5" bestFit="1" customWidth="1"/>
    <col min="3" max="3" width="4.1640625" style="8" bestFit="1" customWidth="1"/>
    <col min="4" max="4" width="11.5" style="8" customWidth="1"/>
    <col min="5" max="5" width="14.83203125" style="8" customWidth="1"/>
    <col min="6" max="6" width="10.83203125" style="8"/>
    <col min="7" max="7" width="9" style="8" customWidth="1"/>
    <col min="8" max="8" width="10.83203125" style="8"/>
    <col min="9" max="9" width="35.6640625" style="8" bestFit="1" customWidth="1"/>
    <col min="10" max="10" width="87.5" style="8" bestFit="1" customWidth="1"/>
    <col min="11" max="11" width="78.5" style="8" customWidth="1"/>
    <col min="12" max="12" width="12" style="8" customWidth="1"/>
    <col min="13" max="13" width="14.1640625" style="8" customWidth="1"/>
    <col min="14" max="14" width="19.33203125" style="6" customWidth="1"/>
    <col min="15" max="15" width="65.83203125" style="8" bestFit="1" customWidth="1"/>
    <col min="16" max="16384" width="10.83203125" style="8"/>
  </cols>
  <sheetData>
    <row r="1" spans="1:15" ht="136">
      <c r="A1" s="1" t="s">
        <v>315</v>
      </c>
      <c r="B1" s="1" t="s">
        <v>0</v>
      </c>
      <c r="C1" s="1" t="s">
        <v>1</v>
      </c>
      <c r="D1" s="1" t="s">
        <v>266</v>
      </c>
      <c r="E1" s="1" t="s">
        <v>267</v>
      </c>
      <c r="F1" s="1" t="s">
        <v>265</v>
      </c>
      <c r="G1" s="1" t="s">
        <v>2</v>
      </c>
      <c r="H1" s="1" t="s">
        <v>264</v>
      </c>
      <c r="I1" s="28" t="s">
        <v>417</v>
      </c>
      <c r="J1" s="1" t="s">
        <v>3</v>
      </c>
      <c r="K1" s="1" t="s">
        <v>4</v>
      </c>
      <c r="L1" s="1" t="s">
        <v>262</v>
      </c>
      <c r="M1" s="1" t="s">
        <v>263</v>
      </c>
      <c r="N1" s="1" t="s">
        <v>261</v>
      </c>
      <c r="O1" s="1" t="s">
        <v>5</v>
      </c>
    </row>
    <row r="2" spans="1:15" ht="17">
      <c r="A2" s="8" t="s">
        <v>318</v>
      </c>
      <c r="B2" s="15" t="s">
        <v>13</v>
      </c>
      <c r="C2" s="2" t="s">
        <v>7</v>
      </c>
      <c r="D2" s="1" t="s">
        <v>411</v>
      </c>
      <c r="E2" s="2">
        <v>30</v>
      </c>
      <c r="F2" s="5" t="s">
        <v>208</v>
      </c>
      <c r="G2" s="2" t="s">
        <v>14</v>
      </c>
      <c r="H2" s="1" t="s">
        <v>14</v>
      </c>
      <c r="I2" s="2" t="s">
        <v>18</v>
      </c>
      <c r="J2" s="2" t="s">
        <v>15</v>
      </c>
      <c r="K2" s="2" t="s">
        <v>16</v>
      </c>
      <c r="L2" s="2" t="s">
        <v>17</v>
      </c>
      <c r="M2" s="2" t="s">
        <v>17</v>
      </c>
      <c r="N2" s="4" t="s">
        <v>239</v>
      </c>
      <c r="O2" s="2" t="s">
        <v>19</v>
      </c>
    </row>
    <row r="3" spans="1:15" ht="17">
      <c r="A3" s="8" t="s">
        <v>318</v>
      </c>
      <c r="B3" s="15" t="s">
        <v>107</v>
      </c>
      <c r="C3" s="2" t="s">
        <v>7</v>
      </c>
      <c r="D3" s="1" t="s">
        <v>412</v>
      </c>
      <c r="E3" s="2">
        <v>16</v>
      </c>
      <c r="F3" s="5" t="s">
        <v>208</v>
      </c>
      <c r="G3" s="2" t="s">
        <v>8</v>
      </c>
      <c r="H3" s="2" t="s">
        <v>14</v>
      </c>
      <c r="I3" s="2" t="s">
        <v>18</v>
      </c>
      <c r="J3" s="2" t="s">
        <v>108</v>
      </c>
      <c r="K3" s="2" t="s">
        <v>109</v>
      </c>
      <c r="L3" s="2" t="s">
        <v>110</v>
      </c>
      <c r="M3" s="2" t="s">
        <v>110</v>
      </c>
      <c r="N3" s="4" t="s">
        <v>251</v>
      </c>
      <c r="O3" s="2"/>
    </row>
    <row r="4" spans="1:15" ht="17">
      <c r="A4" s="8" t="s">
        <v>318</v>
      </c>
      <c r="B4" s="15" t="s">
        <v>117</v>
      </c>
      <c r="C4" s="2" t="s">
        <v>7</v>
      </c>
      <c r="D4" s="1" t="s">
        <v>332</v>
      </c>
      <c r="E4" s="2">
        <v>46</v>
      </c>
      <c r="F4" s="5" t="s">
        <v>415</v>
      </c>
      <c r="G4" s="2" t="s">
        <v>118</v>
      </c>
      <c r="H4" s="2" t="s">
        <v>14</v>
      </c>
      <c r="I4" s="2" t="s">
        <v>18</v>
      </c>
      <c r="J4" s="2" t="s">
        <v>119</v>
      </c>
      <c r="K4" s="2" t="s">
        <v>120</v>
      </c>
      <c r="L4" s="2" t="s">
        <v>219</v>
      </c>
      <c r="M4" s="2" t="s">
        <v>121</v>
      </c>
      <c r="N4" s="4" t="s">
        <v>254</v>
      </c>
      <c r="O4" s="2" t="s">
        <v>122</v>
      </c>
    </row>
    <row r="5" spans="1:15" ht="17">
      <c r="A5" s="8" t="s">
        <v>318</v>
      </c>
      <c r="B5" s="15" t="s">
        <v>144</v>
      </c>
      <c r="C5" s="2" t="s">
        <v>7</v>
      </c>
      <c r="D5" s="1" t="s">
        <v>413</v>
      </c>
      <c r="E5" s="2" t="s">
        <v>413</v>
      </c>
      <c r="F5" s="5" t="s">
        <v>415</v>
      </c>
      <c r="G5" s="2" t="s">
        <v>14</v>
      </c>
      <c r="H5" s="2" t="s">
        <v>14</v>
      </c>
      <c r="I5" s="2" t="s">
        <v>18</v>
      </c>
      <c r="J5" s="2" t="s">
        <v>145</v>
      </c>
      <c r="K5" s="2" t="s">
        <v>146</v>
      </c>
      <c r="L5" s="2" t="s">
        <v>237</v>
      </c>
      <c r="M5" s="2" t="s">
        <v>147</v>
      </c>
      <c r="N5" s="4" t="s">
        <v>259</v>
      </c>
      <c r="O5" s="2"/>
    </row>
    <row r="6" spans="1:15" ht="17">
      <c r="A6" s="8" t="s">
        <v>318</v>
      </c>
      <c r="B6" s="15" t="s">
        <v>148</v>
      </c>
      <c r="C6" s="2" t="s">
        <v>7</v>
      </c>
      <c r="D6" s="1" t="s">
        <v>414</v>
      </c>
      <c r="E6" s="2" t="s">
        <v>414</v>
      </c>
      <c r="F6" s="5" t="s">
        <v>416</v>
      </c>
      <c r="G6" s="2" t="s">
        <v>95</v>
      </c>
      <c r="H6" s="2">
        <v>0</v>
      </c>
      <c r="I6" s="2" t="s">
        <v>18</v>
      </c>
      <c r="J6" s="2" t="s">
        <v>149</v>
      </c>
      <c r="K6" s="2" t="s">
        <v>62</v>
      </c>
      <c r="L6" s="2" t="s">
        <v>220</v>
      </c>
      <c r="M6" s="2" t="s">
        <v>150</v>
      </c>
      <c r="N6" s="4" t="s">
        <v>220</v>
      </c>
      <c r="O6" s="2" t="s">
        <v>151</v>
      </c>
    </row>
    <row r="7" spans="1:15">
      <c r="A7" s="8" t="s">
        <v>318</v>
      </c>
      <c r="B7" s="15" t="s">
        <v>197</v>
      </c>
      <c r="C7" s="2" t="s">
        <v>7</v>
      </c>
      <c r="D7" s="2" t="s">
        <v>342</v>
      </c>
      <c r="E7" s="2">
        <v>63</v>
      </c>
      <c r="F7" s="5">
        <f t="shared" ref="F7" si="0">D7-E7</f>
        <v>0</v>
      </c>
      <c r="G7" s="2" t="s">
        <v>191</v>
      </c>
      <c r="H7" s="2" t="s">
        <v>14</v>
      </c>
      <c r="I7" s="2" t="s">
        <v>18</v>
      </c>
      <c r="J7" s="2" t="s">
        <v>191</v>
      </c>
      <c r="K7" s="2" t="s">
        <v>198</v>
      </c>
      <c r="L7" s="2" t="s">
        <v>191</v>
      </c>
      <c r="M7" s="2" t="s">
        <v>191</v>
      </c>
      <c r="N7" s="2"/>
      <c r="O7" s="2"/>
    </row>
    <row r="8" spans="1:15" ht="19" customHeight="1">
      <c r="A8" s="8" t="s">
        <v>316</v>
      </c>
      <c r="B8" s="16" t="s">
        <v>212</v>
      </c>
      <c r="C8" s="2" t="s">
        <v>7</v>
      </c>
      <c r="D8" s="2">
        <v>48</v>
      </c>
      <c r="E8" s="2">
        <v>49</v>
      </c>
      <c r="F8" s="5" t="s">
        <v>208</v>
      </c>
      <c r="G8" s="2" t="s">
        <v>191</v>
      </c>
      <c r="H8" s="2" t="s">
        <v>14</v>
      </c>
      <c r="I8" s="2" t="s">
        <v>18</v>
      </c>
      <c r="J8" s="2" t="s">
        <v>191</v>
      </c>
      <c r="K8" s="7" t="s">
        <v>209</v>
      </c>
      <c r="L8" s="2" t="s">
        <v>191</v>
      </c>
      <c r="M8" s="7" t="s">
        <v>210</v>
      </c>
      <c r="N8" s="2"/>
      <c r="O8" s="7" t="s">
        <v>211</v>
      </c>
    </row>
    <row r="9" spans="1:15">
      <c r="A9" s="8" t="s">
        <v>317</v>
      </c>
      <c r="B9" s="15" t="s">
        <v>199</v>
      </c>
      <c r="C9" s="2" t="s">
        <v>7</v>
      </c>
      <c r="D9" s="2">
        <v>50</v>
      </c>
      <c r="E9" s="2" t="s">
        <v>191</v>
      </c>
      <c r="F9" s="5" t="s">
        <v>191</v>
      </c>
      <c r="G9" s="2" t="s">
        <v>8</v>
      </c>
      <c r="H9" s="2" t="s">
        <v>22</v>
      </c>
      <c r="I9" s="2" t="s">
        <v>18</v>
      </c>
      <c r="J9" s="2" t="s">
        <v>196</v>
      </c>
      <c r="K9" s="2" t="s">
        <v>194</v>
      </c>
      <c r="L9" s="2" t="s">
        <v>191</v>
      </c>
      <c r="M9" s="2" t="s">
        <v>203</v>
      </c>
      <c r="N9" s="2"/>
      <c r="O9" s="2"/>
    </row>
    <row r="10" spans="1:15">
      <c r="A10" s="8" t="s">
        <v>319</v>
      </c>
      <c r="B10" s="15" t="s">
        <v>344</v>
      </c>
      <c r="C10" s="2" t="s">
        <v>21</v>
      </c>
      <c r="D10" s="2" t="s">
        <v>320</v>
      </c>
      <c r="E10" s="2" t="s">
        <v>320</v>
      </c>
      <c r="F10" s="5" t="s">
        <v>343</v>
      </c>
      <c r="G10" s="2" t="s">
        <v>14</v>
      </c>
      <c r="H10" s="2" t="s">
        <v>343</v>
      </c>
      <c r="I10" s="2" t="s">
        <v>18</v>
      </c>
      <c r="J10" s="2" t="s">
        <v>191</v>
      </c>
      <c r="K10" s="2" t="s">
        <v>191</v>
      </c>
      <c r="L10" s="2" t="s">
        <v>334</v>
      </c>
      <c r="M10" s="2" t="s">
        <v>334</v>
      </c>
      <c r="N10" s="6" t="s">
        <v>191</v>
      </c>
      <c r="O10" s="2"/>
    </row>
    <row r="11" spans="1:15">
      <c r="A11" s="8" t="s">
        <v>319</v>
      </c>
      <c r="B11" s="15" t="s">
        <v>345</v>
      </c>
      <c r="C11" s="2" t="s">
        <v>7</v>
      </c>
      <c r="D11" s="2" t="s">
        <v>321</v>
      </c>
      <c r="E11" s="2" t="s">
        <v>321</v>
      </c>
      <c r="F11" s="5" t="s">
        <v>208</v>
      </c>
      <c r="G11" s="2" t="s">
        <v>8</v>
      </c>
      <c r="H11" s="2" t="s">
        <v>343</v>
      </c>
      <c r="I11" s="2" t="s">
        <v>18</v>
      </c>
      <c r="J11" s="2" t="s">
        <v>191</v>
      </c>
      <c r="K11" s="2" t="s">
        <v>191</v>
      </c>
      <c r="L11" s="2" t="s">
        <v>336</v>
      </c>
      <c r="M11" s="2" t="s">
        <v>336</v>
      </c>
      <c r="N11" s="6" t="s">
        <v>191</v>
      </c>
      <c r="O11" s="2"/>
    </row>
    <row r="12" spans="1:15">
      <c r="A12" s="8" t="s">
        <v>319</v>
      </c>
      <c r="B12" s="15" t="s">
        <v>346</v>
      </c>
      <c r="C12" s="2" t="s">
        <v>7</v>
      </c>
      <c r="D12" s="2" t="s">
        <v>322</v>
      </c>
      <c r="E12" s="2" t="s">
        <v>322</v>
      </c>
      <c r="F12" s="5" t="s">
        <v>208</v>
      </c>
      <c r="G12" s="2" t="s">
        <v>23</v>
      </c>
      <c r="H12" s="2" t="s">
        <v>23</v>
      </c>
      <c r="I12" s="2" t="s">
        <v>18</v>
      </c>
      <c r="J12" s="2" t="s">
        <v>191</v>
      </c>
      <c r="K12" s="2" t="s">
        <v>191</v>
      </c>
      <c r="L12" s="2" t="s">
        <v>338</v>
      </c>
      <c r="M12" s="2" t="s">
        <v>338</v>
      </c>
      <c r="N12" s="6" t="s">
        <v>191</v>
      </c>
      <c r="O12" s="2"/>
    </row>
    <row r="13" spans="1:15">
      <c r="A13" s="8" t="s">
        <v>319</v>
      </c>
      <c r="B13" s="15" t="s">
        <v>347</v>
      </c>
      <c r="C13" s="2" t="s">
        <v>7</v>
      </c>
      <c r="D13" s="2" t="s">
        <v>323</v>
      </c>
      <c r="E13" s="2" t="s">
        <v>323</v>
      </c>
      <c r="F13" s="5" t="s">
        <v>208</v>
      </c>
      <c r="G13" s="2" t="s">
        <v>22</v>
      </c>
      <c r="H13" s="2" t="s">
        <v>14</v>
      </c>
      <c r="I13" s="2" t="s">
        <v>18</v>
      </c>
      <c r="J13" s="2" t="s">
        <v>191</v>
      </c>
      <c r="K13" s="2" t="s">
        <v>191</v>
      </c>
      <c r="L13" s="2" t="s">
        <v>191</v>
      </c>
      <c r="M13" s="2" t="s">
        <v>191</v>
      </c>
      <c r="N13" s="6" t="s">
        <v>191</v>
      </c>
      <c r="O13" s="2"/>
    </row>
    <row r="14" spans="1:15">
      <c r="A14" s="8" t="s">
        <v>319</v>
      </c>
      <c r="B14" s="15" t="s">
        <v>348</v>
      </c>
      <c r="C14" s="2" t="s">
        <v>7</v>
      </c>
      <c r="D14" s="2" t="s">
        <v>324</v>
      </c>
      <c r="E14" s="2" t="s">
        <v>324</v>
      </c>
      <c r="F14" s="5" t="s">
        <v>208</v>
      </c>
      <c r="G14" s="2" t="s">
        <v>40</v>
      </c>
      <c r="H14" s="2" t="s">
        <v>8</v>
      </c>
      <c r="I14" s="2" t="s">
        <v>18</v>
      </c>
      <c r="J14" s="2" t="s">
        <v>191</v>
      </c>
      <c r="K14" s="2" t="s">
        <v>191</v>
      </c>
      <c r="L14" s="2" t="s">
        <v>339</v>
      </c>
      <c r="M14" s="2" t="s">
        <v>339</v>
      </c>
      <c r="N14" s="6" t="s">
        <v>191</v>
      </c>
      <c r="O14" s="2"/>
    </row>
    <row r="15" spans="1:15" s="18" customFormat="1">
      <c r="B15" s="17"/>
      <c r="N15" s="19"/>
    </row>
    <row r="16" spans="1:15">
      <c r="A16" s="8" t="s">
        <v>316</v>
      </c>
      <c r="B16" s="5" t="s">
        <v>206</v>
      </c>
      <c r="C16" s="2" t="s">
        <v>7</v>
      </c>
      <c r="D16" s="2">
        <v>46</v>
      </c>
      <c r="E16" s="2">
        <v>20</v>
      </c>
      <c r="F16" s="5">
        <f t="shared" ref="F16:F17" si="1">D16-E16</f>
        <v>26</v>
      </c>
      <c r="G16" s="2" t="s">
        <v>14</v>
      </c>
      <c r="H16" s="2">
        <v>0</v>
      </c>
      <c r="I16" s="2" t="s">
        <v>372</v>
      </c>
      <c r="J16" s="2" t="s">
        <v>205</v>
      </c>
      <c r="K16" s="2" t="s">
        <v>204</v>
      </c>
      <c r="L16" s="2"/>
      <c r="M16" s="2"/>
      <c r="O16" s="2" t="s">
        <v>204</v>
      </c>
    </row>
    <row r="17" spans="1:15">
      <c r="A17" s="8" t="s">
        <v>316</v>
      </c>
      <c r="B17" s="5" t="s">
        <v>207</v>
      </c>
      <c r="C17" s="2" t="s">
        <v>7</v>
      </c>
      <c r="D17" s="2">
        <v>17</v>
      </c>
      <c r="E17" s="2">
        <v>17</v>
      </c>
      <c r="F17" s="5">
        <f t="shared" si="1"/>
        <v>0</v>
      </c>
      <c r="G17" s="2" t="s">
        <v>40</v>
      </c>
      <c r="H17" s="2" t="s">
        <v>40</v>
      </c>
      <c r="I17" s="2" t="s">
        <v>200</v>
      </c>
      <c r="J17" s="2" t="s">
        <v>201</v>
      </c>
      <c r="K17" s="2" t="s">
        <v>201</v>
      </c>
      <c r="L17" s="2" t="s">
        <v>191</v>
      </c>
      <c r="M17" s="2" t="s">
        <v>202</v>
      </c>
      <c r="N17" s="2"/>
      <c r="O17" s="2" t="s">
        <v>204</v>
      </c>
    </row>
    <row r="18" spans="1:15" ht="17">
      <c r="A18" s="8" t="s">
        <v>318</v>
      </c>
      <c r="B18" s="2" t="s">
        <v>6</v>
      </c>
      <c r="C18" s="2" t="s">
        <v>7</v>
      </c>
      <c r="D18" s="1">
        <v>40</v>
      </c>
      <c r="E18" s="2">
        <v>19</v>
      </c>
      <c r="F18" s="5">
        <f t="shared" ref="F18:F53" si="2">D18-E18</f>
        <v>21</v>
      </c>
      <c r="G18" s="2" t="s">
        <v>8</v>
      </c>
      <c r="H18" s="1" t="s">
        <v>8</v>
      </c>
      <c r="I18" s="2" t="s">
        <v>12</v>
      </c>
      <c r="J18" s="2" t="s">
        <v>9</v>
      </c>
      <c r="K18" s="2" t="s">
        <v>10</v>
      </c>
      <c r="L18" s="2" t="s">
        <v>11</v>
      </c>
      <c r="M18" s="2" t="s">
        <v>11</v>
      </c>
      <c r="N18" s="7" t="s">
        <v>221</v>
      </c>
      <c r="O18" s="2"/>
    </row>
    <row r="19" spans="1:15">
      <c r="A19" s="8" t="s">
        <v>318</v>
      </c>
      <c r="B19" s="2" t="s">
        <v>20</v>
      </c>
      <c r="C19" s="2" t="s">
        <v>21</v>
      </c>
      <c r="D19" s="1">
        <v>64</v>
      </c>
      <c r="E19" s="2">
        <v>61</v>
      </c>
      <c r="F19" s="5">
        <f t="shared" si="2"/>
        <v>3</v>
      </c>
      <c r="G19" s="2" t="s">
        <v>22</v>
      </c>
      <c r="H19" s="2" t="s">
        <v>23</v>
      </c>
      <c r="I19" s="2" t="s">
        <v>12</v>
      </c>
      <c r="J19" s="2" t="s">
        <v>24</v>
      </c>
      <c r="K19" s="2" t="s">
        <v>25</v>
      </c>
      <c r="L19" s="2" t="s">
        <v>222</v>
      </c>
      <c r="M19" s="2" t="s">
        <v>26</v>
      </c>
      <c r="N19" s="4" t="s">
        <v>214</v>
      </c>
      <c r="O19" s="2" t="s">
        <v>27</v>
      </c>
    </row>
    <row r="20" spans="1:15" ht="17">
      <c r="A20" s="8" t="s">
        <v>318</v>
      </c>
      <c r="B20" s="2" t="s">
        <v>28</v>
      </c>
      <c r="C20" s="2" t="s">
        <v>7</v>
      </c>
      <c r="D20" s="1">
        <v>73</v>
      </c>
      <c r="E20" s="2">
        <v>59</v>
      </c>
      <c r="F20" s="5">
        <f t="shared" si="2"/>
        <v>14</v>
      </c>
      <c r="G20" s="2" t="s">
        <v>14</v>
      </c>
      <c r="H20" s="1" t="s">
        <v>14</v>
      </c>
      <c r="I20" s="2" t="s">
        <v>376</v>
      </c>
      <c r="J20" s="2" t="s">
        <v>29</v>
      </c>
      <c r="K20" s="2" t="s">
        <v>30</v>
      </c>
      <c r="L20" s="2" t="s">
        <v>223</v>
      </c>
      <c r="M20" s="2" t="s">
        <v>31</v>
      </c>
      <c r="N20" s="4" t="s">
        <v>239</v>
      </c>
      <c r="O20" s="2" t="s">
        <v>32</v>
      </c>
    </row>
    <row r="21" spans="1:15" ht="17">
      <c r="A21" s="8" t="s">
        <v>318</v>
      </c>
      <c r="B21" s="2" t="s">
        <v>33</v>
      </c>
      <c r="C21" s="2" t="s">
        <v>7</v>
      </c>
      <c r="D21" s="1">
        <v>65</v>
      </c>
      <c r="E21" s="2">
        <v>58</v>
      </c>
      <c r="F21" s="5">
        <f t="shared" si="2"/>
        <v>7</v>
      </c>
      <c r="G21" s="2" t="s">
        <v>8</v>
      </c>
      <c r="H21" s="1" t="s">
        <v>8</v>
      </c>
      <c r="I21" s="2" t="s">
        <v>37</v>
      </c>
      <c r="J21" s="2" t="s">
        <v>34</v>
      </c>
      <c r="K21" s="2" t="s">
        <v>35</v>
      </c>
      <c r="L21" s="2" t="s">
        <v>224</v>
      </c>
      <c r="M21" s="2" t="s">
        <v>36</v>
      </c>
      <c r="N21" s="4" t="s">
        <v>240</v>
      </c>
      <c r="O21" s="2" t="s">
        <v>38</v>
      </c>
    </row>
    <row r="22" spans="1:15" ht="17">
      <c r="A22" s="8" t="s">
        <v>318</v>
      </c>
      <c r="B22" s="2" t="s">
        <v>39</v>
      </c>
      <c r="C22" s="2" t="s">
        <v>7</v>
      </c>
      <c r="D22" s="1">
        <v>50</v>
      </c>
      <c r="E22" s="2">
        <v>28</v>
      </c>
      <c r="F22" s="5">
        <f t="shared" si="2"/>
        <v>22</v>
      </c>
      <c r="G22" s="2" t="s">
        <v>40</v>
      </c>
      <c r="H22" s="1" t="s">
        <v>41</v>
      </c>
      <c r="I22" s="2" t="s">
        <v>45</v>
      </c>
      <c r="J22" s="2" t="s">
        <v>42</v>
      </c>
      <c r="K22" s="2" t="s">
        <v>43</v>
      </c>
      <c r="L22" s="2" t="s">
        <v>225</v>
      </c>
      <c r="M22" s="2" t="s">
        <v>44</v>
      </c>
      <c r="N22" s="4" t="s">
        <v>215</v>
      </c>
      <c r="O22" s="2"/>
    </row>
    <row r="23" spans="1:15">
      <c r="A23" s="8" t="s">
        <v>318</v>
      </c>
      <c r="B23" s="2" t="s">
        <v>46</v>
      </c>
      <c r="C23" s="2" t="s">
        <v>7</v>
      </c>
      <c r="D23" s="1">
        <v>68</v>
      </c>
      <c r="E23" s="2">
        <v>63</v>
      </c>
      <c r="F23" s="5">
        <f t="shared" si="2"/>
        <v>5</v>
      </c>
      <c r="G23" s="2" t="s">
        <v>22</v>
      </c>
      <c r="H23" s="2" t="s">
        <v>14</v>
      </c>
      <c r="I23" s="2" t="s">
        <v>12</v>
      </c>
      <c r="J23" s="2" t="s">
        <v>47</v>
      </c>
      <c r="K23" s="2" t="s">
        <v>48</v>
      </c>
      <c r="L23" s="2" t="s">
        <v>226</v>
      </c>
      <c r="M23" s="2" t="s">
        <v>49</v>
      </c>
      <c r="N23" s="4" t="s">
        <v>241</v>
      </c>
      <c r="O23" s="2" t="s">
        <v>50</v>
      </c>
    </row>
    <row r="24" spans="1:15" ht="17">
      <c r="A24" s="8" t="s">
        <v>318</v>
      </c>
      <c r="B24" s="2" t="s">
        <v>51</v>
      </c>
      <c r="C24" s="2" t="s">
        <v>7</v>
      </c>
      <c r="D24" s="1">
        <v>28</v>
      </c>
      <c r="E24" s="2">
        <v>24</v>
      </c>
      <c r="F24" s="5">
        <f t="shared" si="2"/>
        <v>4</v>
      </c>
      <c r="G24" s="2" t="s">
        <v>8</v>
      </c>
      <c r="H24" s="1" t="s">
        <v>41</v>
      </c>
      <c r="I24" s="2" t="s">
        <v>55</v>
      </c>
      <c r="J24" s="2" t="s">
        <v>52</v>
      </c>
      <c r="K24" s="2" t="s">
        <v>53</v>
      </c>
      <c r="L24" s="2" t="s">
        <v>54</v>
      </c>
      <c r="M24" s="2" t="s">
        <v>54</v>
      </c>
      <c r="N24" s="4" t="s">
        <v>242</v>
      </c>
      <c r="O24" s="2" t="s">
        <v>56</v>
      </c>
    </row>
    <row r="25" spans="1:15">
      <c r="A25" s="8" t="s">
        <v>318</v>
      </c>
      <c r="B25" s="2" t="s">
        <v>57</v>
      </c>
      <c r="C25" s="2" t="s">
        <v>7</v>
      </c>
      <c r="D25" s="1">
        <v>57</v>
      </c>
      <c r="E25" s="2">
        <v>45</v>
      </c>
      <c r="F25" s="5">
        <f t="shared" si="2"/>
        <v>12</v>
      </c>
      <c r="G25" s="2" t="s">
        <v>14</v>
      </c>
      <c r="H25" s="2" t="s">
        <v>8</v>
      </c>
      <c r="I25" s="2" t="s">
        <v>373</v>
      </c>
      <c r="J25" s="2" t="s">
        <v>58</v>
      </c>
      <c r="K25" s="2" t="s">
        <v>59</v>
      </c>
      <c r="L25" s="2" t="s">
        <v>227</v>
      </c>
      <c r="M25" s="2" t="s">
        <v>191</v>
      </c>
      <c r="N25" s="4">
        <v>18</v>
      </c>
      <c r="O25" s="2"/>
    </row>
    <row r="26" spans="1:15">
      <c r="A26" s="8" t="s">
        <v>318</v>
      </c>
      <c r="B26" s="2" t="s">
        <v>60</v>
      </c>
      <c r="C26" s="2" t="s">
        <v>7</v>
      </c>
      <c r="D26" s="1">
        <v>50</v>
      </c>
      <c r="E26" s="2">
        <v>43</v>
      </c>
      <c r="F26" s="5">
        <f t="shared" si="2"/>
        <v>7</v>
      </c>
      <c r="G26" s="2" t="s">
        <v>8</v>
      </c>
      <c r="H26" s="2">
        <v>0</v>
      </c>
      <c r="I26" s="2" t="s">
        <v>64</v>
      </c>
      <c r="J26" s="2" t="s">
        <v>61</v>
      </c>
      <c r="K26" s="2" t="s">
        <v>62</v>
      </c>
      <c r="L26" s="2" t="s">
        <v>63</v>
      </c>
      <c r="M26" s="2" t="s">
        <v>63</v>
      </c>
      <c r="N26" s="4" t="s">
        <v>243</v>
      </c>
      <c r="O26" s="2"/>
    </row>
    <row r="27" spans="1:15">
      <c r="A27" s="8" t="s">
        <v>318</v>
      </c>
      <c r="B27" s="2" t="s">
        <v>65</v>
      </c>
      <c r="C27" s="2" t="s">
        <v>7</v>
      </c>
      <c r="D27" s="1">
        <v>31</v>
      </c>
      <c r="E27" s="2">
        <v>16</v>
      </c>
      <c r="F27" s="5">
        <f t="shared" si="2"/>
        <v>15</v>
      </c>
      <c r="G27" s="2" t="s">
        <v>14</v>
      </c>
      <c r="H27" s="2">
        <v>0</v>
      </c>
      <c r="I27" s="2" t="s">
        <v>45</v>
      </c>
      <c r="J27" s="2" t="s">
        <v>66</v>
      </c>
      <c r="K27" s="2" t="s">
        <v>67</v>
      </c>
      <c r="L27" s="2" t="s">
        <v>228</v>
      </c>
      <c r="M27" s="2" t="s">
        <v>191</v>
      </c>
      <c r="N27" s="4" t="s">
        <v>244</v>
      </c>
      <c r="O27" s="2"/>
    </row>
    <row r="28" spans="1:15">
      <c r="A28" s="8" t="s">
        <v>318</v>
      </c>
      <c r="B28" s="2" t="s">
        <v>68</v>
      </c>
      <c r="C28" s="2" t="s">
        <v>7</v>
      </c>
      <c r="D28" s="1">
        <v>40</v>
      </c>
      <c r="E28" s="2">
        <v>32</v>
      </c>
      <c r="F28" s="5">
        <f t="shared" si="2"/>
        <v>8</v>
      </c>
      <c r="G28" s="2" t="s">
        <v>14</v>
      </c>
      <c r="H28" s="2">
        <v>0</v>
      </c>
      <c r="I28" s="2" t="s">
        <v>45</v>
      </c>
      <c r="J28" s="2" t="s">
        <v>69</v>
      </c>
      <c r="K28" s="2" t="s">
        <v>67</v>
      </c>
      <c r="L28" s="2" t="s">
        <v>229</v>
      </c>
      <c r="M28" s="2" t="s">
        <v>70</v>
      </c>
      <c r="N28" s="4" t="s">
        <v>245</v>
      </c>
      <c r="O28" s="2"/>
    </row>
    <row r="29" spans="1:15">
      <c r="A29" s="8" t="s">
        <v>318</v>
      </c>
      <c r="B29" s="2" t="s">
        <v>71</v>
      </c>
      <c r="C29" s="2" t="s">
        <v>7</v>
      </c>
      <c r="D29" s="1">
        <v>65</v>
      </c>
      <c r="E29" s="2">
        <v>35</v>
      </c>
      <c r="F29" s="5">
        <f t="shared" si="2"/>
        <v>30</v>
      </c>
      <c r="G29" s="2" t="s">
        <v>14</v>
      </c>
      <c r="H29" s="2" t="s">
        <v>8</v>
      </c>
      <c r="I29" s="2" t="s">
        <v>45</v>
      </c>
      <c r="J29" s="2" t="s">
        <v>72</v>
      </c>
      <c r="K29" s="2" t="s">
        <v>73</v>
      </c>
      <c r="L29" s="2" t="s">
        <v>216</v>
      </c>
      <c r="M29" s="2" t="s">
        <v>74</v>
      </c>
      <c r="N29" s="4" t="s">
        <v>54</v>
      </c>
      <c r="O29" s="2"/>
    </row>
    <row r="30" spans="1:15">
      <c r="A30" s="8" t="s">
        <v>318</v>
      </c>
      <c r="B30" s="2" t="s">
        <v>75</v>
      </c>
      <c r="C30" s="2" t="s">
        <v>7</v>
      </c>
      <c r="D30" s="1">
        <v>53</v>
      </c>
      <c r="E30" s="2">
        <v>40</v>
      </c>
      <c r="F30" s="5">
        <f t="shared" si="2"/>
        <v>13</v>
      </c>
      <c r="G30" s="2" t="s">
        <v>14</v>
      </c>
      <c r="H30" s="2" t="s">
        <v>8</v>
      </c>
      <c r="I30" s="2" t="s">
        <v>45</v>
      </c>
      <c r="J30" s="2" t="s">
        <v>76</v>
      </c>
      <c r="K30" s="2" t="s">
        <v>77</v>
      </c>
      <c r="L30" s="2" t="s">
        <v>230</v>
      </c>
      <c r="M30" s="2" t="s">
        <v>78</v>
      </c>
      <c r="N30" s="4" t="s">
        <v>246</v>
      </c>
      <c r="O30" s="2"/>
    </row>
    <row r="31" spans="1:15">
      <c r="A31" s="8" t="s">
        <v>318</v>
      </c>
      <c r="B31" s="2" t="s">
        <v>79</v>
      </c>
      <c r="C31" s="2" t="s">
        <v>21</v>
      </c>
      <c r="D31" s="1">
        <v>59</v>
      </c>
      <c r="E31" s="2">
        <v>44</v>
      </c>
      <c r="F31" s="5">
        <f t="shared" si="2"/>
        <v>15</v>
      </c>
      <c r="G31" s="2" t="s">
        <v>14</v>
      </c>
      <c r="H31" s="2">
        <v>0</v>
      </c>
      <c r="I31" s="2" t="s">
        <v>374</v>
      </c>
      <c r="J31" s="2" t="s">
        <v>80</v>
      </c>
      <c r="K31" s="2" t="s">
        <v>67</v>
      </c>
      <c r="L31" s="2" t="s">
        <v>231</v>
      </c>
      <c r="M31" s="2" t="s">
        <v>81</v>
      </c>
      <c r="N31" s="4" t="s">
        <v>247</v>
      </c>
      <c r="O31" s="2"/>
    </row>
    <row r="32" spans="1:15">
      <c r="A32" s="8" t="s">
        <v>318</v>
      </c>
      <c r="B32" s="2" t="s">
        <v>82</v>
      </c>
      <c r="C32" s="2" t="s">
        <v>7</v>
      </c>
      <c r="D32" s="1">
        <v>52</v>
      </c>
      <c r="E32" s="2">
        <v>36</v>
      </c>
      <c r="F32" s="5">
        <f t="shared" si="2"/>
        <v>16</v>
      </c>
      <c r="G32" s="2" t="s">
        <v>40</v>
      </c>
      <c r="H32" s="2" t="s">
        <v>8</v>
      </c>
      <c r="I32" s="2" t="s">
        <v>45</v>
      </c>
      <c r="J32" s="2" t="s">
        <v>83</v>
      </c>
      <c r="K32" s="2" t="s">
        <v>84</v>
      </c>
      <c r="L32" s="2" t="s">
        <v>232</v>
      </c>
      <c r="M32" s="2" t="s">
        <v>85</v>
      </c>
      <c r="N32" s="4" t="s">
        <v>248</v>
      </c>
      <c r="O32" s="2"/>
    </row>
    <row r="33" spans="1:15">
      <c r="A33" s="8" t="s">
        <v>318</v>
      </c>
      <c r="B33" s="2" t="s">
        <v>86</v>
      </c>
      <c r="C33" s="2" t="s">
        <v>7</v>
      </c>
      <c r="D33" s="1">
        <v>59</v>
      </c>
      <c r="E33" s="2">
        <v>50</v>
      </c>
      <c r="F33" s="5">
        <f t="shared" si="2"/>
        <v>9</v>
      </c>
      <c r="G33" s="2" t="s">
        <v>22</v>
      </c>
      <c r="H33" s="2">
        <v>0</v>
      </c>
      <c r="I33" s="2" t="s">
        <v>12</v>
      </c>
      <c r="J33" s="2" t="s">
        <v>87</v>
      </c>
      <c r="K33" s="2" t="s">
        <v>62</v>
      </c>
      <c r="L33" s="2" t="s">
        <v>233</v>
      </c>
      <c r="M33" s="2" t="s">
        <v>36</v>
      </c>
      <c r="N33" s="4" t="s">
        <v>217</v>
      </c>
      <c r="O33" s="2" t="s">
        <v>88</v>
      </c>
    </row>
    <row r="34" spans="1:15">
      <c r="A34" s="8" t="s">
        <v>318</v>
      </c>
      <c r="B34" s="2" t="s">
        <v>89</v>
      </c>
      <c r="C34" s="2" t="s">
        <v>21</v>
      </c>
      <c r="D34" s="1">
        <v>44</v>
      </c>
      <c r="E34" s="2">
        <v>37</v>
      </c>
      <c r="F34" s="5">
        <f t="shared" si="2"/>
        <v>7</v>
      </c>
      <c r="G34" s="2" t="s">
        <v>8</v>
      </c>
      <c r="H34" s="2" t="s">
        <v>41</v>
      </c>
      <c r="I34" s="2" t="s">
        <v>45</v>
      </c>
      <c r="J34" s="2" t="s">
        <v>90</v>
      </c>
      <c r="K34" s="2" t="s">
        <v>91</v>
      </c>
      <c r="L34" s="2" t="s">
        <v>92</v>
      </c>
      <c r="M34" s="2" t="s">
        <v>92</v>
      </c>
      <c r="N34" s="4" t="s">
        <v>249</v>
      </c>
      <c r="O34" s="2" t="s">
        <v>93</v>
      </c>
    </row>
    <row r="35" spans="1:15">
      <c r="A35" s="8" t="s">
        <v>318</v>
      </c>
      <c r="B35" s="2" t="s">
        <v>94</v>
      </c>
      <c r="C35" s="2" t="s">
        <v>7</v>
      </c>
      <c r="D35" s="1">
        <v>52</v>
      </c>
      <c r="E35" s="2">
        <v>18</v>
      </c>
      <c r="F35" s="5">
        <f t="shared" si="2"/>
        <v>34</v>
      </c>
      <c r="G35" s="2" t="s">
        <v>14</v>
      </c>
      <c r="H35" s="2" t="s">
        <v>95</v>
      </c>
      <c r="I35" s="2" t="s">
        <v>377</v>
      </c>
      <c r="J35" s="2" t="s">
        <v>96</v>
      </c>
      <c r="K35" s="2" t="s">
        <v>97</v>
      </c>
      <c r="L35" s="2" t="s">
        <v>121</v>
      </c>
      <c r="M35" s="2" t="s">
        <v>98</v>
      </c>
      <c r="N35" s="4" t="s">
        <v>218</v>
      </c>
      <c r="O35" s="2"/>
    </row>
    <row r="36" spans="1:15">
      <c r="A36" s="8" t="s">
        <v>318</v>
      </c>
      <c r="B36" s="2" t="s">
        <v>99</v>
      </c>
      <c r="C36" s="2" t="s">
        <v>7</v>
      </c>
      <c r="D36" s="1">
        <v>60</v>
      </c>
      <c r="E36" s="2">
        <v>52</v>
      </c>
      <c r="F36" s="5">
        <f t="shared" si="2"/>
        <v>8</v>
      </c>
      <c r="G36" s="2" t="s">
        <v>14</v>
      </c>
      <c r="H36" s="2" t="s">
        <v>8</v>
      </c>
      <c r="I36" s="2" t="s">
        <v>12</v>
      </c>
      <c r="J36" s="2" t="s">
        <v>100</v>
      </c>
      <c r="K36" s="2" t="s">
        <v>101</v>
      </c>
      <c r="L36" s="2" t="s">
        <v>102</v>
      </c>
      <c r="M36" s="2" t="s">
        <v>102</v>
      </c>
      <c r="N36" s="4" t="s">
        <v>213</v>
      </c>
      <c r="O36" s="2" t="s">
        <v>103</v>
      </c>
    </row>
    <row r="37" spans="1:15">
      <c r="A37" s="8" t="s">
        <v>318</v>
      </c>
      <c r="B37" s="2" t="s">
        <v>104</v>
      </c>
      <c r="C37" s="2" t="s">
        <v>7</v>
      </c>
      <c r="D37" s="1">
        <v>49</v>
      </c>
      <c r="E37" s="2">
        <v>19</v>
      </c>
      <c r="F37" s="5">
        <f t="shared" si="2"/>
        <v>30</v>
      </c>
      <c r="G37" s="2" t="s">
        <v>14</v>
      </c>
      <c r="H37" s="2">
        <v>0</v>
      </c>
      <c r="I37" s="2" t="s">
        <v>12</v>
      </c>
      <c r="J37" s="2" t="s">
        <v>105</v>
      </c>
      <c r="K37" s="2" t="s">
        <v>62</v>
      </c>
      <c r="L37" s="2" t="s">
        <v>106</v>
      </c>
      <c r="M37" s="2" t="s">
        <v>106</v>
      </c>
      <c r="N37" s="4" t="s">
        <v>250</v>
      </c>
      <c r="O37" s="2"/>
    </row>
    <row r="38" spans="1:15">
      <c r="A38" s="8" t="s">
        <v>318</v>
      </c>
      <c r="B38" s="2" t="s">
        <v>111</v>
      </c>
      <c r="C38" s="2" t="s">
        <v>7</v>
      </c>
      <c r="D38" s="1">
        <v>59</v>
      </c>
      <c r="E38" s="2">
        <v>49</v>
      </c>
      <c r="F38" s="5">
        <f t="shared" si="2"/>
        <v>10</v>
      </c>
      <c r="G38" s="2" t="s">
        <v>40</v>
      </c>
      <c r="H38" s="2" t="s">
        <v>8</v>
      </c>
      <c r="I38" s="2" t="s">
        <v>55</v>
      </c>
      <c r="J38" s="2" t="s">
        <v>112</v>
      </c>
      <c r="K38" s="2" t="s">
        <v>113</v>
      </c>
      <c r="L38" s="2" t="s">
        <v>234</v>
      </c>
      <c r="M38" s="2">
        <v>1.19</v>
      </c>
      <c r="N38" s="4" t="s">
        <v>252</v>
      </c>
      <c r="O38" s="2"/>
    </row>
    <row r="39" spans="1:15">
      <c r="A39" s="8" t="s">
        <v>318</v>
      </c>
      <c r="B39" s="2" t="s">
        <v>114</v>
      </c>
      <c r="C39" s="2" t="s">
        <v>7</v>
      </c>
      <c r="D39" s="1">
        <v>33</v>
      </c>
      <c r="E39" s="2">
        <v>29</v>
      </c>
      <c r="F39" s="5">
        <f t="shared" si="2"/>
        <v>4</v>
      </c>
      <c r="G39" s="2" t="s">
        <v>8</v>
      </c>
      <c r="H39" s="2">
        <v>0</v>
      </c>
      <c r="I39" s="2" t="s">
        <v>12</v>
      </c>
      <c r="J39" s="2" t="s">
        <v>115</v>
      </c>
      <c r="K39" s="2" t="s">
        <v>67</v>
      </c>
      <c r="L39" s="2" t="s">
        <v>116</v>
      </c>
      <c r="M39" s="2" t="s">
        <v>116</v>
      </c>
      <c r="N39" s="4" t="s">
        <v>253</v>
      </c>
      <c r="O39" s="2"/>
    </row>
    <row r="40" spans="1:15">
      <c r="A40" s="8" t="s">
        <v>318</v>
      </c>
      <c r="B40" s="2" t="s">
        <v>123</v>
      </c>
      <c r="C40" s="2" t="s">
        <v>7</v>
      </c>
      <c r="D40" s="1">
        <v>43</v>
      </c>
      <c r="E40" s="2">
        <v>38</v>
      </c>
      <c r="F40" s="5">
        <f t="shared" si="2"/>
        <v>5</v>
      </c>
      <c r="G40" s="2" t="s">
        <v>22</v>
      </c>
      <c r="H40" s="2" t="s">
        <v>8</v>
      </c>
      <c r="I40" s="2" t="s">
        <v>45</v>
      </c>
      <c r="J40" s="2" t="s">
        <v>124</v>
      </c>
      <c r="K40" s="2" t="s">
        <v>125</v>
      </c>
      <c r="L40" s="2">
        <v>2</v>
      </c>
      <c r="M40" s="2" t="s">
        <v>126</v>
      </c>
      <c r="N40" s="4" t="s">
        <v>255</v>
      </c>
      <c r="O40" s="2"/>
    </row>
    <row r="41" spans="1:15">
      <c r="A41" s="8" t="s">
        <v>318</v>
      </c>
      <c r="B41" s="2" t="s">
        <v>127</v>
      </c>
      <c r="C41" s="2" t="s">
        <v>7</v>
      </c>
      <c r="D41" s="1">
        <v>46</v>
      </c>
      <c r="E41" s="2">
        <v>42</v>
      </c>
      <c r="F41" s="5">
        <f t="shared" si="2"/>
        <v>4</v>
      </c>
      <c r="G41" s="2" t="s">
        <v>14</v>
      </c>
      <c r="H41" s="2" t="s">
        <v>8</v>
      </c>
      <c r="I41" s="2" t="s">
        <v>45</v>
      </c>
      <c r="J41" s="2" t="s">
        <v>128</v>
      </c>
      <c r="K41" s="2" t="s">
        <v>84</v>
      </c>
      <c r="L41" s="2" t="s">
        <v>228</v>
      </c>
      <c r="M41" s="2" t="s">
        <v>129</v>
      </c>
      <c r="N41" s="4" t="s">
        <v>256</v>
      </c>
      <c r="O41" s="2"/>
    </row>
    <row r="42" spans="1:15">
      <c r="A42" s="8" t="s">
        <v>318</v>
      </c>
      <c r="B42" s="2" t="s">
        <v>130</v>
      </c>
      <c r="C42" s="2" t="s">
        <v>7</v>
      </c>
      <c r="D42" s="1">
        <v>67</v>
      </c>
      <c r="E42" s="2">
        <v>44</v>
      </c>
      <c r="F42" s="5">
        <f t="shared" si="2"/>
        <v>23</v>
      </c>
      <c r="G42" s="2" t="s">
        <v>14</v>
      </c>
      <c r="H42" s="2" t="s">
        <v>95</v>
      </c>
      <c r="I42" s="2" t="s">
        <v>12</v>
      </c>
      <c r="J42" s="2" t="s">
        <v>131</v>
      </c>
      <c r="K42" s="2" t="s">
        <v>132</v>
      </c>
      <c r="L42" s="2">
        <v>1</v>
      </c>
      <c r="M42" s="2" t="s">
        <v>133</v>
      </c>
      <c r="N42" s="4" t="s">
        <v>257</v>
      </c>
      <c r="O42" s="2" t="s">
        <v>134</v>
      </c>
    </row>
    <row r="43" spans="1:15">
      <c r="A43" s="8" t="s">
        <v>318</v>
      </c>
      <c r="B43" s="2" t="s">
        <v>135</v>
      </c>
      <c r="C43" s="2" t="s">
        <v>7</v>
      </c>
      <c r="D43" s="1">
        <v>22</v>
      </c>
      <c r="E43" s="2">
        <v>18</v>
      </c>
      <c r="F43" s="5">
        <f t="shared" si="2"/>
        <v>4</v>
      </c>
      <c r="G43" s="2" t="s">
        <v>14</v>
      </c>
      <c r="H43" s="2">
        <v>0</v>
      </c>
      <c r="I43" s="2" t="s">
        <v>375</v>
      </c>
      <c r="J43" s="2" t="s">
        <v>136</v>
      </c>
      <c r="K43" s="2" t="s">
        <v>67</v>
      </c>
      <c r="L43" s="2" t="s">
        <v>235</v>
      </c>
      <c r="M43" s="2" t="s">
        <v>137</v>
      </c>
      <c r="N43" s="4" t="s">
        <v>258</v>
      </c>
      <c r="O43" s="1"/>
    </row>
    <row r="44" spans="1:15">
      <c r="A44" s="8" t="s">
        <v>318</v>
      </c>
      <c r="B44" s="2" t="s">
        <v>138</v>
      </c>
      <c r="C44" s="2" t="s">
        <v>7</v>
      </c>
      <c r="D44" s="1">
        <v>55</v>
      </c>
      <c r="E44" s="2">
        <v>47</v>
      </c>
      <c r="F44" s="5">
        <f t="shared" si="2"/>
        <v>8</v>
      </c>
      <c r="G44" s="2" t="s">
        <v>14</v>
      </c>
      <c r="H44" s="2" t="s">
        <v>8</v>
      </c>
      <c r="I44" s="2" t="s">
        <v>142</v>
      </c>
      <c r="J44" s="2" t="s">
        <v>139</v>
      </c>
      <c r="K44" s="2" t="s">
        <v>140</v>
      </c>
      <c r="L44" s="2" t="s">
        <v>236</v>
      </c>
      <c r="M44" s="2" t="s">
        <v>141</v>
      </c>
      <c r="N44" s="4" t="s">
        <v>239</v>
      </c>
      <c r="O44" s="2" t="s">
        <v>143</v>
      </c>
    </row>
    <row r="45" spans="1:15" ht="17">
      <c r="A45" s="8" t="s">
        <v>318</v>
      </c>
      <c r="B45" s="2" t="s">
        <v>152</v>
      </c>
      <c r="C45" s="2" t="s">
        <v>7</v>
      </c>
      <c r="D45" s="1">
        <v>60</v>
      </c>
      <c r="E45" s="2">
        <v>56</v>
      </c>
      <c r="F45" s="5">
        <f t="shared" si="2"/>
        <v>4</v>
      </c>
      <c r="G45" s="2" t="s">
        <v>8</v>
      </c>
      <c r="H45" s="2" t="s">
        <v>95</v>
      </c>
      <c r="I45" s="2" t="s">
        <v>156</v>
      </c>
      <c r="J45" s="2" t="s">
        <v>153</v>
      </c>
      <c r="K45" s="2" t="s">
        <v>154</v>
      </c>
      <c r="L45" s="2" t="s">
        <v>238</v>
      </c>
      <c r="M45" s="2" t="s">
        <v>155</v>
      </c>
      <c r="N45" s="4" t="s">
        <v>260</v>
      </c>
      <c r="O45" s="3" t="s">
        <v>157</v>
      </c>
    </row>
    <row r="46" spans="1:15">
      <c r="A46" s="8" t="s">
        <v>318</v>
      </c>
      <c r="B46" s="2" t="s">
        <v>158</v>
      </c>
      <c r="C46" s="2" t="s">
        <v>7</v>
      </c>
      <c r="D46" s="1">
        <v>46</v>
      </c>
      <c r="E46" s="2">
        <v>43</v>
      </c>
      <c r="F46" s="5">
        <f t="shared" si="2"/>
        <v>3</v>
      </c>
      <c r="G46" s="2" t="s">
        <v>14</v>
      </c>
      <c r="H46" s="2" t="s">
        <v>8</v>
      </c>
      <c r="I46" s="2" t="s">
        <v>142</v>
      </c>
      <c r="J46" s="2" t="s">
        <v>96</v>
      </c>
      <c r="K46" s="2" t="s">
        <v>159</v>
      </c>
      <c r="L46" s="2" t="s">
        <v>160</v>
      </c>
      <c r="M46" s="2" t="s">
        <v>161</v>
      </c>
      <c r="N46" s="6" t="s">
        <v>191</v>
      </c>
      <c r="O46" s="2" t="s">
        <v>162</v>
      </c>
    </row>
    <row r="47" spans="1:15">
      <c r="A47" s="8" t="s">
        <v>318</v>
      </c>
      <c r="B47" s="2" t="s">
        <v>163</v>
      </c>
      <c r="C47" s="2" t="s">
        <v>7</v>
      </c>
      <c r="D47" s="1">
        <v>65</v>
      </c>
      <c r="E47" s="2">
        <v>39</v>
      </c>
      <c r="F47" s="5">
        <f t="shared" si="2"/>
        <v>26</v>
      </c>
      <c r="G47" s="2" t="s">
        <v>8</v>
      </c>
      <c r="H47" s="2" t="s">
        <v>23</v>
      </c>
      <c r="I47" s="2" t="s">
        <v>12</v>
      </c>
      <c r="J47" s="2" t="s">
        <v>164</v>
      </c>
      <c r="K47" s="2" t="s">
        <v>165</v>
      </c>
      <c r="L47" s="2">
        <v>0</v>
      </c>
      <c r="M47" s="2" t="s">
        <v>78</v>
      </c>
      <c r="N47" s="6" t="s">
        <v>191</v>
      </c>
      <c r="O47" s="2"/>
    </row>
    <row r="48" spans="1:15">
      <c r="A48" s="8" t="s">
        <v>318</v>
      </c>
      <c r="B48" s="2" t="s">
        <v>166</v>
      </c>
      <c r="C48" s="2" t="s">
        <v>7</v>
      </c>
      <c r="D48" s="1">
        <v>48</v>
      </c>
      <c r="E48" s="2">
        <v>46</v>
      </c>
      <c r="F48" s="5">
        <f t="shared" si="2"/>
        <v>2</v>
      </c>
      <c r="G48" s="2" t="s">
        <v>22</v>
      </c>
      <c r="H48" s="2" t="s">
        <v>14</v>
      </c>
      <c r="I48" s="2" t="s">
        <v>170</v>
      </c>
      <c r="J48" s="2" t="s">
        <v>29</v>
      </c>
      <c r="K48" s="2" t="s">
        <v>167</v>
      </c>
      <c r="L48" s="2" t="s">
        <v>168</v>
      </c>
      <c r="M48" s="2" t="s">
        <v>169</v>
      </c>
      <c r="N48" s="6" t="s">
        <v>191</v>
      </c>
      <c r="O48" s="2"/>
    </row>
    <row r="49" spans="1:15">
      <c r="A49" s="8" t="s">
        <v>318</v>
      </c>
      <c r="B49" s="2" t="s">
        <v>171</v>
      </c>
      <c r="C49" s="2" t="s">
        <v>7</v>
      </c>
      <c r="D49" s="1">
        <v>20</v>
      </c>
      <c r="E49" s="2">
        <v>10</v>
      </c>
      <c r="F49" s="5">
        <f t="shared" si="2"/>
        <v>10</v>
      </c>
      <c r="G49" s="2" t="s">
        <v>8</v>
      </c>
      <c r="H49" s="2" t="s">
        <v>8</v>
      </c>
      <c r="I49" s="2" t="s">
        <v>12</v>
      </c>
      <c r="J49" s="2" t="s">
        <v>172</v>
      </c>
      <c r="K49" s="2" t="s">
        <v>101</v>
      </c>
      <c r="L49" s="2" t="s">
        <v>173</v>
      </c>
      <c r="M49" s="2" t="s">
        <v>126</v>
      </c>
      <c r="N49" s="6" t="s">
        <v>191</v>
      </c>
      <c r="O49" s="2"/>
    </row>
    <row r="50" spans="1:15">
      <c r="A50" s="8" t="s">
        <v>318</v>
      </c>
      <c r="B50" s="2" t="s">
        <v>174</v>
      </c>
      <c r="C50" s="2" t="s">
        <v>21</v>
      </c>
      <c r="D50" s="1">
        <v>36</v>
      </c>
      <c r="E50" s="2">
        <v>32</v>
      </c>
      <c r="F50" s="5">
        <f t="shared" si="2"/>
        <v>4</v>
      </c>
      <c r="G50" s="2" t="s">
        <v>14</v>
      </c>
      <c r="H50" s="2">
        <v>0</v>
      </c>
      <c r="I50" s="2" t="s">
        <v>45</v>
      </c>
      <c r="J50" s="2" t="s">
        <v>175</v>
      </c>
      <c r="K50" s="2" t="s">
        <v>67</v>
      </c>
      <c r="L50" s="2" t="s">
        <v>176</v>
      </c>
      <c r="M50" s="2" t="s">
        <v>176</v>
      </c>
      <c r="N50" s="6" t="s">
        <v>191</v>
      </c>
      <c r="O50" s="2" t="s">
        <v>177</v>
      </c>
    </row>
    <row r="51" spans="1:15" ht="17">
      <c r="A51" s="8" t="s">
        <v>318</v>
      </c>
      <c r="B51" s="1" t="s">
        <v>178</v>
      </c>
      <c r="C51" s="1" t="s">
        <v>7</v>
      </c>
      <c r="D51" s="1">
        <v>38</v>
      </c>
      <c r="E51" s="1">
        <v>34</v>
      </c>
      <c r="F51" s="5">
        <f t="shared" si="2"/>
        <v>4</v>
      </c>
      <c r="G51" s="1" t="s">
        <v>22</v>
      </c>
      <c r="H51" s="2" t="s">
        <v>14</v>
      </c>
      <c r="I51" s="1" t="s">
        <v>142</v>
      </c>
      <c r="J51" s="1" t="s">
        <v>179</v>
      </c>
      <c r="K51" s="1" t="s">
        <v>180</v>
      </c>
      <c r="L51" s="1" t="s">
        <v>181</v>
      </c>
      <c r="M51" s="2">
        <v>1.05</v>
      </c>
      <c r="N51" s="6" t="s">
        <v>191</v>
      </c>
      <c r="O51" s="1" t="s">
        <v>182</v>
      </c>
    </row>
    <row r="52" spans="1:15">
      <c r="A52" s="8" t="s">
        <v>318</v>
      </c>
      <c r="B52" s="2" t="s">
        <v>183</v>
      </c>
      <c r="C52" s="2" t="s">
        <v>21</v>
      </c>
      <c r="D52" s="1">
        <v>40</v>
      </c>
      <c r="E52" s="2">
        <v>22</v>
      </c>
      <c r="F52" s="5">
        <f t="shared" si="2"/>
        <v>18</v>
      </c>
      <c r="G52" s="2" t="s">
        <v>8</v>
      </c>
      <c r="H52" s="2">
        <v>0</v>
      </c>
      <c r="I52" s="2" t="s">
        <v>45</v>
      </c>
      <c r="J52" s="2" t="s">
        <v>184</v>
      </c>
      <c r="K52" s="2" t="s">
        <v>67</v>
      </c>
      <c r="L52" s="2" t="s">
        <v>185</v>
      </c>
      <c r="M52" s="2" t="s">
        <v>186</v>
      </c>
      <c r="N52" s="6" t="s">
        <v>191</v>
      </c>
      <c r="O52" s="2"/>
    </row>
    <row r="53" spans="1:15">
      <c r="A53" s="8" t="s">
        <v>318</v>
      </c>
      <c r="B53" s="2" t="s">
        <v>187</v>
      </c>
      <c r="C53" s="2" t="s">
        <v>7</v>
      </c>
      <c r="D53" s="1">
        <v>43</v>
      </c>
      <c r="E53" s="2">
        <v>40</v>
      </c>
      <c r="F53" s="5">
        <f t="shared" si="2"/>
        <v>3</v>
      </c>
      <c r="G53" s="2" t="s">
        <v>8</v>
      </c>
      <c r="H53" s="2" t="s">
        <v>8</v>
      </c>
      <c r="I53" s="2" t="s">
        <v>142</v>
      </c>
      <c r="J53" s="2" t="s">
        <v>188</v>
      </c>
      <c r="K53" s="2" t="s">
        <v>189</v>
      </c>
      <c r="L53" s="2" t="s">
        <v>190</v>
      </c>
      <c r="M53" s="2" t="s">
        <v>181</v>
      </c>
      <c r="N53" s="6" t="s">
        <v>191</v>
      </c>
      <c r="O53" s="2"/>
    </row>
    <row r="54" spans="1:15">
      <c r="A54" s="8" t="s">
        <v>317</v>
      </c>
      <c r="B54" s="2" t="s">
        <v>192</v>
      </c>
      <c r="C54" s="2" t="s">
        <v>21</v>
      </c>
      <c r="D54" s="2">
        <v>36</v>
      </c>
      <c r="E54" s="2" t="s">
        <v>191</v>
      </c>
      <c r="F54" s="5"/>
      <c r="G54" s="2" t="s">
        <v>23</v>
      </c>
      <c r="H54" s="2" t="s">
        <v>95</v>
      </c>
      <c r="I54" s="2" t="s">
        <v>195</v>
      </c>
      <c r="J54" s="2" t="s">
        <v>193</v>
      </c>
      <c r="K54" s="2" t="s">
        <v>194</v>
      </c>
      <c r="L54" s="2" t="s">
        <v>191</v>
      </c>
      <c r="M54" s="2">
        <v>11.3</v>
      </c>
      <c r="N54" s="6" t="s">
        <v>191</v>
      </c>
      <c r="O54" s="2"/>
    </row>
    <row r="55" spans="1:15">
      <c r="A55" s="8" t="s">
        <v>319</v>
      </c>
      <c r="B55" s="2" t="s">
        <v>349</v>
      </c>
      <c r="C55" s="2" t="s">
        <v>21</v>
      </c>
      <c r="D55" s="2" t="s">
        <v>329</v>
      </c>
      <c r="E55" s="2" t="s">
        <v>320</v>
      </c>
      <c r="F55" s="5" t="s">
        <v>325</v>
      </c>
      <c r="G55" s="2" t="s">
        <v>191</v>
      </c>
      <c r="H55" s="2" t="s">
        <v>191</v>
      </c>
      <c r="I55" s="2" t="s">
        <v>12</v>
      </c>
      <c r="J55" s="2" t="s">
        <v>191</v>
      </c>
      <c r="K55" s="2" t="s">
        <v>191</v>
      </c>
      <c r="L55" s="2" t="s">
        <v>334</v>
      </c>
      <c r="M55" s="2" t="s">
        <v>335</v>
      </c>
      <c r="N55" s="6" t="s">
        <v>191</v>
      </c>
      <c r="O55" s="2"/>
    </row>
    <row r="56" spans="1:15">
      <c r="A56" s="8" t="s">
        <v>319</v>
      </c>
      <c r="B56" s="2" t="s">
        <v>350</v>
      </c>
      <c r="C56" s="2" t="s">
        <v>7</v>
      </c>
      <c r="D56" s="2" t="s">
        <v>328</v>
      </c>
      <c r="E56" s="2" t="s">
        <v>321</v>
      </c>
      <c r="F56" s="5" t="s">
        <v>326</v>
      </c>
      <c r="G56" s="2" t="s">
        <v>191</v>
      </c>
      <c r="H56" s="2" t="s">
        <v>191</v>
      </c>
      <c r="I56" s="2" t="s">
        <v>12</v>
      </c>
      <c r="J56" s="2" t="s">
        <v>191</v>
      </c>
      <c r="K56" s="2" t="s">
        <v>191</v>
      </c>
      <c r="L56" s="2" t="s">
        <v>336</v>
      </c>
      <c r="M56" s="2" t="s">
        <v>337</v>
      </c>
      <c r="N56" s="6" t="s">
        <v>191</v>
      </c>
      <c r="O56" s="2"/>
    </row>
    <row r="57" spans="1:15">
      <c r="A57" s="8" t="s">
        <v>319</v>
      </c>
      <c r="B57" s="2" t="s">
        <v>351</v>
      </c>
      <c r="C57" s="2" t="s">
        <v>7</v>
      </c>
      <c r="D57" s="2" t="s">
        <v>322</v>
      </c>
      <c r="E57" s="2" t="s">
        <v>322</v>
      </c>
      <c r="F57" s="5" t="s">
        <v>327</v>
      </c>
      <c r="G57" s="2" t="s">
        <v>191</v>
      </c>
      <c r="H57" s="2" t="s">
        <v>191</v>
      </c>
      <c r="I57" s="2" t="s">
        <v>12</v>
      </c>
      <c r="J57" s="2" t="s">
        <v>191</v>
      </c>
      <c r="K57" s="2" t="s">
        <v>191</v>
      </c>
      <c r="L57" s="2" t="s">
        <v>338</v>
      </c>
      <c r="M57" s="2" t="s">
        <v>70</v>
      </c>
      <c r="N57" s="6" t="s">
        <v>191</v>
      </c>
      <c r="O57" s="2"/>
    </row>
    <row r="58" spans="1:15">
      <c r="A58" s="8" t="s">
        <v>319</v>
      </c>
      <c r="B58" s="2" t="s">
        <v>352</v>
      </c>
      <c r="C58" s="2" t="s">
        <v>7</v>
      </c>
      <c r="D58" s="2" t="s">
        <v>332</v>
      </c>
      <c r="E58" s="2" t="s">
        <v>323</v>
      </c>
      <c r="F58" s="5" t="s">
        <v>330</v>
      </c>
      <c r="G58" s="2" t="s">
        <v>191</v>
      </c>
      <c r="H58" s="2" t="s">
        <v>191</v>
      </c>
      <c r="I58" s="2" t="s">
        <v>340</v>
      </c>
      <c r="J58" s="2" t="s">
        <v>191</v>
      </c>
      <c r="K58" s="2" t="s">
        <v>191</v>
      </c>
      <c r="L58" s="2" t="s">
        <v>191</v>
      </c>
      <c r="M58" s="2" t="s">
        <v>121</v>
      </c>
      <c r="N58" s="6" t="s">
        <v>191</v>
      </c>
      <c r="O58" s="2"/>
    </row>
    <row r="59" spans="1:15">
      <c r="A59" s="8" t="s">
        <v>319</v>
      </c>
      <c r="B59" s="2" t="s">
        <v>353</v>
      </c>
      <c r="C59" s="2" t="s">
        <v>7</v>
      </c>
      <c r="D59" s="2" t="s">
        <v>333</v>
      </c>
      <c r="E59" s="2" t="s">
        <v>324</v>
      </c>
      <c r="F59" s="5" t="s">
        <v>331</v>
      </c>
      <c r="G59" s="2" t="s">
        <v>191</v>
      </c>
      <c r="H59" s="2" t="s">
        <v>191</v>
      </c>
      <c r="I59" s="2" t="s">
        <v>341</v>
      </c>
      <c r="J59" s="2" t="s">
        <v>191</v>
      </c>
      <c r="K59" s="2" t="s">
        <v>191</v>
      </c>
      <c r="L59" s="2" t="s">
        <v>339</v>
      </c>
      <c r="M59" s="2" t="s">
        <v>325</v>
      </c>
      <c r="N59" s="6" t="s">
        <v>191</v>
      </c>
      <c r="O59" s="2"/>
    </row>
    <row r="60" spans="1:15" s="10" customFormat="1">
      <c r="B60" s="12"/>
      <c r="C60" s="26"/>
      <c r="N60" s="11"/>
    </row>
    <row r="61" spans="1:15">
      <c r="A61" s="8" t="s">
        <v>318</v>
      </c>
      <c r="B61" s="27" t="s">
        <v>378</v>
      </c>
      <c r="C61" s="14" t="s">
        <v>7</v>
      </c>
      <c r="D61" s="8">
        <v>51</v>
      </c>
      <c r="E61" s="24">
        <f>1989-1962</f>
        <v>27</v>
      </c>
      <c r="F61" s="25">
        <f t="shared" ref="F61:F75" si="3">D61-E61</f>
        <v>24</v>
      </c>
      <c r="G61" s="8" t="s">
        <v>191</v>
      </c>
      <c r="H61" s="14" t="s">
        <v>8</v>
      </c>
      <c r="I61" s="22" t="s">
        <v>354</v>
      </c>
    </row>
    <row r="62" spans="1:15">
      <c r="A62" s="8" t="s">
        <v>318</v>
      </c>
      <c r="B62" s="27" t="s">
        <v>379</v>
      </c>
      <c r="C62" s="14" t="s">
        <v>7</v>
      </c>
      <c r="D62" s="8">
        <v>80</v>
      </c>
      <c r="E62" s="24">
        <f>2013-1932</f>
        <v>81</v>
      </c>
      <c r="F62" s="25">
        <f t="shared" si="3"/>
        <v>-1</v>
      </c>
      <c r="G62" s="8" t="s">
        <v>191</v>
      </c>
      <c r="H62" s="14" t="s">
        <v>8</v>
      </c>
      <c r="I62" s="22" t="s">
        <v>18</v>
      </c>
    </row>
    <row r="63" spans="1:15">
      <c r="A63" s="8" t="s">
        <v>318</v>
      </c>
      <c r="B63" s="27" t="s">
        <v>380</v>
      </c>
      <c r="C63" s="14" t="s">
        <v>21</v>
      </c>
      <c r="D63" s="8">
        <v>57</v>
      </c>
      <c r="E63" s="24">
        <f>2015-1958</f>
        <v>57</v>
      </c>
      <c r="F63" s="25">
        <f t="shared" si="3"/>
        <v>0</v>
      </c>
      <c r="G63" s="8" t="s">
        <v>191</v>
      </c>
      <c r="H63" s="14" t="s">
        <v>23</v>
      </c>
      <c r="I63" s="22" t="s">
        <v>18</v>
      </c>
    </row>
    <row r="64" spans="1:15">
      <c r="A64" s="8" t="s">
        <v>318</v>
      </c>
      <c r="B64" s="27" t="s">
        <v>381</v>
      </c>
      <c r="C64" s="14" t="s">
        <v>7</v>
      </c>
      <c r="D64" s="8">
        <v>55</v>
      </c>
      <c r="E64" s="24">
        <f>2000-1960</f>
        <v>40</v>
      </c>
      <c r="F64" s="25">
        <f t="shared" si="3"/>
        <v>15</v>
      </c>
      <c r="G64" s="8" t="s">
        <v>191</v>
      </c>
      <c r="H64" s="14" t="s">
        <v>8</v>
      </c>
      <c r="I64" s="22" t="s">
        <v>18</v>
      </c>
    </row>
    <row r="65" spans="1:14">
      <c r="A65" s="8" t="s">
        <v>318</v>
      </c>
      <c r="B65" s="27" t="s">
        <v>382</v>
      </c>
      <c r="C65" s="14" t="s">
        <v>7</v>
      </c>
      <c r="D65" s="8">
        <v>62</v>
      </c>
      <c r="E65" s="24">
        <f>2012-1950</f>
        <v>62</v>
      </c>
      <c r="F65" s="25">
        <f t="shared" si="3"/>
        <v>0</v>
      </c>
      <c r="G65" s="8" t="s">
        <v>191</v>
      </c>
      <c r="H65" s="14" t="s">
        <v>22</v>
      </c>
      <c r="I65" s="22" t="s">
        <v>18</v>
      </c>
    </row>
    <row r="66" spans="1:14">
      <c r="A66" s="8" t="s">
        <v>318</v>
      </c>
      <c r="B66" s="27" t="s">
        <v>383</v>
      </c>
      <c r="C66" s="14" t="s">
        <v>7</v>
      </c>
      <c r="D66" s="8">
        <v>77</v>
      </c>
      <c r="E66" s="24">
        <f>2013-1936</f>
        <v>77</v>
      </c>
      <c r="F66" s="25">
        <f t="shared" si="3"/>
        <v>0</v>
      </c>
      <c r="G66" s="8" t="s">
        <v>191</v>
      </c>
      <c r="H66" s="23" t="s">
        <v>40</v>
      </c>
      <c r="I66" s="22" t="s">
        <v>18</v>
      </c>
    </row>
    <row r="67" spans="1:14">
      <c r="A67" s="8" t="s">
        <v>318</v>
      </c>
      <c r="B67" s="27" t="s">
        <v>384</v>
      </c>
      <c r="C67" s="14" t="s">
        <v>21</v>
      </c>
      <c r="D67" s="8">
        <v>67</v>
      </c>
      <c r="E67" s="24">
        <f>2010-1946</f>
        <v>64</v>
      </c>
      <c r="F67" s="25">
        <f t="shared" si="3"/>
        <v>3</v>
      </c>
      <c r="G67" s="8" t="s">
        <v>191</v>
      </c>
      <c r="H67" s="14" t="s">
        <v>95</v>
      </c>
      <c r="I67" s="22" t="s">
        <v>18</v>
      </c>
    </row>
    <row r="68" spans="1:14">
      <c r="A68" s="8" t="s">
        <v>318</v>
      </c>
      <c r="B68" s="27" t="s">
        <v>385</v>
      </c>
      <c r="C68" s="14" t="s">
        <v>21</v>
      </c>
      <c r="D68" s="8">
        <v>68</v>
      </c>
      <c r="E68" s="24">
        <f>2012-1945</f>
        <v>67</v>
      </c>
      <c r="F68" s="25">
        <f t="shared" si="3"/>
        <v>1</v>
      </c>
      <c r="G68" s="8" t="s">
        <v>191</v>
      </c>
      <c r="H68" s="14" t="s">
        <v>95</v>
      </c>
      <c r="I68" s="22" t="s">
        <v>18</v>
      </c>
    </row>
    <row r="69" spans="1:14">
      <c r="A69" s="8" t="s">
        <v>318</v>
      </c>
      <c r="B69" s="27" t="s">
        <v>386</v>
      </c>
      <c r="C69" s="14" t="s">
        <v>7</v>
      </c>
      <c r="D69" s="8">
        <v>35</v>
      </c>
      <c r="E69" s="24">
        <f>2007-1979</f>
        <v>28</v>
      </c>
      <c r="F69" s="25">
        <f t="shared" si="3"/>
        <v>7</v>
      </c>
      <c r="G69" s="8" t="s">
        <v>191</v>
      </c>
      <c r="H69" s="14" t="s">
        <v>8</v>
      </c>
      <c r="I69" s="22" t="s">
        <v>354</v>
      </c>
    </row>
    <row r="70" spans="1:14">
      <c r="A70" s="8" t="s">
        <v>318</v>
      </c>
      <c r="B70" s="27" t="s">
        <v>387</v>
      </c>
      <c r="C70" s="14" t="s">
        <v>7</v>
      </c>
      <c r="D70" s="8">
        <v>46</v>
      </c>
      <c r="E70" s="24">
        <f>2012-1968</f>
        <v>44</v>
      </c>
      <c r="F70" s="25">
        <f t="shared" si="3"/>
        <v>2</v>
      </c>
      <c r="G70" s="8" t="s">
        <v>191</v>
      </c>
      <c r="H70" s="14" t="s">
        <v>95</v>
      </c>
      <c r="I70" s="22" t="s">
        <v>18</v>
      </c>
    </row>
    <row r="71" spans="1:14">
      <c r="A71" s="8" t="s">
        <v>318</v>
      </c>
      <c r="B71" s="27" t="s">
        <v>359</v>
      </c>
      <c r="C71" s="14" t="s">
        <v>21</v>
      </c>
      <c r="D71" s="8">
        <v>79</v>
      </c>
      <c r="E71" s="24">
        <f>2012-1934</f>
        <v>78</v>
      </c>
      <c r="F71" s="25">
        <f t="shared" si="3"/>
        <v>1</v>
      </c>
      <c r="G71" s="8" t="s">
        <v>191</v>
      </c>
      <c r="H71" s="14" t="s">
        <v>22</v>
      </c>
      <c r="I71" s="22" t="s">
        <v>18</v>
      </c>
    </row>
    <row r="72" spans="1:14">
      <c r="A72" s="8" t="s">
        <v>318</v>
      </c>
      <c r="B72" s="27" t="s">
        <v>365</v>
      </c>
      <c r="C72" s="14" t="s">
        <v>21</v>
      </c>
      <c r="D72" s="8">
        <v>73</v>
      </c>
      <c r="E72" s="24">
        <f>2012-1939</f>
        <v>73</v>
      </c>
      <c r="F72" s="25">
        <f t="shared" si="3"/>
        <v>0</v>
      </c>
      <c r="G72" s="8" t="s">
        <v>191</v>
      </c>
      <c r="H72" s="14" t="s">
        <v>95</v>
      </c>
      <c r="I72" s="22" t="s">
        <v>18</v>
      </c>
    </row>
    <row r="73" spans="1:14">
      <c r="A73" s="8" t="s">
        <v>318</v>
      </c>
      <c r="B73" s="27" t="s">
        <v>388</v>
      </c>
      <c r="C73" s="14" t="s">
        <v>7</v>
      </c>
      <c r="D73" s="8">
        <v>39</v>
      </c>
      <c r="E73" s="24">
        <f>2002-1973</f>
        <v>29</v>
      </c>
      <c r="F73" s="25">
        <f t="shared" si="3"/>
        <v>10</v>
      </c>
      <c r="G73" s="8" t="s">
        <v>191</v>
      </c>
      <c r="H73" s="14" t="s">
        <v>8</v>
      </c>
      <c r="I73" s="22" t="s">
        <v>18</v>
      </c>
    </row>
    <row r="74" spans="1:14">
      <c r="A74" s="8" t="s">
        <v>318</v>
      </c>
      <c r="B74" s="27" t="s">
        <v>371</v>
      </c>
      <c r="C74" s="14" t="s">
        <v>7</v>
      </c>
      <c r="D74" s="8">
        <v>47</v>
      </c>
      <c r="E74" s="24">
        <f>1997-1967</f>
        <v>30</v>
      </c>
      <c r="F74" s="25">
        <f t="shared" si="3"/>
        <v>17</v>
      </c>
      <c r="G74" s="8" t="s">
        <v>191</v>
      </c>
      <c r="H74" s="23" t="s">
        <v>40</v>
      </c>
      <c r="I74" s="22" t="s">
        <v>18</v>
      </c>
    </row>
    <row r="75" spans="1:14">
      <c r="A75" s="8" t="s">
        <v>318</v>
      </c>
      <c r="B75" s="27" t="s">
        <v>389</v>
      </c>
      <c r="C75" s="14" t="s">
        <v>21</v>
      </c>
      <c r="D75" s="8">
        <v>68</v>
      </c>
      <c r="E75" s="24">
        <f>2012-1945</f>
        <v>67</v>
      </c>
      <c r="F75" s="25">
        <f t="shared" si="3"/>
        <v>1</v>
      </c>
      <c r="G75" s="8" t="s">
        <v>191</v>
      </c>
      <c r="H75" s="14" t="s">
        <v>8</v>
      </c>
      <c r="I75" s="22" t="s">
        <v>18</v>
      </c>
    </row>
    <row r="76" spans="1:14" s="10" customFormat="1">
      <c r="B76" s="12"/>
      <c r="N76" s="11"/>
    </row>
    <row r="77" spans="1:14">
      <c r="A77" s="8" t="s">
        <v>318</v>
      </c>
      <c r="B77" s="9" t="s">
        <v>355</v>
      </c>
      <c r="C77" s="14" t="s">
        <v>21</v>
      </c>
      <c r="D77" s="8">
        <v>60</v>
      </c>
      <c r="E77" s="24">
        <f>2012-1953</f>
        <v>59</v>
      </c>
      <c r="F77" s="25">
        <f t="shared" ref="F77:F104" si="4">D77-E77</f>
        <v>1</v>
      </c>
      <c r="G77" s="8" t="s">
        <v>191</v>
      </c>
      <c r="H77" s="14" t="s">
        <v>14</v>
      </c>
      <c r="I77" s="22" t="s">
        <v>368</v>
      </c>
    </row>
    <row r="78" spans="1:14">
      <c r="A78" s="8" t="s">
        <v>318</v>
      </c>
      <c r="B78" s="9" t="s">
        <v>356</v>
      </c>
      <c r="C78" s="14" t="s">
        <v>21</v>
      </c>
      <c r="D78" s="8">
        <v>69</v>
      </c>
      <c r="E78" s="24">
        <f>2012-1943</f>
        <v>69</v>
      </c>
      <c r="F78" s="25">
        <f t="shared" si="4"/>
        <v>0</v>
      </c>
      <c r="G78" s="8" t="s">
        <v>191</v>
      </c>
      <c r="H78" s="14" t="s">
        <v>95</v>
      </c>
      <c r="I78" t="s">
        <v>142</v>
      </c>
    </row>
    <row r="79" spans="1:14">
      <c r="A79" s="8" t="s">
        <v>318</v>
      </c>
      <c r="B79" s="9" t="s">
        <v>390</v>
      </c>
      <c r="C79" s="14" t="s">
        <v>7</v>
      </c>
      <c r="D79" s="8">
        <v>16</v>
      </c>
      <c r="E79" s="24">
        <f>2014-1999</f>
        <v>15</v>
      </c>
      <c r="F79" s="25">
        <f t="shared" si="4"/>
        <v>1</v>
      </c>
      <c r="G79" s="8" t="s">
        <v>191</v>
      </c>
      <c r="H79" s="23" t="s">
        <v>40</v>
      </c>
      <c r="I79" s="22" t="s">
        <v>45</v>
      </c>
    </row>
    <row r="80" spans="1:14">
      <c r="A80" s="8" t="s">
        <v>318</v>
      </c>
      <c r="B80" s="9" t="s">
        <v>391</v>
      </c>
      <c r="C80" s="14" t="s">
        <v>21</v>
      </c>
      <c r="D80" s="8">
        <v>63</v>
      </c>
      <c r="E80" s="24">
        <f>2012-1950</f>
        <v>62</v>
      </c>
      <c r="F80" s="25">
        <f t="shared" si="4"/>
        <v>1</v>
      </c>
      <c r="G80" s="8" t="s">
        <v>191</v>
      </c>
      <c r="H80" s="14" t="s">
        <v>14</v>
      </c>
      <c r="I80" s="22" t="s">
        <v>45</v>
      </c>
    </row>
    <row r="81" spans="1:9">
      <c r="A81" s="8" t="s">
        <v>318</v>
      </c>
      <c r="B81" s="9" t="s">
        <v>392</v>
      </c>
      <c r="C81" s="14" t="s">
        <v>7</v>
      </c>
      <c r="D81" s="8">
        <v>76</v>
      </c>
      <c r="E81" s="24">
        <f>2013-1937</f>
        <v>76</v>
      </c>
      <c r="F81" s="25">
        <f t="shared" si="4"/>
        <v>0</v>
      </c>
      <c r="G81" s="8" t="s">
        <v>191</v>
      </c>
      <c r="H81" s="14" t="s">
        <v>8</v>
      </c>
      <c r="I81" s="22" t="s">
        <v>45</v>
      </c>
    </row>
    <row r="82" spans="1:9">
      <c r="A82" s="8" t="s">
        <v>318</v>
      </c>
      <c r="B82" s="9" t="s">
        <v>393</v>
      </c>
      <c r="C82" s="14" t="s">
        <v>21</v>
      </c>
      <c r="D82" s="8">
        <v>76</v>
      </c>
      <c r="E82" s="24">
        <f>2011-1936</f>
        <v>75</v>
      </c>
      <c r="F82" s="25">
        <f t="shared" si="4"/>
        <v>1</v>
      </c>
      <c r="G82" s="8" t="s">
        <v>191</v>
      </c>
      <c r="H82" s="14" t="s">
        <v>23</v>
      </c>
      <c r="I82" s="22" t="s">
        <v>45</v>
      </c>
    </row>
    <row r="83" spans="1:9">
      <c r="A83" s="8" t="s">
        <v>318</v>
      </c>
      <c r="B83" s="9" t="s">
        <v>394</v>
      </c>
      <c r="C83" s="14" t="s">
        <v>21</v>
      </c>
      <c r="D83" s="8">
        <v>70</v>
      </c>
      <c r="E83" s="24">
        <f>2010-1942</f>
        <v>68</v>
      </c>
      <c r="F83" s="25">
        <f t="shared" si="4"/>
        <v>2</v>
      </c>
      <c r="G83" s="8" t="s">
        <v>191</v>
      </c>
      <c r="H83" s="14" t="s">
        <v>14</v>
      </c>
      <c r="I83" t="s">
        <v>142</v>
      </c>
    </row>
    <row r="84" spans="1:9">
      <c r="A84" s="8" t="s">
        <v>318</v>
      </c>
      <c r="B84" s="9" t="s">
        <v>395</v>
      </c>
      <c r="C84" s="14" t="s">
        <v>21</v>
      </c>
      <c r="D84" s="8">
        <v>78</v>
      </c>
      <c r="E84" s="24">
        <f>2012-1935</f>
        <v>77</v>
      </c>
      <c r="F84" s="25">
        <f t="shared" si="4"/>
        <v>1</v>
      </c>
      <c r="G84" s="8" t="s">
        <v>191</v>
      </c>
      <c r="H84" s="14" t="s">
        <v>23</v>
      </c>
      <c r="I84" t="s">
        <v>142</v>
      </c>
    </row>
    <row r="85" spans="1:9">
      <c r="A85" s="8" t="s">
        <v>318</v>
      </c>
      <c r="B85" s="9" t="s">
        <v>396</v>
      </c>
      <c r="C85" s="14" t="s">
        <v>21</v>
      </c>
      <c r="D85" s="8">
        <v>69</v>
      </c>
      <c r="E85" s="24">
        <f>2013-1945</f>
        <v>68</v>
      </c>
      <c r="F85" s="25">
        <f t="shared" si="4"/>
        <v>1</v>
      </c>
      <c r="G85" s="8" t="s">
        <v>191</v>
      </c>
      <c r="H85" s="14" t="s">
        <v>95</v>
      </c>
      <c r="I85" s="22" t="s">
        <v>45</v>
      </c>
    </row>
    <row r="86" spans="1:9">
      <c r="A86" s="8" t="s">
        <v>318</v>
      </c>
      <c r="B86" s="9" t="s">
        <v>397</v>
      </c>
      <c r="C86" s="14" t="s">
        <v>7</v>
      </c>
      <c r="D86" s="8">
        <v>35</v>
      </c>
      <c r="E86" s="24">
        <f>2011-1978</f>
        <v>33</v>
      </c>
      <c r="F86" s="25">
        <f t="shared" si="4"/>
        <v>2</v>
      </c>
      <c r="G86" s="8" t="s">
        <v>191</v>
      </c>
      <c r="H86" s="14" t="s">
        <v>8</v>
      </c>
      <c r="I86" s="22" t="s">
        <v>357</v>
      </c>
    </row>
    <row r="87" spans="1:9">
      <c r="A87" s="8" t="s">
        <v>318</v>
      </c>
      <c r="B87" s="9" t="s">
        <v>398</v>
      </c>
      <c r="C87" s="14" t="s">
        <v>7</v>
      </c>
      <c r="D87" s="8">
        <v>47</v>
      </c>
      <c r="E87" s="24">
        <f>1984-1967</f>
        <v>17</v>
      </c>
      <c r="F87" s="25">
        <f t="shared" si="4"/>
        <v>30</v>
      </c>
      <c r="G87" s="8" t="s">
        <v>191</v>
      </c>
      <c r="H87" s="14" t="s">
        <v>8</v>
      </c>
      <c r="I87" s="22" t="s">
        <v>358</v>
      </c>
    </row>
    <row r="88" spans="1:9">
      <c r="A88" s="8" t="s">
        <v>318</v>
      </c>
      <c r="B88" s="9" t="s">
        <v>360</v>
      </c>
      <c r="C88" s="14" t="s">
        <v>7</v>
      </c>
      <c r="D88" s="8">
        <v>23</v>
      </c>
      <c r="E88" s="24">
        <f>2012-1990</f>
        <v>22</v>
      </c>
      <c r="F88" s="25">
        <f t="shared" si="4"/>
        <v>1</v>
      </c>
      <c r="G88" s="8" t="s">
        <v>191</v>
      </c>
      <c r="H88" s="14" t="s">
        <v>95</v>
      </c>
      <c r="I88" s="22" t="s">
        <v>357</v>
      </c>
    </row>
    <row r="89" spans="1:9">
      <c r="A89" s="8" t="s">
        <v>318</v>
      </c>
      <c r="B89" s="9" t="s">
        <v>399</v>
      </c>
      <c r="C89" s="14" t="s">
        <v>7</v>
      </c>
      <c r="D89" s="8">
        <v>48</v>
      </c>
      <c r="E89" s="24">
        <f>2010-1965</f>
        <v>45</v>
      </c>
      <c r="F89" s="25">
        <f t="shared" si="4"/>
        <v>3</v>
      </c>
      <c r="G89" s="8" t="s">
        <v>191</v>
      </c>
      <c r="H89" s="14" t="s">
        <v>8</v>
      </c>
      <c r="I89" s="22" t="s">
        <v>45</v>
      </c>
    </row>
    <row r="90" spans="1:9">
      <c r="A90" s="8" t="s">
        <v>318</v>
      </c>
      <c r="B90" s="9" t="s">
        <v>361</v>
      </c>
      <c r="C90" s="14" t="s">
        <v>7</v>
      </c>
      <c r="D90" s="8">
        <v>32</v>
      </c>
      <c r="E90" s="24">
        <f>2013-1981</f>
        <v>32</v>
      </c>
      <c r="F90" s="25">
        <f t="shared" si="4"/>
        <v>0</v>
      </c>
      <c r="G90" s="8" t="s">
        <v>191</v>
      </c>
      <c r="H90" s="14" t="s">
        <v>14</v>
      </c>
      <c r="I90" s="22" t="s">
        <v>362</v>
      </c>
    </row>
    <row r="91" spans="1:9">
      <c r="A91" s="8" t="s">
        <v>318</v>
      </c>
      <c r="B91" s="9" t="s">
        <v>400</v>
      </c>
      <c r="C91" s="14" t="s">
        <v>21</v>
      </c>
      <c r="D91" s="8">
        <v>53</v>
      </c>
      <c r="E91" s="24">
        <f>2012-1961</f>
        <v>51</v>
      </c>
      <c r="F91" s="25">
        <f t="shared" si="4"/>
        <v>2</v>
      </c>
      <c r="G91" s="8" t="s">
        <v>191</v>
      </c>
      <c r="H91" s="23" t="s">
        <v>40</v>
      </c>
      <c r="I91" s="22" t="s">
        <v>363</v>
      </c>
    </row>
    <row r="92" spans="1:9">
      <c r="A92" s="8" t="s">
        <v>318</v>
      </c>
      <c r="B92" s="9" t="s">
        <v>401</v>
      </c>
      <c r="C92" s="14" t="s">
        <v>21</v>
      </c>
      <c r="D92" s="8">
        <v>77</v>
      </c>
      <c r="E92" s="24">
        <f>2004-1938</f>
        <v>66</v>
      </c>
      <c r="F92" s="25">
        <f t="shared" si="4"/>
        <v>11</v>
      </c>
      <c r="G92" s="8" t="s">
        <v>191</v>
      </c>
      <c r="H92" s="14" t="s">
        <v>14</v>
      </c>
      <c r="I92" t="s">
        <v>142</v>
      </c>
    </row>
    <row r="93" spans="1:9">
      <c r="A93" s="8" t="s">
        <v>318</v>
      </c>
      <c r="B93" s="9" t="s">
        <v>402</v>
      </c>
      <c r="C93" s="14" t="s">
        <v>7</v>
      </c>
      <c r="D93" s="8">
        <v>63</v>
      </c>
      <c r="E93" s="24">
        <f>1995-1952</f>
        <v>43</v>
      </c>
      <c r="F93" s="25">
        <f t="shared" si="4"/>
        <v>20</v>
      </c>
      <c r="G93" s="8" t="s">
        <v>191</v>
      </c>
      <c r="H93" s="14" t="s">
        <v>14</v>
      </c>
      <c r="I93" s="22" t="s">
        <v>364</v>
      </c>
    </row>
    <row r="94" spans="1:9">
      <c r="A94" s="8" t="s">
        <v>318</v>
      </c>
      <c r="B94" s="9" t="s">
        <v>403</v>
      </c>
      <c r="C94" s="14" t="s">
        <v>21</v>
      </c>
      <c r="D94" s="8">
        <v>69</v>
      </c>
      <c r="E94" s="24">
        <f>2013-1944</f>
        <v>69</v>
      </c>
      <c r="F94" s="25">
        <f t="shared" si="4"/>
        <v>0</v>
      </c>
      <c r="G94" s="8" t="s">
        <v>191</v>
      </c>
      <c r="H94" s="14" t="s">
        <v>95</v>
      </c>
      <c r="I94" s="22" t="s">
        <v>37</v>
      </c>
    </row>
    <row r="95" spans="1:9">
      <c r="A95" s="8" t="s">
        <v>318</v>
      </c>
      <c r="B95" s="9" t="s">
        <v>404</v>
      </c>
      <c r="C95" s="14" t="s">
        <v>7</v>
      </c>
      <c r="D95" s="8">
        <v>32</v>
      </c>
      <c r="E95" s="24">
        <f>2012-1981</f>
        <v>31</v>
      </c>
      <c r="F95" s="25">
        <f t="shared" si="4"/>
        <v>1</v>
      </c>
      <c r="G95" s="8" t="s">
        <v>191</v>
      </c>
      <c r="H95" s="14" t="s">
        <v>22</v>
      </c>
      <c r="I95" t="s">
        <v>142</v>
      </c>
    </row>
    <row r="96" spans="1:9">
      <c r="A96" s="8" t="s">
        <v>318</v>
      </c>
      <c r="B96" s="9" t="s">
        <v>405</v>
      </c>
      <c r="C96" s="14" t="s">
        <v>7</v>
      </c>
      <c r="D96" s="8">
        <v>79</v>
      </c>
      <c r="E96" s="24">
        <f>2011-1933</f>
        <v>78</v>
      </c>
      <c r="F96" s="25">
        <f t="shared" si="4"/>
        <v>1</v>
      </c>
      <c r="G96" s="8" t="s">
        <v>191</v>
      </c>
      <c r="H96" s="14" t="s">
        <v>14</v>
      </c>
      <c r="I96" s="22" t="s">
        <v>366</v>
      </c>
    </row>
    <row r="97" spans="1:14">
      <c r="A97" s="8" t="s">
        <v>318</v>
      </c>
      <c r="B97" s="9" t="s">
        <v>367</v>
      </c>
      <c r="C97" s="14" t="s">
        <v>7</v>
      </c>
      <c r="D97" s="8">
        <v>82</v>
      </c>
      <c r="E97" s="24">
        <f>2012-1930</f>
        <v>82</v>
      </c>
      <c r="F97" s="25">
        <f t="shared" si="4"/>
        <v>0</v>
      </c>
      <c r="G97" s="8" t="s">
        <v>191</v>
      </c>
      <c r="H97" s="14" t="s">
        <v>95</v>
      </c>
      <c r="I97" s="22" t="s">
        <v>45</v>
      </c>
    </row>
    <row r="98" spans="1:14">
      <c r="A98" s="8" t="s">
        <v>318</v>
      </c>
      <c r="B98" s="9" t="s">
        <v>406</v>
      </c>
      <c r="C98" s="14" t="s">
        <v>21</v>
      </c>
      <c r="D98" s="8">
        <v>50</v>
      </c>
      <c r="E98" s="24">
        <f>2013-1963</f>
        <v>50</v>
      </c>
      <c r="F98" s="25">
        <f t="shared" si="4"/>
        <v>0</v>
      </c>
      <c r="G98" s="8" t="s">
        <v>191</v>
      </c>
      <c r="H98" s="14" t="s">
        <v>8</v>
      </c>
      <c r="I98" s="22" t="s">
        <v>368</v>
      </c>
    </row>
    <row r="99" spans="1:14">
      <c r="A99" s="8" t="s">
        <v>318</v>
      </c>
      <c r="B99" s="9" t="s">
        <v>369</v>
      </c>
      <c r="C99" s="14" t="s">
        <v>21</v>
      </c>
      <c r="D99" s="8">
        <v>70</v>
      </c>
      <c r="E99" s="24">
        <f>1985-1943</f>
        <v>42</v>
      </c>
      <c r="F99" s="25">
        <f t="shared" si="4"/>
        <v>28</v>
      </c>
      <c r="G99" s="8" t="s">
        <v>191</v>
      </c>
      <c r="H99" s="14" t="s">
        <v>14</v>
      </c>
      <c r="I99" s="22" t="s">
        <v>45</v>
      </c>
    </row>
    <row r="100" spans="1:14">
      <c r="A100" s="8" t="s">
        <v>318</v>
      </c>
      <c r="B100" s="9" t="s">
        <v>370</v>
      </c>
      <c r="C100" s="14" t="s">
        <v>21</v>
      </c>
      <c r="D100" s="8">
        <v>51</v>
      </c>
      <c r="E100" s="24">
        <f>2012-1962</f>
        <v>50</v>
      </c>
      <c r="F100" s="25">
        <f t="shared" si="4"/>
        <v>1</v>
      </c>
      <c r="G100" s="8" t="s">
        <v>191</v>
      </c>
      <c r="H100" s="14" t="s">
        <v>8</v>
      </c>
      <c r="I100" s="22" t="s">
        <v>45</v>
      </c>
    </row>
    <row r="101" spans="1:14">
      <c r="A101" s="8" t="s">
        <v>318</v>
      </c>
      <c r="B101" s="9" t="s">
        <v>407</v>
      </c>
      <c r="C101" s="14" t="s">
        <v>7</v>
      </c>
      <c r="D101" s="8">
        <v>72</v>
      </c>
      <c r="E101" s="24">
        <f>2010-1940</f>
        <v>70</v>
      </c>
      <c r="F101" s="25">
        <f t="shared" si="4"/>
        <v>2</v>
      </c>
      <c r="G101" s="8" t="s">
        <v>191</v>
      </c>
      <c r="H101" s="14" t="s">
        <v>14</v>
      </c>
      <c r="I101" s="22" t="s">
        <v>45</v>
      </c>
    </row>
    <row r="102" spans="1:14">
      <c r="A102" s="8" t="s">
        <v>318</v>
      </c>
      <c r="B102" s="9" t="s">
        <v>408</v>
      </c>
      <c r="C102" s="14" t="s">
        <v>21</v>
      </c>
      <c r="D102" s="8">
        <v>73</v>
      </c>
      <c r="E102" s="24">
        <f>2013-1941</f>
        <v>72</v>
      </c>
      <c r="F102" s="25">
        <f t="shared" si="4"/>
        <v>1</v>
      </c>
      <c r="G102" s="8" t="s">
        <v>191</v>
      </c>
      <c r="H102" s="14" t="s">
        <v>23</v>
      </c>
      <c r="I102" s="22" t="s">
        <v>12</v>
      </c>
    </row>
    <row r="103" spans="1:14">
      <c r="A103" s="8" t="s">
        <v>318</v>
      </c>
      <c r="B103" s="9" t="s">
        <v>409</v>
      </c>
      <c r="C103" s="14" t="s">
        <v>21</v>
      </c>
      <c r="D103" s="8">
        <v>74</v>
      </c>
      <c r="E103" s="24">
        <f>2013-1939</f>
        <v>74</v>
      </c>
      <c r="F103" s="25">
        <f t="shared" si="4"/>
        <v>0</v>
      </c>
      <c r="G103" s="8" t="s">
        <v>191</v>
      </c>
      <c r="H103" s="14" t="s">
        <v>23</v>
      </c>
      <c r="I103" s="22" t="s">
        <v>45</v>
      </c>
    </row>
    <row r="104" spans="1:14">
      <c r="A104" s="8" t="s">
        <v>318</v>
      </c>
      <c r="B104" s="9" t="s">
        <v>410</v>
      </c>
      <c r="C104" s="14" t="s">
        <v>7</v>
      </c>
      <c r="D104" s="8">
        <v>2</v>
      </c>
      <c r="E104" s="24">
        <f>2012-2011</f>
        <v>1</v>
      </c>
      <c r="F104" s="25">
        <f t="shared" si="4"/>
        <v>1</v>
      </c>
      <c r="G104" s="8" t="s">
        <v>191</v>
      </c>
      <c r="H104" s="14" t="s">
        <v>95</v>
      </c>
      <c r="I104" s="22" t="s">
        <v>12</v>
      </c>
    </row>
    <row r="105" spans="1:14" s="10" customFormat="1">
      <c r="B105" s="12"/>
      <c r="N105" s="11"/>
    </row>
    <row r="106" spans="1:14">
      <c r="B106" s="5" t="s">
        <v>274</v>
      </c>
    </row>
    <row r="107" spans="1:14">
      <c r="B107" s="13" t="s">
        <v>275</v>
      </c>
      <c r="C107" s="14" t="s">
        <v>7</v>
      </c>
      <c r="D107" s="14">
        <v>39</v>
      </c>
      <c r="M107" s="6"/>
      <c r="N107" s="8"/>
    </row>
    <row r="108" spans="1:14">
      <c r="B108" s="13" t="s">
        <v>276</v>
      </c>
      <c r="C108" s="14" t="s">
        <v>21</v>
      </c>
      <c r="D108" s="14">
        <v>59</v>
      </c>
      <c r="M108" s="6"/>
      <c r="N108" s="8"/>
    </row>
    <row r="109" spans="1:14">
      <c r="B109" s="13" t="s">
        <v>277</v>
      </c>
      <c r="C109" s="14" t="s">
        <v>21</v>
      </c>
      <c r="D109" s="14">
        <v>54</v>
      </c>
      <c r="M109" s="6"/>
      <c r="N109" s="8"/>
    </row>
    <row r="110" spans="1:14">
      <c r="B110" s="13" t="s">
        <v>278</v>
      </c>
      <c r="C110" s="14" t="s">
        <v>7</v>
      </c>
      <c r="D110" s="14">
        <v>40</v>
      </c>
      <c r="M110" s="6"/>
      <c r="N110" s="8"/>
    </row>
    <row r="111" spans="1:14">
      <c r="B111" s="13" t="s">
        <v>279</v>
      </c>
      <c r="C111" s="14" t="s">
        <v>7</v>
      </c>
      <c r="D111" s="14">
        <v>57</v>
      </c>
      <c r="M111" s="6"/>
      <c r="N111" s="8"/>
    </row>
    <row r="112" spans="1:14">
      <c r="B112" s="13" t="s">
        <v>280</v>
      </c>
      <c r="C112" s="14" t="s">
        <v>7</v>
      </c>
      <c r="D112" s="14">
        <v>50</v>
      </c>
      <c r="M112" s="6"/>
      <c r="N112" s="8"/>
    </row>
    <row r="113" spans="2:14">
      <c r="B113" s="13" t="s">
        <v>281</v>
      </c>
      <c r="C113" s="14" t="s">
        <v>7</v>
      </c>
      <c r="D113" s="14">
        <v>30</v>
      </c>
      <c r="M113" s="6"/>
      <c r="N113" s="8"/>
    </row>
    <row r="114" spans="2:14">
      <c r="B114" s="13" t="s">
        <v>282</v>
      </c>
      <c r="C114" s="14" t="s">
        <v>7</v>
      </c>
      <c r="D114" s="14">
        <v>35</v>
      </c>
      <c r="M114" s="6"/>
      <c r="N114" s="8"/>
    </row>
    <row r="115" spans="2:14">
      <c r="B115" s="13" t="s">
        <v>283</v>
      </c>
      <c r="C115" s="14" t="s">
        <v>7</v>
      </c>
      <c r="D115" s="14">
        <v>55</v>
      </c>
      <c r="M115" s="6"/>
      <c r="N115" s="8"/>
    </row>
    <row r="116" spans="2:14">
      <c r="B116" s="13" t="s">
        <v>284</v>
      </c>
      <c r="C116" s="14" t="s">
        <v>21</v>
      </c>
      <c r="D116" s="14">
        <v>40</v>
      </c>
      <c r="M116" s="6"/>
      <c r="N116" s="8"/>
    </row>
    <row r="117" spans="2:14">
      <c r="B117" s="13" t="s">
        <v>285</v>
      </c>
      <c r="C117" s="14" t="s">
        <v>7</v>
      </c>
      <c r="D117" s="14">
        <v>24</v>
      </c>
      <c r="M117" s="6"/>
      <c r="N117" s="8"/>
    </row>
    <row r="118" spans="2:14">
      <c r="B118" s="13" t="s">
        <v>286</v>
      </c>
      <c r="C118" s="14" t="s">
        <v>7</v>
      </c>
      <c r="D118" s="14">
        <v>58</v>
      </c>
      <c r="M118" s="6"/>
      <c r="N118" s="8"/>
    </row>
    <row r="119" spans="2:14">
      <c r="B119" s="13" t="s">
        <v>287</v>
      </c>
      <c r="C119" s="14" t="s">
        <v>7</v>
      </c>
      <c r="D119" s="14">
        <v>61</v>
      </c>
      <c r="M119" s="6"/>
      <c r="N119" s="8"/>
    </row>
    <row r="120" spans="2:14">
      <c r="B120" s="13" t="s">
        <v>288</v>
      </c>
      <c r="C120" s="14" t="s">
        <v>7</v>
      </c>
      <c r="D120" s="14">
        <v>30</v>
      </c>
      <c r="M120" s="6"/>
      <c r="N120" s="8"/>
    </row>
    <row r="121" spans="2:14">
      <c r="B121" s="13" t="s">
        <v>289</v>
      </c>
      <c r="C121" s="14" t="s">
        <v>7</v>
      </c>
      <c r="D121" s="14">
        <v>23</v>
      </c>
      <c r="M121" s="6"/>
      <c r="N121" s="8"/>
    </row>
    <row r="122" spans="2:14">
      <c r="B122" s="13" t="s">
        <v>290</v>
      </c>
      <c r="C122" s="14" t="s">
        <v>21</v>
      </c>
      <c r="D122" s="14">
        <v>35</v>
      </c>
      <c r="M122" s="6"/>
      <c r="N122" s="8"/>
    </row>
    <row r="123" spans="2:14">
      <c r="B123" s="13" t="s">
        <v>291</v>
      </c>
      <c r="C123" s="14" t="s">
        <v>7</v>
      </c>
      <c r="D123" s="14">
        <v>52</v>
      </c>
      <c r="M123" s="6"/>
      <c r="N123" s="8"/>
    </row>
    <row r="124" spans="2:14">
      <c r="B124" s="13" t="s">
        <v>292</v>
      </c>
      <c r="C124" s="14" t="s">
        <v>7</v>
      </c>
      <c r="D124" s="14">
        <v>43</v>
      </c>
      <c r="M124" s="6"/>
      <c r="N124" s="8"/>
    </row>
    <row r="125" spans="2:14">
      <c r="B125" s="13" t="s">
        <v>293</v>
      </c>
      <c r="C125" s="14" t="s">
        <v>7</v>
      </c>
      <c r="D125" s="14">
        <v>64</v>
      </c>
      <c r="M125" s="6"/>
      <c r="N125" s="8"/>
    </row>
    <row r="126" spans="2:14">
      <c r="B126" s="13" t="s">
        <v>294</v>
      </c>
      <c r="C126" s="14" t="s">
        <v>7</v>
      </c>
      <c r="D126" s="14">
        <v>20</v>
      </c>
      <c r="M126" s="6"/>
      <c r="N126" s="8"/>
    </row>
    <row r="127" spans="2:14">
      <c r="B127" s="13" t="s">
        <v>295</v>
      </c>
      <c r="C127" s="14" t="s">
        <v>7</v>
      </c>
      <c r="D127" s="14">
        <v>59</v>
      </c>
      <c r="M127" s="6"/>
      <c r="N127" s="8"/>
    </row>
    <row r="128" spans="2:14">
      <c r="B128" s="13" t="s">
        <v>296</v>
      </c>
      <c r="C128" s="14" t="s">
        <v>7</v>
      </c>
      <c r="D128" s="14">
        <v>30</v>
      </c>
      <c r="M128" s="6"/>
      <c r="N128" s="8"/>
    </row>
    <row r="129" spans="2:14">
      <c r="B129" s="13" t="s">
        <v>297</v>
      </c>
      <c r="C129" s="14" t="s">
        <v>7</v>
      </c>
      <c r="D129" s="14">
        <v>57</v>
      </c>
      <c r="M129" s="6"/>
      <c r="N129" s="8"/>
    </row>
    <row r="130" spans="2:14">
      <c r="B130" s="13" t="s">
        <v>298</v>
      </c>
      <c r="C130" s="14" t="s">
        <v>7</v>
      </c>
      <c r="D130" s="14">
        <v>42</v>
      </c>
      <c r="M130" s="6"/>
      <c r="N130" s="8"/>
    </row>
    <row r="131" spans="2:14">
      <c r="B131" s="8" t="s">
        <v>314</v>
      </c>
      <c r="C131" s="8" t="s">
        <v>21</v>
      </c>
      <c r="D131" s="14">
        <v>56</v>
      </c>
      <c r="M131" s="6"/>
      <c r="N131" s="8"/>
    </row>
    <row r="132" spans="2:14">
      <c r="B132" s="13" t="s">
        <v>299</v>
      </c>
      <c r="C132" s="14" t="s">
        <v>7</v>
      </c>
      <c r="D132" s="14">
        <v>42</v>
      </c>
      <c r="M132" s="6"/>
      <c r="N132" s="8"/>
    </row>
    <row r="133" spans="2:14">
      <c r="B133" s="13" t="s">
        <v>300</v>
      </c>
      <c r="C133" s="14" t="s">
        <v>7</v>
      </c>
      <c r="D133" s="14">
        <v>39</v>
      </c>
      <c r="M133" s="6"/>
      <c r="N133" s="8"/>
    </row>
    <row r="134" spans="2:14">
      <c r="B134" s="13" t="s">
        <v>301</v>
      </c>
      <c r="C134" s="14" t="s">
        <v>7</v>
      </c>
      <c r="D134" s="14">
        <v>64</v>
      </c>
      <c r="M134" s="6"/>
      <c r="N134" s="8"/>
    </row>
    <row r="135" spans="2:14">
      <c r="B135" s="13" t="s">
        <v>302</v>
      </c>
      <c r="C135" s="14" t="s">
        <v>7</v>
      </c>
      <c r="D135" s="14">
        <v>20</v>
      </c>
      <c r="M135" s="6"/>
      <c r="N135" s="8"/>
    </row>
    <row r="136" spans="2:14">
      <c r="B136" s="13" t="s">
        <v>303</v>
      </c>
      <c r="C136" s="14" t="s">
        <v>7</v>
      </c>
      <c r="D136" s="14">
        <v>64</v>
      </c>
      <c r="M136" s="6"/>
      <c r="N136" s="8"/>
    </row>
    <row r="137" spans="2:14">
      <c r="B137" s="13" t="s">
        <v>304</v>
      </c>
      <c r="C137" s="14" t="s">
        <v>7</v>
      </c>
      <c r="D137" s="14">
        <v>57</v>
      </c>
      <c r="M137" s="6"/>
      <c r="N137" s="8"/>
    </row>
    <row r="138" spans="2:14">
      <c r="B138" s="13" t="s">
        <v>305</v>
      </c>
      <c r="C138" s="14" t="s">
        <v>7</v>
      </c>
      <c r="D138" s="14">
        <v>65</v>
      </c>
      <c r="M138" s="6"/>
      <c r="N138" s="8"/>
    </row>
    <row r="139" spans="2:14">
      <c r="B139" s="13" t="s">
        <v>306</v>
      </c>
      <c r="C139" s="14" t="s">
        <v>7</v>
      </c>
      <c r="D139" s="14">
        <v>58</v>
      </c>
      <c r="M139" s="6"/>
      <c r="N139" s="8"/>
    </row>
    <row r="140" spans="2:14">
      <c r="B140" s="13" t="s">
        <v>307</v>
      </c>
      <c r="C140" s="14" t="s">
        <v>7</v>
      </c>
      <c r="D140" s="14">
        <v>35</v>
      </c>
      <c r="M140" s="6"/>
      <c r="N140" s="8"/>
    </row>
    <row r="141" spans="2:14">
      <c r="B141" s="13" t="s">
        <v>308</v>
      </c>
      <c r="C141" s="14" t="s">
        <v>7</v>
      </c>
      <c r="D141" s="14">
        <v>62</v>
      </c>
      <c r="M141" s="6"/>
      <c r="N141" s="8"/>
    </row>
    <row r="142" spans="2:14">
      <c r="B142" s="13" t="s">
        <v>268</v>
      </c>
      <c r="C142" s="14" t="s">
        <v>7</v>
      </c>
      <c r="D142" s="14">
        <v>59</v>
      </c>
      <c r="M142" s="6"/>
      <c r="N142" s="8"/>
    </row>
    <row r="143" spans="2:14">
      <c r="B143" s="13" t="s">
        <v>269</v>
      </c>
      <c r="C143" s="14" t="s">
        <v>7</v>
      </c>
      <c r="D143" s="14">
        <v>35</v>
      </c>
      <c r="M143" s="6"/>
      <c r="N143" s="8"/>
    </row>
    <row r="144" spans="2:14">
      <c r="B144" s="13" t="s">
        <v>309</v>
      </c>
      <c r="C144" s="14" t="s">
        <v>7</v>
      </c>
      <c r="D144" s="14">
        <v>68</v>
      </c>
      <c r="M144" s="6"/>
      <c r="N144" s="8"/>
    </row>
    <row r="145" spans="2:14">
      <c r="B145" s="13" t="s">
        <v>310</v>
      </c>
      <c r="C145" s="14" t="s">
        <v>7</v>
      </c>
      <c r="D145" s="14">
        <v>63</v>
      </c>
      <c r="M145" s="6"/>
      <c r="N145" s="8"/>
    </row>
    <row r="146" spans="2:14">
      <c r="B146" s="13" t="s">
        <v>311</v>
      </c>
      <c r="C146" s="14" t="s">
        <v>21</v>
      </c>
      <c r="D146" s="14">
        <v>39</v>
      </c>
      <c r="M146" s="6"/>
      <c r="N146" s="8"/>
    </row>
    <row r="147" spans="2:14">
      <c r="B147" s="13" t="s">
        <v>312</v>
      </c>
      <c r="C147" s="14" t="s">
        <v>7</v>
      </c>
      <c r="D147" s="14">
        <v>50</v>
      </c>
      <c r="M147" s="6"/>
      <c r="N147" s="8"/>
    </row>
    <row r="148" spans="2:14">
      <c r="B148" s="13" t="s">
        <v>313</v>
      </c>
      <c r="C148" s="14" t="s">
        <v>7</v>
      </c>
      <c r="D148" s="14">
        <v>60</v>
      </c>
      <c r="M148" s="6"/>
      <c r="N148" s="8"/>
    </row>
    <row r="149" spans="2:14">
      <c r="B149" s="13" t="s">
        <v>270</v>
      </c>
      <c r="C149" s="14" t="s">
        <v>21</v>
      </c>
      <c r="D149" s="14">
        <v>51</v>
      </c>
      <c r="M149" s="6"/>
      <c r="N149" s="8"/>
    </row>
    <row r="150" spans="2:14">
      <c r="B150" s="13" t="s">
        <v>271</v>
      </c>
      <c r="C150" s="14" t="s">
        <v>21</v>
      </c>
      <c r="D150" s="14">
        <v>59</v>
      </c>
      <c r="M150" s="6"/>
      <c r="N150" s="8"/>
    </row>
    <row r="151" spans="2:14">
      <c r="B151" s="9" t="s">
        <v>272</v>
      </c>
      <c r="C151" s="8" t="s">
        <v>7</v>
      </c>
      <c r="D151" s="21" t="s">
        <v>191</v>
      </c>
      <c r="M151" s="6"/>
      <c r="N151" s="8"/>
    </row>
    <row r="152" spans="2:14">
      <c r="B152" s="9" t="s">
        <v>273</v>
      </c>
      <c r="C152" s="8" t="s">
        <v>7</v>
      </c>
      <c r="D152" s="20" t="s">
        <v>191</v>
      </c>
      <c r="M152" s="6"/>
      <c r="N152" s="8"/>
    </row>
  </sheetData>
  <conditionalFormatting sqref="M52:M53 M18:M37 M39:M50 M2:M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 N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Koneczny</dc:creator>
  <cp:lastModifiedBy>Inga</cp:lastModifiedBy>
  <dcterms:created xsi:type="dcterms:W3CDTF">2021-12-16T14:52:56Z</dcterms:created>
  <dcterms:modified xsi:type="dcterms:W3CDTF">2024-03-12T20:08:42Z</dcterms:modified>
</cp:coreProperties>
</file>