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4ddf96c4b9d2413/Documentos/Jgc_backup_SSD/JGC_backup/CONSULTORIA CIENTIFICA/OTAVIANO/OJSM/"/>
    </mc:Choice>
  </mc:AlternateContent>
  <xr:revisionPtr revIDLastSave="0" documentId="8_{DA326DE8-2260-40F4-8AAD-E751B434AA48}" xr6:coauthVersionLast="47" xr6:coauthVersionMax="47" xr10:uidLastSave="{00000000-0000-0000-0000-000000000000}"/>
  <bookViews>
    <workbookView xWindow="-108" yWindow="-108" windowWidth="23256" windowHeight="13896" firstSheet="3" activeTab="3" xr2:uid="{00000000-000D-0000-FFFF-FFFF00000000}"/>
  </bookViews>
  <sheets>
    <sheet name="Brazilian Championship Serie A" sheetId="4" r:id="rId1"/>
    <sheet name="Brazil Cup" sheetId="1" r:id="rId2"/>
    <sheet name="CONMEBOL Libertadores" sheetId="5" r:id="rId3"/>
    <sheet name="CONEMBOL Sudamericana" sheetId="6" r:id="rId4"/>
    <sheet name="Merit Money Deficit" sheetId="7" r:id="rId5"/>
    <sheet name="Salary Paid" sheetId="9" r:id="rId6"/>
    <sheet name="Potential Financial Loss_Fig.1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9" l="1"/>
  <c r="E3" i="7"/>
  <c r="E4" i="7"/>
  <c r="E5" i="7"/>
  <c r="E2" i="7"/>
  <c r="C2" i="9"/>
  <c r="B4" i="9"/>
  <c r="C4" i="9" s="1"/>
  <c r="F3" i="7"/>
  <c r="F4" i="7"/>
  <c r="F5" i="7"/>
  <c r="F2" i="7"/>
  <c r="D2" i="7"/>
  <c r="B6" i="9" l="1"/>
  <c r="B7" i="9" s="1"/>
  <c r="B6" i="7"/>
  <c r="D3" i="7"/>
  <c r="D4" i="7"/>
  <c r="D5" i="7"/>
  <c r="C2" i="1"/>
  <c r="C6" i="7"/>
  <c r="B8" i="6"/>
  <c r="C8" i="6" s="1"/>
  <c r="B10" i="5"/>
  <c r="C10" i="5" s="1"/>
  <c r="C9" i="4"/>
  <c r="C10" i="4"/>
  <c r="C11" i="4"/>
  <c r="C12" i="4"/>
  <c r="C13" i="4"/>
  <c r="C14" i="4"/>
  <c r="D19" i="4" s="1"/>
  <c r="C15" i="4"/>
  <c r="C16" i="4"/>
  <c r="C17" i="4"/>
  <c r="C8" i="4"/>
  <c r="C7" i="4"/>
  <c r="C6" i="4"/>
  <c r="C5" i="4"/>
  <c r="C4" i="4"/>
  <c r="C3" i="4"/>
  <c r="C2" i="4"/>
  <c r="B9" i="1"/>
  <c r="C3" i="1"/>
  <c r="C4" i="1"/>
  <c r="C5" i="1"/>
  <c r="C6" i="1"/>
  <c r="C7" i="1"/>
  <c r="C8" i="1"/>
  <c r="C9" i="1" l="1"/>
  <c r="D9" i="1" s="1"/>
  <c r="G6" i="7"/>
  <c r="D6" i="7"/>
  <c r="F6" i="7"/>
  <c r="E6" i="7"/>
  <c r="C6" i="9"/>
  <c r="B2" i="8" l="1"/>
  <c r="F2" i="8" s="1"/>
  <c r="H2" i="8" s="1"/>
  <c r="I2" i="8" s="1"/>
  <c r="C7" i="9"/>
</calcChain>
</file>

<file path=xl/sharedStrings.xml><?xml version="1.0" encoding="utf-8"?>
<sst xmlns="http://schemas.openxmlformats.org/spreadsheetml/2006/main" count="91" uniqueCount="59">
  <si>
    <t>1st. Phase (Round of 80)</t>
  </si>
  <si>
    <t>2nd. Phase (Round of 40)</t>
  </si>
  <si>
    <t>3rd. Phase (Round of 32)</t>
  </si>
  <si>
    <t>Round of 16</t>
  </si>
  <si>
    <t>Quarterfinals</t>
  </si>
  <si>
    <t>Semifinals</t>
  </si>
  <si>
    <t>Final</t>
  </si>
  <si>
    <t>TOTAL</t>
  </si>
  <si>
    <t>Brazil Cup</t>
  </si>
  <si>
    <t>Merit Money (BRL)</t>
  </si>
  <si>
    <t>Merit Money (USD)</t>
  </si>
  <si>
    <t>Merit Money Defict (USD)</t>
  </si>
  <si>
    <t>OK</t>
  </si>
  <si>
    <t>OK (disqualified)</t>
  </si>
  <si>
    <t>Brazilian Championship Serie A</t>
  </si>
  <si>
    <t>Champion</t>
  </si>
  <si>
    <t xml:space="preserve">2nd. Place </t>
  </si>
  <si>
    <t xml:space="preserve">3rd. Place </t>
  </si>
  <si>
    <t>13th. Place</t>
  </si>
  <si>
    <t>4th. Place</t>
  </si>
  <si>
    <t>5th. Place</t>
  </si>
  <si>
    <t>6th. Place</t>
  </si>
  <si>
    <t>7th. Place</t>
  </si>
  <si>
    <t>8th. Place</t>
  </si>
  <si>
    <t>9th. Place</t>
  </si>
  <si>
    <t>10th. Place</t>
  </si>
  <si>
    <t>11th. Place</t>
  </si>
  <si>
    <t xml:space="preserve">12.th. Place </t>
  </si>
  <si>
    <t>14th. Place</t>
  </si>
  <si>
    <t>15th. Place</t>
  </si>
  <si>
    <t>16th. Place</t>
  </si>
  <si>
    <t>17th. to 20th. Places</t>
  </si>
  <si>
    <t>Team position</t>
  </si>
  <si>
    <t>CONMEBOL Libertadores</t>
  </si>
  <si>
    <t>Preliminary Phase 1</t>
  </si>
  <si>
    <t>Preliminary Phase 2</t>
  </si>
  <si>
    <t>Preliminary Phase 3</t>
  </si>
  <si>
    <t>Group Phase</t>
  </si>
  <si>
    <t>CONEMBOL Sudamericana</t>
  </si>
  <si>
    <t>Phase 1</t>
  </si>
  <si>
    <t>Phase 2</t>
  </si>
  <si>
    <t>Merit Money Deficit (USD)</t>
  </si>
  <si>
    <t>Merit Money Deficit (BRL)</t>
  </si>
  <si>
    <t>Merit Money Deficit (EUR)</t>
  </si>
  <si>
    <t>Merit Money Total (USD)</t>
  </si>
  <si>
    <t>Merit Money Total (%)</t>
  </si>
  <si>
    <t>Earnings on merit money (%)</t>
  </si>
  <si>
    <t>Total amount of salaries paid to players with image rights</t>
  </si>
  <si>
    <t>USD</t>
  </si>
  <si>
    <t>BRL</t>
  </si>
  <si>
    <t>Total of the soccer players</t>
  </si>
  <si>
    <t>Salary paid/player/day</t>
  </si>
  <si>
    <t xml:space="preserve">Salaries paid to injured players </t>
  </si>
  <si>
    <t>% of total amount of salaries paid</t>
  </si>
  <si>
    <t>% of Potential financial loss</t>
  </si>
  <si>
    <t>Potential Financial Loss (USD)</t>
  </si>
  <si>
    <t>Total days off-field (i.e., recovery time)</t>
  </si>
  <si>
    <t>Merit Money Deficit (GBP)</t>
  </si>
  <si>
    <t>Potential Financial Loss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</si>
</sst>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[$$-409]* #,##0.00_ ;_-[$$-409]* \-#,##0.00\ ;_-[$$-409]* &quot;-&quot;??_ ;_-@_ "/>
    <numFmt numFmtId="166" formatCode="_-[$R$-416]\ * #,##0.00_-;\-[$R$-416]\ * #,##0.00_-;_-[$R$-416]\ * &quot;-&quot;??_-;_-@_-"/>
    <numFmt numFmtId="167" formatCode="_-[$€-2]\ * #,##0.00_-;\-[$€-2]\ * #,##0.00_-;_-[$€-2]\ * &quot;-&quot;??_-;_-@_-"/>
    <numFmt numFmtId="168" formatCode="_-* #,##0_-;\-* #,##0_-;_-* &quot;-&quot;??_-;_-@_-"/>
    <numFmt numFmtId="169" formatCode="0.0"/>
    <numFmt numFmtId="170" formatCode="0.0%"/>
    <numFmt numFmtId="171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1" applyFont="1"/>
    <xf numFmtId="165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/>
    </xf>
    <xf numFmtId="165" fontId="0" fillId="0" borderId="0" xfId="1" applyNumberFormat="1" applyFont="1"/>
    <xf numFmtId="0" fontId="0" fillId="0" borderId="0" xfId="0" applyAlignment="1">
      <alignment horizontal="left"/>
    </xf>
    <xf numFmtId="165" fontId="2" fillId="0" borderId="0" xfId="0" applyNumberFormat="1" applyFont="1" applyAlignment="1">
      <alignment horizontal="center" vertical="center"/>
    </xf>
    <xf numFmtId="165" fontId="0" fillId="0" borderId="1" xfId="0" applyNumberFormat="1" applyBorder="1"/>
    <xf numFmtId="166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5" fontId="0" fillId="0" borderId="2" xfId="0" applyNumberFormat="1" applyBorder="1"/>
    <xf numFmtId="165" fontId="0" fillId="0" borderId="2" xfId="1" applyNumberFormat="1" applyFont="1" applyBorder="1"/>
    <xf numFmtId="165" fontId="0" fillId="0" borderId="3" xfId="0" applyNumberFormat="1" applyBorder="1"/>
    <xf numFmtId="165" fontId="2" fillId="0" borderId="2" xfId="0" applyNumberFormat="1" applyFont="1" applyBorder="1"/>
    <xf numFmtId="164" fontId="2" fillId="0" borderId="2" xfId="1" applyFont="1" applyBorder="1" applyAlignment="1">
      <alignment horizontal="center"/>
    </xf>
    <xf numFmtId="164" fontId="0" fillId="0" borderId="2" xfId="1" applyFont="1" applyBorder="1"/>
    <xf numFmtId="0" fontId="0" fillId="0" borderId="1" xfId="0" applyBorder="1"/>
    <xf numFmtId="164" fontId="0" fillId="0" borderId="3" xfId="1" applyFont="1" applyBorder="1"/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/>
    <xf numFmtId="164" fontId="0" fillId="0" borderId="4" xfId="1" applyFont="1" applyBorder="1"/>
    <xf numFmtId="165" fontId="0" fillId="0" borderId="0" xfId="1" applyNumberFormat="1" applyFont="1" applyBorder="1"/>
    <xf numFmtId="165" fontId="2" fillId="0" borderId="0" xfId="0" applyNumberFormat="1" applyFont="1"/>
    <xf numFmtId="165" fontId="0" fillId="0" borderId="3" xfId="1" applyNumberFormat="1" applyFont="1" applyBorder="1"/>
    <xf numFmtId="9" fontId="0" fillId="0" borderId="0" xfId="2" applyFont="1" applyAlignment="1">
      <alignment horizontal="center"/>
    </xf>
    <xf numFmtId="0" fontId="2" fillId="0" borderId="5" xfId="0" applyFont="1" applyBorder="1" applyAlignment="1">
      <alignment horizontal="center"/>
    </xf>
    <xf numFmtId="166" fontId="0" fillId="0" borderId="5" xfId="0" applyNumberFormat="1" applyBorder="1"/>
    <xf numFmtId="166" fontId="0" fillId="0" borderId="6" xfId="0" applyNumberFormat="1" applyBorder="1"/>
    <xf numFmtId="166" fontId="0" fillId="0" borderId="0" xfId="0" applyNumberFormat="1"/>
    <xf numFmtId="166" fontId="2" fillId="0" borderId="0" xfId="0" applyNumberFormat="1" applyFont="1"/>
    <xf numFmtId="167" fontId="2" fillId="0" borderId="5" xfId="0" applyNumberFormat="1" applyFont="1" applyBorder="1"/>
    <xf numFmtId="9" fontId="1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8" fontId="0" fillId="0" borderId="0" xfId="3" applyNumberFormat="1" applyFont="1" applyBorder="1" applyAlignment="1">
      <alignment horizontal="center"/>
    </xf>
    <xf numFmtId="169" fontId="0" fillId="0" borderId="0" xfId="0" applyNumberFormat="1"/>
    <xf numFmtId="2" fontId="0" fillId="0" borderId="0" xfId="0" applyNumberFormat="1"/>
    <xf numFmtId="170" fontId="0" fillId="0" borderId="0" xfId="2" applyNumberFormat="1" applyFont="1"/>
    <xf numFmtId="170" fontId="0" fillId="0" borderId="0" xfId="2" applyNumberFormat="1" applyFont="1" applyAlignment="1">
      <alignment horizontal="center" vertical="center"/>
    </xf>
    <xf numFmtId="166" fontId="2" fillId="0" borderId="7" xfId="0" applyNumberFormat="1" applyFont="1" applyBorder="1"/>
    <xf numFmtId="171" fontId="0" fillId="0" borderId="0" xfId="0" applyNumberFormat="1"/>
    <xf numFmtId="9" fontId="0" fillId="0" borderId="0" xfId="2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82F8-41A1-BDD3-774E4542F4D1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2F8-41A1-BDD3-774E4542F4D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82F8-41A1-BDD3-774E4542F4D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2F8-41A1-BDD3-774E4542F4D1}"/>
              </c:ext>
            </c:extLst>
          </c:dPt>
          <c:dLbls>
            <c:dLbl>
              <c:idx val="0"/>
              <c:layout>
                <c:manualLayout>
                  <c:x val="8.7985215398675515E-2"/>
                  <c:y val="-0.2585348646705786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 b="1">
                        <a:latin typeface="Arial" pitchFamily="34" charset="0"/>
                        <a:cs typeface="Arial" pitchFamily="34" charset="0"/>
                      </a:rPr>
                      <a:t>Merit Money Total </a:t>
                    </a:r>
                  </a:p>
                  <a:p>
                    <a:pPr>
                      <a:defRPr b="1"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 b="1">
                        <a:latin typeface="Arial" pitchFamily="34" charset="0"/>
                        <a:cs typeface="Arial" pitchFamily="34" charset="0"/>
                      </a:rPr>
                      <a:t>(USD)
54,0 million</a:t>
                    </a:r>
                  </a:p>
                </c:rich>
              </c:tx>
              <c:spPr>
                <a:ln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2F8-41A1-BDD3-774E4542F4D1}"/>
                </c:ext>
              </c:extLst>
            </c:dLbl>
            <c:dLbl>
              <c:idx val="1"/>
              <c:layout>
                <c:manualLayout>
                  <c:x val="-6.459322087311993E-2"/>
                  <c:y val="0.25025795342461171"/>
                </c:manualLayout>
              </c:layout>
              <c:tx>
                <c:rich>
                  <a:bodyPr/>
                  <a:lstStyle/>
                  <a:p>
                    <a:r>
                      <a:rPr lang="en-US" sz="1000" b="1" i="0" u="none" strike="noStrike" baseline="0"/>
                      <a:t>Potential Financial Loss </a:t>
                    </a:r>
                    <a:r>
                      <a:rPr lang="en-US" b="1">
                        <a:latin typeface="Arial" pitchFamily="34" charset="0"/>
                        <a:cs typeface="Arial" pitchFamily="34" charset="0"/>
                      </a:rPr>
                      <a:t> </a:t>
                    </a:r>
                  </a:p>
                  <a:p>
                    <a:r>
                      <a:rPr lang="en-US" b="1">
                        <a:latin typeface="Arial" pitchFamily="34" charset="0"/>
                        <a:cs typeface="Arial" pitchFamily="34" charset="0"/>
                      </a:rPr>
                      <a:t>(USD)
- 43,2 million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2F8-41A1-BDD3-774E4542F4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8-41A1-BDD3-774E4542F4D1}"/>
                </c:ext>
              </c:extLst>
            </c:dLbl>
            <c:dLbl>
              <c:idx val="3"/>
              <c:layout>
                <c:manualLayout>
                  <c:x val="-5.8347852316059092E-3"/>
                  <c:y val="-5.198187806142065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latin typeface="Arial" pitchFamily="34" charset="0"/>
                        <a:cs typeface="Arial" pitchFamily="34" charset="0"/>
                      </a:rPr>
                      <a:t>Earnings on Merit Money
21%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2F8-41A1-BDD3-774E4542F4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F8-41A1-BDD3-774E4542F4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'Potential Financial Loss_Fig.1'!$A$1:$D$1</c:f>
              <c:strCache>
                <c:ptCount val="4"/>
                <c:pt idx="0">
                  <c:v>Merit Money Total (USD)</c:v>
                </c:pt>
                <c:pt idx="1">
                  <c:v>Potential Financial Loss (USD)</c:v>
                </c:pt>
                <c:pt idx="2">
                  <c:v>Merit Money Total (%)</c:v>
                </c:pt>
                <c:pt idx="3">
                  <c:v>Earnings on merit money (%)</c:v>
                </c:pt>
              </c:strCache>
            </c:strRef>
          </c:cat>
          <c:val>
            <c:numRef>
              <c:f>'Potential Financial Loss_Fig.1'!$A$2:$D$2</c:f>
              <c:numCache>
                <c:formatCode>_-[$$-409]* #,##0.00_ ;_-[$$-409]* \-#,##0.00\ ;_-[$$-409]* "-"??_ ;_-@_ </c:formatCode>
                <c:ptCount val="4"/>
                <c:pt idx="0">
                  <c:v>54002369.490000002</c:v>
                </c:pt>
                <c:pt idx="1">
                  <c:v>43188712.792285562</c:v>
                </c:pt>
                <c:pt idx="2" formatCode="0%">
                  <c:v>1</c:v>
                </c:pt>
                <c:pt idx="3" formatCode="0%">
                  <c:v>0.21054223418985099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F8-41A1-BDD3-774E4542F4D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/>
      </c:ofPie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</xdr:row>
      <xdr:rowOff>180975</xdr:rowOff>
    </xdr:from>
    <xdr:to>
      <xdr:col>3</xdr:col>
      <xdr:colOff>733424</xdr:colOff>
      <xdr:row>19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>
      <selection activeCell="C2" sqref="C2"/>
    </sheetView>
  </sheetViews>
  <sheetFormatPr defaultRowHeight="14.4" x14ac:dyDescent="0.3"/>
  <cols>
    <col min="1" max="1" width="29" bestFit="1" customWidth="1"/>
    <col min="2" max="2" width="19.109375" style="1" bestFit="1" customWidth="1"/>
    <col min="3" max="3" width="18.109375" bestFit="1" customWidth="1"/>
    <col min="4" max="4" width="24" style="6" bestFit="1" customWidth="1"/>
  </cols>
  <sheetData>
    <row r="1" spans="1:4" x14ac:dyDescent="0.3">
      <c r="A1" s="4" t="s">
        <v>14</v>
      </c>
      <c r="B1" s="20" t="s">
        <v>9</v>
      </c>
      <c r="C1" s="4" t="s">
        <v>10</v>
      </c>
      <c r="D1" s="5" t="s">
        <v>11</v>
      </c>
    </row>
    <row r="2" spans="1:4" x14ac:dyDescent="0.3">
      <c r="A2" t="s">
        <v>15</v>
      </c>
      <c r="B2" s="21">
        <v>33000000</v>
      </c>
      <c r="C2" s="2">
        <f>B2/3.946</f>
        <v>8362899.1383679667</v>
      </c>
    </row>
    <row r="3" spans="1:4" x14ac:dyDescent="0.3">
      <c r="A3" t="s">
        <v>16</v>
      </c>
      <c r="B3" s="21">
        <v>31300000</v>
      </c>
      <c r="C3" s="2">
        <f t="shared" ref="C3:C17" si="0">B3/3.946</f>
        <v>7932083.1221490111</v>
      </c>
    </row>
    <row r="4" spans="1:4" x14ac:dyDescent="0.3">
      <c r="A4" t="s">
        <v>17</v>
      </c>
      <c r="B4" s="21">
        <v>29700000</v>
      </c>
      <c r="C4" s="2">
        <f t="shared" si="0"/>
        <v>7526609.2245311709</v>
      </c>
    </row>
    <row r="5" spans="1:4" x14ac:dyDescent="0.3">
      <c r="A5" t="s">
        <v>19</v>
      </c>
      <c r="B5" s="21">
        <v>28000000</v>
      </c>
      <c r="C5" s="2">
        <f t="shared" si="0"/>
        <v>7095793.2083122144</v>
      </c>
    </row>
    <row r="6" spans="1:4" x14ac:dyDescent="0.3">
      <c r="A6" t="s">
        <v>20</v>
      </c>
      <c r="B6" s="21">
        <v>26400000</v>
      </c>
      <c r="C6" s="2">
        <f t="shared" si="0"/>
        <v>6690319.3106943741</v>
      </c>
    </row>
    <row r="7" spans="1:4" x14ac:dyDescent="0.3">
      <c r="A7" t="s">
        <v>21</v>
      </c>
      <c r="B7" s="21">
        <v>24700000</v>
      </c>
      <c r="C7" s="2">
        <f t="shared" si="0"/>
        <v>6259503.2944754176</v>
      </c>
    </row>
    <row r="8" spans="1:4" x14ac:dyDescent="0.3">
      <c r="A8" t="s">
        <v>22</v>
      </c>
      <c r="B8" s="21">
        <v>23100000</v>
      </c>
      <c r="C8" s="2">
        <f t="shared" si="0"/>
        <v>5854029.3968575774</v>
      </c>
    </row>
    <row r="9" spans="1:4" x14ac:dyDescent="0.3">
      <c r="A9" s="10" t="s">
        <v>23</v>
      </c>
      <c r="B9" s="21">
        <v>21400000</v>
      </c>
      <c r="C9" s="2">
        <f t="shared" si="0"/>
        <v>5423213.3806386208</v>
      </c>
      <c r="D9" s="7"/>
    </row>
    <row r="10" spans="1:4" x14ac:dyDescent="0.3">
      <c r="A10" t="s">
        <v>24</v>
      </c>
      <c r="B10" s="21">
        <v>19800000</v>
      </c>
      <c r="C10" s="2">
        <f t="shared" si="0"/>
        <v>5017739.4830207806</v>
      </c>
    </row>
    <row r="11" spans="1:4" x14ac:dyDescent="0.3">
      <c r="A11" t="s">
        <v>25</v>
      </c>
      <c r="B11" s="21">
        <v>18500000</v>
      </c>
      <c r="C11" s="2">
        <f t="shared" si="0"/>
        <v>4688291.9412062848</v>
      </c>
    </row>
    <row r="12" spans="1:4" x14ac:dyDescent="0.3">
      <c r="A12" t="s">
        <v>26</v>
      </c>
      <c r="B12" s="21">
        <v>15500000</v>
      </c>
      <c r="C12" s="2">
        <f t="shared" si="0"/>
        <v>3928028.3831728329</v>
      </c>
    </row>
    <row r="13" spans="1:4" x14ac:dyDescent="0.3">
      <c r="A13" t="s">
        <v>27</v>
      </c>
      <c r="B13" s="21">
        <v>14600000</v>
      </c>
      <c r="C13" s="2">
        <f t="shared" si="0"/>
        <v>3699949.3157627978</v>
      </c>
    </row>
    <row r="14" spans="1:4" x14ac:dyDescent="0.3">
      <c r="A14" t="s">
        <v>18</v>
      </c>
      <c r="B14" s="21">
        <v>13700000</v>
      </c>
      <c r="C14" s="2">
        <f t="shared" si="0"/>
        <v>3471870.2483527623</v>
      </c>
      <c r="D14" s="5" t="s">
        <v>32</v>
      </c>
    </row>
    <row r="15" spans="1:4" x14ac:dyDescent="0.3">
      <c r="A15" t="s">
        <v>28</v>
      </c>
      <c r="B15" s="21">
        <v>12800000</v>
      </c>
      <c r="C15" s="2">
        <f t="shared" si="0"/>
        <v>3243791.1809427268</v>
      </c>
    </row>
    <row r="16" spans="1:4" x14ac:dyDescent="0.3">
      <c r="A16" t="s">
        <v>29</v>
      </c>
      <c r="B16" s="21">
        <v>11900000</v>
      </c>
      <c r="C16" s="2">
        <f t="shared" si="0"/>
        <v>3015712.1135326913</v>
      </c>
    </row>
    <row r="17" spans="1:4" x14ac:dyDescent="0.3">
      <c r="A17" t="s">
        <v>30</v>
      </c>
      <c r="B17" s="21">
        <v>11000000</v>
      </c>
      <c r="C17" s="2">
        <f t="shared" si="0"/>
        <v>2787633.0461226557</v>
      </c>
    </row>
    <row r="18" spans="1:4" x14ac:dyDescent="0.3">
      <c r="A18" s="22" t="s">
        <v>31</v>
      </c>
      <c r="B18" s="23">
        <v>0</v>
      </c>
      <c r="C18" s="25">
        <v>0</v>
      </c>
      <c r="D18" s="24"/>
    </row>
    <row r="19" spans="1:4" x14ac:dyDescent="0.3">
      <c r="B19" s="26"/>
      <c r="D19" s="11">
        <f>C14-C2</f>
        <v>-4891028.8900152044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C2" sqref="C2"/>
    </sheetView>
  </sheetViews>
  <sheetFormatPr defaultRowHeight="14.4" x14ac:dyDescent="0.3"/>
  <cols>
    <col min="1" max="1" width="22.88671875" bestFit="1" customWidth="1"/>
    <col min="2" max="2" width="19.109375" style="1" bestFit="1" customWidth="1"/>
    <col min="3" max="3" width="18.109375" bestFit="1" customWidth="1"/>
    <col min="4" max="4" width="24" style="6" bestFit="1" customWidth="1"/>
  </cols>
  <sheetData>
    <row r="1" spans="1:4" x14ac:dyDescent="0.3">
      <c r="A1" s="4" t="s">
        <v>8</v>
      </c>
      <c r="B1" s="20" t="s">
        <v>9</v>
      </c>
      <c r="C1" s="4" t="s">
        <v>10</v>
      </c>
      <c r="D1" s="5" t="s">
        <v>11</v>
      </c>
    </row>
    <row r="2" spans="1:4" x14ac:dyDescent="0.3">
      <c r="A2" t="s">
        <v>0</v>
      </c>
      <c r="B2" s="21">
        <v>1150000</v>
      </c>
      <c r="C2" s="2">
        <f>B2/3.946</f>
        <v>291434.36391282309</v>
      </c>
      <c r="D2" s="6" t="s">
        <v>12</v>
      </c>
    </row>
    <row r="3" spans="1:4" x14ac:dyDescent="0.3">
      <c r="A3" t="s">
        <v>1</v>
      </c>
      <c r="B3" s="21">
        <v>1350000</v>
      </c>
      <c r="C3" s="2">
        <f t="shared" ref="C3:C8" si="0">B3/3.946</f>
        <v>342118.60111505323</v>
      </c>
      <c r="D3" s="6" t="s">
        <v>12</v>
      </c>
    </row>
    <row r="4" spans="1:4" x14ac:dyDescent="0.3">
      <c r="A4" t="s">
        <v>2</v>
      </c>
      <c r="B4" s="21">
        <v>1700000</v>
      </c>
      <c r="C4" s="2">
        <f t="shared" si="0"/>
        <v>430816.01621895586</v>
      </c>
      <c r="D4" s="6" t="s">
        <v>12</v>
      </c>
    </row>
    <row r="5" spans="1:4" x14ac:dyDescent="0.3">
      <c r="A5" t="s">
        <v>3</v>
      </c>
      <c r="B5" s="21">
        <v>2700000</v>
      </c>
      <c r="C5" s="2">
        <f t="shared" si="0"/>
        <v>684237.20223010646</v>
      </c>
      <c r="D5" s="6" t="s">
        <v>12</v>
      </c>
    </row>
    <row r="6" spans="1:4" x14ac:dyDescent="0.3">
      <c r="A6" t="s">
        <v>4</v>
      </c>
      <c r="B6" s="21">
        <v>3450000</v>
      </c>
      <c r="C6" s="2">
        <f t="shared" si="0"/>
        <v>874303.09173846932</v>
      </c>
      <c r="D6" s="6" t="s">
        <v>13</v>
      </c>
    </row>
    <row r="7" spans="1:4" x14ac:dyDescent="0.3">
      <c r="A7" t="s">
        <v>5</v>
      </c>
      <c r="B7" s="21">
        <v>7300000</v>
      </c>
      <c r="C7" s="2">
        <f t="shared" si="0"/>
        <v>1849974.6578813989</v>
      </c>
    </row>
    <row r="8" spans="1:4" x14ac:dyDescent="0.3">
      <c r="A8" s="22" t="s">
        <v>6</v>
      </c>
      <c r="B8" s="23">
        <v>56000000</v>
      </c>
      <c r="C8" s="12">
        <f t="shared" si="0"/>
        <v>14191586.416624429</v>
      </c>
      <c r="D8" s="24"/>
    </row>
    <row r="9" spans="1:4" x14ac:dyDescent="0.3">
      <c r="A9" s="3" t="s">
        <v>7</v>
      </c>
      <c r="B9" s="21">
        <f>SUM(B2:B8)</f>
        <v>73650000</v>
      </c>
      <c r="C9" s="9">
        <f>SUM(C2:C8)</f>
        <v>18664470.349721238</v>
      </c>
      <c r="D9" s="11">
        <f>SUM(C2:C6)-C9</f>
        <v>-16041561.07450583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selection activeCell="B10" sqref="B10"/>
    </sheetView>
  </sheetViews>
  <sheetFormatPr defaultRowHeight="14.4" x14ac:dyDescent="0.3"/>
  <cols>
    <col min="1" max="1" width="23.33203125" bestFit="1" customWidth="1"/>
    <col min="2" max="2" width="18.109375" bestFit="1" customWidth="1"/>
    <col min="3" max="3" width="24" style="6" bestFit="1" customWidth="1"/>
  </cols>
  <sheetData>
    <row r="1" spans="1:3" x14ac:dyDescent="0.3">
      <c r="A1" s="4" t="s">
        <v>33</v>
      </c>
      <c r="B1" s="15" t="s">
        <v>10</v>
      </c>
      <c r="C1" s="5" t="s">
        <v>11</v>
      </c>
    </row>
    <row r="2" spans="1:3" x14ac:dyDescent="0.3">
      <c r="A2" t="s">
        <v>34</v>
      </c>
      <c r="B2" s="16">
        <v>350000</v>
      </c>
    </row>
    <row r="3" spans="1:3" x14ac:dyDescent="0.3">
      <c r="A3" t="s">
        <v>35</v>
      </c>
      <c r="B3" s="16">
        <v>500000</v>
      </c>
    </row>
    <row r="4" spans="1:3" x14ac:dyDescent="0.3">
      <c r="A4" t="s">
        <v>36</v>
      </c>
      <c r="B4" s="16">
        <v>550000</v>
      </c>
    </row>
    <row r="5" spans="1:3" x14ac:dyDescent="0.3">
      <c r="A5" t="s">
        <v>37</v>
      </c>
      <c r="B5" s="16">
        <v>3000000</v>
      </c>
      <c r="C5" s="6" t="s">
        <v>13</v>
      </c>
    </row>
    <row r="6" spans="1:3" x14ac:dyDescent="0.3">
      <c r="A6" t="s">
        <v>3</v>
      </c>
      <c r="B6" s="16">
        <v>1050000</v>
      </c>
    </row>
    <row r="7" spans="1:3" x14ac:dyDescent="0.3">
      <c r="A7" t="s">
        <v>4</v>
      </c>
      <c r="B7" s="16">
        <v>1200000</v>
      </c>
    </row>
    <row r="8" spans="1:3" x14ac:dyDescent="0.3">
      <c r="A8" t="s">
        <v>5</v>
      </c>
      <c r="B8" s="16">
        <v>1750000</v>
      </c>
    </row>
    <row r="9" spans="1:3" x14ac:dyDescent="0.3">
      <c r="A9" s="22" t="s">
        <v>6</v>
      </c>
      <c r="B9" s="18">
        <v>12000000</v>
      </c>
      <c r="C9" s="24"/>
    </row>
    <row r="10" spans="1:3" x14ac:dyDescent="0.3">
      <c r="A10" s="3" t="s">
        <v>7</v>
      </c>
      <c r="B10" s="17">
        <f>SUM(B2:B9)</f>
        <v>20400000</v>
      </c>
      <c r="C10" s="11">
        <f>B5-B10</f>
        <v>-17400000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tabSelected="1" workbookViewId="0">
      <selection activeCell="G26" sqref="G26"/>
    </sheetView>
  </sheetViews>
  <sheetFormatPr defaultRowHeight="14.4" x14ac:dyDescent="0.3"/>
  <cols>
    <col min="1" max="1" width="24.5546875" bestFit="1" customWidth="1"/>
    <col min="2" max="2" width="18.109375" bestFit="1" customWidth="1"/>
    <col min="3" max="3" width="24" style="6" bestFit="1" customWidth="1"/>
  </cols>
  <sheetData>
    <row r="1" spans="1:3" x14ac:dyDescent="0.3">
      <c r="A1" s="4" t="s">
        <v>38</v>
      </c>
      <c r="B1" s="15" t="s">
        <v>10</v>
      </c>
      <c r="C1" s="5" t="s">
        <v>11</v>
      </c>
    </row>
    <row r="2" spans="1:3" x14ac:dyDescent="0.3">
      <c r="A2" t="s">
        <v>39</v>
      </c>
      <c r="B2" s="16">
        <v>300000</v>
      </c>
    </row>
    <row r="3" spans="1:3" x14ac:dyDescent="0.3">
      <c r="A3" t="s">
        <v>40</v>
      </c>
      <c r="B3" s="16">
        <v>375000</v>
      </c>
      <c r="C3" s="6" t="s">
        <v>12</v>
      </c>
    </row>
    <row r="4" spans="1:3" x14ac:dyDescent="0.3">
      <c r="A4" t="s">
        <v>3</v>
      </c>
      <c r="B4" s="16">
        <v>500000</v>
      </c>
      <c r="C4" s="6" t="s">
        <v>12</v>
      </c>
    </row>
    <row r="5" spans="1:3" x14ac:dyDescent="0.3">
      <c r="A5" t="s">
        <v>4</v>
      </c>
      <c r="B5" s="16">
        <v>600000</v>
      </c>
      <c r="C5" s="6" t="s">
        <v>12</v>
      </c>
    </row>
    <row r="6" spans="1:3" x14ac:dyDescent="0.3">
      <c r="A6" t="s">
        <v>5</v>
      </c>
      <c r="B6" s="16">
        <v>800000</v>
      </c>
      <c r="C6" s="6" t="s">
        <v>13</v>
      </c>
    </row>
    <row r="7" spans="1:3" x14ac:dyDescent="0.3">
      <c r="A7" s="22" t="s">
        <v>6</v>
      </c>
      <c r="B7" s="18">
        <v>4000000</v>
      </c>
      <c r="C7" s="24"/>
    </row>
    <row r="8" spans="1:3" x14ac:dyDescent="0.3">
      <c r="A8" s="3" t="s">
        <v>7</v>
      </c>
      <c r="B8" s="17">
        <f>SUM(B2:B7)</f>
        <v>6575000</v>
      </c>
      <c r="C8" s="11">
        <f>SUM(B3:B6)-B8</f>
        <v>-4300000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workbookViewId="0">
      <selection activeCell="G7" sqref="G7"/>
    </sheetView>
  </sheetViews>
  <sheetFormatPr defaultRowHeight="14.4" x14ac:dyDescent="0.3"/>
  <cols>
    <col min="1" max="1" width="29" style="10" bestFit="1" customWidth="1"/>
    <col min="2" max="2" width="29" style="10" customWidth="1"/>
    <col min="3" max="4" width="25" bestFit="1" customWidth="1"/>
    <col min="5" max="6" width="25" customWidth="1"/>
    <col min="7" max="7" width="18.5546875" bestFit="1" customWidth="1"/>
  </cols>
  <sheetData>
    <row r="1" spans="1:7" x14ac:dyDescent="0.3">
      <c r="B1" s="15" t="s">
        <v>10</v>
      </c>
      <c r="C1" s="4" t="s">
        <v>41</v>
      </c>
      <c r="D1" s="4" t="s">
        <v>42</v>
      </c>
      <c r="E1" s="4" t="s">
        <v>57</v>
      </c>
      <c r="F1" s="31" t="s">
        <v>43</v>
      </c>
      <c r="G1" s="4" t="s">
        <v>10</v>
      </c>
    </row>
    <row r="2" spans="1:7" x14ac:dyDescent="0.3">
      <c r="A2" s="8" t="s">
        <v>14</v>
      </c>
      <c r="B2" s="16">
        <v>8362899.1383679667</v>
      </c>
      <c r="C2" s="2">
        <v>-4891028.8900152044</v>
      </c>
      <c r="D2" s="34">
        <f>C2*3.946</f>
        <v>-19299999.999999996</v>
      </c>
      <c r="E2" s="34">
        <f>C2*0.784</f>
        <v>-3834566.6497719204</v>
      </c>
      <c r="F2" s="32">
        <f>C2*0.893</f>
        <v>-4367688.798783578</v>
      </c>
      <c r="G2" s="48"/>
    </row>
    <row r="3" spans="1:7" x14ac:dyDescent="0.3">
      <c r="A3" s="8" t="s">
        <v>8</v>
      </c>
      <c r="B3" s="17">
        <v>18664470.349721238</v>
      </c>
      <c r="C3" s="27">
        <v>-16041561.07450583</v>
      </c>
      <c r="D3" s="34">
        <f t="shared" ref="D3:D6" si="0">C3*3.946</f>
        <v>-63300000.000000007</v>
      </c>
      <c r="E3" s="34">
        <f t="shared" ref="E3:E6" si="1">C3*0.784</f>
        <v>-12576583.882412571</v>
      </c>
      <c r="F3" s="32">
        <f t="shared" ref="F3:F6" si="2">C3*0.893</f>
        <v>-14325114.039533706</v>
      </c>
      <c r="G3" s="48"/>
    </row>
    <row r="4" spans="1:7" x14ac:dyDescent="0.3">
      <c r="A4" s="8" t="s">
        <v>33</v>
      </c>
      <c r="B4" s="16">
        <v>20400000</v>
      </c>
      <c r="C4" s="2">
        <v>-17400000</v>
      </c>
      <c r="D4" s="34">
        <f t="shared" si="0"/>
        <v>-68660400</v>
      </c>
      <c r="E4" s="34">
        <f t="shared" si="1"/>
        <v>-13641600</v>
      </c>
      <c r="F4" s="32">
        <f t="shared" si="2"/>
        <v>-15538200</v>
      </c>
      <c r="G4" s="48"/>
    </row>
    <row r="5" spans="1:7" x14ac:dyDescent="0.3">
      <c r="A5" s="14" t="s">
        <v>38</v>
      </c>
      <c r="B5" s="29">
        <v>6575000</v>
      </c>
      <c r="C5" s="12">
        <v>-4300000</v>
      </c>
      <c r="D5" s="13">
        <f t="shared" si="0"/>
        <v>-16967800</v>
      </c>
      <c r="E5" s="34">
        <f t="shared" si="1"/>
        <v>-3371200</v>
      </c>
      <c r="F5" s="33">
        <f t="shared" si="2"/>
        <v>-3839900</v>
      </c>
      <c r="G5" s="49"/>
    </row>
    <row r="6" spans="1:7" x14ac:dyDescent="0.3">
      <c r="A6" s="3" t="s">
        <v>7</v>
      </c>
      <c r="B6" s="19">
        <f>SUM(B2:B5)</f>
        <v>54002369.488089204</v>
      </c>
      <c r="C6" s="28">
        <f>SUM(C2:C5)</f>
        <v>-42632589.964521036</v>
      </c>
      <c r="D6" s="35">
        <f t="shared" si="0"/>
        <v>-168228200</v>
      </c>
      <c r="E6" s="45">
        <f t="shared" si="1"/>
        <v>-33423950.532184493</v>
      </c>
      <c r="F6" s="36">
        <f t="shared" si="2"/>
        <v>-38070902.838317282</v>
      </c>
      <c r="G6" s="30">
        <f>(B6+C6)/B6</f>
        <v>0.21054223418985149</v>
      </c>
    </row>
  </sheetData>
  <mergeCells count="1">
    <mergeCell ref="G2:G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workbookViewId="0">
      <selection activeCell="E6" sqref="E6"/>
    </sheetView>
  </sheetViews>
  <sheetFormatPr defaultRowHeight="14.4" x14ac:dyDescent="0.3"/>
  <cols>
    <col min="1" max="1" width="52.6640625" bestFit="1" customWidth="1"/>
    <col min="2" max="2" width="18" style="38" bestFit="1" customWidth="1"/>
    <col min="3" max="3" width="15" style="6" bestFit="1" customWidth="1"/>
    <col min="5" max="6" width="9.5546875" bestFit="1" customWidth="1"/>
  </cols>
  <sheetData>
    <row r="1" spans="1:6" x14ac:dyDescent="0.3">
      <c r="B1" s="4" t="s">
        <v>49</v>
      </c>
      <c r="C1" s="5" t="s">
        <v>48</v>
      </c>
    </row>
    <row r="2" spans="1:6" x14ac:dyDescent="0.3">
      <c r="A2" s="3" t="s">
        <v>47</v>
      </c>
      <c r="B2" s="39">
        <v>148614962</v>
      </c>
      <c r="C2" s="7">
        <f>B2/3.946</f>
        <v>37662179.929042064</v>
      </c>
    </row>
    <row r="3" spans="1:6" x14ac:dyDescent="0.3">
      <c r="A3" s="3" t="s">
        <v>50</v>
      </c>
      <c r="B3" s="40">
        <v>38</v>
      </c>
      <c r="C3" s="40">
        <v>38</v>
      </c>
    </row>
    <row r="4" spans="1:6" x14ac:dyDescent="0.3">
      <c r="A4" s="3" t="s">
        <v>51</v>
      </c>
      <c r="B4" s="39">
        <f>(((B2/B3)/12)/30)</f>
        <v>10863.666812865496</v>
      </c>
      <c r="C4" s="7">
        <f>B4/3.946</f>
        <v>2753.0833281463497</v>
      </c>
    </row>
    <row r="5" spans="1:6" x14ac:dyDescent="0.3">
      <c r="A5" s="3" t="s">
        <v>56</v>
      </c>
      <c r="B5" s="40">
        <v>202</v>
      </c>
      <c r="C5" s="40">
        <v>202</v>
      </c>
    </row>
    <row r="6" spans="1:6" x14ac:dyDescent="0.3">
      <c r="A6" s="3" t="s">
        <v>52</v>
      </c>
      <c r="B6" s="39">
        <f>B4*B5</f>
        <v>2194460.6961988304</v>
      </c>
      <c r="C6" s="7">
        <f>B6/3.946</f>
        <v>556122.83228556265</v>
      </c>
      <c r="E6" s="42"/>
      <c r="F6" s="41"/>
    </row>
    <row r="7" spans="1:6" x14ac:dyDescent="0.3">
      <c r="A7" s="3" t="s">
        <v>53</v>
      </c>
      <c r="B7" s="30">
        <f>B6/B2</f>
        <v>1.4766081871345029E-2</v>
      </c>
      <c r="C7" s="30">
        <f>C6/C2</f>
        <v>1.4766081871345029E-2</v>
      </c>
    </row>
    <row r="8" spans="1:6" x14ac:dyDescent="0.3">
      <c r="A8" s="3" t="s">
        <v>54</v>
      </c>
      <c r="C8" s="44">
        <f>556122.832285563/42632589.964521</f>
        <v>1.3044547205515088E-2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"/>
  <sheetViews>
    <sheetView workbookViewId="0">
      <selection activeCell="F3" sqref="F3"/>
    </sheetView>
  </sheetViews>
  <sheetFormatPr defaultRowHeight="14.4" x14ac:dyDescent="0.3"/>
  <cols>
    <col min="1" max="1" width="29" style="10" customWidth="1"/>
    <col min="2" max="2" width="27.6640625" bestFit="1" customWidth="1"/>
    <col min="3" max="3" width="25" customWidth="1"/>
    <col min="4" max="4" width="27" bestFit="1" customWidth="1"/>
    <col min="6" max="6" width="27.6640625" bestFit="1" customWidth="1"/>
    <col min="7" max="8" width="15.33203125" bestFit="1" customWidth="1"/>
  </cols>
  <sheetData>
    <row r="1" spans="1:10" x14ac:dyDescent="0.3">
      <c r="A1" s="15" t="s">
        <v>44</v>
      </c>
      <c r="B1" s="4" t="s">
        <v>55</v>
      </c>
      <c r="C1" s="4" t="s">
        <v>45</v>
      </c>
      <c r="D1" s="4" t="s">
        <v>46</v>
      </c>
      <c r="F1" s="4" t="s">
        <v>58</v>
      </c>
    </row>
    <row r="2" spans="1:10" x14ac:dyDescent="0.3">
      <c r="A2" s="19">
        <v>54002369.490000002</v>
      </c>
      <c r="B2" s="28">
        <f>42632589.96+'Salary Paid'!C6</f>
        <v>43188712.792285562</v>
      </c>
      <c r="C2" s="37">
        <v>1</v>
      </c>
      <c r="D2" s="30">
        <v>0.21054223418985099</v>
      </c>
      <c r="F2" s="46">
        <f>B2*0.784</f>
        <v>33859950.829151884</v>
      </c>
      <c r="G2" s="46">
        <v>45000000</v>
      </c>
      <c r="H2" s="46">
        <f>G2-F2</f>
        <v>11140049.170848116</v>
      </c>
      <c r="I2" s="47">
        <f>H2/G2</f>
        <v>0.24755664824106924</v>
      </c>
    </row>
    <row r="3" spans="1:10" x14ac:dyDescent="0.3">
      <c r="J3" s="43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Brazilian Championship Serie A</vt:lpstr>
      <vt:lpstr>Brazil Cup</vt:lpstr>
      <vt:lpstr>CONMEBOL Libertadores</vt:lpstr>
      <vt:lpstr>CONEMBOL Sudamericana</vt:lpstr>
      <vt:lpstr>Merit Money Deficit</vt:lpstr>
      <vt:lpstr>Salary Paid</vt:lpstr>
      <vt:lpstr>Potential Financial Loss_Fig.1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LOAD CONTROL</dc:creator>
  <cp:lastModifiedBy>João Gustavo Claudino</cp:lastModifiedBy>
  <dcterms:created xsi:type="dcterms:W3CDTF">2022-01-31T14:23:40Z</dcterms:created>
  <dcterms:modified xsi:type="dcterms:W3CDTF">2023-08-30T17:46:05Z</dcterms:modified>
</cp:coreProperties>
</file>