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1 Table" sheetId="1" r:id="rId4"/>
    <sheet state="visible" name="S2 Table" sheetId="2" r:id="rId5"/>
    <sheet state="visible" name="S3 Table" sheetId="3" r:id="rId6"/>
    <sheet state="hidden" name="sheet 1" sheetId="4" r:id="rId7"/>
    <sheet state="hidden" name="sheet 2" sheetId="5" r:id="rId8"/>
    <sheet state="hidden" name="rascunhos" sheetId="6" r:id="rId9"/>
    <sheet state="hidden" name="Figura gráfico" sheetId="7" r:id="rId10"/>
    <sheet state="hidden" name="alfa div" sheetId="8" r:id="rId11"/>
  </sheets>
  <definedNames>
    <definedName hidden="1" localSheetId="4" name="_xlnm._FilterDatabase">'sheet 2'!$H$2:$M$82</definedName>
    <definedName hidden="1" localSheetId="5" name="_xlnm._FilterDatabase">rascunhos!$J$50:$Y$90</definedName>
    <definedName hidden="1" localSheetId="7" name="_xlnm._FilterDatabase">'alfa div'!$A$1:$L$1385</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D2">
      <text>
        <t xml:space="preserve">FB, 2019 - Farmacopéia Brasileira. 6 ed. Brasília: Anvisa, 2019.</t>
      </text>
    </comment>
    <comment authorId="0" ref="K2">
      <text>
        <t xml:space="preserve">FB, 2019 - Farmacopéia Brasileira. 6 ed. Brasília: Anvisa, 2019.</t>
      </text>
    </comment>
    <comment authorId="0" ref="D4">
      <text>
        <t xml:space="preserve">A validação do processo de inativação apresentou resultado insatisfatório.</t>
      </text>
    </comment>
    <comment authorId="0" ref="K4">
      <text>
        <t xml:space="preserve">A validação do processo de inativação apresentou resultado insatisfatório.</t>
      </text>
    </comment>
    <comment authorId="0" ref="D6">
      <text>
        <t xml:space="preserve">A validação do processo de inativação apresentou resultado insatisfatório.</t>
      </text>
    </comment>
    <comment authorId="0" ref="K6">
      <text>
        <t xml:space="preserve">A validação do processo de inativação apresentou resultado insatisfatório.</t>
      </text>
    </comment>
    <comment authorId="0" ref="D21">
      <text>
        <t xml:space="preserve">A validação do processo de inativação apresentou resultado insatisfatório.</t>
      </text>
    </comment>
    <comment authorId="0" ref="K21">
      <text>
        <t xml:space="preserve">A validação do processo de inativação apresentou resultado insatisfatório.</t>
      </text>
    </comment>
    <comment authorId="0" ref="D22">
      <text>
        <t xml:space="preserve">A validação do processo de inativação apresentou resultado insatisfatório.</t>
      </text>
    </comment>
    <comment authorId="0" ref="K22">
      <text>
        <t xml:space="preserve">A validação do processo de inativação apresentou resultado insatisfatório.</t>
      </text>
    </comment>
    <comment authorId="0" ref="D25">
      <text>
        <t xml:space="preserve">A validação do processo de inativação apresentou resultado insatisfatório.</t>
      </text>
    </comment>
    <comment authorId="0" ref="K25">
      <text>
        <t xml:space="preserve">A validação do processo de inativação apresentou resultado insatisfatório.</t>
      </text>
    </comment>
    <comment authorId="0" ref="D26">
      <text>
        <t xml:space="preserve">A validação do processo de inativação apresentou resultado insatisfatório.</t>
      </text>
    </comment>
    <comment authorId="0" ref="K26">
      <text>
        <t xml:space="preserve">A validação do processo de inativação apresentou resultado insatisfatório.</t>
      </text>
    </comment>
    <comment authorId="0" ref="D38">
      <text>
        <t xml:space="preserve">A validação do processo de inativação apresentou resultado insatisfatório.</t>
      </text>
    </comment>
    <comment authorId="0" ref="K38">
      <text>
        <t xml:space="preserve">A validação do processo de inativação apresentou resultado insatisfatório.</t>
      </text>
    </comment>
    <comment authorId="0" ref="D43">
      <text>
        <t xml:space="preserve">A validação do processo de inativação apresentou resultado insatisfatório.</t>
      </text>
    </comment>
    <comment authorId="0" ref="K43">
      <text>
        <t xml:space="preserve">A validação do processo de inativação apresentou resultado insatisfatório.</t>
      </text>
    </comment>
    <comment authorId="0" ref="D48">
      <text>
        <t xml:space="preserve">A validação do processo de inativação apresentou resultado insatisfatório.</t>
      </text>
    </comment>
    <comment authorId="0" ref="K48">
      <text>
        <t xml:space="preserve">A validação do processo de inativação apresentou resultado insatisfatório.</t>
      </text>
    </comment>
  </commentList>
</comments>
</file>

<file path=xl/sharedStrings.xml><?xml version="1.0" encoding="utf-8"?>
<sst xmlns="http://schemas.openxmlformats.org/spreadsheetml/2006/main" count="15581" uniqueCount="2070">
  <si>
    <t>SUPPLEMENTARY TABLE 1</t>
  </si>
  <si>
    <t>Hosptipal collection sites:</t>
  </si>
  <si>
    <t>Nursing station</t>
  </si>
  <si>
    <t>Surface Medication Area</t>
  </si>
  <si>
    <t>Faucet+Soap Dispenser</t>
  </si>
  <si>
    <t>Computer</t>
  </si>
  <si>
    <t>Nursing station counter</t>
  </si>
  <si>
    <t>Alcohol dispenser</t>
  </si>
  <si>
    <t>Medical Prescription</t>
  </si>
  <si>
    <t>Medical prescription counter</t>
  </si>
  <si>
    <t>Beds (1-5)*</t>
  </si>
  <si>
    <t>Bed rails</t>
  </si>
  <si>
    <t>Meal Table/Procedure</t>
  </si>
  <si>
    <t>Monitor + Infusion bomb buttons</t>
  </si>
  <si>
    <t>Gas ruler / fluxometer</t>
  </si>
  <si>
    <t>IV Stand</t>
  </si>
  <si>
    <t>Curtain/Divisories/Knob</t>
  </si>
  <si>
    <t>Hygiene material</t>
  </si>
  <si>
    <t>Mop Handle/Squeegee _Car Cleaning</t>
  </si>
  <si>
    <t>SUPPLEMENTARY TABLE 2</t>
  </si>
  <si>
    <t>Hospital</t>
  </si>
  <si>
    <t>Hygene Sanitizer</t>
  </si>
  <si>
    <t>Nursing Sanitizer</t>
  </si>
  <si>
    <t>H01</t>
  </si>
  <si>
    <t>Sodium hypochlorite</t>
  </si>
  <si>
    <t>5th generation quaternary ammonium and biguanide</t>
  </si>
  <si>
    <t>H02</t>
  </si>
  <si>
    <t>H03</t>
  </si>
  <si>
    <t>Neutral detergent</t>
  </si>
  <si>
    <t>Quaternary ammonium and alcohol</t>
  </si>
  <si>
    <t>H07</t>
  </si>
  <si>
    <t>Hydrogen peroxide</t>
  </si>
  <si>
    <t>H08</t>
  </si>
  <si>
    <t>Detergent and Sodium hypochlorite</t>
  </si>
  <si>
    <t>70% Alcohol</t>
  </si>
  <si>
    <t>H09</t>
  </si>
  <si>
    <t>Quaternary ammonium and biguanide</t>
  </si>
  <si>
    <t>H10</t>
  </si>
  <si>
    <t>Sodium hypochlorite and soap</t>
  </si>
  <si>
    <t>H11</t>
  </si>
  <si>
    <t>-</t>
  </si>
  <si>
    <t>H12</t>
  </si>
  <si>
    <t>Biguanide</t>
  </si>
  <si>
    <t>H13</t>
  </si>
  <si>
    <t>H14</t>
  </si>
  <si>
    <t>H15</t>
  </si>
  <si>
    <t>H16</t>
  </si>
  <si>
    <t>H17</t>
  </si>
  <si>
    <t>Quaternary ammonium</t>
  </si>
  <si>
    <t>H18</t>
  </si>
  <si>
    <t>5th generation quaternary ammonium and hydrogen peroxide</t>
  </si>
  <si>
    <t>H19</t>
  </si>
  <si>
    <t>Alkaline detergent</t>
  </si>
  <si>
    <t>H21</t>
  </si>
  <si>
    <t>Disinfectant</t>
  </si>
  <si>
    <t>H22</t>
  </si>
  <si>
    <t>H23</t>
  </si>
  <si>
    <t>Soap</t>
  </si>
  <si>
    <t>H24</t>
  </si>
  <si>
    <t>H25</t>
  </si>
  <si>
    <t>H26</t>
  </si>
  <si>
    <t>H27</t>
  </si>
  <si>
    <t>H28</t>
  </si>
  <si>
    <t>Degreasing detergent</t>
  </si>
  <si>
    <t>H29</t>
  </si>
  <si>
    <t>H30</t>
  </si>
  <si>
    <t>H31</t>
  </si>
  <si>
    <t>H32</t>
  </si>
  <si>
    <t>H33</t>
  </si>
  <si>
    <t>H34</t>
  </si>
  <si>
    <t>H35</t>
  </si>
  <si>
    <t>H36</t>
  </si>
  <si>
    <t>H37</t>
  </si>
  <si>
    <t>H38</t>
  </si>
  <si>
    <t>H39</t>
  </si>
  <si>
    <t>H41</t>
  </si>
  <si>
    <t>H42</t>
  </si>
  <si>
    <t>H43</t>
  </si>
  <si>
    <t>Quaternário de amônio de 5ª geração</t>
  </si>
  <si>
    <t>H45</t>
  </si>
  <si>
    <t>Quaternary ammonium and hydrogen peroxide</t>
  </si>
  <si>
    <t>H47</t>
  </si>
  <si>
    <t>Local supplier sanitizer</t>
  </si>
  <si>
    <t>SUPPLEMENTARY TABLE 3</t>
  </si>
  <si>
    <t>Microbiologics, 16S rRNA sequencing and AMR genes analysis results for hospital sanitizers.</t>
  </si>
  <si>
    <t>Cleaning team</t>
  </si>
  <si>
    <t>Sanitizer active principle</t>
  </si>
  <si>
    <t>Microbiological Cultivation 
Total count of mesophilic aerobic bacteria.</t>
  </si>
  <si>
    <t>Bacterial DNA Sequencing</t>
  </si>
  <si>
    <t>AMR genes
CTXM1        VanA        CTXM8        mecA        CTXM2        OXA23        NDM        KPC        SPM        vanB        CTXM9</t>
  </si>
  <si>
    <t>H1</t>
  </si>
  <si>
    <t>Hygiene</t>
  </si>
  <si>
    <t>&lt; 10 CFU/g</t>
  </si>
  <si>
    <t>N/D</t>
  </si>
  <si>
    <t>Nursing</t>
  </si>
  <si>
    <t>Inconclusive</t>
  </si>
  <si>
    <t>H2</t>
  </si>
  <si>
    <t>H3</t>
  </si>
  <si>
    <t>H7</t>
  </si>
  <si>
    <t>&gt; 5,0x10ˆ3 CFU/g</t>
  </si>
  <si>
    <t>Acinetobacter baumannii
Acinetobacter baumannii complex
Acinetobacter junii
Delftia
Brevundimonas diminuta
Stenotrophomonas maltophilia
Citrobacter freundii
Agrobacterium tumefaciens
Pseudomonas pseudoalcaligenes
Rhizobiaceae
Pseudomonas
Acinetobacter johnsonii
Ochrobactrum intermedium</t>
  </si>
  <si>
    <t>CTXM8
CTXM2
NDM</t>
  </si>
  <si>
    <t>H8</t>
  </si>
  <si>
    <t>H9</t>
  </si>
  <si>
    <t>Alcohol</t>
  </si>
  <si>
    <t>Burkholderia glumae</t>
  </si>
  <si>
    <t>Not detected</t>
  </si>
  <si>
    <t>Brevundimonas diminuta
Acinetobacter junii
Pseudomonas
Acinetobacter parvus
Pseudomonas pseudoalcaligenes</t>
  </si>
  <si>
    <t>Escherichia coli</t>
  </si>
  <si>
    <t>Aeromonas hydrophila
Stenotrophomonas maltophilia
Aeromonas
Pseudomonas
Escherichia coli</t>
  </si>
  <si>
    <t>CTXM8
KPC</t>
  </si>
  <si>
    <t>H20</t>
  </si>
  <si>
    <t>Lost during transportation</t>
  </si>
  <si>
    <t>90 CFU/g</t>
  </si>
  <si>
    <t>Brucella
Bacillus</t>
  </si>
  <si>
    <t>Pseudomonas
Pseudomonas putida</t>
  </si>
  <si>
    <t>Achromobacter
Burkholderia cenocepacia
Burkholderia cepacia complex</t>
  </si>
  <si>
    <t>10 CFU/g</t>
  </si>
  <si>
    <t>Acinetobacter</t>
  </si>
  <si>
    <t>Pseudomonas</t>
  </si>
  <si>
    <t>Não detectado</t>
  </si>
  <si>
    <t>N/A</t>
  </si>
  <si>
    <t>Not collected</t>
  </si>
  <si>
    <t>Bacillus</t>
  </si>
  <si>
    <t>5th generation quaternary ammonium and biguanide (not collected)</t>
  </si>
  <si>
    <t>Brevibacillus brevis
Paenibacillus</t>
  </si>
  <si>
    <t>Serratia marcescens</t>
  </si>
  <si>
    <t>Inconclusive = The inactivation of active principle in sanitizer showed an unsatisfactory result.</t>
  </si>
  <si>
    <t>&lt; 10 CFU/g = bacterial detection absent</t>
  </si>
  <si>
    <t>N/D = Not detected</t>
  </si>
  <si>
    <t>Supplementary sheet 1</t>
  </si>
  <si>
    <t>traduzir</t>
  </si>
  <si>
    <t>SANEANTES TESTADOS</t>
  </si>
  <si>
    <t>Sítios de coleta</t>
  </si>
  <si>
    <t>Posto Enf</t>
  </si>
  <si>
    <t>Superf. Área Medicação</t>
  </si>
  <si>
    <t>Saneantes/nome comercial</t>
  </si>
  <si>
    <t>Saneantes/princípio ativo</t>
  </si>
  <si>
    <t>Sanitizers/active principle</t>
  </si>
  <si>
    <t>Torneira+Disp.Sabão</t>
  </si>
  <si>
    <t>Álcool 70%</t>
  </si>
  <si>
    <t>Comp (Teclado+Mouse)</t>
  </si>
  <si>
    <t>Multibac BP</t>
  </si>
  <si>
    <t>Biguanida</t>
  </si>
  <si>
    <t>Balcão Posto</t>
  </si>
  <si>
    <t>Surfic</t>
  </si>
  <si>
    <t>Disp Álcool</t>
  </si>
  <si>
    <t>Biodemie DTC Floral amarelo</t>
  </si>
  <si>
    <t>Presc Med</t>
  </si>
  <si>
    <t>Balcão Prescrição</t>
  </si>
  <si>
    <t>Desinfetante</t>
  </si>
  <si>
    <t>Detergente alcalino</t>
  </si>
  <si>
    <t>Leitos</t>
  </si>
  <si>
    <t>Grades Cama</t>
  </si>
  <si>
    <t>Beds</t>
  </si>
  <si>
    <t>JP 2 em 1</t>
  </si>
  <si>
    <t>Detergente desengordurante</t>
  </si>
  <si>
    <t>Mesa Refeição/Proced</t>
  </si>
  <si>
    <t>JVC DET PLUS 500+JVC GERAL CLOR 10%</t>
  </si>
  <si>
    <t>Detergente e Hipoclorito de Na</t>
  </si>
  <si>
    <t>Botões Monit+Bomb Inf</t>
  </si>
  <si>
    <t>Detergente VHS</t>
  </si>
  <si>
    <t xml:space="preserve">Detergente e Hipoclorito de Na </t>
  </si>
  <si>
    <t>Régua Gases</t>
  </si>
  <si>
    <t>Quallix DTHS</t>
  </si>
  <si>
    <t>Suporte Soro</t>
  </si>
  <si>
    <t>Virex</t>
  </si>
  <si>
    <t>Cortina/Divis/Maçaneta</t>
  </si>
  <si>
    <t>Curtain/Divis/Knob</t>
  </si>
  <si>
    <t>Beckplater</t>
  </si>
  <si>
    <t>Detergente neutro</t>
  </si>
  <si>
    <t>Material_Hig</t>
  </si>
  <si>
    <t>CaboMop/Rodo_CarLimpez</t>
  </si>
  <si>
    <t>CombiProfi</t>
  </si>
  <si>
    <t>Detergente Scotch Brite</t>
  </si>
  <si>
    <t>Neutro plus</t>
  </si>
  <si>
    <t>Scotch brite detergente</t>
  </si>
  <si>
    <t>Scoth Brite Flex</t>
  </si>
  <si>
    <t>Hidróxido de amônio</t>
  </si>
  <si>
    <t>Ammonium hydroxide</t>
  </si>
  <si>
    <t>Hipoclorito de Na</t>
  </si>
  <si>
    <t>Oxivir TB</t>
  </si>
  <si>
    <t>Peróxido de hidrogênio</t>
  </si>
  <si>
    <t>Peroxy</t>
  </si>
  <si>
    <t>Oxivir Five 16</t>
  </si>
  <si>
    <t xml:space="preserve">Peróxido de hidrogênio </t>
  </si>
  <si>
    <t>Multibac 0.5%</t>
  </si>
  <si>
    <t>Quaternário de amônio</t>
  </si>
  <si>
    <t>Surfanios</t>
  </si>
  <si>
    <t>Surfanios Premium NPC</t>
  </si>
  <si>
    <t>Germi Rio</t>
  </si>
  <si>
    <t>Quaternário de amônio de 5ª geração e biguanida</t>
  </si>
  <si>
    <t>Gmed Biguanida</t>
  </si>
  <si>
    <t>Optigerm</t>
  </si>
  <si>
    <t>Optigerm ppt</t>
  </si>
  <si>
    <t>Optigerm pronto uso</t>
  </si>
  <si>
    <t>Desinfetante Hospitalar 5A 3M</t>
  </si>
  <si>
    <t>Quaternário de amônio de 5ª geração e peróxido de hidrogênio</t>
  </si>
  <si>
    <t>Peroxy de Hid 4D</t>
  </si>
  <si>
    <t>Meliseptol</t>
  </si>
  <si>
    <t>Quaternário de amônio e álcool</t>
  </si>
  <si>
    <t>Bac Plus</t>
  </si>
  <si>
    <t>Quaternário de amônio e biguanida</t>
  </si>
  <si>
    <t>Biguan</t>
  </si>
  <si>
    <t>Desinfec Vital</t>
  </si>
  <si>
    <t>LabSeptic</t>
  </si>
  <si>
    <t>Pratico 100</t>
  </si>
  <si>
    <t>SeptPro</t>
  </si>
  <si>
    <t>Optigerm Oxikill</t>
  </si>
  <si>
    <t>Quaternário de amônio e peróxido de hidrogênio</t>
  </si>
  <si>
    <t>Sabão</t>
  </si>
  <si>
    <t>Supplementary sheet 2</t>
  </si>
  <si>
    <t>(despintar e traduzir)</t>
  </si>
  <si>
    <t>TRADUÇÃO</t>
  </si>
  <si>
    <t>Tipo</t>
  </si>
  <si>
    <t>Saneante</t>
  </si>
  <si>
    <t>Resultado Cultivo
*Contagem total de bactérias aeróbias mesófilas</t>
  </si>
  <si>
    <t>Sequenciamento</t>
  </si>
  <si>
    <t>Genes de Resistência
CTXM1        VanA        CTXM8        mecA        CTXM2        OXA23        NDM        KPC        SPM        vanB        CTXM9</t>
  </si>
  <si>
    <t>Microbiological Cultivation Result - Total count of mesophilic aerobic bacteria.</t>
  </si>
  <si>
    <t>Sequencing</t>
  </si>
  <si>
    <t>higiene</t>
  </si>
  <si>
    <t>&lt; 10 UFC/g</t>
  </si>
  <si>
    <t>enfermagem</t>
  </si>
  <si>
    <t>Inconclusivo</t>
  </si>
  <si>
    <t>UHS Limpador</t>
  </si>
  <si>
    <t>&gt; 5,0x10ˆ3 UFC/g</t>
  </si>
  <si>
    <t>Acinetobacter baumannii, Burkholderia cenocepacia, Burkholderia cepacia, Clostridioides difficile, Corynebacterium, Enterobacteriaceae, Enterococcus faecalis, Enterococcus faecium, Escherichia coli, Klebsiella pneumoniae, Proteus mirabilis, Pseudomonas aeruginosa, Pseudomonas putida, Staphylococcus aureus, Staphylococcus epidermidis, Staphylococcus hominis and Stenotrophomonas maltophilia</t>
  </si>
  <si>
    <t>Álcool</t>
  </si>
  <si>
    <t>Hipoclorito</t>
  </si>
  <si>
    <t>Não detectados</t>
  </si>
  <si>
    <t>Detergente Multiuso</t>
  </si>
  <si>
    <t>Polihexametileno biguanida</t>
  </si>
  <si>
    <t>Quaternário de amônio SeptPro</t>
  </si>
  <si>
    <t>Peróxido de Hidrogênio</t>
  </si>
  <si>
    <t>Germe Rio</t>
  </si>
  <si>
    <t>90 UFC/g</t>
  </si>
  <si>
    <t>Sabão para piso</t>
  </si>
  <si>
    <t>???????? (Sabão para piso)</t>
  </si>
  <si>
    <t>Detergente Neutro</t>
  </si>
  <si>
    <t>Quaternário</t>
  </si>
  <si>
    <t>Surfamios Premium NPC</t>
  </si>
  <si>
    <t>10 UFC/g</t>
  </si>
  <si>
    <t>VerdeSan</t>
  </si>
  <si>
    <t>GermiRio</t>
  </si>
  <si>
    <t>Oxivir</t>
  </si>
  <si>
    <t>Optigerme ppt</t>
  </si>
  <si>
    <t>GermRio</t>
  </si>
  <si>
    <t>Alcool 70%</t>
  </si>
  <si>
    <t>Inconclusivo = A validação do processo de inativação apresentou resultado insatisfatório.</t>
  </si>
  <si>
    <t>&lt; 10 UFC/g = ausência de detecção</t>
  </si>
  <si>
    <t>N/D = Não detectado</t>
  </si>
  <si>
    <t>UFC = CFU</t>
  </si>
  <si>
    <t>Saneante Hig</t>
  </si>
  <si>
    <t>TOTAL HOSPITAIS</t>
  </si>
  <si>
    <t xml:space="preserve">Planilha com Saneantes testados </t>
  </si>
  <si>
    <t>Agrupamento</t>
  </si>
  <si>
    <t>Empresa</t>
  </si>
  <si>
    <t>Variadas</t>
  </si>
  <si>
    <t>Saneante Enf</t>
  </si>
  <si>
    <t>Girassol</t>
  </si>
  <si>
    <t>Profilática</t>
  </si>
  <si>
    <t>Diversey</t>
  </si>
  <si>
    <t>Becker</t>
  </si>
  <si>
    <t>Detergente e Hipoclorito de Na 10%</t>
  </si>
  <si>
    <t>H14;H8;H35;H1;H2</t>
  </si>
  <si>
    <t>H3;H24;H25;H30;H32</t>
  </si>
  <si>
    <t>Scotch Brite</t>
  </si>
  <si>
    <t>Hopoclorito de Na+Sabão</t>
  </si>
  <si>
    <t>grupo 4</t>
  </si>
  <si>
    <t>H31;H41;H42;H38</t>
  </si>
  <si>
    <t>H27;H17</t>
  </si>
  <si>
    <t>JVC</t>
  </si>
  <si>
    <t>H36;H39, H26,H15.H37,H11,H22,H33</t>
  </si>
  <si>
    <t>Quaternário de amônio de 5ª geração e Peróxido de hidrogênio</t>
  </si>
  <si>
    <t>na</t>
  </si>
  <si>
    <t>H34;H9;H16</t>
  </si>
  <si>
    <t>Ecolab</t>
  </si>
  <si>
    <t>Quaternário de amônio e Peróxido de hidrogênio</t>
  </si>
  <si>
    <t>Spartan</t>
  </si>
  <si>
    <t>Renko</t>
  </si>
  <si>
    <t>Sem especificação: H29 (verdesan?) Não coletado: H20</t>
  </si>
  <si>
    <t>Anios</t>
  </si>
  <si>
    <t>37 hosp coletados:</t>
  </si>
  <si>
    <t>Glix Química</t>
  </si>
  <si>
    <t>RioQuimica</t>
  </si>
  <si>
    <t>H9; H47; H8; H18; H22;
H23;H35;H38;H39</t>
  </si>
  <si>
    <t>Oleak</t>
  </si>
  <si>
    <t xml:space="preserve"> </t>
  </si>
  <si>
    <t>H25;H13;H12</t>
  </si>
  <si>
    <t>H11;H32</t>
  </si>
  <si>
    <t>H31;H42;H14;H19;H7</t>
  </si>
  <si>
    <t>H30;H27;H28;H17</t>
  </si>
  <si>
    <t>3M</t>
  </si>
  <si>
    <t>MercoTech</t>
  </si>
  <si>
    <t>H21; H29, H26;H1;H2;H15;H45,H33</t>
  </si>
  <si>
    <t>EUA / CNPH</t>
  </si>
  <si>
    <t>H34; H41;H24;H10;H16</t>
  </si>
  <si>
    <t>LabNews</t>
  </si>
  <si>
    <t>Cosmoderma</t>
  </si>
  <si>
    <t>SEM COLETA:</t>
  </si>
  <si>
    <t>Prolink</t>
  </si>
  <si>
    <t>H20,H36, H37</t>
  </si>
  <si>
    <t>Bbraun</t>
  </si>
  <si>
    <t>Cluster bacs</t>
  </si>
  <si>
    <t>Cluster HAI</t>
  </si>
  <si>
    <t>CTXM1</t>
  </si>
  <si>
    <t>CTXM2</t>
  </si>
  <si>
    <t>CTXM8</t>
  </si>
  <si>
    <t>CTXM9</t>
  </si>
  <si>
    <t>KPC</t>
  </si>
  <si>
    <t>mecA</t>
  </si>
  <si>
    <t>NDM</t>
  </si>
  <si>
    <t>OXA23</t>
  </si>
  <si>
    <t>SPM</t>
  </si>
  <si>
    <t>vanA</t>
  </si>
  <si>
    <t>vanB</t>
  </si>
  <si>
    <t>pos</t>
  </si>
  <si>
    <t>FALTA PASSAR OS NOMES PRA INGLES</t>
  </si>
  <si>
    <t>Cleaning product (active principle)</t>
  </si>
  <si>
    <t>TOTAL DE HOSPITAIS</t>
  </si>
  <si>
    <t>Biodemie DTC</t>
  </si>
  <si>
    <t>Detergent</t>
  </si>
  <si>
    <t>Detergent and sodium hypochlorite</t>
  </si>
  <si>
    <t>1 não coletado, 1 não identificado o produto</t>
  </si>
  <si>
    <t>TOTAL HOSPITALS</t>
  </si>
  <si>
    <t>39*</t>
  </si>
  <si>
    <t>38**</t>
  </si>
  <si>
    <t>* 1 não coletado, 1 não identificado o produto</t>
  </si>
  <si>
    <t>** 3 não coletados</t>
  </si>
  <si>
    <t>supp sheet 1</t>
  </si>
  <si>
    <t>19 princípios ativos</t>
  </si>
  <si>
    <t>3 não coletados</t>
  </si>
  <si>
    <t>42 produtos comercialmente diferents</t>
  </si>
  <si>
    <t>sample</t>
  </si>
  <si>
    <t>hospital_local</t>
  </si>
  <si>
    <t>seq_id</t>
  </si>
  <si>
    <t>saneante_hig</t>
  </si>
  <si>
    <t>saneante_enf</t>
  </si>
  <si>
    <t>hospital</t>
  </si>
  <si>
    <t>limpeza</t>
  </si>
  <si>
    <t>local</t>
  </si>
  <si>
    <t>superficie</t>
  </si>
  <si>
    <t>estado</t>
  </si>
  <si>
    <t>Richness</t>
  </si>
  <si>
    <t>Shannon</t>
  </si>
  <si>
    <t>201016271370.1.1.1</t>
  </si>
  <si>
    <t>H43_CONC_Leito1</t>
  </si>
  <si>
    <t>CONC</t>
  </si>
  <si>
    <t>Leito1</t>
  </si>
  <si>
    <t>Sergipe</t>
  </si>
  <si>
    <t>201016271372.1.1.1</t>
  </si>
  <si>
    <t>H43_CONC_Leito2</t>
  </si>
  <si>
    <t>Leito2</t>
  </si>
  <si>
    <t>201016271373.1.1.1</t>
  </si>
  <si>
    <t>Régua Gases/Fluxôm</t>
  </si>
  <si>
    <t>TERM</t>
  </si>
  <si>
    <t>201016271377.1.1.1</t>
  </si>
  <si>
    <t>H43_CONC_Leito3</t>
  </si>
  <si>
    <t>Leito3</t>
  </si>
  <si>
    <t>201016271374.1.1.1</t>
  </si>
  <si>
    <t>201016271379.1.1.1</t>
  </si>
  <si>
    <t>201016271376.1.1.1</t>
  </si>
  <si>
    <t>201016271382.1.1.1</t>
  </si>
  <si>
    <t>201016271365.1.1.1</t>
  </si>
  <si>
    <t>201016271371.1.1.1</t>
  </si>
  <si>
    <t>201016271366.1.1.1</t>
  </si>
  <si>
    <t>201016271375.1.1.1</t>
  </si>
  <si>
    <t>201016271381.1.1.1</t>
  </si>
  <si>
    <t>201016271378.1.1.1</t>
  </si>
  <si>
    <t>201016271367.1.1.1</t>
  </si>
  <si>
    <t>201016271380.1.1.1</t>
  </si>
  <si>
    <t>201016271368.1.1.1</t>
  </si>
  <si>
    <t>201016271369.1.1.1</t>
  </si>
  <si>
    <t>201016271384.1.1.1</t>
  </si>
  <si>
    <t>H43_TERM_Leito4</t>
  </si>
  <si>
    <t>Leito4</t>
  </si>
  <si>
    <t>201016271386.1.1.1</t>
  </si>
  <si>
    <t>201016271387.1.1.1</t>
  </si>
  <si>
    <t>201016271385.1.1.1</t>
  </si>
  <si>
    <t>201016271383.1.1.1</t>
  </si>
  <si>
    <t>201016271388.1.1.1</t>
  </si>
  <si>
    <t>201016271358.1.1.1</t>
  </si>
  <si>
    <t>H43_Posto Enf</t>
  </si>
  <si>
    <t>201016271362.1.1.1</t>
  </si>
  <si>
    <t>201016271359.1.1.1</t>
  </si>
  <si>
    <t>201016271395.1.1.1</t>
  </si>
  <si>
    <t>H43_Material_Hig</t>
  </si>
  <si>
    <t>201016271364.1.1.1</t>
  </si>
  <si>
    <t>H43_Presc Med</t>
  </si>
  <si>
    <t>201016271361.1.1.1</t>
  </si>
  <si>
    <t>201016271363.1.1.1</t>
  </si>
  <si>
    <t>201016271360.1.1.1</t>
  </si>
  <si>
    <t>201016271008.1.1.1</t>
  </si>
  <si>
    <t>H34_CONC_Leito1</t>
  </si>
  <si>
    <t>Seq 383</t>
  </si>
  <si>
    <t>Santa Catarina</t>
  </si>
  <si>
    <t>201016271021.1.1.1</t>
  </si>
  <si>
    <t>H34_CONC_Leito3</t>
  </si>
  <si>
    <t>201016271018.1.1.1</t>
  </si>
  <si>
    <t>201016271007.1.1.1</t>
  </si>
  <si>
    <t>201016271013.1.1.1</t>
  </si>
  <si>
    <t>H34_CONC_Leito2</t>
  </si>
  <si>
    <t>201016271016.1.1.1</t>
  </si>
  <si>
    <t>201016271014.1.1.1</t>
  </si>
  <si>
    <t>201016271012.1.1.1</t>
  </si>
  <si>
    <t>201016271009.1.1.1</t>
  </si>
  <si>
    <t>201016271022.1.1.1</t>
  </si>
  <si>
    <t>201016271010.1.1.1</t>
  </si>
  <si>
    <t>201016271015.1.1.1</t>
  </si>
  <si>
    <t>201016271019.1.1.1</t>
  </si>
  <si>
    <t>201016271017.1.1.1</t>
  </si>
  <si>
    <t>201016271011.1.1.1</t>
  </si>
  <si>
    <t>201016271005.1.1.1</t>
  </si>
  <si>
    <t>201016271020.1.1.1</t>
  </si>
  <si>
    <t>201016271035.1.1.1</t>
  </si>
  <si>
    <t>H34_Material_Hig</t>
  </si>
  <si>
    <t>201016270998.1.1.1</t>
  </si>
  <si>
    <t>H34_Posto Enf</t>
  </si>
  <si>
    <t>201016270999.1.1.1</t>
  </si>
  <si>
    <t>201016271003.1.1.1</t>
  </si>
  <si>
    <t>H34_Presc Med</t>
  </si>
  <si>
    <t>201016271002.1.1.1</t>
  </si>
  <si>
    <t>201016271001.1.1.1</t>
  </si>
  <si>
    <t>201016271000.1.1.1</t>
  </si>
  <si>
    <t>201016271004.1.1.1</t>
  </si>
  <si>
    <t>201016270608.1.1.1</t>
  </si>
  <si>
    <t>H24_CONC_Leito1</t>
  </si>
  <si>
    <t>Seq 382</t>
  </si>
  <si>
    <t>São Paulo</t>
  </si>
  <si>
    <t>201016270610.1.1.1</t>
  </si>
  <si>
    <t>201016270613.1.1.1</t>
  </si>
  <si>
    <t>H24_CONC_Leito2</t>
  </si>
  <si>
    <t>201016270617.1.1.1</t>
  </si>
  <si>
    <t>H24_CONC_Leito3</t>
  </si>
  <si>
    <t>201016270606.1.1.1</t>
  </si>
  <si>
    <t>201016270609.1.1.1</t>
  </si>
  <si>
    <t>201016270622.1.1.1</t>
  </si>
  <si>
    <t>201016270616.1.1.1</t>
  </si>
  <si>
    <t>201016270611.1.1.1</t>
  </si>
  <si>
    <t>201016270614.1.1.1</t>
  </si>
  <si>
    <t>201016270620.1.1.1</t>
  </si>
  <si>
    <t>201016270621.1.1.1</t>
  </si>
  <si>
    <t>201016270615.1.1.1</t>
  </si>
  <si>
    <t>201016270619.1.1.1</t>
  </si>
  <si>
    <t>201016270605.1.1.1</t>
  </si>
  <si>
    <t>201016270612.1.1.1</t>
  </si>
  <si>
    <t>201016270618.1.1.1</t>
  </si>
  <si>
    <t>201016270607.1.1.1</t>
  </si>
  <si>
    <t>201016270624.1.1.1</t>
  </si>
  <si>
    <t>H24_TERM_Leito4</t>
  </si>
  <si>
    <t>201016270625.1.1.1</t>
  </si>
  <si>
    <t>201016270633.1.1.1</t>
  </si>
  <si>
    <t>H24_TERM_Leito5</t>
  </si>
  <si>
    <t>Leito5</t>
  </si>
  <si>
    <t>201016270628.1.1.1</t>
  </si>
  <si>
    <t>201016270623.1.1.1</t>
  </si>
  <si>
    <t>201016270627.1.1.1</t>
  </si>
  <si>
    <t>201016270629.1.1.1</t>
  </si>
  <si>
    <t>201016270626.1.1.1</t>
  </si>
  <si>
    <t>201016270631.1.1.1</t>
  </si>
  <si>
    <t>201016270632.1.1.1</t>
  </si>
  <si>
    <t>201016270630.1.1.1</t>
  </si>
  <si>
    <t>201016270634.1.1.1</t>
  </si>
  <si>
    <t>201016270599.1.1.1</t>
  </si>
  <si>
    <t>H24_Posto Enf</t>
  </si>
  <si>
    <t>201016270603.1.1.1</t>
  </si>
  <si>
    <t>H24_Presc Med</t>
  </si>
  <si>
    <t>201016270604.1.1.1</t>
  </si>
  <si>
    <t>201016270598.1.1.1</t>
  </si>
  <si>
    <t>201016270602.1.1.1</t>
  </si>
  <si>
    <t>201016270600.1.1.1</t>
  </si>
  <si>
    <t>201016270601.1.1.1</t>
  </si>
  <si>
    <t>201016270635.1.1.1</t>
  </si>
  <si>
    <t>H24_Material_Hig</t>
  </si>
  <si>
    <t>201016270012.1.1.1</t>
  </si>
  <si>
    <t>H9_CONC_Leito2</t>
  </si>
  <si>
    <t>Seq 379</t>
  </si>
  <si>
    <t>Rio de Janeiro</t>
  </si>
  <si>
    <t>201016270021.1.1.1</t>
  </si>
  <si>
    <t>H9_CONC_Leito3</t>
  </si>
  <si>
    <t>201016270018.1.1.1</t>
  </si>
  <si>
    <t>201016270020.1.1.1</t>
  </si>
  <si>
    <t>201016270017.1.1.1</t>
  </si>
  <si>
    <t>201016270022.1.1.1</t>
  </si>
  <si>
    <t>201016270019.1.1.1</t>
  </si>
  <si>
    <t>201016270016.1.1.1</t>
  </si>
  <si>
    <t>201016270011.1.1.1</t>
  </si>
  <si>
    <t>201016270015.1.1.1</t>
  </si>
  <si>
    <t>201016270014.1.1.1</t>
  </si>
  <si>
    <t>201016270005.1.1.1</t>
  </si>
  <si>
    <t>H9_CONC_Leito1</t>
  </si>
  <si>
    <t>201016270010.1.1.1</t>
  </si>
  <si>
    <t>201016270006.1.1.1</t>
  </si>
  <si>
    <t>201016270008.1.1.1</t>
  </si>
  <si>
    <t>201016270007.1.1.1</t>
  </si>
  <si>
    <t>201016270013.1.1.1</t>
  </si>
  <si>
    <t>201016270009.1.1.1</t>
  </si>
  <si>
    <t>201016270032.1.1.1</t>
  </si>
  <si>
    <t>H9_TERM_Leito5</t>
  </si>
  <si>
    <t>201016270031.1.1.1</t>
  </si>
  <si>
    <t>201016270029.1.1.1</t>
  </si>
  <si>
    <t>201016270023.1.1.1</t>
  </si>
  <si>
    <t>H9_TERM_Leito4</t>
  </si>
  <si>
    <t>201016270033.1.1.1</t>
  </si>
  <si>
    <t>201016270030.1.1.1</t>
  </si>
  <si>
    <t>201016270034.1.1.1</t>
  </si>
  <si>
    <t>201016270024.1.1.1</t>
  </si>
  <si>
    <t>201016270025.1.1.1</t>
  </si>
  <si>
    <t>201016270027.1.1.1</t>
  </si>
  <si>
    <t>201016270026.1.1.1</t>
  </si>
  <si>
    <t>201016270028.1.1.1</t>
  </si>
  <si>
    <t>201016270004.1.1.1</t>
  </si>
  <si>
    <t>H9_Presc Med</t>
  </si>
  <si>
    <t>201016270000.1.1.1</t>
  </si>
  <si>
    <t>H9_Posto Enf</t>
  </si>
  <si>
    <t>201016270002.1.1.1</t>
  </si>
  <si>
    <t>201016269999.1.1.1</t>
  </si>
  <si>
    <t>201016270001.1.1.1</t>
  </si>
  <si>
    <t>201016270035.1.1.1</t>
  </si>
  <si>
    <t>H9_Material_Hig</t>
  </si>
  <si>
    <t>201016270003.1.1.1</t>
  </si>
  <si>
    <t>201016269998.1.1.1</t>
  </si>
  <si>
    <t>201016271525.1.1.1</t>
  </si>
  <si>
    <t>H47_CONC_Leito1</t>
  </si>
  <si>
    <t>Bahia</t>
  </si>
  <si>
    <t>201016271528.1.1.1</t>
  </si>
  <si>
    <t>201016271527.1.1.1</t>
  </si>
  <si>
    <t>201016271532.1.1.1</t>
  </si>
  <si>
    <t>H47_CONC_Leito2</t>
  </si>
  <si>
    <t>201016271529.1.1.1</t>
  </si>
  <si>
    <t>201016271534.1.1.1</t>
  </si>
  <si>
    <t>201016271542.1.1.1</t>
  </si>
  <si>
    <t>H47_CONC_Leito3</t>
  </si>
  <si>
    <t>201016271540.1.1.1</t>
  </si>
  <si>
    <t>201016271537.1.1.1</t>
  </si>
  <si>
    <t>201016271538.1.1.1</t>
  </si>
  <si>
    <t>201016271535.1.1.1</t>
  </si>
  <si>
    <t>201016271541.1.1.1</t>
  </si>
  <si>
    <t>201016271539.1.1.1</t>
  </si>
  <si>
    <t>201016271533.1.1.1</t>
  </si>
  <si>
    <t>201016271536.1.1.1</t>
  </si>
  <si>
    <t>201016271531.1.1.1</t>
  </si>
  <si>
    <t>201016271526.1.1.1</t>
  </si>
  <si>
    <t>201016271547.1.1.1</t>
  </si>
  <si>
    <t>H47_TERM_Leito4</t>
  </si>
  <si>
    <t>201016271549.1.1.1</t>
  </si>
  <si>
    <t>H47_TERM_Leito5</t>
  </si>
  <si>
    <t>201016271544.1.1.1</t>
  </si>
  <si>
    <t>201016271546.1.1.1</t>
  </si>
  <si>
    <t>201016271545.1.1.1</t>
  </si>
  <si>
    <t>201016271550.1.1.1</t>
  </si>
  <si>
    <t>201016271551.1.1.1</t>
  </si>
  <si>
    <t>201016271543.1.1.1</t>
  </si>
  <si>
    <t>201016271548.1.1.1</t>
  </si>
  <si>
    <t>201016271554.1.1.1</t>
  </si>
  <si>
    <t>201016271553.1.1.1</t>
  </si>
  <si>
    <t>201016271552.1.1.1</t>
  </si>
  <si>
    <t>201016271520.1.1.1</t>
  </si>
  <si>
    <t>H47_Posto Enf</t>
  </si>
  <si>
    <t>201016271524.1.1.1</t>
  </si>
  <si>
    <t>H47_Presc Med</t>
  </si>
  <si>
    <t>201016271521.1.1.1</t>
  </si>
  <si>
    <t>201016271519.1.1.1</t>
  </si>
  <si>
    <t>201016271518.1.1.1</t>
  </si>
  <si>
    <t>201016271523.1.1.1</t>
  </si>
  <si>
    <t>201016271522.1.1.1</t>
  </si>
  <si>
    <t>201016271555.1.1.1</t>
  </si>
  <si>
    <t>H47_Material_Hig</t>
  </si>
  <si>
    <t>200918269763.1.1.1</t>
  </si>
  <si>
    <t>H3_CONC_Leito1</t>
  </si>
  <si>
    <t>Seq 373</t>
  </si>
  <si>
    <t>200918269761.1.1.1</t>
  </si>
  <si>
    <t>200918269770.1.1.1</t>
  </si>
  <si>
    <t>H3_CONC_Leito2</t>
  </si>
  <si>
    <t>200918269759.1.1.1</t>
  </si>
  <si>
    <t>200918269772.1.1.1</t>
  </si>
  <si>
    <t>H3_CONC_Leito3</t>
  </si>
  <si>
    <t>200918269771.1.1.1</t>
  </si>
  <si>
    <t>200918269766.1.1.1</t>
  </si>
  <si>
    <t>200918269774.1.1.1</t>
  </si>
  <si>
    <t>200918269768.1.1.1</t>
  </si>
  <si>
    <t>200918269776.1.1.1</t>
  </si>
  <si>
    <t>200918269765.1.1.1</t>
  </si>
  <si>
    <t>200918269762.1.1.1</t>
  </si>
  <si>
    <t>200918269767.1.1.1</t>
  </si>
  <si>
    <t>200918269773.1.1.1</t>
  </si>
  <si>
    <t>200918269782.1.1.1</t>
  </si>
  <si>
    <t>H3_TERM_Leito4</t>
  </si>
  <si>
    <t>200918269778.1.1.1</t>
  </si>
  <si>
    <t>200918269777.1.1.1</t>
  </si>
  <si>
    <t>200918269788.1.1.1</t>
  </si>
  <si>
    <t>H3_TERM_Leito5</t>
  </si>
  <si>
    <t>200918269779.1.1.1</t>
  </si>
  <si>
    <t>200918269783.1.1.1</t>
  </si>
  <si>
    <t>200918269784.1.1.1</t>
  </si>
  <si>
    <t>200918269785.1.1.1</t>
  </si>
  <si>
    <t>200918269786.1.1.1</t>
  </si>
  <si>
    <t>200918269780.1.1.1</t>
  </si>
  <si>
    <t>200918269754.1.1.1</t>
  </si>
  <si>
    <t>H3_Posto Enf</t>
  </si>
  <si>
    <t>200918269755.1.1.1</t>
  </si>
  <si>
    <t>200918269752.1.1.1</t>
  </si>
  <si>
    <t>200918269753.1.1.1</t>
  </si>
  <si>
    <t>200918269758.1.1.1</t>
  </si>
  <si>
    <t>H3_Presc Med</t>
  </si>
  <si>
    <t>200918269789.1.1.1</t>
  </si>
  <si>
    <t>H3_Material_Hig</t>
  </si>
  <si>
    <t>200918269757.1.1.1</t>
  </si>
  <si>
    <t>200918269756.1.1.1</t>
  </si>
  <si>
    <t>201016270499.1.1.1</t>
  </si>
  <si>
    <t>H21_CONC_Leito3</t>
  </si>
  <si>
    <t>201016270498.1.1.1</t>
  </si>
  <si>
    <t>201016270500.1.1.1</t>
  </si>
  <si>
    <t>201016270491.1.1.1</t>
  </si>
  <si>
    <t>H21_CONC_Leito2</t>
  </si>
  <si>
    <t>201016270487.1.1.1</t>
  </si>
  <si>
    <t>H21_CONC_Leito1</t>
  </si>
  <si>
    <t>201016270493.1.1.1</t>
  </si>
  <si>
    <t>201016270486.1.1.1</t>
  </si>
  <si>
    <t>201016270485.1.1.1</t>
  </si>
  <si>
    <t>201016270488.1.1.1</t>
  </si>
  <si>
    <t>201016270502.1.1.1</t>
  </si>
  <si>
    <t>201016270497.1.1.1</t>
  </si>
  <si>
    <t>201016270490.1.1.1</t>
  </si>
  <si>
    <t>201016270492.1.1.1</t>
  </si>
  <si>
    <t>201016270489.1.1.1</t>
  </si>
  <si>
    <t>201016270495.1.1.1</t>
  </si>
  <si>
    <t>201016270494.1.1.1</t>
  </si>
  <si>
    <t>201016270496.1.1.1</t>
  </si>
  <si>
    <t>201016270501.1.1.1</t>
  </si>
  <si>
    <t>201016270505.1.1.1</t>
  </si>
  <si>
    <t>H21_TERM_Leito4</t>
  </si>
  <si>
    <t>201016270508.1.1.1</t>
  </si>
  <si>
    <t>201016270506.1.1.1</t>
  </si>
  <si>
    <t>201016270503.1.1.1</t>
  </si>
  <si>
    <t>201016270507.1.1.1</t>
  </si>
  <si>
    <t>201016270504.1.1.1</t>
  </si>
  <si>
    <t>201016270483.1.1.1</t>
  </si>
  <si>
    <t>H21_Presc Med</t>
  </si>
  <si>
    <t>201016270484.1.1.1</t>
  </si>
  <si>
    <t>201016270481.1.1.1</t>
  </si>
  <si>
    <t>H21_Posto Enf</t>
  </si>
  <si>
    <t>201016270480.1.1.1</t>
  </si>
  <si>
    <t>201016270482.1.1.1</t>
  </si>
  <si>
    <t>201016270479.1.1.1</t>
  </si>
  <si>
    <t>201016270515.1.1.1</t>
  </si>
  <si>
    <t>H21_Material_Hig</t>
  </si>
  <si>
    <t>201016270478.1.1.1</t>
  </si>
  <si>
    <t>201016270405.1.1.1</t>
  </si>
  <si>
    <t>H19_CONC_Leito1</t>
  </si>
  <si>
    <t>Minas Gerais</t>
  </si>
  <si>
    <t>201016270417.1.1.1</t>
  </si>
  <si>
    <t>H19_CONC_Leito3</t>
  </si>
  <si>
    <t>201016270419.1.1.1</t>
  </si>
  <si>
    <t>201016270418.1.1.1</t>
  </si>
  <si>
    <t>201016270422.1.1.1</t>
  </si>
  <si>
    <t>201016270420.1.1.1</t>
  </si>
  <si>
    <t>201016270415.1.1.1</t>
  </si>
  <si>
    <t>H19_CONC_Leito2</t>
  </si>
  <si>
    <t>201016270414.1.1.1</t>
  </si>
  <si>
    <t>201016270416.1.1.1</t>
  </si>
  <si>
    <t>201016270413.1.1.1</t>
  </si>
  <si>
    <t>201016270421.1.1.1</t>
  </si>
  <si>
    <t>201016270406.1.1.1</t>
  </si>
  <si>
    <t>201016270409.1.1.1</t>
  </si>
  <si>
    <t>201016270412.1.1.1</t>
  </si>
  <si>
    <t>201016270407.1.1.1</t>
  </si>
  <si>
    <t>201016270411.1.1.1</t>
  </si>
  <si>
    <t>201016270410.1.1.1</t>
  </si>
  <si>
    <t>201016270408.1.1.1</t>
  </si>
  <si>
    <t>201016270398.1.1.1</t>
  </si>
  <si>
    <t>H19_Posto Enf</t>
  </si>
  <si>
    <t>201016270401.1.1.1</t>
  </si>
  <si>
    <t>201016270435.1.1.1</t>
  </si>
  <si>
    <t>H19_Material_Hig</t>
  </si>
  <si>
    <t>201016270403.1.1.1</t>
  </si>
  <si>
    <t>H19_Presc Med</t>
  </si>
  <si>
    <t>201016270400.1.1.1</t>
  </si>
  <si>
    <t>201016270402.1.1.1</t>
  </si>
  <si>
    <t>201016270399.1.1.1</t>
  </si>
  <si>
    <t>201016270404.1.1.1</t>
  </si>
  <si>
    <t>201016270171.1.1.1</t>
  </si>
  <si>
    <t>H13_CONC_Leito2</t>
  </si>
  <si>
    <t>201016270175.1.1.1</t>
  </si>
  <si>
    <t>201016270168.1.1.1</t>
  </si>
  <si>
    <t>H13_CONC_Leito3</t>
  </si>
  <si>
    <t>201016270172.1.1.1</t>
  </si>
  <si>
    <t>201016270176.1.1.1</t>
  </si>
  <si>
    <t>201016270179.1.1.1</t>
  </si>
  <si>
    <t>H13_CONC_Leito1</t>
  </si>
  <si>
    <t>201016270182.1.1.1</t>
  </si>
  <si>
    <t>201016270174.1.1.1</t>
  </si>
  <si>
    <t>201016270181.1.1.1</t>
  </si>
  <si>
    <t>201016270180.1.1.1</t>
  </si>
  <si>
    <t>201016270169.1.1.1</t>
  </si>
  <si>
    <t>201016270166.1.1.1</t>
  </si>
  <si>
    <t>201016270173.1.1.1</t>
  </si>
  <si>
    <t>201016270167.1.1.1</t>
  </si>
  <si>
    <t>201016270170.1.1.1</t>
  </si>
  <si>
    <t>201016270177.1.1.1</t>
  </si>
  <si>
    <t>201016270165.1.1.1</t>
  </si>
  <si>
    <t>201016270178.1.1.1</t>
  </si>
  <si>
    <t>201016270185.1.1.1</t>
  </si>
  <si>
    <t>H13_TERM_Leito4</t>
  </si>
  <si>
    <t>201016270186.1.1.1</t>
  </si>
  <si>
    <t>201016270187.1.1.1</t>
  </si>
  <si>
    <t>201016270184.1.1.1</t>
  </si>
  <si>
    <t>201016270183.1.1.1</t>
  </si>
  <si>
    <t>201016270195.1.1.1</t>
  </si>
  <si>
    <t>H13_Material_Hig</t>
  </si>
  <si>
    <t>201016270160.1.1.1</t>
  </si>
  <si>
    <t>H13_Posto Enf</t>
  </si>
  <si>
    <t>201016270163.1.1.1</t>
  </si>
  <si>
    <t>H13_Presc Med</t>
  </si>
  <si>
    <t>201016270159.1.1.1</t>
  </si>
  <si>
    <t>201016270158.1.1.1</t>
  </si>
  <si>
    <t>201016270161.1.1.1</t>
  </si>
  <si>
    <t>201016270164.1.1.1</t>
  </si>
  <si>
    <t>201016270659.1.1.1</t>
  </si>
  <si>
    <t>H25_CONC_Leito3</t>
  </si>
  <si>
    <t>Rio Grande do Sul</t>
  </si>
  <si>
    <t>201016270646.1.1.1</t>
  </si>
  <si>
    <t>H25_CONC_Leito1</t>
  </si>
  <si>
    <t>201016270657.1.1.1</t>
  </si>
  <si>
    <t>201016270649.1.1.1</t>
  </si>
  <si>
    <t>201016270660.1.1.1</t>
  </si>
  <si>
    <t>201016270658.1.1.1</t>
  </si>
  <si>
    <t>201016270656.1.1.1</t>
  </si>
  <si>
    <t>H25_CONC_Leito2</t>
  </si>
  <si>
    <t>201016270645.1.1.1</t>
  </si>
  <si>
    <t>201016270653.1.1.1</t>
  </si>
  <si>
    <t>201016270651.1.1.1</t>
  </si>
  <si>
    <t>201016270650.1.1.1</t>
  </si>
  <si>
    <t>201016270648.1.1.1</t>
  </si>
  <si>
    <t>201016270661.1.1.1</t>
  </si>
  <si>
    <t>201016270662.1.1.1</t>
  </si>
  <si>
    <t>201016270655.1.1.1</t>
  </si>
  <si>
    <t>201016270654.1.1.1</t>
  </si>
  <si>
    <t>201016270647.1.1.1</t>
  </si>
  <si>
    <t>201016270652.1.1.1</t>
  </si>
  <si>
    <t>201016270669.1.1.1</t>
  </si>
  <si>
    <t>H25_TERM_Leito5</t>
  </si>
  <si>
    <t>201016270665.1.1.1</t>
  </si>
  <si>
    <t>H25_TERM_Leito4</t>
  </si>
  <si>
    <t>201016270672.1.1.1</t>
  </si>
  <si>
    <t>201016270667.1.1.1</t>
  </si>
  <si>
    <t>201016270668.1.1.1</t>
  </si>
  <si>
    <t>201016270663.1.1.1</t>
  </si>
  <si>
    <t>201016270666.1.1.1</t>
  </si>
  <si>
    <t>201016270673.1.1.1</t>
  </si>
  <si>
    <t>201016270671.1.1.1</t>
  </si>
  <si>
    <t>201016270670.1.1.1</t>
  </si>
  <si>
    <t>201016270664.1.1.1</t>
  </si>
  <si>
    <t>201016270638.1.1.1</t>
  </si>
  <si>
    <t>H25_Posto Enf</t>
  </si>
  <si>
    <t>201016270639.1.1.1</t>
  </si>
  <si>
    <t>201016270641.1.1.1</t>
  </si>
  <si>
    <t>201016270642.1.1.1</t>
  </si>
  <si>
    <t>201016270643.1.1.1</t>
  </si>
  <si>
    <t>H25_Presc Med</t>
  </si>
  <si>
    <t>201016270640.1.1.1</t>
  </si>
  <si>
    <t>201016270644.1.1.1</t>
  </si>
  <si>
    <t>201016270675.1.1.1</t>
  </si>
  <si>
    <t>H25_Material_Hig</t>
  </si>
  <si>
    <t>201016270212.1.1.1</t>
  </si>
  <si>
    <t>H14_CONC_Leito2</t>
  </si>
  <si>
    <t>201016270211.1.1.1</t>
  </si>
  <si>
    <t>201016270205.1.1.1</t>
  </si>
  <si>
    <t>H14_CONC_Leito1</t>
  </si>
  <si>
    <t>201016270207.1.1.1</t>
  </si>
  <si>
    <t>201016270213.1.1.1</t>
  </si>
  <si>
    <t>201016270217.1.1.1</t>
  </si>
  <si>
    <t>H14_CONC_Leito3</t>
  </si>
  <si>
    <t>201016270214.1.1.1</t>
  </si>
  <si>
    <t>201016270222.1.1.1</t>
  </si>
  <si>
    <t>201016270210.1.1.1</t>
  </si>
  <si>
    <t>201016270209.1.1.1</t>
  </si>
  <si>
    <t>201016270221.1.1.1</t>
  </si>
  <si>
    <t>201016270218.1.1.1</t>
  </si>
  <si>
    <t>201016270215.1.1.1</t>
  </si>
  <si>
    <t>201016270220.1.1.1</t>
  </si>
  <si>
    <t>201016270208.1.1.1</t>
  </si>
  <si>
    <t>201016270219.1.1.1</t>
  </si>
  <si>
    <t>201016270224.1.1.1</t>
  </si>
  <si>
    <t>H14_TERM_Leito4</t>
  </si>
  <si>
    <t>201016270225.1.1.1</t>
  </si>
  <si>
    <t>201016270226.1.1.1</t>
  </si>
  <si>
    <t>201016270227.1.1.1</t>
  </si>
  <si>
    <t>201016270223.1.1.1</t>
  </si>
  <si>
    <t>201016270199.1.1.1</t>
  </si>
  <si>
    <t>H14_Posto Enf</t>
  </si>
  <si>
    <t>201016270235.1.1.1</t>
  </si>
  <si>
    <t>H14_Material_Hig</t>
  </si>
  <si>
    <t>201016270200.1.1.1</t>
  </si>
  <si>
    <t>201016270204.1.1.1</t>
  </si>
  <si>
    <t>H14_Presc Med</t>
  </si>
  <si>
    <t>201016270203.1.1.1</t>
  </si>
  <si>
    <t>201016270198.1.1.1</t>
  </si>
  <si>
    <t>201016270202.1.1.1</t>
  </si>
  <si>
    <t>201016270201.1.1.1</t>
  </si>
  <si>
    <t>201016271205.1.1.1</t>
  </si>
  <si>
    <t>H39_CONC_Leito1</t>
  </si>
  <si>
    <t>Pernanbuco</t>
  </si>
  <si>
    <t>201016271211.1.1.1</t>
  </si>
  <si>
    <t>H39_CONC_Leito2</t>
  </si>
  <si>
    <t>201016271212.1.1.1</t>
  </si>
  <si>
    <t>201016271222.1.1.1</t>
  </si>
  <si>
    <t>H39_CONC_Leito3</t>
  </si>
  <si>
    <t>201016271218.1.1.1</t>
  </si>
  <si>
    <t>201016271220.1.1.1</t>
  </si>
  <si>
    <t>201016271221.1.1.1</t>
  </si>
  <si>
    <t>201016271217.1.1.1</t>
  </si>
  <si>
    <t>201016271210.1.1.1</t>
  </si>
  <si>
    <t>201016271214.1.1.1</t>
  </si>
  <si>
    <t>201016271215.1.1.1</t>
  </si>
  <si>
    <t>201016271207.1.1.1</t>
  </si>
  <si>
    <t>201016271219.1.1.1</t>
  </si>
  <si>
    <t>201016271213.1.1.1</t>
  </si>
  <si>
    <t>201016271209.1.1.1</t>
  </si>
  <si>
    <t>201016271093.1.1.1</t>
  </si>
  <si>
    <t>H36_CONC_Leito2</t>
  </si>
  <si>
    <t>201016271101.1.1.1</t>
  </si>
  <si>
    <t>H36_CONC_Leito3</t>
  </si>
  <si>
    <t>201016271098.1.1.1</t>
  </si>
  <si>
    <t>201016271099.1.1.1</t>
  </si>
  <si>
    <t>201016271096.1.1.1</t>
  </si>
  <si>
    <t>201016271094.1.1.1</t>
  </si>
  <si>
    <t>201016271100.1.1.1</t>
  </si>
  <si>
    <t>201016271089.1.1.1</t>
  </si>
  <si>
    <t>H36_CONC_Leito1</t>
  </si>
  <si>
    <t>201016271092.1.1.1</t>
  </si>
  <si>
    <t>201016271102.1.1.1</t>
  </si>
  <si>
    <t>201016271086.1.1.1</t>
  </si>
  <si>
    <t>201016271085.1.1.1</t>
  </si>
  <si>
    <t>201016271088.1.1.1</t>
  </si>
  <si>
    <t>201016271095.1.1.1</t>
  </si>
  <si>
    <t>201016271087.1.1.1</t>
  </si>
  <si>
    <t>201016271091.1.1.1</t>
  </si>
  <si>
    <t>201016271097.1.1.1</t>
  </si>
  <si>
    <t>201016271208.1.1.1</t>
  </si>
  <si>
    <t>201016271090.1.1.1</t>
  </si>
  <si>
    <t>201016271227.1.1.1</t>
  </si>
  <si>
    <t>H39_TERM_Leito4</t>
  </si>
  <si>
    <t>201016271233.1.1.1</t>
  </si>
  <si>
    <t>H39_TERM_Leito5</t>
  </si>
  <si>
    <t>201016271230.1.1.1</t>
  </si>
  <si>
    <t>201016271225.1.1.1</t>
  </si>
  <si>
    <t>201016271232.1.1.1</t>
  </si>
  <si>
    <t>201016271223.1.1.1</t>
  </si>
  <si>
    <t>201016271226.1.1.1</t>
  </si>
  <si>
    <t>201016271224.1.1.1</t>
  </si>
  <si>
    <t>201016271229.1.1.1</t>
  </si>
  <si>
    <t>201016271104.1.1.1</t>
  </si>
  <si>
    <t>H36_TERM_Leito4</t>
  </si>
  <si>
    <t>201016271107.1.1.1</t>
  </si>
  <si>
    <t>201016271108.1.1.1</t>
  </si>
  <si>
    <t>201016271103.1.1.1</t>
  </si>
  <si>
    <t>201016271105.1.1.1</t>
  </si>
  <si>
    <t>201016271106.1.1.1</t>
  </si>
  <si>
    <t>201016271231.1.1.1</t>
  </si>
  <si>
    <t>201016271199.1.1.1</t>
  </si>
  <si>
    <t>H39_Posto Enf</t>
  </si>
  <si>
    <t>201016271204.1.1.1</t>
  </si>
  <si>
    <t>H39_Presc Med</t>
  </si>
  <si>
    <t>201016271200.1.1.1</t>
  </si>
  <si>
    <t>201016271201.1.1.1</t>
  </si>
  <si>
    <t>201016271203.1.1.1</t>
  </si>
  <si>
    <t>201016271198.1.1.1</t>
  </si>
  <si>
    <t>201016271080.1.1.1</t>
  </si>
  <si>
    <t>H36_Posto Enf</t>
  </si>
  <si>
    <t>201016271079.1.1.1</t>
  </si>
  <si>
    <t>201016271115.1.1.1</t>
  </si>
  <si>
    <t>H36_Material_Hig</t>
  </si>
  <si>
    <t>201016271081.1.1.1</t>
  </si>
  <si>
    <t>201016271078.1.1.1</t>
  </si>
  <si>
    <t>201016271235.1.1.1</t>
  </si>
  <si>
    <t>H39_Material_Hig</t>
  </si>
  <si>
    <t>201016271202.1.1.1</t>
  </si>
  <si>
    <t>201016270685.1.1.1</t>
  </si>
  <si>
    <t>H26_CONC_Leito1</t>
  </si>
  <si>
    <t>Brasília</t>
  </si>
  <si>
    <t>201016270687.1.1.1</t>
  </si>
  <si>
    <t>201016270690.1.1.1</t>
  </si>
  <si>
    <t>201016270688.1.1.1</t>
  </si>
  <si>
    <t>201016270689.1.1.1</t>
  </si>
  <si>
    <t>201016270686.1.1.1</t>
  </si>
  <si>
    <t>201016270697.1.1.1</t>
  </si>
  <si>
    <t>H26_CONC_Leito3</t>
  </si>
  <si>
    <t>201016270699.1.1.1</t>
  </si>
  <si>
    <t>201016270701.1.1.1</t>
  </si>
  <si>
    <t>201016270702.1.1.1</t>
  </si>
  <si>
    <t>201016270695.1.1.1</t>
  </si>
  <si>
    <t>H26_CONC_Leito2</t>
  </si>
  <si>
    <t>201016270696.1.1.1</t>
  </si>
  <si>
    <t>201016270692.1.1.1</t>
  </si>
  <si>
    <t>201016270698.1.1.1</t>
  </si>
  <si>
    <t>201016270694.1.1.1</t>
  </si>
  <si>
    <t>201016270691.1.1.1</t>
  </si>
  <si>
    <t>201016270693.1.1.1</t>
  </si>
  <si>
    <t>201016270700.1.1.1</t>
  </si>
  <si>
    <t>201016270709.1.1.1</t>
  </si>
  <si>
    <t>H26_TERM_Leito5</t>
  </si>
  <si>
    <t>201016270712.1.1.1</t>
  </si>
  <si>
    <t>201016270710.1.1.1</t>
  </si>
  <si>
    <t>201016270703.1.1.1</t>
  </si>
  <si>
    <t>H26_TERM_Leito4</t>
  </si>
  <si>
    <t>201016270714.1.1.1</t>
  </si>
  <si>
    <t>201016270713.1.1.1</t>
  </si>
  <si>
    <t>201016270705.1.1.1</t>
  </si>
  <si>
    <t>201016270704.1.1.1</t>
  </si>
  <si>
    <t>201016270711.1.1.1</t>
  </si>
  <si>
    <t>201016270706.1.1.1</t>
  </si>
  <si>
    <t>201016270708.1.1.1</t>
  </si>
  <si>
    <t>201016270707.1.1.1</t>
  </si>
  <si>
    <t>201016270679.1.1.1</t>
  </si>
  <si>
    <t>H26_Posto Enf</t>
  </si>
  <si>
    <t>201016270715.1.1.1</t>
  </si>
  <si>
    <t>H26_Material_Hig</t>
  </si>
  <si>
    <t>201016270684.1.1.1</t>
  </si>
  <si>
    <t>H26_Presc Med</t>
  </si>
  <si>
    <t>201016270683.1.1.1</t>
  </si>
  <si>
    <t>201016270682.1.1.1</t>
  </si>
  <si>
    <t>201016270678.1.1.1</t>
  </si>
  <si>
    <t>201016270680.1.1.1</t>
  </si>
  <si>
    <t>201016270681.1.1.1</t>
  </si>
  <si>
    <t>201016270045.1.1.1</t>
  </si>
  <si>
    <t>H10_CONC_Leito1</t>
  </si>
  <si>
    <t>Hopoclorito+Sabão</t>
  </si>
  <si>
    <t>Prático 100</t>
  </si>
  <si>
    <t>201016270048.1.1.1</t>
  </si>
  <si>
    <t>201016270051.1.1.1</t>
  </si>
  <si>
    <t>H10_CONC_Leito2</t>
  </si>
  <si>
    <t>201016270052.1.1.1</t>
  </si>
  <si>
    <t>201016270053.1.1.1</t>
  </si>
  <si>
    <t>201016270046.1.1.1</t>
  </si>
  <si>
    <t>201016270050.1.1.1</t>
  </si>
  <si>
    <t>201016270055.1.1.1</t>
  </si>
  <si>
    <t>201016270054.1.1.1</t>
  </si>
  <si>
    <t>201016270060.1.1.1</t>
  </si>
  <si>
    <t>H10_CONC_Leito3</t>
  </si>
  <si>
    <t>201016270059.1.1.1</t>
  </si>
  <si>
    <t>201016270061.1.1.1</t>
  </si>
  <si>
    <t>201016270062.1.1.1</t>
  </si>
  <si>
    <t>201016270058.1.1.1</t>
  </si>
  <si>
    <t>201016270057.1.1.1</t>
  </si>
  <si>
    <t>201016270047.1.1.1</t>
  </si>
  <si>
    <t>201016270049.1.1.1</t>
  </si>
  <si>
    <t>201016270056.1.1.1</t>
  </si>
  <si>
    <t>201016270071.1.1.1</t>
  </si>
  <si>
    <t>H10_TERM_Leito5</t>
  </si>
  <si>
    <t>201016270070.1.1.1</t>
  </si>
  <si>
    <t>201016270069.1.1.1</t>
  </si>
  <si>
    <t>201016270072.1.1.1</t>
  </si>
  <si>
    <t>201016270073.1.1.1</t>
  </si>
  <si>
    <t>201016270075.1.1.1</t>
  </si>
  <si>
    <t>H10_Material_Hig</t>
  </si>
  <si>
    <t>201016270043.1.1.1</t>
  </si>
  <si>
    <t>H10_Presc Med</t>
  </si>
  <si>
    <t>201016270038.1.1.1</t>
  </si>
  <si>
    <t>H10_Posto Enf</t>
  </si>
  <si>
    <t>201016270040.1.1.1</t>
  </si>
  <si>
    <t>201016270041.1.1.1</t>
  </si>
  <si>
    <t>201016270042.1.1.1</t>
  </si>
  <si>
    <t>201016270039.1.1.1</t>
  </si>
  <si>
    <t>201016270044.1.1.1</t>
  </si>
  <si>
    <t>201016270773.1.1.1</t>
  </si>
  <si>
    <t>H28_CONC_Leito2</t>
  </si>
  <si>
    <t>201016270771.1.1.1</t>
  </si>
  <si>
    <t>201016270776.1.1.1</t>
  </si>
  <si>
    <t>201016270772.1.1.1</t>
  </si>
  <si>
    <t>201016270777.1.1.1</t>
  </si>
  <si>
    <t>H28_CONC_Leito3</t>
  </si>
  <si>
    <t>201016270780.1.1.1</t>
  </si>
  <si>
    <t>201016270778.1.1.1</t>
  </si>
  <si>
    <t>201016270782.1.1.1</t>
  </si>
  <si>
    <t>201016270767.1.1.1</t>
  </si>
  <si>
    <t>H28_CONC_Leito1</t>
  </si>
  <si>
    <t>201016270765.1.1.1</t>
  </si>
  <si>
    <t>201016270779.1.1.1</t>
  </si>
  <si>
    <t>201016270768.1.1.1</t>
  </si>
  <si>
    <t>201016270766.1.1.1</t>
  </si>
  <si>
    <t>201016270774.1.1.1</t>
  </si>
  <si>
    <t>201016270769.1.1.1</t>
  </si>
  <si>
    <t>201016270783.1.1.1</t>
  </si>
  <si>
    <t>H28_TERM_Leito4</t>
  </si>
  <si>
    <t>201016270788.1.1.1</t>
  </si>
  <si>
    <t>201016270789.1.1.1</t>
  </si>
  <si>
    <t>H28_TERM_Leito5</t>
  </si>
  <si>
    <t>201016270785.1.1.1</t>
  </si>
  <si>
    <t>201016270786.1.1.1</t>
  </si>
  <si>
    <t>201016270791.1.1.1</t>
  </si>
  <si>
    <t>201016270794.1.1.1</t>
  </si>
  <si>
    <t>201016270784.1.1.1</t>
  </si>
  <si>
    <t>201016270790.1.1.1</t>
  </si>
  <si>
    <t>201016270795.1.1.1</t>
  </si>
  <si>
    <t>H28_Material_Hig</t>
  </si>
  <si>
    <t>201016270763.1.1.1</t>
  </si>
  <si>
    <t>H28_Presc Med</t>
  </si>
  <si>
    <t>201016270764.1.1.1</t>
  </si>
  <si>
    <t>201016270760.1.1.1</t>
  </si>
  <si>
    <t>H28_Posto Enf</t>
  </si>
  <si>
    <t>201016270759.1.1.1</t>
  </si>
  <si>
    <t>201016270761.1.1.1</t>
  </si>
  <si>
    <t>201016270758.1.1.1</t>
  </si>
  <si>
    <t>201016270762.1.1.1</t>
  </si>
  <si>
    <t>201016269971.1.1.1</t>
  </si>
  <si>
    <t>H8_CONC_Leito2</t>
  </si>
  <si>
    <t>Maranhão</t>
  </si>
  <si>
    <t>201016269980.1.1.1</t>
  </si>
  <si>
    <t>H8_CONC_Leito3</t>
  </si>
  <si>
    <t>201016269969.1.1.1</t>
  </si>
  <si>
    <t>H8_CONC_Leito1</t>
  </si>
  <si>
    <t>201016269967.1.1.1</t>
  </si>
  <si>
    <t>201016269965.1.1.1</t>
  </si>
  <si>
    <t>201016269982.1.1.1</t>
  </si>
  <si>
    <t>201016269978.1.1.1</t>
  </si>
  <si>
    <t>201016269972.1.1.1</t>
  </si>
  <si>
    <t>201016269977.1.1.1</t>
  </si>
  <si>
    <t>201016269979.1.1.1</t>
  </si>
  <si>
    <t>201016269973.1.1.1</t>
  </si>
  <si>
    <t>201016269966.1.1.1</t>
  </si>
  <si>
    <t>201016269974.1.1.1</t>
  </si>
  <si>
    <t>201016269976.1.1.1</t>
  </si>
  <si>
    <t>201016269975.1.1.1</t>
  </si>
  <si>
    <t>201016269968.1.1.1</t>
  </si>
  <si>
    <t>201016269970.1.1.1</t>
  </si>
  <si>
    <t>201016269986.1.1.1</t>
  </si>
  <si>
    <t>H8_TERM_Leito4</t>
  </si>
  <si>
    <t>201016269993.1.1.1</t>
  </si>
  <si>
    <t>H8_TERM_Leito5</t>
  </si>
  <si>
    <t>201016269992.1.1.1</t>
  </si>
  <si>
    <t>201016269991.1.1.1</t>
  </si>
  <si>
    <t>201016269983.1.1.1</t>
  </si>
  <si>
    <t>201016269988.1.1.1</t>
  </si>
  <si>
    <t>201016269984.1.1.1</t>
  </si>
  <si>
    <t>201016269994.1.1.1</t>
  </si>
  <si>
    <t>201016269989.1.1.1</t>
  </si>
  <si>
    <t>201016269990.1.1.1</t>
  </si>
  <si>
    <t>201016269987.1.1.1</t>
  </si>
  <si>
    <t>201016269985.1.1.1</t>
  </si>
  <si>
    <t>201016269961.1.1.1</t>
  </si>
  <si>
    <t>H8_Posto Enf</t>
  </si>
  <si>
    <t>201016269959.1.1.1</t>
  </si>
  <si>
    <t>201016269958.1.1.1</t>
  </si>
  <si>
    <t>201016269963.1.1.1</t>
  </si>
  <si>
    <t>H8_Presc Med</t>
  </si>
  <si>
    <t>201016269960.1.1.1</t>
  </si>
  <si>
    <t>201016269962.1.1.1</t>
  </si>
  <si>
    <t>201016269995.1.1.1</t>
  </si>
  <si>
    <t>H8_Material_Hig</t>
  </si>
  <si>
    <t>201016270862.1.1.1</t>
  </si>
  <si>
    <t>H30_CONC_Leito3</t>
  </si>
  <si>
    <t>201016270846.1.1.1</t>
  </si>
  <si>
    <t>H30_CONC_Leito1</t>
  </si>
  <si>
    <t>201016270852.1.1.1</t>
  </si>
  <si>
    <t>H30_CONC_Leito2</t>
  </si>
  <si>
    <t>201016270849.1.1.1</t>
  </si>
  <si>
    <t>201016270847.1.1.1</t>
  </si>
  <si>
    <t>201016270851.1.1.1</t>
  </si>
  <si>
    <t>201016270860.1.1.1</t>
  </si>
  <si>
    <t>201016270854.1.1.1</t>
  </si>
  <si>
    <t>201016270845.1.1.1</t>
  </si>
  <si>
    <t>201016270857.1.1.1</t>
  </si>
  <si>
    <t>201016270848.1.1.1</t>
  </si>
  <si>
    <t>201016270859.1.1.1</t>
  </si>
  <si>
    <t>201016270855.1.1.1</t>
  </si>
  <si>
    <t>201016270858.1.1.1</t>
  </si>
  <si>
    <t>201016270853.1.1.1</t>
  </si>
  <si>
    <t>201016270861.1.1.1</t>
  </si>
  <si>
    <t>201016270856.1.1.1</t>
  </si>
  <si>
    <t>201016270850.1.1.1</t>
  </si>
  <si>
    <t>201016270867.1.1.1</t>
  </si>
  <si>
    <t>H30_TERM_Leito4</t>
  </si>
  <si>
    <t>201016270874.1.1.1</t>
  </si>
  <si>
    <t>H30_TERM_Leito5</t>
  </si>
  <si>
    <t>201016270865.1.1.1</t>
  </si>
  <si>
    <t>201016270868.1.1.1</t>
  </si>
  <si>
    <t>201016270864.1.1.1</t>
  </si>
  <si>
    <t>201016270869.1.1.1</t>
  </si>
  <si>
    <t>201016270871.1.1.1</t>
  </si>
  <si>
    <t>201016270870.1.1.1</t>
  </si>
  <si>
    <t>201016270863.1.1.1</t>
  </si>
  <si>
    <t>201016270873.1.1.1</t>
  </si>
  <si>
    <t>201016270843.1.1.1</t>
  </si>
  <si>
    <t>H30_Presc Med</t>
  </si>
  <si>
    <t>201016270841.1.1.1</t>
  </si>
  <si>
    <t>H30_Posto Enf</t>
  </si>
  <si>
    <t>201016270838.1.1.1</t>
  </si>
  <si>
    <t>201016270839.1.1.1</t>
  </si>
  <si>
    <t>201016270840.1.1.1</t>
  </si>
  <si>
    <t>201016270844.1.1.1</t>
  </si>
  <si>
    <t>201016270875.1.1.1</t>
  </si>
  <si>
    <t>H30_Material_Hig</t>
  </si>
  <si>
    <t>201016270842.1.1.1</t>
  </si>
  <si>
    <t>201016270246.1.1.1</t>
  </si>
  <si>
    <t>H15_CONC_Leito1</t>
  </si>
  <si>
    <t>Paraná</t>
  </si>
  <si>
    <t>201016270249.1.1.1</t>
  </si>
  <si>
    <t>201016270250.1.1.1</t>
  </si>
  <si>
    <t>201016270247.1.1.1</t>
  </si>
  <si>
    <t>201016270248.1.1.1</t>
  </si>
  <si>
    <t>201016270251.1.1.1</t>
  </si>
  <si>
    <t>H15_CONC_Leito2</t>
  </si>
  <si>
    <t>201016270245.1.1.1</t>
  </si>
  <si>
    <t>201016270262.1.1.1</t>
  </si>
  <si>
    <t>H15_CONC_Leito3</t>
  </si>
  <si>
    <t>201016270255.1.1.1</t>
  </si>
  <si>
    <t>201016270252.1.1.1</t>
  </si>
  <si>
    <t>201016270260.1.1.1</t>
  </si>
  <si>
    <t>201016270253.1.1.1</t>
  </si>
  <si>
    <t>201016270257.1.1.1</t>
  </si>
  <si>
    <t>201016270258.1.1.1</t>
  </si>
  <si>
    <t>201016270256.1.1.1</t>
  </si>
  <si>
    <t>201016270254.1.1.1</t>
  </si>
  <si>
    <t>201016270259.1.1.1</t>
  </si>
  <si>
    <t>201016270261.1.1.1</t>
  </si>
  <si>
    <t>201016270086.1.1.1</t>
  </si>
  <si>
    <t>H11_CONC_Leito1</t>
  </si>
  <si>
    <t>201016270094.1.1.1</t>
  </si>
  <si>
    <t>H11_CONC_Leito2</t>
  </si>
  <si>
    <t>201016270090.1.1.1</t>
  </si>
  <si>
    <t>201016270102.1.1.1</t>
  </si>
  <si>
    <t>H11_CONC_Leito3</t>
  </si>
  <si>
    <t>201016270089.1.1.1</t>
  </si>
  <si>
    <t>201016270099.1.1.1</t>
  </si>
  <si>
    <t>201016270098.1.1.1</t>
  </si>
  <si>
    <t>201016270100.1.1.1</t>
  </si>
  <si>
    <t>201016270097.1.1.1</t>
  </si>
  <si>
    <t>201016270093.1.1.1</t>
  </si>
  <si>
    <t>201016270085.1.1.1</t>
  </si>
  <si>
    <t>201016270101.1.1.1</t>
  </si>
  <si>
    <t>201016270088.1.1.1</t>
  </si>
  <si>
    <t>201016270092.1.1.1</t>
  </si>
  <si>
    <t>201016270096.1.1.1</t>
  </si>
  <si>
    <t>201016270091.1.1.1</t>
  </si>
  <si>
    <t>201016270087.1.1.1</t>
  </si>
  <si>
    <t>201016270969.1.1.1</t>
  </si>
  <si>
    <t>H33_CONC_Leito1</t>
  </si>
  <si>
    <t>Pará</t>
  </si>
  <si>
    <t>201016270967.1.1.1</t>
  </si>
  <si>
    <t>201016270965.1.1.1</t>
  </si>
  <si>
    <t>201016270968.1.1.1</t>
  </si>
  <si>
    <t>201016270981.1.1.1</t>
  </si>
  <si>
    <t>H33_CONC_Leito3</t>
  </si>
  <si>
    <t>201016270980.1.1.1</t>
  </si>
  <si>
    <t>201016270977.1.1.1</t>
  </si>
  <si>
    <t>201016270970.1.1.1</t>
  </si>
  <si>
    <t>201016270979.1.1.1</t>
  </si>
  <si>
    <t>201016270976.1.1.1</t>
  </si>
  <si>
    <t>H33_CONC_Leito2</t>
  </si>
  <si>
    <t>201016270982.1.1.1</t>
  </si>
  <si>
    <t>201016270973.1.1.1</t>
  </si>
  <si>
    <t>201016270978.1.1.1</t>
  </si>
  <si>
    <t>201016270971.1.1.1</t>
  </si>
  <si>
    <t>201016270966.1.1.1</t>
  </si>
  <si>
    <t>201016270972.1.1.1</t>
  </si>
  <si>
    <t>201016270974.1.1.1</t>
  </si>
  <si>
    <t>201016271126.1.1.1</t>
  </si>
  <si>
    <t>H37_CONC_Leito1</t>
  </si>
  <si>
    <t>201016271125.1.1.1</t>
  </si>
  <si>
    <t>201016271142.1.1.1</t>
  </si>
  <si>
    <t>H37_CONC_Leito3</t>
  </si>
  <si>
    <t>201016271132.1.1.1</t>
  </si>
  <si>
    <t>H37_CONC_Leito2</t>
  </si>
  <si>
    <t>201016271133.1.1.1</t>
  </si>
  <si>
    <t>201016271134.1.1.1</t>
  </si>
  <si>
    <t>201016271137.1.1.1</t>
  </si>
  <si>
    <t>201016271139.1.1.1</t>
  </si>
  <si>
    <t>201016271130.1.1.1</t>
  </si>
  <si>
    <t>201016271127.1.1.1</t>
  </si>
  <si>
    <t>201016271141.1.1.1</t>
  </si>
  <si>
    <t>201016271138.1.1.1</t>
  </si>
  <si>
    <t>201016271128.1.1.1</t>
  </si>
  <si>
    <t>201016271129.1.1.1</t>
  </si>
  <si>
    <t>201016271135.1.1.1</t>
  </si>
  <si>
    <t>201016271131.1.1.1</t>
  </si>
  <si>
    <t>201016270095.1.1.1</t>
  </si>
  <si>
    <t>201016271140.1.1.1</t>
  </si>
  <si>
    <t>201016271136.1.1.1</t>
  </si>
  <si>
    <t>201016270268.1.1.1</t>
  </si>
  <si>
    <t>H15_TERM_Leito4</t>
  </si>
  <si>
    <t>201016270267.1.1.1</t>
  </si>
  <si>
    <t>201016270263.1.1.1</t>
  </si>
  <si>
    <t>201016270269.1.1.1</t>
  </si>
  <si>
    <t>H15_TERM_Leito5</t>
  </si>
  <si>
    <t>201016270265.1.1.1</t>
  </si>
  <si>
    <t>201016270274.1.1.1</t>
  </si>
  <si>
    <t>201016270109.1.1.1</t>
  </si>
  <si>
    <t>H11_TERM_Leito5</t>
  </si>
  <si>
    <t>201016270106.1.1.1</t>
  </si>
  <si>
    <t>H11_TERM_Leito4</t>
  </si>
  <si>
    <t>201016270114.1.1.1</t>
  </si>
  <si>
    <t>201016270108.1.1.1</t>
  </si>
  <si>
    <t>201016270103.1.1.1</t>
  </si>
  <si>
    <t>201016270105.1.1.1</t>
  </si>
  <si>
    <t>201016270104.1.1.1</t>
  </si>
  <si>
    <t>201016270107.1.1.1</t>
  </si>
  <si>
    <t>201016270110.1.1.1</t>
  </si>
  <si>
    <t>201016270113.1.1.1</t>
  </si>
  <si>
    <t>201016270989.1.1.1</t>
  </si>
  <si>
    <t>H33_TERM_Leito5</t>
  </si>
  <si>
    <t>201016270984.1.1.1</t>
  </si>
  <si>
    <t>H33_TERM_Leito4</t>
  </si>
  <si>
    <t>201016270991.1.1.1</t>
  </si>
  <si>
    <t>201016270987.1.1.1</t>
  </si>
  <si>
    <t>201016270990.1.1.1</t>
  </si>
  <si>
    <t>201016270992.1.1.1</t>
  </si>
  <si>
    <t>201016270986.1.1.1</t>
  </si>
  <si>
    <t>201016270983.1.1.1</t>
  </si>
  <si>
    <t>201016271150.1.1.1</t>
  </si>
  <si>
    <t>H37_TERM_Leito5</t>
  </si>
  <si>
    <t>201016271149.1.1.1</t>
  </si>
  <si>
    <t>201016271147.1.1.1</t>
  </si>
  <si>
    <t>H37_TERM_Leito4</t>
  </si>
  <si>
    <t>201016271143.1.1.1</t>
  </si>
  <si>
    <t>201016271151.1.1.1</t>
  </si>
  <si>
    <t>201016271144.1.1.1</t>
  </si>
  <si>
    <t>201016271145.1.1.1</t>
  </si>
  <si>
    <t>201016271152.1.1.1</t>
  </si>
  <si>
    <t>201016270264.1.1.1</t>
  </si>
  <si>
    <t>201016270270.1.1.1</t>
  </si>
  <si>
    <t>201016270273.1.1.1</t>
  </si>
  <si>
    <t>201016270111.1.1.1</t>
  </si>
  <si>
    <t>201016270112.1.1.1</t>
  </si>
  <si>
    <t>201016270985.1.1.1</t>
  </si>
  <si>
    <t>201016271154.1.1.1</t>
  </si>
  <si>
    <t>201016271153.1.1.1</t>
  </si>
  <si>
    <t>201016271146.1.1.1</t>
  </si>
  <si>
    <t>201016271148.1.1.1</t>
  </si>
  <si>
    <t>201016270240.1.1.1</t>
  </si>
  <si>
    <t>H15_Posto Enf</t>
  </si>
  <si>
    <t>201016270275.1.1.1</t>
  </si>
  <si>
    <t>H15_Material_Hig</t>
  </si>
  <si>
    <t>201016270242.1.1.1</t>
  </si>
  <si>
    <t>201016270241.1.1.1</t>
  </si>
  <si>
    <t>201016270243.1.1.1</t>
  </si>
  <si>
    <t>H15_Presc Med</t>
  </si>
  <si>
    <t>201016270244.1.1.1</t>
  </si>
  <si>
    <t>201016270079.1.1.1</t>
  </si>
  <si>
    <t>H11_Posto Enf</t>
  </si>
  <si>
    <t>201016270078.1.1.1</t>
  </si>
  <si>
    <t>201016270083.1.1.1</t>
  </si>
  <si>
    <t>H11_Presc Med</t>
  </si>
  <si>
    <t>201016270084.1.1.1</t>
  </si>
  <si>
    <t>201016270080.1.1.1</t>
  </si>
  <si>
    <t>201016270081.1.1.1</t>
  </si>
  <si>
    <t>201016270959.1.1.1</t>
  </si>
  <si>
    <t>H33_Posto Enf</t>
  </si>
  <si>
    <t>201016270964.1.1.1</t>
  </si>
  <si>
    <t>H33_Presc Med</t>
  </si>
  <si>
    <t>201016270995.1.1.1</t>
  </si>
  <si>
    <t>H33_Material_Hig</t>
  </si>
  <si>
    <t>201016270960.1.1.1</t>
  </si>
  <si>
    <t>201016270963.1.1.1</t>
  </si>
  <si>
    <t>201016270961.1.1.1</t>
  </si>
  <si>
    <t>201016271155.1.1.1</t>
  </si>
  <si>
    <t>H37_Material_Hig</t>
  </si>
  <si>
    <t>201016270239.1.1.1</t>
  </si>
  <si>
    <t>201016270238.1.1.1</t>
  </si>
  <si>
    <t>201016270115.1.1.1</t>
  </si>
  <si>
    <t>H11_Material_Hig</t>
  </si>
  <si>
    <t>201016270082.1.1.1</t>
  </si>
  <si>
    <t>201016270962.1.1.1</t>
  </si>
  <si>
    <t>201016270958.1.1.1</t>
  </si>
  <si>
    <t>201016271119.1.1.1</t>
  </si>
  <si>
    <t>H37_Posto Enf</t>
  </si>
  <si>
    <t>201016271121.1.1.1</t>
  </si>
  <si>
    <t>201016271120.1.1.1</t>
  </si>
  <si>
    <t>201016271118.1.1.1</t>
  </si>
  <si>
    <t>201016271450.1.1.1</t>
  </si>
  <si>
    <t>H45_CONC_Leito1</t>
  </si>
  <si>
    <t>201016271449.1.1.1</t>
  </si>
  <si>
    <t>201016271448.1.1.1</t>
  </si>
  <si>
    <t>201016271445.1.1.1</t>
  </si>
  <si>
    <t>201016271451.1.1.1</t>
  </si>
  <si>
    <t>H45_CONC_Leito2</t>
  </si>
  <si>
    <t>201016271454.1.1.1</t>
  </si>
  <si>
    <t>201016271455.1.1.1</t>
  </si>
  <si>
    <t>201016271461.1.1.1</t>
  </si>
  <si>
    <t>H45_CONC_Leito3</t>
  </si>
  <si>
    <t>201016271460.1.1.1</t>
  </si>
  <si>
    <t>201016271457.1.1.1</t>
  </si>
  <si>
    <t>201016271453.1.1.1</t>
  </si>
  <si>
    <t>201016271446.1.1.1</t>
  </si>
  <si>
    <t>201016271458.1.1.1</t>
  </si>
  <si>
    <t>201016271452.1.1.1</t>
  </si>
  <si>
    <t>201016271447.1.1.1</t>
  </si>
  <si>
    <t>201016271462.1.1.1</t>
  </si>
  <si>
    <t>201016271459.1.1.1</t>
  </si>
  <si>
    <t>201016271456.1.1.1</t>
  </si>
  <si>
    <t>201016271472.1.1.1</t>
  </si>
  <si>
    <t>H45_TERM_Leito5</t>
  </si>
  <si>
    <t>201016271474.1.1.1</t>
  </si>
  <si>
    <t>201016271463.1.1.1</t>
  </si>
  <si>
    <t>H45_TERM_Leito4</t>
  </si>
  <si>
    <t>201016271467.1.1.1</t>
  </si>
  <si>
    <t>201016271469.1.1.1</t>
  </si>
  <si>
    <t>201016271470.1.1.1</t>
  </si>
  <si>
    <t>201016271464.1.1.1</t>
  </si>
  <si>
    <t>201016271471.1.1.1</t>
  </si>
  <si>
    <t>201016271473.1.1.1</t>
  </si>
  <si>
    <t>201016271465.1.1.1</t>
  </si>
  <si>
    <t>201016271466.1.1.1</t>
  </si>
  <si>
    <t>201016271439.1.1.1</t>
  </si>
  <si>
    <t>H45_Posto Enf</t>
  </si>
  <si>
    <t>201016271475.1.1.1</t>
  </si>
  <si>
    <t>H45_Material_Hig</t>
  </si>
  <si>
    <t>201016271438.1.1.1</t>
  </si>
  <si>
    <t>201016271442.1.1.1</t>
  </si>
  <si>
    <t>201016271440.1.1.1</t>
  </si>
  <si>
    <t>201016271444.1.1.1</t>
  </si>
  <si>
    <t>H45_Presc Med</t>
  </si>
  <si>
    <t>201016271443.1.1.1</t>
  </si>
  <si>
    <t>201016271441.1.1.1</t>
  </si>
  <si>
    <t>201016270525.1.1.1</t>
  </si>
  <si>
    <t>H22_CONC_Leito1</t>
  </si>
  <si>
    <t>201016270530.1.1.1</t>
  </si>
  <si>
    <t>201016270531.1.1.1</t>
  </si>
  <si>
    <t>H22_CONC_Leito2</t>
  </si>
  <si>
    <t>201016270532.1.1.1</t>
  </si>
  <si>
    <t>201016270537.1.1.1</t>
  </si>
  <si>
    <t>H22_CONC_Leito3</t>
  </si>
  <si>
    <t>201016270536.1.1.1</t>
  </si>
  <si>
    <t>201016270535.1.1.1</t>
  </si>
  <si>
    <t>201016270526.1.1.1</t>
  </si>
  <si>
    <t>201016270527.1.1.1</t>
  </si>
  <si>
    <t>201016270542.1.1.1</t>
  </si>
  <si>
    <t>201016270528.1.1.1</t>
  </si>
  <si>
    <t>201016270540.1.1.1</t>
  </si>
  <si>
    <t>201016270538.1.1.1</t>
  </si>
  <si>
    <t>201016270541.1.1.1</t>
  </si>
  <si>
    <t>201016270539.1.1.1</t>
  </si>
  <si>
    <t>201016270529.1.1.1</t>
  </si>
  <si>
    <t>201016270533.1.1.1</t>
  </si>
  <si>
    <t>201016270534.1.1.1</t>
  </si>
  <si>
    <t>201016270548.1.1.1</t>
  </si>
  <si>
    <t>H22_TERM_Leito4</t>
  </si>
  <si>
    <t>201016270552.1.1.1</t>
  </si>
  <si>
    <t>H22_TERM_Leito5</t>
  </si>
  <si>
    <t>201016270554.1.1.1</t>
  </si>
  <si>
    <t>201016270550.1.1.1</t>
  </si>
  <si>
    <t>201016270549.1.1.1</t>
  </si>
  <si>
    <t>201016270543.1.1.1</t>
  </si>
  <si>
    <t>201016270547.1.1.1</t>
  </si>
  <si>
    <t>201016270553.1.1.1</t>
  </si>
  <si>
    <t>201016270545.1.1.1</t>
  </si>
  <si>
    <t>201016270551.1.1.1</t>
  </si>
  <si>
    <t>201016270522.1.1.1</t>
  </si>
  <si>
    <t>H22_Posto Enf</t>
  </si>
  <si>
    <t>201016270521.1.1.1</t>
  </si>
  <si>
    <t>201016270523.1.1.1</t>
  </si>
  <si>
    <t>H22_Presc Med</t>
  </si>
  <si>
    <t>201016270520.1.1.1</t>
  </si>
  <si>
    <t>201016270518.1.1.1</t>
  </si>
  <si>
    <t>201016270555.1.1.1</t>
  </si>
  <si>
    <t>H22_Material_Hig</t>
  </si>
  <si>
    <t>201016270519.1.1.1</t>
  </si>
  <si>
    <t>201016270524.1.1.1</t>
  </si>
  <si>
    <t>201016271331.1.1.1</t>
  </si>
  <si>
    <t>H42_CONC_Leito2</t>
  </si>
  <si>
    <t>Espírito Santo</t>
  </si>
  <si>
    <t>201016271333.1.1.1</t>
  </si>
  <si>
    <t>201016271326.1.1.1</t>
  </si>
  <si>
    <t>H42_CONC_Leito1</t>
  </si>
  <si>
    <t>201016271341.1.1.1</t>
  </si>
  <si>
    <t>H42_CONC_Leito3</t>
  </si>
  <si>
    <t>201016271339.1.1.1</t>
  </si>
  <si>
    <t>201016271327.1.1.1</t>
  </si>
  <si>
    <t>201016271325.1.1.1</t>
  </si>
  <si>
    <t>201016271335.1.1.1</t>
  </si>
  <si>
    <t>201016271336.1.1.1</t>
  </si>
  <si>
    <t>201016271332.1.1.1</t>
  </si>
  <si>
    <t>201016271334.1.1.1</t>
  </si>
  <si>
    <t>201016271329.1.1.1</t>
  </si>
  <si>
    <t>201016271338.1.1.1</t>
  </si>
  <si>
    <t>201016271328.1.1.1</t>
  </si>
  <si>
    <t>201016271330.1.1.1</t>
  </si>
  <si>
    <t>201016270901.1.1.1</t>
  </si>
  <si>
    <t>H31_CONC_Leito3</t>
  </si>
  <si>
    <t>201016270897.1.1.1</t>
  </si>
  <si>
    <t>201016270885.1.1.1</t>
  </si>
  <si>
    <t>H31_CONC_Leito1</t>
  </si>
  <si>
    <t>201016271337.1.1.1</t>
  </si>
  <si>
    <t>201016271340.1.1.1</t>
  </si>
  <si>
    <t>201016270888.1.1.1</t>
  </si>
  <si>
    <t>201016270889.1.1.1</t>
  </si>
  <si>
    <t>201016270890.1.1.1</t>
  </si>
  <si>
    <t>201016270887.1.1.1</t>
  </si>
  <si>
    <t>201016270895.1.1.1</t>
  </si>
  <si>
    <t>H31_CONC_Leito2</t>
  </si>
  <si>
    <t>201016270899.1.1.1</t>
  </si>
  <si>
    <t>201016270900.1.1.1</t>
  </si>
  <si>
    <t>201016270891.1.1.1</t>
  </si>
  <si>
    <t>201016270893.1.1.1</t>
  </si>
  <si>
    <t>201016270894.1.1.1</t>
  </si>
  <si>
    <t>201016270892.1.1.1</t>
  </si>
  <si>
    <t>201016270898.1.1.1</t>
  </si>
  <si>
    <t>201016271347.1.1.1</t>
  </si>
  <si>
    <t>H42_TERM_Leito4</t>
  </si>
  <si>
    <t>201016270903.1.1.1</t>
  </si>
  <si>
    <t>H31_TERM_Leito4</t>
  </si>
  <si>
    <t>201016271345.1.1.1</t>
  </si>
  <si>
    <t>201016271344.1.1.1</t>
  </si>
  <si>
    <t>201016271343.1.1.1</t>
  </si>
  <si>
    <t>201016270907.1.1.1</t>
  </si>
  <si>
    <t>201016270905.1.1.1</t>
  </si>
  <si>
    <t>201016270906.1.1.1</t>
  </si>
  <si>
    <t>201016270904.1.1.1</t>
  </si>
  <si>
    <t>201016271323.1.1.1</t>
  </si>
  <si>
    <t>H42_Presc Med</t>
  </si>
  <si>
    <t>201016271355.1.1.1</t>
  </si>
  <si>
    <t>H42_Material_Hig</t>
  </si>
  <si>
    <t>201016271324.1.1.1</t>
  </si>
  <si>
    <t>201016271322.1.1.1</t>
  </si>
  <si>
    <t>H42_Posto Enf</t>
  </si>
  <si>
    <t>201016270879.1.1.1</t>
  </si>
  <si>
    <t>H31_Posto Enf</t>
  </si>
  <si>
    <t>201016270884.1.1.1</t>
  </si>
  <si>
    <t>H31_Presc Med</t>
  </si>
  <si>
    <t>201016271320.1.1.1</t>
  </si>
  <si>
    <t>201016271318.1.1.1</t>
  </si>
  <si>
    <t>201016271319.1.1.1</t>
  </si>
  <si>
    <t>201016271321.1.1.1</t>
  </si>
  <si>
    <t>201016270915.1.1.1</t>
  </si>
  <si>
    <t>H31_Material_Hig</t>
  </si>
  <si>
    <t>201016270880.1.1.1</t>
  </si>
  <si>
    <t>201016270883.1.1.1</t>
  </si>
  <si>
    <t>201016270878.1.1.1</t>
  </si>
  <si>
    <t>201016270881.1.1.1</t>
  </si>
  <si>
    <t>201016271293.1.1.1</t>
  </si>
  <si>
    <t>H41_CONC_Leito2</t>
  </si>
  <si>
    <t>201016271292.1.1.1</t>
  </si>
  <si>
    <t>201016271289.1.1.1</t>
  </si>
  <si>
    <t>H41_CONC_Leito1</t>
  </si>
  <si>
    <t>201016271288.1.1.1</t>
  </si>
  <si>
    <t>201016271286.1.1.1</t>
  </si>
  <si>
    <t>201016271299.1.1.1</t>
  </si>
  <si>
    <t>H41_CONC_Leito3</t>
  </si>
  <si>
    <t>201016271300.1.1.1</t>
  </si>
  <si>
    <t>201016271296.1.1.1</t>
  </si>
  <si>
    <t>201016271297.1.1.1</t>
  </si>
  <si>
    <t>201016271301.1.1.1</t>
  </si>
  <si>
    <t>201016271302.1.1.1</t>
  </si>
  <si>
    <t>201016271291.1.1.1</t>
  </si>
  <si>
    <t>201016271294.1.1.1</t>
  </si>
  <si>
    <t>201016271285.1.1.1</t>
  </si>
  <si>
    <t>201016271287.1.1.1</t>
  </si>
  <si>
    <t>201016271298.1.1.1</t>
  </si>
  <si>
    <t>201016271290.1.1.1</t>
  </si>
  <si>
    <t>201016271295.1.1.1</t>
  </si>
  <si>
    <t>201016271304.1.1.1</t>
  </si>
  <si>
    <t>H41_TERM_Leito4</t>
  </si>
  <si>
    <t>201016271305.1.1.1</t>
  </si>
  <si>
    <t>201016271308.1.1.1</t>
  </si>
  <si>
    <t>201016271307.1.1.1</t>
  </si>
  <si>
    <t>201016271306.1.1.1</t>
  </si>
  <si>
    <t>201016271303.1.1.1</t>
  </si>
  <si>
    <t>201016271281.1.1.1</t>
  </si>
  <si>
    <t>H41_Posto Enf</t>
  </si>
  <si>
    <t>201016271283.1.1.1</t>
  </si>
  <si>
    <t>H41_Presc Med</t>
  </si>
  <si>
    <t>201016271278.1.1.1</t>
  </si>
  <si>
    <t>201016271279.1.1.1</t>
  </si>
  <si>
    <t>201016271284.1.1.1</t>
  </si>
  <si>
    <t>201016271282.1.1.1</t>
  </si>
  <si>
    <t>201016271280.1.1.1</t>
  </si>
  <si>
    <t>201016271315.1.1.1</t>
  </si>
  <si>
    <t>H41_Material_Hig</t>
  </si>
  <si>
    <t>201016271169.1.1.1</t>
  </si>
  <si>
    <t>H38_CONC_Leito1</t>
  </si>
  <si>
    <t>Piauí</t>
  </si>
  <si>
    <t>201016271182.1.1.1</t>
  </si>
  <si>
    <t>H38_CONC_Leito3</t>
  </si>
  <si>
    <t>201016271177.1.1.1</t>
  </si>
  <si>
    <t>201016271168.1.1.1</t>
  </si>
  <si>
    <t>201016271171.1.1.1</t>
  </si>
  <si>
    <t>H38_CONC_Leito2</t>
  </si>
  <si>
    <t>201016271178.1.1.1</t>
  </si>
  <si>
    <t>201016271175.1.1.1</t>
  </si>
  <si>
    <t>201016271180.1.1.1</t>
  </si>
  <si>
    <t>201016271179.1.1.1</t>
  </si>
  <si>
    <t>201016271165.1.1.1</t>
  </si>
  <si>
    <t>201016271174.1.1.1</t>
  </si>
  <si>
    <t>201016271173.1.1.1</t>
  </si>
  <si>
    <t>201016271167.1.1.1</t>
  </si>
  <si>
    <t>201016271181.1.1.1</t>
  </si>
  <si>
    <t>201016271170.1.1.1</t>
  </si>
  <si>
    <t>201016271172.1.1.1</t>
  </si>
  <si>
    <t>201016271191.1.1.1</t>
  </si>
  <si>
    <t>H38_TERM_Leito5</t>
  </si>
  <si>
    <t>201016271188.1.1.1</t>
  </si>
  <si>
    <t>H38_TERM_Leito4</t>
  </si>
  <si>
    <t>201016271193.1.1.1</t>
  </si>
  <si>
    <t>201016271185.1.1.1</t>
  </si>
  <si>
    <t>201016271184.1.1.1</t>
  </si>
  <si>
    <t>201016271194.1.1.1</t>
  </si>
  <si>
    <t>201016271190.1.1.1</t>
  </si>
  <si>
    <t>201016271192.1.1.1</t>
  </si>
  <si>
    <t>201016271183.1.1.1</t>
  </si>
  <si>
    <t>201016271189.1.1.1</t>
  </si>
  <si>
    <t>201016271187.1.1.1</t>
  </si>
  <si>
    <t>201016271186.1.1.1</t>
  </si>
  <si>
    <t>201016271161.1.1.1</t>
  </si>
  <si>
    <t>H38_Posto Enf</t>
  </si>
  <si>
    <t>201016271159.1.1.1</t>
  </si>
  <si>
    <t>201016271164.1.1.1</t>
  </si>
  <si>
    <t>H38_Presc Med</t>
  </si>
  <si>
    <t>201016271160.1.1.1</t>
  </si>
  <si>
    <t>201016271158.1.1.1</t>
  </si>
  <si>
    <t>201016271162.1.1.1</t>
  </si>
  <si>
    <t>201016271163.1.1.1</t>
  </si>
  <si>
    <t>201016271195.1.1.1</t>
  </si>
  <si>
    <t>H38_Material_Hig</t>
  </si>
  <si>
    <t>201016270365.1.1.1</t>
  </si>
  <si>
    <t>H18_CONC_Leito1</t>
  </si>
  <si>
    <t>201016270373.1.1.1</t>
  </si>
  <si>
    <t>H18_CONC_Leito2</t>
  </si>
  <si>
    <t>201016270366.1.1.1</t>
  </si>
  <si>
    <t>201016270375.1.1.1</t>
  </si>
  <si>
    <t>201016270374.1.1.1</t>
  </si>
  <si>
    <t>201016270377.1.1.1</t>
  </si>
  <si>
    <t>H18_CONC_Leito3</t>
  </si>
  <si>
    <t>201016270368.1.1.1</t>
  </si>
  <si>
    <t>201016270367.1.1.1</t>
  </si>
  <si>
    <t>201016270371.1.1.1</t>
  </si>
  <si>
    <t>201016270372.1.1.1</t>
  </si>
  <si>
    <t>201016270379.1.1.1</t>
  </si>
  <si>
    <t>201016270382.1.1.1</t>
  </si>
  <si>
    <t>201016270376.1.1.1</t>
  </si>
  <si>
    <t>201016270381.1.1.1</t>
  </si>
  <si>
    <t>201016270369.1.1.1</t>
  </si>
  <si>
    <t>201016270380.1.1.1</t>
  </si>
  <si>
    <t>201016270378.1.1.1</t>
  </si>
  <si>
    <t>201016270370.1.1.1</t>
  </si>
  <si>
    <t>201016270389.1.1.1</t>
  </si>
  <si>
    <t>H18_TERM_Leito5</t>
  </si>
  <si>
    <t>201016270391.1.1.1</t>
  </si>
  <si>
    <t>201016270386.1.1.1</t>
  </si>
  <si>
    <t>H18_TERM_Leito4</t>
  </si>
  <si>
    <t>201016270383.1.1.1</t>
  </si>
  <si>
    <t>201016270393.1.1.1</t>
  </si>
  <si>
    <t>201016270387.1.1.1</t>
  </si>
  <si>
    <t>201016270392.1.1.1</t>
  </si>
  <si>
    <t>201016270385.1.1.1</t>
  </si>
  <si>
    <t>201016270388.1.1.1</t>
  </si>
  <si>
    <t>201016270384.1.1.1</t>
  </si>
  <si>
    <t>201016270394.1.1.1</t>
  </si>
  <si>
    <t>201016270390.1.1.1</t>
  </si>
  <si>
    <t>201016270358.1.1.1</t>
  </si>
  <si>
    <t>H18_Posto Enf</t>
  </si>
  <si>
    <t>201016270361.1.1.1</t>
  </si>
  <si>
    <t>201016270395.1.1.1</t>
  </si>
  <si>
    <t>H18_Material_Hig</t>
  </si>
  <si>
    <t>201016270363.1.1.1</t>
  </si>
  <si>
    <t>H18_Presc Med</t>
  </si>
  <si>
    <t>201016270360.1.1.1</t>
  </si>
  <si>
    <t>201016270364.1.1.1</t>
  </si>
  <si>
    <t>201016270362.1.1.1</t>
  </si>
  <si>
    <t>201016270359.1.1.1</t>
  </si>
  <si>
    <t>201016271050.1.1.1</t>
  </si>
  <si>
    <t>H35_CONC_Leito1</t>
  </si>
  <si>
    <t>Quallix DTH5</t>
  </si>
  <si>
    <t>Álccol 70%</t>
  </si>
  <si>
    <t>201016271049.1.1.1</t>
  </si>
  <si>
    <t>201016271046.1.1.1</t>
  </si>
  <si>
    <t>201016271047.1.1.1</t>
  </si>
  <si>
    <t>201016271052.1.1.1</t>
  </si>
  <si>
    <t>H35_CONC_Leito2</t>
  </si>
  <si>
    <t>201016271051.1.1.1</t>
  </si>
  <si>
    <t>201016271048.1.1.1</t>
  </si>
  <si>
    <t>201016271045.1.1.1</t>
  </si>
  <si>
    <t>201016271062.1.1.1</t>
  </si>
  <si>
    <t>H35_CONC_Leito3</t>
  </si>
  <si>
    <t>201016271053.1.1.1</t>
  </si>
  <si>
    <t>201016271061.1.1.1</t>
  </si>
  <si>
    <t>201016271057.1.1.1</t>
  </si>
  <si>
    <t>201016271058.1.1.1</t>
  </si>
  <si>
    <t>201016271055.1.1.1</t>
  </si>
  <si>
    <t>201016271059.1.1.1</t>
  </si>
  <si>
    <t>201016271054.1.1.1</t>
  </si>
  <si>
    <t>201016271060.1.1.1</t>
  </si>
  <si>
    <t>201016271056.1.1.1</t>
  </si>
  <si>
    <t>201016271069.1.1.1</t>
  </si>
  <si>
    <t>H35_TERM_Leito5</t>
  </si>
  <si>
    <t>201016271066.1.1.1</t>
  </si>
  <si>
    <t>H35_TERM_Leito4</t>
  </si>
  <si>
    <t>201016271064.1.1.1</t>
  </si>
  <si>
    <t>201016271068.1.1.1</t>
  </si>
  <si>
    <t>201016271063.1.1.1</t>
  </si>
  <si>
    <t>201016271070.1.1.1</t>
  </si>
  <si>
    <t>201016271074.1.1.1</t>
  </si>
  <si>
    <t>201016271071.1.1.1</t>
  </si>
  <si>
    <t>201016271073.1.1.1</t>
  </si>
  <si>
    <t>201016271065.1.1.1</t>
  </si>
  <si>
    <t>201016271072.1.1.1</t>
  </si>
  <si>
    <t>201016271039.1.1.1</t>
  </si>
  <si>
    <t>H35_Posto Enf</t>
  </si>
  <si>
    <t>201016271040.1.1.1</t>
  </si>
  <si>
    <t>201016271038.1.1.1</t>
  </si>
  <si>
    <t>201016271042.1.1.1</t>
  </si>
  <si>
    <t>201016271043.1.1.1</t>
  </si>
  <si>
    <t>H35_Presc Med</t>
  </si>
  <si>
    <t>201016271041.1.1.1</t>
  </si>
  <si>
    <t>201016271075.1.1.1</t>
  </si>
  <si>
    <t>H35_Material_Hig</t>
  </si>
  <si>
    <t>201016271044.1.1.1</t>
  </si>
  <si>
    <t>201016270730.1.1.1</t>
  </si>
  <si>
    <t>H27_CONC_Leito1</t>
  </si>
  <si>
    <t>201016270734.1.1.1</t>
  </si>
  <si>
    <t>H27_CONC_Leito2</t>
  </si>
  <si>
    <t>201016270727.1.1.1</t>
  </si>
  <si>
    <t>201016270737.1.1.1</t>
  </si>
  <si>
    <t>H27_CONC_Leito3</t>
  </si>
  <si>
    <t>201016270729.1.1.1</t>
  </si>
  <si>
    <t>201016270726.1.1.1</t>
  </si>
  <si>
    <t>201016270738.1.1.1</t>
  </si>
  <si>
    <t>201016270728.1.1.1</t>
  </si>
  <si>
    <t>201016270741.1.1.1</t>
  </si>
  <si>
    <t>201016270740.1.1.1</t>
  </si>
  <si>
    <t>201016270742.1.1.1</t>
  </si>
  <si>
    <t>201016270739.1.1.1</t>
  </si>
  <si>
    <t>201016270733.1.1.1</t>
  </si>
  <si>
    <t>201016270732.1.1.1</t>
  </si>
  <si>
    <t>201016270735.1.1.1</t>
  </si>
  <si>
    <t>201016270736.1.1.1</t>
  </si>
  <si>
    <t>201016270725.1.1.1</t>
  </si>
  <si>
    <t>201016270731.1.1.1</t>
  </si>
  <si>
    <t>201016270747.1.1.1</t>
  </si>
  <si>
    <t>H27_TERM_Leito4</t>
  </si>
  <si>
    <t>201016270754.1.1.1</t>
  </si>
  <si>
    <t>H27_TERM_Leito5</t>
  </si>
  <si>
    <t>201016270750.1.1.1</t>
  </si>
  <si>
    <t>201016270743.1.1.1</t>
  </si>
  <si>
    <t>201016270744.1.1.1</t>
  </si>
  <si>
    <t>201016270752.1.1.1</t>
  </si>
  <si>
    <t>201016270748.1.1.1</t>
  </si>
  <si>
    <t>201016270749.1.1.1</t>
  </si>
  <si>
    <t>201016270753.1.1.1</t>
  </si>
  <si>
    <t>201016270751.1.1.1</t>
  </si>
  <si>
    <t>201016270746.1.1.1</t>
  </si>
  <si>
    <t>201016270745.1.1.1</t>
  </si>
  <si>
    <t>201016270718.1.1.1</t>
  </si>
  <si>
    <t>H27_Posto Enf</t>
  </si>
  <si>
    <t>201016270755.1.1.1</t>
  </si>
  <si>
    <t>H27_Material_Hig</t>
  </si>
  <si>
    <t>201016270719.1.1.1</t>
  </si>
  <si>
    <t>201016270720.1.1.1</t>
  </si>
  <si>
    <t>201016270723.1.1.1</t>
  </si>
  <si>
    <t>H27_Presc Med</t>
  </si>
  <si>
    <t>201016270721.1.1.1</t>
  </si>
  <si>
    <t>201016270724.1.1.1</t>
  </si>
  <si>
    <t>201016270298.1.1.1</t>
  </si>
  <si>
    <t>H16_CONC_Leito3</t>
  </si>
  <si>
    <t>Goiás</t>
  </si>
  <si>
    <t>201016270285.1.1.1</t>
  </si>
  <si>
    <t>H16_CONC_Leito1</t>
  </si>
  <si>
    <t>201016270293.1.1.1</t>
  </si>
  <si>
    <t>H16_CONC_Leito2</t>
  </si>
  <si>
    <t>201016270287.1.1.1</t>
  </si>
  <si>
    <t>201016270291.1.1.1</t>
  </si>
  <si>
    <t>201016270288.1.1.1</t>
  </si>
  <si>
    <t>201016270295.1.1.1</t>
  </si>
  <si>
    <t>201016270292.1.1.1</t>
  </si>
  <si>
    <t>201016270289.1.1.1</t>
  </si>
  <si>
    <t>201016270296.1.1.1</t>
  </si>
  <si>
    <t>201016270294.1.1.1</t>
  </si>
  <si>
    <t>201016270299.1.1.1</t>
  </si>
  <si>
    <t>201016270301.1.1.1</t>
  </si>
  <si>
    <t>201016270290.1.1.1</t>
  </si>
  <si>
    <t>201016270300.1.1.1</t>
  </si>
  <si>
    <t>201016270286.1.1.1</t>
  </si>
  <si>
    <t>201016270297.1.1.1</t>
  </si>
  <si>
    <t>201016270302.1.1.1</t>
  </si>
  <si>
    <t>201016270305.1.1.1</t>
  </si>
  <si>
    <t>H16_TERM_Leito4</t>
  </si>
  <si>
    <t>201016270303.1.1.1</t>
  </si>
  <si>
    <t>201016270304.1.1.1</t>
  </si>
  <si>
    <t>201016270306.1.1.1</t>
  </si>
  <si>
    <t>201016270307.1.1.1</t>
  </si>
  <si>
    <t>201016270308.1.1.1</t>
  </si>
  <si>
    <t>201016270279.1.1.1</t>
  </si>
  <si>
    <t>H16_Posto Enf</t>
  </si>
  <si>
    <t>201016270315.1.1.1</t>
  </si>
  <si>
    <t>H16_Material_Hig</t>
  </si>
  <si>
    <t>201016270284.1.1.1</t>
  </si>
  <si>
    <t>H16_Presc Med</t>
  </si>
  <si>
    <t>201016270283.1.1.1</t>
  </si>
  <si>
    <t>201016270278.1.1.1</t>
  </si>
  <si>
    <t>201016270282.1.1.1</t>
  </si>
  <si>
    <t>201016270280.1.1.1</t>
  </si>
  <si>
    <t>201016270281.1.1.1</t>
  </si>
  <si>
    <t>201016270572.1.1.1</t>
  </si>
  <si>
    <t>H23_CONC_Leito2</t>
  </si>
  <si>
    <t>201016270577.1.1.1</t>
  </si>
  <si>
    <t>H23_CONC_Leito3</t>
  </si>
  <si>
    <t>201016270580.1.1.1</t>
  </si>
  <si>
    <t>201016270574.1.1.1</t>
  </si>
  <si>
    <t>201016270581.1.1.1</t>
  </si>
  <si>
    <t>201016270578.1.1.1</t>
  </si>
  <si>
    <t>201016270579.1.1.1</t>
  </si>
  <si>
    <t>201016270571.1.1.1</t>
  </si>
  <si>
    <t>201016270567.1.1.1</t>
  </si>
  <si>
    <t>H23_CONC_Leito1</t>
  </si>
  <si>
    <t>201016270569.1.1.1</t>
  </si>
  <si>
    <t>201016270570.1.1.1</t>
  </si>
  <si>
    <t>201016270582.1.1.1</t>
  </si>
  <si>
    <t>201016270576.1.1.1</t>
  </si>
  <si>
    <t>201016270565.1.1.1</t>
  </si>
  <si>
    <t>201016270568.1.1.1</t>
  </si>
  <si>
    <t>201016270573.1.1.1</t>
  </si>
  <si>
    <t>201016270566.1.1.1</t>
  </si>
  <si>
    <t>201016270575.1.1.1</t>
  </si>
  <si>
    <t>201016270592.1.1.1</t>
  </si>
  <si>
    <t>H23_TERM_Leito5</t>
  </si>
  <si>
    <t>201016270589.1.1.1</t>
  </si>
  <si>
    <t>201016270593.1.1.1</t>
  </si>
  <si>
    <t>201016270590.1.1.1</t>
  </si>
  <si>
    <t>201016270591.1.1.1</t>
  </si>
  <si>
    <t>201016270594.1.1.1</t>
  </si>
  <si>
    <t>201016270584.1.1.1</t>
  </si>
  <si>
    <t>H23_TERM_Leito4</t>
  </si>
  <si>
    <t>201016270583.1.1.1</t>
  </si>
  <si>
    <t>201016270588.1.1.1</t>
  </si>
  <si>
    <t>201016270587.1.1.1</t>
  </si>
  <si>
    <t>201016270585.1.1.1</t>
  </si>
  <si>
    <t>201016270558.1.1.1</t>
  </si>
  <si>
    <t>H23_Posto Enf</t>
  </si>
  <si>
    <t>201016270562.1.1.1</t>
  </si>
  <si>
    <t>201016270561.1.1.1</t>
  </si>
  <si>
    <t>201016270559.1.1.1</t>
  </si>
  <si>
    <t>201016270563.1.1.1</t>
  </si>
  <si>
    <t>H23_Presc Med</t>
  </si>
  <si>
    <t>201016270595.1.1.1</t>
  </si>
  <si>
    <t>H23_Material_Hig</t>
  </si>
  <si>
    <t>201016270564.1.1.1</t>
  </si>
  <si>
    <t>201016270560.1.1.1</t>
  </si>
  <si>
    <t>201016270940.1.1.1</t>
  </si>
  <si>
    <t>H32_CONC_Leito3</t>
  </si>
  <si>
    <t>201016270929.1.1.1</t>
  </si>
  <si>
    <t>H32_CONC_Leito1</t>
  </si>
  <si>
    <t>201016270936.1.1.1</t>
  </si>
  <si>
    <t>H32_CONC_Leito2</t>
  </si>
  <si>
    <t>201016270926.1.1.1</t>
  </si>
  <si>
    <t>201016270934.1.1.1</t>
  </si>
  <si>
    <t>201016270935.1.1.1</t>
  </si>
  <si>
    <t>201016270937.1.1.1</t>
  </si>
  <si>
    <t>201016270932.1.1.1</t>
  </si>
  <si>
    <t>201016270938.1.1.1</t>
  </si>
  <si>
    <t>201016270931.1.1.1</t>
  </si>
  <si>
    <t>201016270927.1.1.1</t>
  </si>
  <si>
    <t>201016270942.1.1.1</t>
  </si>
  <si>
    <t>201016270925.1.1.1</t>
  </si>
  <si>
    <t>201016270933.1.1.1</t>
  </si>
  <si>
    <t>201016270928.1.1.1</t>
  </si>
  <si>
    <t>201016270930.1.1.1</t>
  </si>
  <si>
    <t>201016270939.1.1.1</t>
  </si>
  <si>
    <t>201016270948.1.1.1</t>
  </si>
  <si>
    <t>H32_TERM_Leito4</t>
  </si>
  <si>
    <t>201016270943.1.1.1</t>
  </si>
  <si>
    <t>201016270944.1.1.1</t>
  </si>
  <si>
    <t>201016270946.1.1.1</t>
  </si>
  <si>
    <t>201016270945.1.1.1</t>
  </si>
  <si>
    <t>201016270918.1.1.1</t>
  </si>
  <si>
    <t>H32_Posto Enf</t>
  </si>
  <si>
    <t>201016270922.1.1.1</t>
  </si>
  <si>
    <t>201016270921.1.1.1</t>
  </si>
  <si>
    <t>201016270920.1.1.1</t>
  </si>
  <si>
    <t>201016270924.1.1.1</t>
  </si>
  <si>
    <t>H32_Presc Med</t>
  </si>
  <si>
    <t>201016270955.1.1.1</t>
  </si>
  <si>
    <t>H32_Material_Hig</t>
  </si>
  <si>
    <t>201016270923.1.1.1</t>
  </si>
  <si>
    <t>201016270919.1.1.1</t>
  </si>
  <si>
    <t>201016270337.1.1.1</t>
  </si>
  <si>
    <t>H17_CONC_Leito3</t>
  </si>
  <si>
    <t>201016270328.1.1.1</t>
  </si>
  <si>
    <t>H17_CONC_Leito1</t>
  </si>
  <si>
    <t>201016270341.1.1.1</t>
  </si>
  <si>
    <t>201016270338.1.1.1</t>
  </si>
  <si>
    <t>201016270342.1.1.1</t>
  </si>
  <si>
    <t>201016270325.1.1.1</t>
  </si>
  <si>
    <t>201016270326.1.1.1</t>
  </si>
  <si>
    <t>201016270327.1.1.1</t>
  </si>
  <si>
    <t>201016270329.1.1.1</t>
  </si>
  <si>
    <t>201016270339.1.1.1</t>
  </si>
  <si>
    <t>201016270330.1.1.1</t>
  </si>
  <si>
    <t>201016270340.1.1.1</t>
  </si>
  <si>
    <t>201016270353.1.1.1</t>
  </si>
  <si>
    <t>H17_TERM_Leito5</t>
  </si>
  <si>
    <t>201016270352.1.1.1</t>
  </si>
  <si>
    <t>201016270349.1.1.1</t>
  </si>
  <si>
    <t>201016270344.1.1.1</t>
  </si>
  <si>
    <t>H17_TERM_Leito4</t>
  </si>
  <si>
    <t>201016270347.1.1.1</t>
  </si>
  <si>
    <t>201016270343.1.1.1</t>
  </si>
  <si>
    <t>201016270345.1.1.1</t>
  </si>
  <si>
    <t>201016270350.1.1.1</t>
  </si>
  <si>
    <t>201016270346.1.1.1</t>
  </si>
  <si>
    <t>201016270351.1.1.1</t>
  </si>
  <si>
    <t>201016270355.1.1.1</t>
  </si>
  <si>
    <t>H17_Material_Hig</t>
  </si>
  <si>
    <t>201016270323.1.1.1</t>
  </si>
  <si>
    <t>H17_Presc Med</t>
  </si>
  <si>
    <t>201016270322.1.1.1</t>
  </si>
  <si>
    <t>H17_Posto Enf</t>
  </si>
  <si>
    <t>201016270321.1.1.1</t>
  </si>
  <si>
    <t>201016270319.1.1.1</t>
  </si>
  <si>
    <t>201016270320.1.1.1</t>
  </si>
  <si>
    <t>201016270318.1.1.1</t>
  </si>
  <si>
    <t>201016270324.1.1.1</t>
  </si>
  <si>
    <t>201016270128.1.1.1</t>
  </si>
  <si>
    <t>H12_CONC_Leito1</t>
  </si>
  <si>
    <t>201016270133.1.1.1</t>
  </si>
  <si>
    <t>H12_CONC_Leito2</t>
  </si>
  <si>
    <t>201016270134.1.1.1</t>
  </si>
  <si>
    <t>201016270138.1.1.1</t>
  </si>
  <si>
    <t>H12_CONC_Leito3</t>
  </si>
  <si>
    <t>201016270131.1.1.1</t>
  </si>
  <si>
    <t>201016270136.1.1.1</t>
  </si>
  <si>
    <t>201016270139.1.1.1</t>
  </si>
  <si>
    <t>201016270140.1.1.1</t>
  </si>
  <si>
    <t>201016270127.1.1.1</t>
  </si>
  <si>
    <t>201016270125.1.1.1</t>
  </si>
  <si>
    <t>201016270142.1.1.1</t>
  </si>
  <si>
    <t>201016270129.1.1.1</t>
  </si>
  <si>
    <t>201016270132.1.1.1</t>
  </si>
  <si>
    <t>201016270137.1.1.1</t>
  </si>
  <si>
    <t>201016270126.1.1.1</t>
  </si>
  <si>
    <t>201016270130.1.1.1</t>
  </si>
  <si>
    <t>201016270135.1.1.1</t>
  </si>
  <si>
    <t>201016270141.1.1.1</t>
  </si>
  <si>
    <t>201016270119.1.1.1</t>
  </si>
  <si>
    <t>H12_Posto Enf</t>
  </si>
  <si>
    <t>201016270123.1.1.1</t>
  </si>
  <si>
    <t>H12_Presc Med</t>
  </si>
  <si>
    <t>201016270118.1.1.1</t>
  </si>
  <si>
    <t>201016270124.1.1.1</t>
  </si>
  <si>
    <t>201016270155.1.1.1</t>
  </si>
  <si>
    <t>H12_Material_Hig</t>
  </si>
  <si>
    <t>201016270120.1.1.1</t>
  </si>
  <si>
    <t>201016270121.1.1.1</t>
  </si>
  <si>
    <t>201016270122.1.1.1</t>
  </si>
  <si>
    <t>201016269931.1.1.1</t>
  </si>
  <si>
    <t>H7_CONC_Leito2</t>
  </si>
  <si>
    <t>201016269936.1.1.1</t>
  </si>
  <si>
    <t>201016269932.1.1.1</t>
  </si>
  <si>
    <t>201016269926.1.1.1</t>
  </si>
  <si>
    <t>H7_CONC_Leito1</t>
  </si>
  <si>
    <t>201016269925.1.1.1</t>
  </si>
  <si>
    <t>201016269937.1.1.1</t>
  </si>
  <si>
    <t>H7_CONC_Leito3</t>
  </si>
  <si>
    <t>201016269942.1.1.1</t>
  </si>
  <si>
    <t>201016269927.1.1.1</t>
  </si>
  <si>
    <t>201016269941.1.1.1</t>
  </si>
  <si>
    <t>201016269929.1.1.1</t>
  </si>
  <si>
    <t>201016269933.1.1.1</t>
  </si>
  <si>
    <t>201016269938.1.1.1</t>
  </si>
  <si>
    <t>201016269928.1.1.1</t>
  </si>
  <si>
    <t>201016269935.1.1.1</t>
  </si>
  <si>
    <t>201016269939.1.1.1</t>
  </si>
  <si>
    <t>201016269930.1.1.1</t>
  </si>
  <si>
    <t>201016269940.1.1.1</t>
  </si>
  <si>
    <t>201016269934.1.1.1</t>
  </si>
  <si>
    <t>201016269944.1.1.1</t>
  </si>
  <si>
    <t>H7_TERM_Leito4</t>
  </si>
  <si>
    <t>201016269947.1.1.1</t>
  </si>
  <si>
    <t>201016269953.1.1.1</t>
  </si>
  <si>
    <t>H7_TERM_Leito5</t>
  </si>
  <si>
    <t>201016269949.1.1.1</t>
  </si>
  <si>
    <t>201016269954.1.1.1</t>
  </si>
  <si>
    <t>201016269943.1.1.1</t>
  </si>
  <si>
    <t>201016269952.1.1.1</t>
  </si>
  <si>
    <t>201016269945.1.1.1</t>
  </si>
  <si>
    <t>201016269948.1.1.1</t>
  </si>
  <si>
    <t>201016269946.1.1.1</t>
  </si>
  <si>
    <t>201016269950.1.1.1</t>
  </si>
  <si>
    <t>201016269951.1.1.1</t>
  </si>
  <si>
    <t>201016269919.1.1.1</t>
  </si>
  <si>
    <t>H7_Posto Enf</t>
  </si>
  <si>
    <t>201016269920.1.1.1</t>
  </si>
  <si>
    <t>201016269921.1.1.1</t>
  </si>
  <si>
    <t>201016269924.1.1.1</t>
  </si>
  <si>
    <t>H7_Presc Med</t>
  </si>
  <si>
    <t>201016269923.1.1.1</t>
  </si>
  <si>
    <t>201016269922.1.1.1</t>
  </si>
  <si>
    <t>201016269955.1.1.1</t>
  </si>
  <si>
    <t>H7_Material_Hig</t>
  </si>
  <si>
    <t>201016270805.1.1.1</t>
  </si>
  <si>
    <t>H29_CONC_Leito1</t>
  </si>
  <si>
    <t>201016270809.1.1.1</t>
  </si>
  <si>
    <t>201016270807.1.1.1</t>
  </si>
  <si>
    <t>201016270811.1.1.1</t>
  </si>
  <si>
    <t>H29_CONC_Leito2</t>
  </si>
  <si>
    <t>201016270820.1.1.1</t>
  </si>
  <si>
    <t>H29_CONC_Leito3</t>
  </si>
  <si>
    <t>201016270817.1.1.1</t>
  </si>
  <si>
    <t>201016270818.1.1.1</t>
  </si>
  <si>
    <t>201016270816.1.1.1</t>
  </si>
  <si>
    <t>201016270806.1.1.1</t>
  </si>
  <si>
    <t>201016270815.1.1.1</t>
  </si>
  <si>
    <t>201016270814.1.1.1</t>
  </si>
  <si>
    <t>201016270813.1.1.1</t>
  </si>
  <si>
    <t>201016270822.1.1.1</t>
  </si>
  <si>
    <t>201016270812.1.1.1</t>
  </si>
  <si>
    <t>201016270808.1.1.1</t>
  </si>
  <si>
    <t>201016270819.1.1.1</t>
  </si>
  <si>
    <t>201016270821.1.1.1</t>
  </si>
  <si>
    <t>201016270810.1.1.1</t>
  </si>
  <si>
    <t>201016270828.1.1.1</t>
  </si>
  <si>
    <t>H29_TERM_Leito4</t>
  </si>
  <si>
    <t>201016270824.1.1.1</t>
  </si>
  <si>
    <t>201016270832.1.1.1</t>
  </si>
  <si>
    <t>H29_TERM_Leito5</t>
  </si>
  <si>
    <t>201016270831.1.1.1</t>
  </si>
  <si>
    <t>201016270830.1.1.1</t>
  </si>
  <si>
    <t>201016270826.1.1.1</t>
  </si>
  <si>
    <t>201016270827.1.1.1</t>
  </si>
  <si>
    <t>201016270834.1.1.1</t>
  </si>
  <si>
    <t>201016270833.1.1.1</t>
  </si>
  <si>
    <t>201016270829.1.1.1</t>
  </si>
  <si>
    <t>201016270823.1.1.1</t>
  </si>
  <si>
    <t>201016270825.1.1.1</t>
  </si>
  <si>
    <t>201016270802.1.1.1</t>
  </si>
  <si>
    <t>H29_Posto Enf</t>
  </si>
  <si>
    <t>201016270835.1.1.1</t>
  </si>
  <si>
    <t>H29_Material_Hig</t>
  </si>
  <si>
    <t>201016270803.1.1.1</t>
  </si>
  <si>
    <t>H29_Presc Med</t>
  </si>
  <si>
    <t>201016270801.1.1.1</t>
  </si>
  <si>
    <t>201016270800.1.1.1</t>
  </si>
  <si>
    <t>201016270804.1.1.1</t>
  </si>
  <si>
    <t>201016270799.1.1.1</t>
  </si>
  <si>
    <t>201016270798.1.1.1</t>
  </si>
  <si>
    <t>200918269735.1.1.1</t>
  </si>
  <si>
    <t>H2_CONC_Leito3</t>
  </si>
  <si>
    <t>200918269727.1.1.1</t>
  </si>
  <si>
    <t>H2_CONC_Leito2</t>
  </si>
  <si>
    <t>200918269732.1.1.1</t>
  </si>
  <si>
    <t>200918269726.1.1.1</t>
  </si>
  <si>
    <t>H2_CONC_Leito1</t>
  </si>
  <si>
    <t>200918269731.1.1.1</t>
  </si>
  <si>
    <t>200918269730.1.1.1</t>
  </si>
  <si>
    <t>200918269725.1.1.1</t>
  </si>
  <si>
    <t>200918269729.1.1.1</t>
  </si>
  <si>
    <t>200918269736.1.1.1</t>
  </si>
  <si>
    <t>200918269738.1.1.1</t>
  </si>
  <si>
    <t>200918269728.1.1.1</t>
  </si>
  <si>
    <t>200918269723.1.1.1</t>
  </si>
  <si>
    <t>200918269734.1.1.1</t>
  </si>
  <si>
    <t>200918269724.1.1.1</t>
  </si>
  <si>
    <t>200918269721.1.1.1</t>
  </si>
  <si>
    <t>200918269737.1.1.1</t>
  </si>
  <si>
    <t>200918269733.1.1.1</t>
  </si>
  <si>
    <t>200918269683.1.1.1</t>
  </si>
  <si>
    <t>H1_CONC_Leito1</t>
  </si>
  <si>
    <t>200918269691.1.1.1</t>
  </si>
  <si>
    <t>H1_CONC_Leito2</t>
  </si>
  <si>
    <t>200918269695.1.1.1</t>
  </si>
  <si>
    <t>H1_CONC_Leito3</t>
  </si>
  <si>
    <t>200918269690.1.1.1</t>
  </si>
  <si>
    <t>200918269687.1.1.1</t>
  </si>
  <si>
    <t>200918269698.1.1.1</t>
  </si>
  <si>
    <t>200918269689.1.1.1</t>
  </si>
  <si>
    <t>200918269696.1.1.1</t>
  </si>
  <si>
    <t>200918269697.1.1.1</t>
  </si>
  <si>
    <t>200918269688.1.1.1</t>
  </si>
  <si>
    <t>200918269693.1.1.1</t>
  </si>
  <si>
    <t>200918269685.1.1.1</t>
  </si>
  <si>
    <t>200918269699.1.1.1</t>
  </si>
  <si>
    <t>200918269700.1.1.1</t>
  </si>
  <si>
    <t>200918269692.1.1.1</t>
  </si>
  <si>
    <t>200918269686.1.1.1</t>
  </si>
  <si>
    <t>200918269694.1.1.1</t>
  </si>
  <si>
    <t>200918269746.1.1.1</t>
  </si>
  <si>
    <t>H2_TERM_Leito5</t>
  </si>
  <si>
    <t>200918269750.1.1.1</t>
  </si>
  <si>
    <t>200918269745.1.1.1</t>
  </si>
  <si>
    <t>200918269741.1.1.1</t>
  </si>
  <si>
    <t>H2_TERM_Leito4</t>
  </si>
  <si>
    <t>200918269747.1.1.1</t>
  </si>
  <si>
    <t>200918269743.1.1.1</t>
  </si>
  <si>
    <t>200918269744.1.1.1</t>
  </si>
  <si>
    <t>200918269739.1.1.1</t>
  </si>
  <si>
    <t>200918269740.1.1.1</t>
  </si>
  <si>
    <t>200918269749.1.1.1</t>
  </si>
  <si>
    <t>200918269742.1.1.1</t>
  </si>
  <si>
    <t>200918269712.1.1.1</t>
  </si>
  <si>
    <t>H1_TERM_Leito5</t>
  </si>
  <si>
    <t>200918269748.1.1.1</t>
  </si>
  <si>
    <t>200918269710.1.1.1</t>
  </si>
  <si>
    <t>200918269711.1.1.1</t>
  </si>
  <si>
    <t>200918269701.1.1.1</t>
  </si>
  <si>
    <t>H1_TERM_Leito4</t>
  </si>
  <si>
    <t>200918269703.1.1.1</t>
  </si>
  <si>
    <t>200918269708.1.1.1</t>
  </si>
  <si>
    <t>200918269705.1.1.1</t>
  </si>
  <si>
    <t>200918269709.1.1.1</t>
  </si>
  <si>
    <t>200918269702.1.1.1</t>
  </si>
  <si>
    <t>200918269706.1.1.1</t>
  </si>
  <si>
    <t>200918269704.1.1.1</t>
  </si>
  <si>
    <t>200918269707.1.1.1</t>
  </si>
  <si>
    <t>200918269717.1.1.1</t>
  </si>
  <si>
    <t>H2_Posto Enf</t>
  </si>
  <si>
    <t>200918269719.1.1.1</t>
  </si>
  <si>
    <t>H2_Presc Med</t>
  </si>
  <si>
    <t>200918269751.1.1.1</t>
  </si>
  <si>
    <t>H2_Material_Hig</t>
  </si>
  <si>
    <t>200918269716.1.1.1</t>
  </si>
  <si>
    <t>200918269715.1.1.1</t>
  </si>
  <si>
    <t>200918269714.1.1.1</t>
  </si>
  <si>
    <t>200918269718.1.1.1</t>
  </si>
  <si>
    <t>200918269720.1.1.1</t>
  </si>
  <si>
    <t>200918269681.1.1.1</t>
  </si>
  <si>
    <t>H1_Presc Med</t>
  </si>
  <si>
    <t>200918269677.1.1.1</t>
  </si>
  <si>
    <t>H1_Posto Enf</t>
  </si>
  <si>
    <t>200918269682.1.1.1</t>
  </si>
  <si>
    <t>200918269678.1.1.1</t>
  </si>
  <si>
    <t>200918269713.1.1.1</t>
  </si>
  <si>
    <t>H1_Material_Hig</t>
  </si>
  <si>
    <t>200918269676.1.1.1</t>
  </si>
  <si>
    <t>200918269680.1.1.1</t>
  </si>
  <si>
    <t>200918269679.1.1.1</t>
  </si>
  <si>
    <t>201016270448.1.1.1</t>
  </si>
  <si>
    <t>H20_CONC_Leito1</t>
  </si>
  <si>
    <t>Rio Grande do Norte</t>
  </si>
  <si>
    <t>201016270451.1.1.1</t>
  </si>
  <si>
    <t>H20_CONC_Leito2</t>
  </si>
  <si>
    <t>201016270457.1.1.1</t>
  </si>
  <si>
    <t>H20_CONC_Leito3</t>
  </si>
  <si>
    <t>201016270456.1.1.1</t>
  </si>
  <si>
    <t>201016270447.1.1.1</t>
  </si>
  <si>
    <t>201016270452.1.1.1</t>
  </si>
  <si>
    <t>201016270446.1.1.1</t>
  </si>
  <si>
    <t>201016270445.1.1.1</t>
  </si>
  <si>
    <t>201016270462.1.1.1</t>
  </si>
  <si>
    <t>201016270458.1.1.1</t>
  </si>
  <si>
    <t>201016270455.1.1.1</t>
  </si>
  <si>
    <t>201016270454.1.1.1</t>
  </si>
  <si>
    <t>201016270449.1.1.1</t>
  </si>
  <si>
    <t>201016270461.1.1.1</t>
  </si>
  <si>
    <t>201016270459.1.1.1</t>
  </si>
  <si>
    <t>201016270450.1.1.1</t>
  </si>
  <si>
    <t>201016270460.1.1.1</t>
  </si>
  <si>
    <t>201016270453.1.1.1</t>
  </si>
  <si>
    <t>201016270474.1.1.1</t>
  </si>
  <si>
    <t>H20_TERM_Leito5</t>
  </si>
  <si>
    <t>201016270464.1.1.1</t>
  </si>
  <si>
    <t>H20_TERM_Leito4</t>
  </si>
  <si>
    <t>201016270463.1.1.1</t>
  </si>
  <si>
    <t>201016270466.1.1.1</t>
  </si>
  <si>
    <t>201016270468.1.1.1</t>
  </si>
  <si>
    <t>201016270473.1.1.1</t>
  </si>
  <si>
    <t>201016270467.1.1.1</t>
  </si>
  <si>
    <t>201016270472.1.1.1</t>
  </si>
  <si>
    <t>201016270465.1.1.1</t>
  </si>
  <si>
    <t>201016270471.1.1.1</t>
  </si>
  <si>
    <t>201016270470.1.1.1</t>
  </si>
  <si>
    <t>201016270441.1.1.1</t>
  </si>
  <si>
    <t>H20_Posto Enf</t>
  </si>
  <si>
    <t>201016270443.1.1.1</t>
  </si>
  <si>
    <t>H20_Presc Med</t>
  </si>
  <si>
    <t>201016270440.1.1.1</t>
  </si>
  <si>
    <t>201016270475.1.1.1</t>
  </si>
  <si>
    <t>H20_Material_Hig</t>
  </si>
  <si>
    <t>201016270439.1.1.1</t>
  </si>
  <si>
    <t>201016270442.1.1.1</t>
  </si>
  <si>
    <t>201016270444.1.1.1</t>
  </si>
  <si>
    <t>201016270438.1.1.1</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</si>
</sst>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20">
    <font>
      <sz val="10.0"/>
      <color rgb="FF000000"/>
      <name val="Arial"/>
      <scheme val="minor"/>
    </font>
    <font>
      <b/>
      <color theme="1"/>
      <name val="Arial"/>
      <scheme val="minor"/>
    </font>
    <font>
      <color theme="1"/>
      <name val="Arial"/>
      <scheme val="minor"/>
    </font>
    <font>
      <b/>
      <sz val="11.0"/>
      <color theme="1"/>
      <name val="Arial"/>
    </font>
    <font>
      <color theme="1"/>
      <name val="Arial"/>
    </font>
    <font>
      <b/>
      <color rgb="FFFF0000"/>
      <name val="Arial"/>
    </font>
    <font>
      <i/>
      <color theme="1"/>
      <name val="Arial"/>
    </font>
    <font>
      <b/>
      <color theme="1"/>
      <name val="Arial"/>
    </font>
    <font>
      <sz val="11.0"/>
      <color theme="1"/>
      <name val="Arial"/>
    </font>
    <font>
      <strike/>
      <color theme="1"/>
      <name val="Arial"/>
    </font>
    <font>
      <strike/>
      <color theme="1"/>
      <name val="Arial"/>
      <scheme val="minor"/>
    </font>
    <font>
      <sz val="12.0"/>
      <color theme="1"/>
      <name val="Calibri"/>
    </font>
    <font>
      <b/>
      <sz val="14.0"/>
      <color rgb="FFFF0000"/>
      <name val="Calibri"/>
    </font>
    <font>
      <sz val="10.0"/>
      <color theme="1"/>
      <name val="Lato"/>
    </font>
    <font>
      <b/>
      <sz val="12.0"/>
      <color theme="1"/>
      <name val="Calibri"/>
    </font>
    <font>
      <sz val="11.0"/>
      <color theme="1"/>
      <name val="Arial"/>
      <scheme val="minor"/>
    </font>
    <font>
      <b/>
      <color theme="1"/>
      <name val="Lato"/>
    </font>
    <font>
      <color theme="1"/>
      <name val="Lato"/>
    </font>
    <font>
      <sz val="12.0"/>
      <color theme="1"/>
      <name val="Lato"/>
    </font>
    <font>
      <sz val="9.0"/>
      <color rgb="FF333333"/>
      <name val="&quot;Lucida Grande&quot;"/>
    </font>
  </fonts>
  <fills count="27">
    <fill>
      <patternFill patternType="none"/>
    </fill>
    <fill>
      <patternFill patternType="lightGray"/>
    </fill>
    <fill>
      <patternFill patternType="solid">
        <fgColor rgb="FFFCE5CD"/>
        <bgColor rgb="FFFCE5CD"/>
      </patternFill>
    </fill>
    <fill>
      <patternFill patternType="solid">
        <fgColor rgb="FFFFFFFF"/>
        <bgColor rgb="FFFFFFFF"/>
      </patternFill>
    </fill>
    <fill>
      <patternFill patternType="solid">
        <fgColor rgb="FFFFFF00"/>
        <bgColor rgb="FFFFFF00"/>
      </patternFill>
    </fill>
    <fill>
      <patternFill patternType="solid">
        <fgColor rgb="FFB7B7B7"/>
        <bgColor rgb="FFB7B7B7"/>
      </patternFill>
    </fill>
    <fill>
      <patternFill patternType="solid">
        <fgColor rgb="FFF4CCCC"/>
        <bgColor rgb="FFF4CCCC"/>
      </patternFill>
    </fill>
    <fill>
      <patternFill patternType="solid">
        <fgColor rgb="FFCCCCCC"/>
        <bgColor rgb="FFCCCCCC"/>
      </patternFill>
    </fill>
    <fill>
      <patternFill patternType="solid">
        <fgColor rgb="FF9CC2E5"/>
        <bgColor rgb="FF9CC2E5"/>
      </patternFill>
    </fill>
    <fill>
      <patternFill patternType="solid">
        <fgColor rgb="FFECECEC"/>
        <bgColor rgb="FFECECEC"/>
      </patternFill>
    </fill>
    <fill>
      <patternFill patternType="solid">
        <fgColor rgb="FFFBE4D5"/>
        <bgColor rgb="FFFBE4D5"/>
      </patternFill>
    </fill>
    <fill>
      <patternFill patternType="solid">
        <fgColor rgb="FFE7E6E6"/>
        <bgColor rgb="FFE7E6E6"/>
      </patternFill>
    </fill>
    <fill>
      <patternFill patternType="solid">
        <fgColor rgb="FFC5E0B3"/>
        <bgColor rgb="FFC5E0B3"/>
      </patternFill>
    </fill>
    <fill>
      <patternFill patternType="solid">
        <fgColor rgb="FFFFC000"/>
        <bgColor rgb="FFFFC000"/>
      </patternFill>
    </fill>
    <fill>
      <patternFill patternType="solid">
        <fgColor rgb="FFB4A7D6"/>
        <bgColor rgb="FFB4A7D6"/>
      </patternFill>
    </fill>
    <fill>
      <patternFill patternType="solid">
        <fgColor rgb="FFD9EAD3"/>
        <bgColor rgb="FFD9EAD3"/>
      </patternFill>
    </fill>
    <fill>
      <patternFill patternType="solid">
        <fgColor rgb="FFD9E2F3"/>
        <bgColor rgb="FFD9E2F3"/>
      </patternFill>
    </fill>
    <fill>
      <patternFill patternType="solid">
        <fgColor rgb="FF5B9BD5"/>
        <bgColor rgb="FF5B9BD5"/>
      </patternFill>
    </fill>
    <fill>
      <patternFill patternType="solid">
        <fgColor rgb="FFCFE2F3"/>
        <bgColor rgb="FFCFE2F3"/>
      </patternFill>
    </fill>
    <fill>
      <patternFill patternType="solid">
        <fgColor rgb="FFF4B083"/>
        <bgColor rgb="FFF4B083"/>
      </patternFill>
    </fill>
    <fill>
      <patternFill patternType="solid">
        <fgColor rgb="FFA8D08D"/>
        <bgColor rgb="FFA8D08D"/>
      </patternFill>
    </fill>
    <fill>
      <patternFill patternType="solid">
        <fgColor rgb="FFBF9000"/>
        <bgColor rgb="FFBF9000"/>
      </patternFill>
    </fill>
    <fill>
      <patternFill patternType="solid">
        <fgColor rgb="FFEAD1DC"/>
        <bgColor rgb="FFEAD1DC"/>
      </patternFill>
    </fill>
    <fill>
      <patternFill patternType="solid">
        <fgColor rgb="FFC8C8C8"/>
        <bgColor rgb="FFC8C8C8"/>
      </patternFill>
    </fill>
    <fill>
      <patternFill patternType="solid">
        <fgColor rgb="FFC9DAF8"/>
        <bgColor rgb="FFC9DAF8"/>
      </patternFill>
    </fill>
    <fill>
      <patternFill patternType="solid">
        <fgColor rgb="FF70AD47"/>
        <bgColor rgb="FF70AD47"/>
      </patternFill>
    </fill>
    <fill>
      <patternFill patternType="solid">
        <fgColor rgb="FFB6D7A8"/>
        <bgColor rgb="FFB6D7A8"/>
      </patternFill>
    </fill>
  </fills>
  <borders count="27">
    <border/>
    <border>
      <bottom style="medium">
        <color rgb="FF000000"/>
      </bottom>
    </border>
    <border>
      <left style="medium">
        <color rgb="FF000000"/>
      </left>
      <right style="medium">
        <color rgb="FF000000"/>
      </right>
      <top style="thin">
        <color rgb="FF000000"/>
      </top>
      <bottom style="medium">
        <color rgb="FF000000"/>
      </bottom>
    </border>
    <border>
      <right style="medium">
        <color rgb="FF000000"/>
      </right>
      <top style="thin">
        <color rgb="FF000000"/>
      </top>
      <bottom style="medium">
        <color rgb="FF000000"/>
      </bottom>
    </border>
    <border>
      <right style="thin">
        <color rgb="FF000000"/>
      </right>
      <top style="thin">
        <color rgb="FF000000"/>
      </top>
      <bottom style="medium">
        <color rgb="FF000000"/>
      </bottom>
    </border>
    <border>
      <left style="thin">
        <color rgb="FFFFFFFF"/>
      </left>
      <right style="thin">
        <color rgb="FFEFEFEF"/>
      </right>
      <bottom style="thin">
        <color rgb="FFEFEFEF"/>
      </bottom>
    </border>
    <border>
      <left style="thin">
        <color rgb="FFEFEFEF"/>
      </left>
      <right style="thin">
        <color rgb="FFEFEFEF"/>
      </right>
      <bottom style="thin">
        <color rgb="FFEFEFEF"/>
      </bottom>
    </border>
    <border>
      <left style="thin">
        <color rgb="FFEFEFEF"/>
      </left>
      <right style="thin">
        <color rgb="FF000000"/>
      </right>
      <bottom style="thin">
        <color rgb="FFEFEFEF"/>
      </bottom>
    </border>
    <border>
      <right style="thin">
        <color rgb="FFEFEFEF"/>
      </right>
      <top style="thin">
        <color rgb="FFEFEFEF"/>
      </top>
      <bottom style="thin">
        <color rgb="FFEFEFEF"/>
      </bottom>
    </border>
    <border>
      <left style="thin">
        <color rgb="FFEFEFEF"/>
      </left>
      <right style="thin">
        <color rgb="FFEFEFEF"/>
      </right>
      <top style="thin">
        <color rgb="FFEFEFEF"/>
      </top>
      <bottom style="thin">
        <color rgb="FFEFEFEF"/>
      </bottom>
    </border>
    <border>
      <left style="thin">
        <color rgb="FFEFEFEF"/>
      </left>
      <right style="thin">
        <color rgb="FF000000"/>
      </right>
      <top style="thin">
        <color rgb="FFEFEFEF"/>
      </top>
      <bottom style="thin">
        <color rgb="FFEFEFEF"/>
      </bottom>
    </border>
    <border>
      <right style="thin">
        <color rgb="FFEFEFEF"/>
      </right>
      <top style="thin">
        <color rgb="FFEFEFEF"/>
      </top>
      <bottom style="medium">
        <color rgb="FF000000"/>
      </bottom>
    </border>
    <border>
      <left style="thin">
        <color rgb="FFEFEFEF"/>
      </left>
      <right style="thin">
        <color rgb="FFEFEFEF"/>
      </right>
      <top style="thin">
        <color rgb="FFEFEFEF"/>
      </top>
      <bottom style="medium">
        <color rgb="FF000000"/>
      </bottom>
    </border>
    <border>
      <left style="thin">
        <color rgb="FFEFEFEF"/>
      </left>
      <right style="thin">
        <color rgb="FF000000"/>
      </right>
      <top style="thin">
        <color rgb="FFEFEFEF"/>
      </top>
      <bottom style="medium">
        <color rgb="FF000000"/>
      </bottom>
    </border>
    <border>
      <top style="medium">
        <color rgb="FF000000"/>
      </top>
      <bottom style="medium">
        <color rgb="FF000000"/>
      </bottom>
    </border>
    <border>
      <left style="thin">
        <color rgb="FFFFFFFF"/>
      </left>
    </border>
    <border>
      <right style="thin">
        <color rgb="FF000000"/>
      </right>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FFFFF"/>
      </left>
      <right style="thin">
        <color rgb="FFFFFFFF"/>
      </right>
      <top style="medium">
        <color rgb="FF000000"/>
      </top>
      <bottom style="medium">
        <color rgb="FF000000"/>
      </bottom>
    </border>
    <border>
      <left style="thin">
        <color rgb="FFFFFFFF"/>
      </left>
      <right style="thin">
        <color rgb="FFFFFFFF"/>
      </right>
      <bottom style="thin">
        <color rgb="FFFFFFFF"/>
      </bottom>
    </border>
    <border>
      <left style="thin">
        <color rgb="FFFFFFFF"/>
      </left>
      <right style="thin">
        <color rgb="FFFFFFFF"/>
      </right>
      <top style="thin">
        <color rgb="FFFFFFFF"/>
      </top>
      <bottom style="medium">
        <color rgb="FF000000"/>
      </bottom>
    </border>
    <border>
      <left style="thin">
        <color rgb="FFFFFFFF"/>
      </left>
      <right style="thin">
        <color rgb="FFFFFFFF"/>
      </right>
      <top style="medium">
        <color rgb="FF000000"/>
      </top>
      <bottom style="thin">
        <color rgb="FFFFFFFF"/>
      </bottom>
    </border>
  </borders>
  <cellStyleXfs count="1">
    <xf borderId="0" fillId="0" fontId="0" numFmtId="0" applyAlignment="1" applyFont="1"/>
  </cellStyleXfs>
  <cellXfs count="175">
    <xf borderId="0" fillId="0" fontId="0" numFmtId="0" xfId="0" applyAlignment="1" applyFont="1">
      <alignment readingOrder="0" shrinkToFit="0" vertical="bottom" wrapText="0"/>
    </xf>
    <xf borderId="1" fillId="0" fontId="1" numFmtId="0" xfId="0" applyAlignment="1" applyBorder="1" applyFont="1">
      <alignment readingOrder="0"/>
    </xf>
    <xf borderId="1" fillId="0" fontId="2" numFmtId="0" xfId="0" applyBorder="1" applyFont="1"/>
    <xf borderId="0" fillId="0" fontId="2" numFmtId="0" xfId="0" applyAlignment="1" applyFont="1">
      <alignment readingOrder="0"/>
    </xf>
    <xf borderId="0" fillId="0" fontId="2" numFmtId="0" xfId="0" applyFont="1"/>
    <xf borderId="1" fillId="0" fontId="2" numFmtId="0" xfId="0" applyAlignment="1" applyBorder="1" applyFont="1">
      <alignment readingOrder="0"/>
    </xf>
    <xf borderId="2" fillId="2" fontId="3" numFmtId="0" xfId="0" applyAlignment="1" applyBorder="1" applyFill="1" applyFont="1">
      <alignment horizontal="center" readingOrder="0" shrinkToFit="0" vertical="center" wrapText="1"/>
    </xf>
    <xf borderId="3" fillId="2" fontId="3" numFmtId="0" xfId="0" applyAlignment="1" applyBorder="1" applyFont="1">
      <alignment horizontal="center" readingOrder="0" shrinkToFit="0" vertical="center" wrapText="1"/>
    </xf>
    <xf borderId="4" fillId="2" fontId="3" numFmtId="0" xfId="0" applyAlignment="1" applyBorder="1" applyFont="1">
      <alignment horizontal="center" readingOrder="0" shrinkToFit="0" vertical="center" wrapText="1"/>
    </xf>
    <xf borderId="5" fillId="3" fontId="4" numFmtId="0" xfId="0" applyAlignment="1" applyBorder="1" applyFill="1" applyFont="1">
      <alignment horizontal="center" readingOrder="0" vertical="center"/>
    </xf>
    <xf borderId="6" fillId="3" fontId="4" numFmtId="0" xfId="0" applyAlignment="1" applyBorder="1" applyFont="1">
      <alignment readingOrder="0" vertical="center"/>
    </xf>
    <xf borderId="6" fillId="3" fontId="4" numFmtId="0" xfId="0" applyAlignment="1" applyBorder="1" applyFont="1">
      <alignment horizontal="center" readingOrder="0" vertical="center"/>
    </xf>
    <xf borderId="7" fillId="3" fontId="4" numFmtId="0" xfId="0" applyAlignment="1" applyBorder="1" applyFont="1">
      <alignment horizontal="center" readingOrder="0" vertical="center"/>
    </xf>
    <xf borderId="8" fillId="3" fontId="4" numFmtId="0" xfId="0" applyAlignment="1" applyBorder="1" applyFont="1">
      <alignment horizontal="center" readingOrder="0" vertical="center"/>
    </xf>
    <xf borderId="9" fillId="3" fontId="4" numFmtId="0" xfId="0" applyAlignment="1" applyBorder="1" applyFont="1">
      <alignment readingOrder="0" vertical="center"/>
    </xf>
    <xf borderId="9" fillId="3" fontId="4" numFmtId="0" xfId="0" applyAlignment="1" applyBorder="1" applyFont="1">
      <alignment horizontal="center" readingOrder="0" vertical="center"/>
    </xf>
    <xf borderId="10" fillId="3" fontId="4" numFmtId="0" xfId="0" applyAlignment="1" applyBorder="1" applyFont="1">
      <alignment horizontal="center" readingOrder="0" vertical="center"/>
    </xf>
    <xf borderId="9" fillId="3" fontId="5" numFmtId="0" xfId="0" applyAlignment="1" applyBorder="1" applyFont="1">
      <alignment horizontal="center" readingOrder="0" vertical="center"/>
    </xf>
    <xf borderId="9" fillId="3" fontId="6" numFmtId="0" xfId="0" applyAlignment="1" applyBorder="1" applyFont="1">
      <alignment horizontal="center" readingOrder="0" vertical="center"/>
    </xf>
    <xf borderId="10" fillId="3" fontId="7" numFmtId="0" xfId="0" applyAlignment="1" applyBorder="1" applyFont="1">
      <alignment horizontal="center" readingOrder="0" vertical="center"/>
    </xf>
    <xf borderId="9" fillId="3" fontId="4" numFmtId="0" xfId="0" applyAlignment="1" applyBorder="1" applyFont="1">
      <alignment horizontal="center" readingOrder="0"/>
    </xf>
    <xf borderId="9" fillId="3" fontId="4" numFmtId="0" xfId="0" applyAlignment="1" applyBorder="1" applyFont="1">
      <alignment horizontal="center"/>
    </xf>
    <xf borderId="10" fillId="3" fontId="4" numFmtId="0" xfId="0" applyAlignment="1" applyBorder="1" applyFont="1">
      <alignment horizontal="center"/>
    </xf>
    <xf borderId="9" fillId="3" fontId="4" numFmtId="0" xfId="0" applyAlignment="1" applyBorder="1" applyFont="1">
      <alignment readingOrder="0" shrinkToFit="0" vertical="center" wrapText="1"/>
    </xf>
    <xf borderId="11" fillId="3" fontId="4" numFmtId="0" xfId="0" applyAlignment="1" applyBorder="1" applyFont="1">
      <alignment horizontal="center" readingOrder="0" vertical="center"/>
    </xf>
    <xf borderId="12" fillId="3" fontId="4" numFmtId="0" xfId="0" applyAlignment="1" applyBorder="1" applyFont="1">
      <alignment readingOrder="0" vertical="center"/>
    </xf>
    <xf borderId="12" fillId="3" fontId="4" numFmtId="0" xfId="0" applyAlignment="1" applyBorder="1" applyFont="1">
      <alignment horizontal="center" readingOrder="0" vertical="center"/>
    </xf>
    <xf borderId="13" fillId="3" fontId="4" numFmtId="0" xfId="0" applyAlignment="1" applyBorder="1" applyFont="1">
      <alignment horizontal="center" readingOrder="0" vertical="center"/>
    </xf>
    <xf borderId="0" fillId="3" fontId="4" numFmtId="0" xfId="0" applyAlignment="1" applyFont="1">
      <alignment horizontal="left" readingOrder="0" vertical="center"/>
    </xf>
    <xf borderId="0" fillId="3" fontId="4" numFmtId="0" xfId="0" applyAlignment="1" applyFont="1">
      <alignment readingOrder="0" vertical="center"/>
    </xf>
    <xf borderId="0" fillId="3" fontId="4" numFmtId="0" xfId="0" applyAlignment="1" applyFont="1">
      <alignment horizontal="center" readingOrder="0" vertical="center"/>
    </xf>
    <xf borderId="0" fillId="4" fontId="1" numFmtId="0" xfId="0" applyAlignment="1" applyFill="1" applyFont="1">
      <alignment readingOrder="0"/>
    </xf>
    <xf borderId="0" fillId="2" fontId="2" numFmtId="0" xfId="0" applyAlignment="1" applyFont="1">
      <alignment readingOrder="0"/>
    </xf>
    <xf borderId="0" fillId="2" fontId="2" numFmtId="0" xfId="0" applyFont="1"/>
    <xf borderId="14" fillId="0" fontId="1" numFmtId="0" xfId="0" applyBorder="1" applyFont="1"/>
    <xf borderId="0" fillId="3" fontId="8" numFmtId="0" xfId="0" applyAlignment="1" applyFont="1">
      <alignment horizontal="center" readingOrder="0" shrinkToFit="0" vertical="center" wrapText="0"/>
    </xf>
    <xf borderId="0" fillId="3" fontId="3" numFmtId="0" xfId="0" applyAlignment="1" applyFont="1">
      <alignment horizontal="center" readingOrder="0" shrinkToFit="0" vertical="center" wrapText="1"/>
    </xf>
    <xf borderId="0" fillId="4" fontId="3" numFmtId="0" xfId="0" applyAlignment="1" applyFont="1">
      <alignment horizontal="center" readingOrder="0" shrinkToFit="0" vertical="center" wrapText="1"/>
    </xf>
    <xf borderId="0" fillId="3" fontId="2" numFmtId="0" xfId="0" applyFont="1"/>
    <xf borderId="15" fillId="0" fontId="4" numFmtId="0" xfId="0" applyAlignment="1" applyBorder="1" applyFont="1">
      <alignment horizontal="center" readingOrder="0" vertical="center"/>
    </xf>
    <xf borderId="0" fillId="0" fontId="4" numFmtId="0" xfId="0" applyAlignment="1" applyFont="1">
      <alignment readingOrder="0" vertical="center"/>
    </xf>
    <xf borderId="0" fillId="0" fontId="4" numFmtId="0" xfId="0" applyAlignment="1" applyFont="1">
      <alignment horizontal="center" readingOrder="0" vertical="center"/>
    </xf>
    <xf borderId="16" fillId="0" fontId="4" numFmtId="0" xfId="0" applyAlignment="1" applyBorder="1" applyFont="1">
      <alignment horizontal="center" readingOrder="0" vertical="center"/>
    </xf>
    <xf borderId="0" fillId="5" fontId="4" numFmtId="0" xfId="0" applyAlignment="1" applyFill="1" applyFont="1">
      <alignment horizontal="center" readingOrder="0" vertical="center"/>
    </xf>
    <xf borderId="16" fillId="5" fontId="4" numFmtId="0" xfId="0" applyAlignment="1" applyBorder="1" applyFont="1">
      <alignment horizontal="center" readingOrder="0" vertical="center"/>
    </xf>
    <xf borderId="0" fillId="6" fontId="4" numFmtId="0" xfId="0" applyAlignment="1" applyFill="1" applyFont="1">
      <alignment horizontal="center" readingOrder="0" vertical="center"/>
    </xf>
    <xf borderId="0" fillId="6" fontId="4" numFmtId="0" xfId="0" applyAlignment="1" applyFont="1">
      <alignment readingOrder="0" vertical="center"/>
    </xf>
    <xf borderId="0" fillId="6" fontId="5" numFmtId="0" xfId="0" applyAlignment="1" applyFont="1">
      <alignment horizontal="center" readingOrder="0" vertical="center"/>
    </xf>
    <xf borderId="16" fillId="6" fontId="7" numFmtId="0" xfId="0" applyAlignment="1" applyBorder="1" applyFont="1">
      <alignment horizontal="center" readingOrder="0" vertical="center"/>
    </xf>
    <xf borderId="16" fillId="6" fontId="4" numFmtId="0" xfId="0" applyAlignment="1" applyBorder="1" applyFont="1">
      <alignment horizontal="center" readingOrder="0" vertical="center"/>
    </xf>
    <xf borderId="0" fillId="7" fontId="4" numFmtId="0" xfId="0" applyAlignment="1" applyFill="1" applyFont="1">
      <alignment horizontal="center" readingOrder="0" vertical="center"/>
    </xf>
    <xf borderId="16" fillId="7" fontId="4" numFmtId="0" xfId="0" applyAlignment="1" applyBorder="1" applyFont="1">
      <alignment horizontal="center" readingOrder="0" vertical="center"/>
    </xf>
    <xf borderId="0" fillId="0" fontId="9" numFmtId="0" xfId="0" applyAlignment="1" applyFont="1">
      <alignment horizontal="center" readingOrder="0" vertical="center"/>
    </xf>
    <xf borderId="0" fillId="0" fontId="9" numFmtId="0" xfId="0" applyAlignment="1" applyFont="1">
      <alignment readingOrder="0" vertical="center"/>
    </xf>
    <xf borderId="0" fillId="0" fontId="9" numFmtId="0" xfId="0" applyAlignment="1" applyFont="1">
      <alignment horizontal="center" vertical="center"/>
    </xf>
    <xf borderId="0" fillId="7" fontId="9" numFmtId="0" xfId="0" applyAlignment="1" applyFont="1">
      <alignment horizontal="center" readingOrder="0" vertical="center"/>
    </xf>
    <xf borderId="16" fillId="7" fontId="9" numFmtId="0" xfId="0" applyAlignment="1" applyBorder="1" applyFont="1">
      <alignment horizontal="center" readingOrder="0" vertical="center"/>
    </xf>
    <xf borderId="0" fillId="0" fontId="10" numFmtId="0" xfId="0" applyFont="1"/>
    <xf borderId="17" fillId="0" fontId="4" numFmtId="0" xfId="0" applyAlignment="1" applyBorder="1" applyFont="1">
      <alignment horizontal="center" readingOrder="0" vertical="center"/>
    </xf>
    <xf borderId="17" fillId="0" fontId="4" numFmtId="0" xfId="0" applyAlignment="1" applyBorder="1" applyFont="1">
      <alignment readingOrder="0" vertical="center"/>
    </xf>
    <xf borderId="17" fillId="7" fontId="4" numFmtId="0" xfId="0" applyAlignment="1" applyBorder="1" applyFont="1">
      <alignment horizontal="center" readingOrder="0" vertical="center"/>
    </xf>
    <xf borderId="18" fillId="7" fontId="4" numFmtId="0" xfId="0" applyAlignment="1" applyBorder="1" applyFont="1">
      <alignment horizontal="center" readingOrder="0" vertical="center"/>
    </xf>
    <xf borderId="0" fillId="0" fontId="4" numFmtId="0" xfId="0" applyAlignment="1" applyFont="1">
      <alignment horizontal="center"/>
    </xf>
    <xf borderId="16" fillId="0" fontId="4" numFmtId="0" xfId="0" applyAlignment="1" applyBorder="1" applyFont="1">
      <alignment horizontal="center"/>
    </xf>
    <xf borderId="18" fillId="0" fontId="4" numFmtId="0" xfId="0" applyAlignment="1" applyBorder="1" applyFont="1">
      <alignment horizontal="center" readingOrder="0" vertical="center"/>
    </xf>
    <xf borderId="0" fillId="0" fontId="2" numFmtId="0" xfId="0" applyAlignment="1" applyFont="1">
      <alignment horizontal="center" vertical="center"/>
    </xf>
    <xf borderId="0" fillId="0" fontId="2" numFmtId="0" xfId="0" applyAlignment="1" applyFont="1">
      <alignment vertical="center"/>
    </xf>
    <xf borderId="0" fillId="0" fontId="2" numFmtId="0" xfId="0" applyAlignment="1" applyFont="1">
      <alignment horizontal="left" readingOrder="0" vertical="center"/>
    </xf>
    <xf borderId="0" fillId="0" fontId="2" numFmtId="0" xfId="0" applyAlignment="1" applyFont="1">
      <alignment horizontal="left" vertical="center"/>
    </xf>
    <xf borderId="0" fillId="0" fontId="2" numFmtId="0" xfId="0" applyAlignment="1" applyFont="1">
      <alignment horizontal="center" readingOrder="0" vertical="center"/>
    </xf>
    <xf borderId="0" fillId="8" fontId="4" numFmtId="0" xfId="0" applyAlignment="1" applyFill="1" applyFont="1">
      <alignment vertical="bottom"/>
    </xf>
    <xf borderId="0" fillId="0" fontId="11" numFmtId="0" xfId="0" applyAlignment="1" applyFont="1">
      <alignment vertical="bottom"/>
    </xf>
    <xf borderId="17" fillId="0" fontId="12" numFmtId="0" xfId="0" applyAlignment="1" applyBorder="1" applyFont="1">
      <alignment vertical="bottom"/>
    </xf>
    <xf borderId="17" fillId="0" fontId="11" numFmtId="0" xfId="0" applyAlignment="1" applyBorder="1" applyFont="1">
      <alignment vertical="bottom"/>
    </xf>
    <xf borderId="0" fillId="0" fontId="13" numFmtId="0" xfId="0" applyAlignment="1" applyFont="1">
      <alignment vertical="bottom"/>
    </xf>
    <xf borderId="0" fillId="0" fontId="13" numFmtId="0" xfId="0" applyFont="1"/>
    <xf borderId="0" fillId="0" fontId="4" numFmtId="0" xfId="0" applyAlignment="1" applyFont="1">
      <alignment vertical="bottom"/>
    </xf>
    <xf borderId="0" fillId="0" fontId="4" numFmtId="0" xfId="0" applyAlignment="1" applyFont="1">
      <alignment horizontal="center" vertical="bottom"/>
    </xf>
    <xf borderId="0" fillId="0" fontId="11" numFmtId="0" xfId="0" applyAlignment="1" applyFont="1">
      <alignment readingOrder="0" vertical="bottom"/>
    </xf>
    <xf borderId="19" fillId="0" fontId="14" numFmtId="0" xfId="0" applyAlignment="1" applyBorder="1" applyFont="1">
      <alignment vertical="bottom"/>
    </xf>
    <xf borderId="18" fillId="0" fontId="14" numFmtId="0" xfId="0" applyAlignment="1" applyBorder="1" applyFont="1">
      <alignment horizontal="center" vertical="bottom"/>
    </xf>
    <xf borderId="18" fillId="0" fontId="14" numFmtId="0" xfId="0" applyAlignment="1" applyBorder="1" applyFont="1">
      <alignment vertical="bottom"/>
    </xf>
    <xf borderId="0" fillId="0" fontId="13" numFmtId="0" xfId="0" applyAlignment="1" applyFont="1">
      <alignment readingOrder="0" vertical="bottom"/>
    </xf>
    <xf borderId="0" fillId="0" fontId="13" numFmtId="0" xfId="0" applyAlignment="1" applyFont="1">
      <alignment readingOrder="0"/>
    </xf>
    <xf borderId="19" fillId="0" fontId="4" numFmtId="0" xfId="0" applyAlignment="1" applyBorder="1" applyFont="1">
      <alignment vertical="bottom"/>
    </xf>
    <xf borderId="18" fillId="0" fontId="4" numFmtId="0" xfId="0" applyAlignment="1" applyBorder="1" applyFont="1">
      <alignment horizontal="center" vertical="bottom"/>
    </xf>
    <xf borderId="18" fillId="9" fontId="4" numFmtId="0" xfId="0" applyAlignment="1" applyBorder="1" applyFill="1" applyFont="1">
      <alignment vertical="bottom"/>
    </xf>
    <xf borderId="18" fillId="0" fontId="11" numFmtId="0" xfId="0" applyAlignment="1" applyBorder="1" applyFont="1">
      <alignment horizontal="center" vertical="bottom"/>
    </xf>
    <xf borderId="18" fillId="10" fontId="11" numFmtId="0" xfId="0" applyAlignment="1" applyBorder="1" applyFill="1" applyFont="1">
      <alignment vertical="bottom"/>
    </xf>
    <xf borderId="18" fillId="11" fontId="11" numFmtId="0" xfId="0" applyAlignment="1" applyBorder="1" applyFill="1" applyFont="1">
      <alignment vertical="bottom"/>
    </xf>
    <xf borderId="18" fillId="12" fontId="11" numFmtId="0" xfId="0" applyAlignment="1" applyBorder="1" applyFill="1" applyFont="1">
      <alignment vertical="bottom"/>
    </xf>
    <xf borderId="0" fillId="0" fontId="4" numFmtId="0" xfId="0" applyAlignment="1" applyFont="1">
      <alignment horizontal="center" readingOrder="0" vertical="bottom"/>
    </xf>
    <xf borderId="18" fillId="0" fontId="4" numFmtId="0" xfId="0" applyAlignment="1" applyBorder="1" applyFont="1">
      <alignment horizontal="center"/>
    </xf>
    <xf borderId="0" fillId="6" fontId="13" numFmtId="0" xfId="0" applyAlignment="1" applyFont="1">
      <alignment readingOrder="0" vertical="bottom"/>
    </xf>
    <xf borderId="0" fillId="6" fontId="13" numFmtId="0" xfId="0" applyAlignment="1" applyFont="1">
      <alignment readingOrder="0"/>
    </xf>
    <xf borderId="0" fillId="0" fontId="4" numFmtId="0" xfId="0" applyAlignment="1" applyFont="1">
      <alignment readingOrder="0" vertical="bottom"/>
    </xf>
    <xf borderId="19" fillId="0" fontId="4" numFmtId="0" xfId="0" applyAlignment="1" applyBorder="1" applyFont="1">
      <alignment shrinkToFit="0" vertical="bottom" wrapText="1"/>
    </xf>
    <xf borderId="18" fillId="13" fontId="11" numFmtId="0" xfId="0" applyAlignment="1" applyBorder="1" applyFill="1" applyFont="1">
      <alignment vertical="bottom"/>
    </xf>
    <xf borderId="0" fillId="14" fontId="13" numFmtId="0" xfId="0" applyAlignment="1" applyFill="1" applyFont="1">
      <alignment readingOrder="0" vertical="bottom"/>
    </xf>
    <xf borderId="0" fillId="14" fontId="13" numFmtId="0" xfId="0" applyAlignment="1" applyFont="1">
      <alignment readingOrder="0"/>
    </xf>
    <xf borderId="0" fillId="15" fontId="13" numFmtId="0" xfId="0" applyAlignment="1" applyFill="1" applyFont="1">
      <alignment readingOrder="0" vertical="bottom"/>
    </xf>
    <xf borderId="0" fillId="15" fontId="13" numFmtId="0" xfId="0" applyAlignment="1" applyFont="1">
      <alignment readingOrder="0"/>
    </xf>
    <xf borderId="18" fillId="0" fontId="11" numFmtId="0" xfId="0" applyAlignment="1" applyBorder="1" applyFont="1">
      <alignment horizontal="center"/>
    </xf>
    <xf borderId="18" fillId="16" fontId="11" numFmtId="0" xfId="0" applyAlignment="1" applyBorder="1" applyFill="1" applyFont="1">
      <alignment vertical="bottom"/>
    </xf>
    <xf borderId="0" fillId="0" fontId="11" numFmtId="0" xfId="0" applyAlignment="1" applyFont="1">
      <alignment horizontal="center" readingOrder="0" vertical="bottom"/>
    </xf>
    <xf borderId="18" fillId="17" fontId="11" numFmtId="0" xfId="0" applyAlignment="1" applyBorder="1" applyFill="1" applyFont="1">
      <alignment vertical="bottom"/>
    </xf>
    <xf borderId="0" fillId="18" fontId="13" numFmtId="0" xfId="0" applyAlignment="1" applyFill="1" applyFont="1">
      <alignment readingOrder="0" vertical="bottom"/>
    </xf>
    <xf borderId="0" fillId="18" fontId="13" numFmtId="0" xfId="0" applyAlignment="1" applyFont="1">
      <alignment readingOrder="0"/>
    </xf>
    <xf borderId="20" fillId="0" fontId="4" numFmtId="0" xfId="0" applyAlignment="1" applyBorder="1" applyFont="1">
      <alignment vertical="bottom"/>
    </xf>
    <xf borderId="20" fillId="0" fontId="11" numFmtId="0" xfId="0" applyAlignment="1" applyBorder="1" applyFont="1">
      <alignment horizontal="center" vertical="bottom"/>
    </xf>
    <xf borderId="20" fillId="19" fontId="11" numFmtId="0" xfId="0" applyAlignment="1" applyBorder="1" applyFill="1" applyFont="1">
      <alignment vertical="bottom"/>
    </xf>
    <xf borderId="0" fillId="20" fontId="4" numFmtId="0" xfId="0" applyAlignment="1" applyFill="1" applyFont="1">
      <alignment vertical="bottom"/>
    </xf>
    <xf borderId="0" fillId="20" fontId="4" numFmtId="0" xfId="0" applyAlignment="1" applyFont="1">
      <alignment horizontal="center" vertical="bottom"/>
    </xf>
    <xf borderId="20" fillId="0" fontId="2" numFmtId="0" xfId="0" applyBorder="1" applyFont="1"/>
    <xf borderId="0" fillId="0" fontId="4" numFmtId="0" xfId="0" applyAlignment="1" applyFont="1">
      <alignment vertical="center"/>
    </xf>
    <xf borderId="0" fillId="0" fontId="11" numFmtId="0" xfId="0" applyAlignment="1" applyFont="1">
      <alignment readingOrder="0" vertical="center"/>
    </xf>
    <xf borderId="20" fillId="0" fontId="11" numFmtId="0" xfId="0" applyAlignment="1" applyBorder="1" applyFont="1">
      <alignment horizontal="center"/>
    </xf>
    <xf borderId="0" fillId="2" fontId="13" numFmtId="0" xfId="0" applyAlignment="1" applyFont="1">
      <alignment readingOrder="0"/>
    </xf>
    <xf borderId="0" fillId="0" fontId="4" numFmtId="0" xfId="0" applyAlignment="1" applyFont="1">
      <alignment horizontal="center" vertical="center"/>
    </xf>
    <xf borderId="20" fillId="21" fontId="11" numFmtId="0" xfId="0" applyAlignment="1" applyBorder="1" applyFill="1" applyFont="1">
      <alignment vertical="bottom"/>
    </xf>
    <xf borderId="0" fillId="22" fontId="13" numFmtId="0" xfId="0" applyAlignment="1" applyFill="1" applyFont="1">
      <alignment readingOrder="0" vertical="bottom"/>
    </xf>
    <xf borderId="0" fillId="22" fontId="13" numFmtId="0" xfId="0" applyAlignment="1" applyFont="1">
      <alignment readingOrder="0"/>
    </xf>
    <xf borderId="18" fillId="21" fontId="11" numFmtId="0" xfId="0" applyAlignment="1" applyBorder="1" applyFont="1">
      <alignment vertical="bottom"/>
    </xf>
    <xf borderId="0" fillId="0" fontId="11" numFmtId="0" xfId="0" applyAlignment="1" applyFont="1">
      <alignment vertical="center"/>
    </xf>
    <xf borderId="18" fillId="4" fontId="11" numFmtId="0" xfId="0" applyAlignment="1" applyBorder="1" applyFont="1">
      <alignment vertical="bottom"/>
    </xf>
    <xf borderId="18" fillId="23" fontId="11" numFmtId="0" xfId="0" applyAlignment="1" applyBorder="1" applyFill="1" applyFont="1">
      <alignment vertical="bottom"/>
    </xf>
    <xf borderId="0" fillId="0" fontId="11" numFmtId="0" xfId="0" applyAlignment="1" applyFont="1">
      <alignment horizontal="center" readingOrder="0" vertical="center"/>
    </xf>
    <xf borderId="0" fillId="24" fontId="13" numFmtId="0" xfId="0" applyAlignment="1" applyFill="1" applyFont="1">
      <alignment readingOrder="0" vertical="bottom"/>
    </xf>
    <xf borderId="0" fillId="24" fontId="13" numFmtId="0" xfId="0" applyAlignment="1" applyFont="1">
      <alignment readingOrder="0"/>
    </xf>
    <xf borderId="18" fillId="25" fontId="11" numFmtId="0" xfId="0" applyAlignment="1" applyBorder="1" applyFill="1" applyFont="1">
      <alignment vertical="bottom"/>
    </xf>
    <xf borderId="21" fillId="0" fontId="2" numFmtId="0" xfId="0" applyBorder="1" applyFont="1"/>
    <xf borderId="21" fillId="4" fontId="15" numFmtId="0" xfId="0" applyAlignment="1" applyBorder="1" applyFont="1">
      <alignment horizontal="center" readingOrder="0"/>
    </xf>
    <xf borderId="22" fillId="0" fontId="2" numFmtId="0" xfId="0" applyBorder="1" applyFont="1"/>
    <xf borderId="21" fillId="0" fontId="2" numFmtId="0" xfId="0" applyAlignment="1" applyBorder="1" applyFont="1">
      <alignment horizontal="center"/>
    </xf>
    <xf borderId="21" fillId="8" fontId="4" numFmtId="0" xfId="0" applyAlignment="1" applyBorder="1" applyFont="1">
      <alignment vertical="bottom"/>
    </xf>
    <xf borderId="23" fillId="0" fontId="16" numFmtId="0" xfId="0" applyAlignment="1" applyBorder="1" applyFont="1">
      <alignment readingOrder="0"/>
    </xf>
    <xf borderId="21" fillId="0" fontId="4" numFmtId="0" xfId="0" applyAlignment="1" applyBorder="1" applyFont="1">
      <alignment vertical="bottom"/>
    </xf>
    <xf borderId="21" fillId="0" fontId="4" numFmtId="0" xfId="0" applyAlignment="1" applyBorder="1" applyFont="1">
      <alignment horizontal="center" vertical="bottom"/>
    </xf>
    <xf borderId="21" fillId="0" fontId="17" numFmtId="0" xfId="0" applyBorder="1" applyFont="1"/>
    <xf borderId="21" fillId="0" fontId="17" numFmtId="0" xfId="0" applyAlignment="1" applyBorder="1" applyFont="1">
      <alignment horizontal="center" vertical="bottom"/>
    </xf>
    <xf borderId="21" fillId="0" fontId="17" numFmtId="0" xfId="0" applyAlignment="1" applyBorder="1" applyFont="1">
      <alignment horizontal="center" readingOrder="0"/>
    </xf>
    <xf borderId="24" fillId="0" fontId="2" numFmtId="0" xfId="0" applyAlignment="1" applyBorder="1" applyFont="1">
      <alignment readingOrder="0"/>
    </xf>
    <xf borderId="24" fillId="0" fontId="2" numFmtId="0" xfId="0" applyAlignment="1" applyBorder="1" applyFont="1">
      <alignment horizontal="center"/>
    </xf>
    <xf borderId="21" fillId="0" fontId="18" numFmtId="0" xfId="0" applyAlignment="1" applyBorder="1" applyFont="1">
      <alignment horizontal="center" readingOrder="0" vertical="bottom"/>
    </xf>
    <xf borderId="24" fillId="0" fontId="17" numFmtId="0" xfId="0" applyBorder="1" applyFont="1"/>
    <xf borderId="24" fillId="0" fontId="17" numFmtId="0" xfId="0" applyAlignment="1" applyBorder="1" applyFont="1">
      <alignment horizontal="center" vertical="bottom"/>
    </xf>
    <xf borderId="24" fillId="0" fontId="17" numFmtId="0" xfId="0" applyAlignment="1" applyBorder="1" applyFont="1">
      <alignment horizontal="center" readingOrder="0"/>
    </xf>
    <xf borderId="21" fillId="0" fontId="17" numFmtId="0" xfId="0" applyAlignment="1" applyBorder="1" applyFont="1">
      <alignment horizontal="center"/>
    </xf>
    <xf borderId="0" fillId="3" fontId="19" numFmtId="0" xfId="0" applyAlignment="1" applyFont="1">
      <alignment readingOrder="0"/>
    </xf>
    <xf borderId="21" fillId="0" fontId="17" numFmtId="0" xfId="0" applyAlignment="1" applyBorder="1" applyFont="1">
      <alignment readingOrder="0"/>
    </xf>
    <xf borderId="25" fillId="0" fontId="11" numFmtId="0" xfId="0" applyAlignment="1" applyBorder="1" applyFont="1">
      <alignment readingOrder="0" vertical="bottom"/>
    </xf>
    <xf borderId="25" fillId="0" fontId="11" numFmtId="0" xfId="0" applyAlignment="1" applyBorder="1" applyFont="1">
      <alignment horizontal="center" readingOrder="0" vertical="bottom"/>
    </xf>
    <xf borderId="21" fillId="0" fontId="4" numFmtId="0" xfId="0" applyAlignment="1" applyBorder="1" applyFont="1">
      <alignment horizontal="center" readingOrder="0" vertical="bottom"/>
    </xf>
    <xf borderId="21" fillId="0" fontId="17" numFmtId="0" xfId="0" applyAlignment="1" applyBorder="1" applyFont="1">
      <alignment horizontal="center" readingOrder="0" vertical="bottom"/>
    </xf>
    <xf borderId="21" fillId="0" fontId="15" numFmtId="0" xfId="0" applyAlignment="1" applyBorder="1" applyFont="1">
      <alignment horizontal="center"/>
    </xf>
    <xf borderId="21" fillId="0" fontId="11" numFmtId="0" xfId="0" applyAlignment="1" applyBorder="1" applyFont="1">
      <alignment readingOrder="0" vertical="bottom"/>
    </xf>
    <xf borderId="21" fillId="0" fontId="11" numFmtId="0" xfId="0" applyAlignment="1" applyBorder="1" applyFont="1">
      <alignment horizontal="center" readingOrder="0" vertical="bottom"/>
    </xf>
    <xf borderId="22" fillId="0" fontId="17" numFmtId="0" xfId="0" applyAlignment="1" applyBorder="1" applyFont="1">
      <alignment readingOrder="0"/>
    </xf>
    <xf borderId="22" fillId="0" fontId="17" numFmtId="0" xfId="0" applyAlignment="1" applyBorder="1" applyFont="1">
      <alignment horizontal="center" vertical="bottom"/>
    </xf>
    <xf borderId="22" fillId="0" fontId="17" numFmtId="0" xfId="0" applyAlignment="1" applyBorder="1" applyFont="1">
      <alignment horizontal="center" readingOrder="0"/>
    </xf>
    <xf borderId="21" fillId="0" fontId="2" numFmtId="0" xfId="0" applyAlignment="1" applyBorder="1" applyFont="1">
      <alignment readingOrder="0"/>
    </xf>
    <xf borderId="23" fillId="0" fontId="17" numFmtId="0" xfId="0" applyAlignment="1" applyBorder="1" applyFont="1">
      <alignment readingOrder="0"/>
    </xf>
    <xf borderId="23" fillId="0" fontId="18" numFmtId="0" xfId="0" applyAlignment="1" applyBorder="1" applyFont="1">
      <alignment horizontal="center" readingOrder="0" vertical="bottom"/>
    </xf>
    <xf borderId="23" fillId="0" fontId="17" numFmtId="0" xfId="0" applyAlignment="1" applyBorder="1" applyFont="1">
      <alignment horizontal="center" readingOrder="0"/>
    </xf>
    <xf borderId="21" fillId="26" fontId="2" numFmtId="0" xfId="0" applyBorder="1" applyFill="1" applyFont="1"/>
    <xf borderId="21" fillId="0" fontId="2" numFmtId="0" xfId="0" applyAlignment="1" applyBorder="1" applyFont="1">
      <alignment horizontal="center" readingOrder="0"/>
    </xf>
    <xf borderId="22" fillId="0" fontId="2" numFmtId="0" xfId="0" applyAlignment="1" applyBorder="1" applyFont="1">
      <alignment horizontal="center" readingOrder="0"/>
    </xf>
    <xf borderId="26" fillId="0" fontId="2" numFmtId="0" xfId="0" applyAlignment="1" applyBorder="1" applyFont="1">
      <alignment readingOrder="0"/>
    </xf>
    <xf borderId="26" fillId="0" fontId="2" numFmtId="0" xfId="0" applyAlignment="1" applyBorder="1" applyFont="1">
      <alignment horizontal="center"/>
    </xf>
    <xf borderId="0" fillId="24" fontId="2" numFmtId="0" xfId="0" applyAlignment="1" applyFont="1">
      <alignment readingOrder="0"/>
    </xf>
    <xf borderId="0" fillId="6" fontId="2" numFmtId="0" xfId="0" applyFont="1"/>
    <xf borderId="0" fillId="6" fontId="2" numFmtId="0" xfId="0" applyAlignment="1" applyFont="1">
      <alignment readingOrder="0"/>
    </xf>
    <xf borderId="0" fillId="26" fontId="2" numFmtId="0" xfId="0" applyFont="1"/>
    <xf borderId="0" fillId="26" fontId="2" numFmtId="0" xfId="0" applyAlignment="1" applyFont="1">
      <alignment readingOrder="0"/>
    </xf>
    <xf borderId="0" fillId="0" fontId="2" numFmtId="164" xfId="0" applyAlignment="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3921658986175115"/>
          <c:y val="0.04999999999999997"/>
          <c:w val="0.5715207373271889"/>
          <c:h val="0.8695431472081219"/>
        </c:manualLayout>
      </c:layout>
      <c:barChart>
        <c:barDir val="bar"/>
        <c:ser>
          <c:idx val="0"/>
          <c:order val="0"/>
          <c:tx>
            <c:strRef>
              <c:f>'Figura gráfico'!$E$2</c:f>
            </c:strRef>
          </c:tx>
          <c:spPr>
            <a:solidFill>
              <a:srgbClr val="5B9BD5"/>
            </a:solidFill>
            <a:ln cmpd="sng">
              <a:solidFill>
                <a:srgbClr val="000000">
                  <a:alpha val="100000"/>
                </a:srgbClr>
              </a:solidFill>
              <a:prstDash val="solid"/>
            </a:ln>
          </c:spPr>
          <c:cat>
            <c:strRef>
              <c:f>'Figura gráfico'!$D$3:$D$21</c:f>
            </c:strRef>
          </c:cat>
          <c:val>
            <c:numRef>
              <c:f>'Figura gráfico'!$E$3:$E$21</c:f>
              <c:numCache/>
            </c:numRef>
          </c:val>
        </c:ser>
        <c:ser>
          <c:idx val="1"/>
          <c:order val="1"/>
          <c:tx>
            <c:strRef>
              <c:f>'Figura gráfico'!$F$2</c:f>
            </c:strRef>
          </c:tx>
          <c:spPr>
            <a:solidFill>
              <a:srgbClr val="A8D08D"/>
            </a:solidFill>
            <a:ln cmpd="sng">
              <a:solidFill>
                <a:srgbClr val="000000">
                  <a:alpha val="100000"/>
                </a:srgbClr>
              </a:solidFill>
            </a:ln>
          </c:spPr>
          <c:cat>
            <c:strRef>
              <c:f>'Figura gráfico'!$D$3:$D$21</c:f>
            </c:strRef>
          </c:cat>
          <c:val>
            <c:numRef>
              <c:f>'Figura gráfico'!$F$3:$F$21</c:f>
              <c:numCache/>
            </c:numRef>
          </c:val>
        </c:ser>
        <c:axId val="687433592"/>
        <c:axId val="86536186"/>
      </c:barChart>
      <c:catAx>
        <c:axId val="687433592"/>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sz="1400">
                <a:solidFill>
                  <a:srgbClr val="000000"/>
                </a:solidFill>
                <a:latin typeface="Arial"/>
              </a:defRPr>
            </a:pPr>
          </a:p>
        </c:txPr>
        <c:crossAx val="86536186"/>
      </c:catAx>
      <c:valAx>
        <c:axId val="86536186"/>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sz="1600">
                <a:solidFill>
                  <a:srgbClr val="000000"/>
                </a:solidFill>
                <a:latin typeface="+mn-lt"/>
              </a:defRPr>
            </a:pPr>
          </a:p>
        </c:txPr>
        <c:crossAx val="687433592"/>
        <c:crosses val="max"/>
      </c:valAx>
    </c:plotArea>
    <c:legend>
      <c:legendPos val="tr"/>
      <c:layout>
        <c:manualLayout>
          <c:xMode val="edge"/>
          <c:yMode val="edge"/>
          <c:x val="0.8181537118375576"/>
          <c:y val="0.02461928934010153"/>
        </c:manualLayout>
      </c:layout>
      <c:overlay val="1"/>
      <c:txPr>
        <a:bodyPr/>
        <a:lstStyle/>
        <a:p>
          <a:pPr lvl="0">
            <a:defRPr b="0" sz="140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Hygiene</a:t>
            </a:r>
          </a:p>
        </c:rich>
      </c:tx>
      <c:overlay val="0"/>
    </c:title>
    <c:plotArea>
      <c:layout/>
      <c:pieChart>
        <c:varyColors val="1"/>
        <c:ser>
          <c:idx val="0"/>
          <c:order val="0"/>
          <c:tx>
            <c:strRef>
              <c:f>'Figura gráfico'!$E$2</c:f>
            </c:strRef>
          </c:tx>
          <c:dPt>
            <c:idx val="0"/>
            <c:spPr>
              <a:solidFill>
                <a:srgbClr val="4285F4"/>
              </a:solidFill>
            </c:spPr>
          </c:dPt>
          <c:dPt>
            <c:idx val="1"/>
            <c:spPr>
              <a:solidFill>
                <a:srgbClr val="EA4335"/>
              </a:solidFill>
            </c:spPr>
          </c:dPt>
          <c:dPt>
            <c:idx val="2"/>
            <c:spPr>
              <a:solidFill>
                <a:srgbClr val="FBBC04"/>
              </a:solidFill>
            </c:spPr>
          </c:dPt>
          <c:dPt>
            <c:idx val="3"/>
            <c:spPr>
              <a:solidFill>
                <a:srgbClr val="34A853"/>
              </a:solidFill>
            </c:spPr>
          </c:dPt>
          <c:dPt>
            <c:idx val="4"/>
            <c:spPr>
              <a:solidFill>
                <a:srgbClr val="FF6D01"/>
              </a:solidFill>
            </c:spPr>
          </c:dPt>
          <c:dPt>
            <c:idx val="5"/>
            <c:spPr>
              <a:solidFill>
                <a:srgbClr val="46BDC6"/>
              </a:solidFill>
            </c:spPr>
          </c:dPt>
          <c:dPt>
            <c:idx val="6"/>
            <c:spPr>
              <a:solidFill>
                <a:srgbClr val="7BAAF7"/>
              </a:solidFill>
            </c:spPr>
          </c:dPt>
          <c:dPt>
            <c:idx val="7"/>
            <c:spPr>
              <a:solidFill>
                <a:srgbClr val="F07B72"/>
              </a:solidFill>
            </c:spPr>
          </c:dPt>
          <c:dPt>
            <c:idx val="8"/>
            <c:spPr>
              <a:solidFill>
                <a:srgbClr val="FCD04F"/>
              </a:solidFill>
            </c:spPr>
          </c:dPt>
          <c:dPt>
            <c:idx val="9"/>
            <c:spPr>
              <a:solidFill>
                <a:srgbClr val="71C287"/>
              </a:solidFill>
            </c:spPr>
          </c:dPt>
          <c:dPt>
            <c:idx val="10"/>
            <c:spPr>
              <a:solidFill>
                <a:srgbClr val="FF994D"/>
              </a:solidFill>
            </c:spPr>
          </c:dPt>
          <c:dPt>
            <c:idx val="11"/>
            <c:spPr>
              <a:solidFill>
                <a:srgbClr val="7ED1D7"/>
              </a:solidFill>
            </c:spPr>
          </c:dPt>
          <c:dPt>
            <c:idx val="12"/>
            <c:spPr>
              <a:solidFill>
                <a:srgbClr val="B3CEFB"/>
              </a:solidFill>
            </c:spPr>
          </c:dPt>
          <c:dPt>
            <c:idx val="13"/>
            <c:spPr>
              <a:solidFill>
                <a:srgbClr val="F7B4AE"/>
              </a:solidFill>
            </c:spPr>
          </c:dPt>
          <c:dPt>
            <c:idx val="14"/>
            <c:spPr>
              <a:solidFill>
                <a:srgbClr val="FDE49B"/>
              </a:solidFill>
            </c:spPr>
          </c:dPt>
          <c:dPt>
            <c:idx val="15"/>
            <c:spPr>
              <a:solidFill>
                <a:srgbClr val="AEDCBA"/>
              </a:solidFill>
            </c:spPr>
          </c:dPt>
          <c:dPt>
            <c:idx val="16"/>
            <c:spPr>
              <a:solidFill>
                <a:srgbClr val="FFC599"/>
              </a:solidFill>
            </c:spPr>
          </c:dPt>
          <c:dPt>
            <c:idx val="17"/>
            <c:spPr>
              <a:solidFill>
                <a:srgbClr val="B5E5E8"/>
              </a:solidFill>
            </c:spPr>
          </c:dPt>
          <c:dPt>
            <c:idx val="18"/>
            <c:spPr>
              <a:solidFill>
                <a:srgbClr val="ECF3FE"/>
              </a:solidFill>
            </c:spPr>
          </c:dPt>
          <c:dLbls>
            <c:showLegendKey val="0"/>
            <c:showVal val="0"/>
            <c:showCatName val="0"/>
            <c:showSerName val="0"/>
            <c:showPercent val="0"/>
            <c:showBubbleSize val="0"/>
            <c:showLeaderLines val="1"/>
          </c:dLbls>
          <c:cat>
            <c:strRef>
              <c:f>'Figura gráfico'!$D$3:$D$21</c:f>
            </c:strRef>
          </c:cat>
          <c:val>
            <c:numRef>
              <c:f>'Figura gráfico'!$E$3:$E$21</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Nursing</a:t>
            </a:r>
          </a:p>
        </c:rich>
      </c:tx>
      <c:overlay val="0"/>
    </c:title>
    <c:plotArea>
      <c:layout/>
      <c:pieChart>
        <c:varyColors val="1"/>
        <c:ser>
          <c:idx val="0"/>
          <c:order val="0"/>
          <c:tx>
            <c:strRef>
              <c:f>'Figura gráfico'!$F$2</c:f>
            </c:strRef>
          </c:tx>
          <c:dPt>
            <c:idx val="0"/>
            <c:spPr>
              <a:solidFill>
                <a:srgbClr val="4285F4"/>
              </a:solidFill>
            </c:spPr>
          </c:dPt>
          <c:dPt>
            <c:idx val="1"/>
            <c:spPr>
              <a:solidFill>
                <a:srgbClr val="EA4335"/>
              </a:solidFill>
            </c:spPr>
          </c:dPt>
          <c:dPt>
            <c:idx val="2"/>
            <c:spPr>
              <a:solidFill>
                <a:srgbClr val="FBBC04"/>
              </a:solidFill>
            </c:spPr>
          </c:dPt>
          <c:dPt>
            <c:idx val="3"/>
            <c:spPr>
              <a:solidFill>
                <a:srgbClr val="34A853"/>
              </a:solidFill>
            </c:spPr>
          </c:dPt>
          <c:dPt>
            <c:idx val="4"/>
            <c:spPr>
              <a:solidFill>
                <a:srgbClr val="FF6D01"/>
              </a:solidFill>
            </c:spPr>
          </c:dPt>
          <c:dPt>
            <c:idx val="5"/>
            <c:spPr>
              <a:solidFill>
                <a:srgbClr val="46BDC6"/>
              </a:solidFill>
            </c:spPr>
          </c:dPt>
          <c:dPt>
            <c:idx val="6"/>
            <c:spPr>
              <a:solidFill>
                <a:srgbClr val="7BAAF7"/>
              </a:solidFill>
            </c:spPr>
          </c:dPt>
          <c:dPt>
            <c:idx val="7"/>
            <c:spPr>
              <a:solidFill>
                <a:srgbClr val="F07B72"/>
              </a:solidFill>
            </c:spPr>
          </c:dPt>
          <c:dPt>
            <c:idx val="8"/>
            <c:spPr>
              <a:solidFill>
                <a:srgbClr val="FCD04F"/>
              </a:solidFill>
            </c:spPr>
          </c:dPt>
          <c:dPt>
            <c:idx val="9"/>
            <c:spPr>
              <a:solidFill>
                <a:srgbClr val="71C287"/>
              </a:solidFill>
            </c:spPr>
          </c:dPt>
          <c:dPt>
            <c:idx val="10"/>
            <c:spPr>
              <a:solidFill>
                <a:srgbClr val="FF994D"/>
              </a:solidFill>
            </c:spPr>
          </c:dPt>
          <c:dPt>
            <c:idx val="11"/>
            <c:spPr>
              <a:solidFill>
                <a:srgbClr val="7ED1D7"/>
              </a:solidFill>
            </c:spPr>
          </c:dPt>
          <c:dPt>
            <c:idx val="12"/>
            <c:spPr>
              <a:solidFill>
                <a:srgbClr val="B3CEFB"/>
              </a:solidFill>
            </c:spPr>
          </c:dPt>
          <c:dPt>
            <c:idx val="13"/>
            <c:spPr>
              <a:solidFill>
                <a:srgbClr val="F7B4AE"/>
              </a:solidFill>
            </c:spPr>
          </c:dPt>
          <c:dPt>
            <c:idx val="14"/>
            <c:spPr>
              <a:solidFill>
                <a:srgbClr val="FDE49B"/>
              </a:solidFill>
            </c:spPr>
          </c:dPt>
          <c:dPt>
            <c:idx val="15"/>
            <c:spPr>
              <a:solidFill>
                <a:srgbClr val="AEDCBA"/>
              </a:solidFill>
            </c:spPr>
          </c:dPt>
          <c:dPt>
            <c:idx val="16"/>
            <c:spPr>
              <a:solidFill>
                <a:srgbClr val="FFC599"/>
              </a:solidFill>
            </c:spPr>
          </c:dPt>
          <c:dPt>
            <c:idx val="17"/>
            <c:spPr>
              <a:solidFill>
                <a:srgbClr val="B5E5E8"/>
              </a:solidFill>
            </c:spPr>
          </c:dPt>
          <c:dPt>
            <c:idx val="18"/>
            <c:spPr>
              <a:solidFill>
                <a:srgbClr val="ECF3FE"/>
              </a:solidFill>
            </c:spPr>
          </c:dPt>
          <c:dLbls>
            <c:showLegendKey val="0"/>
            <c:showVal val="0"/>
            <c:showCatName val="0"/>
            <c:showSerName val="0"/>
            <c:showPercent val="0"/>
            <c:showBubbleSize val="0"/>
            <c:showLeaderLines val="1"/>
          </c:dLbls>
          <c:cat>
            <c:strRef>
              <c:f>'Figura gráfico'!$D$3:$D$21</c:f>
            </c:strRef>
          </c:cat>
          <c:val>
            <c:numRef>
              <c:f>'Figura gráfico'!$F$3:$F$21</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a:solidFill>
                <a:srgbClr val="1A1A1A"/>
              </a:solidFill>
              <a:latin typeface="+mn-lt"/>
            </a:defRPr>
          </a:pPr>
        </a:p>
      </c:txPr>
    </c:legend>
    <c:plotVisOnly val="1"/>
  </c:chart>
</c:chartSpace>
</file>

<file path=xl/drawings/_rels/drawing7.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609600</xdr:colOff>
      <xdr:row>1</xdr:row>
      <xdr:rowOff>95250</xdr:rowOff>
    </xdr:from>
    <xdr:ext cx="10334625" cy="6267450"/>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200025</xdr:colOff>
      <xdr:row>39</xdr:row>
      <xdr:rowOff>133350</xdr:rowOff>
    </xdr:from>
    <xdr:ext cx="9725025" cy="4267200"/>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4</xdr:col>
      <xdr:colOff>200025</xdr:colOff>
      <xdr:row>61</xdr:row>
      <xdr:rowOff>19050</xdr:rowOff>
    </xdr:from>
    <xdr:ext cx="9791700" cy="3533775"/>
    <xdr:graphicFrame>
      <xdr:nvGraphicFramePr>
        <xdr:cNvPr id="3" name="Chart 3" title="Chart"/>
        <xdr:cNvGraphicFramePr/>
      </xdr:nvGraphicFramePr>
      <xdr:xfrm>
        <a:off x="0" y="0"/>
        <a:ext cx="0" cy="0"/>
      </xdr:xfrm>
      <a:graphic>
        <a:graphicData uri="http://schemas.openxmlformats.org/drawingml/2006/chart">
          <c:chart r:id="rId3"/>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5.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0.13"/>
    <col customWidth="1" min="2" max="2" width="30.38"/>
  </cols>
  <sheetData>
    <row r="1">
      <c r="A1" s="1" t="s">
        <v>0</v>
      </c>
      <c r="B1" s="2"/>
    </row>
    <row r="2">
      <c r="A2" s="3" t="s">
        <v>1</v>
      </c>
    </row>
    <row r="3">
      <c r="A3" s="3" t="s">
        <v>2</v>
      </c>
      <c r="B3" s="3" t="s">
        <v>3</v>
      </c>
    </row>
    <row r="4">
      <c r="A4" s="3" t="s">
        <v>2</v>
      </c>
      <c r="B4" s="3" t="s">
        <v>4</v>
      </c>
    </row>
    <row r="5">
      <c r="A5" s="3" t="s">
        <v>2</v>
      </c>
      <c r="B5" s="3" t="s">
        <v>5</v>
      </c>
    </row>
    <row r="6">
      <c r="A6" s="3" t="s">
        <v>2</v>
      </c>
      <c r="B6" s="3" t="s">
        <v>6</v>
      </c>
    </row>
    <row r="7">
      <c r="A7" s="3" t="s">
        <v>2</v>
      </c>
      <c r="B7" s="3" t="s">
        <v>7</v>
      </c>
    </row>
    <row r="8">
      <c r="A8" s="3" t="s">
        <v>8</v>
      </c>
      <c r="B8" s="3" t="s">
        <v>9</v>
      </c>
    </row>
    <row r="9">
      <c r="A9" s="3" t="s">
        <v>8</v>
      </c>
      <c r="B9" s="3" t="s">
        <v>5</v>
      </c>
    </row>
    <row r="10">
      <c r="A10" s="3" t="s">
        <v>10</v>
      </c>
      <c r="B10" s="3" t="s">
        <v>11</v>
      </c>
    </row>
    <row r="11">
      <c r="A11" s="3" t="s">
        <v>10</v>
      </c>
      <c r="B11" s="3" t="s">
        <v>12</v>
      </c>
    </row>
    <row r="12">
      <c r="A12" s="3" t="s">
        <v>10</v>
      </c>
      <c r="B12" s="3" t="s">
        <v>13</v>
      </c>
    </row>
    <row r="13">
      <c r="A13" s="3" t="s">
        <v>10</v>
      </c>
      <c r="B13" s="3" t="s">
        <v>14</v>
      </c>
    </row>
    <row r="14">
      <c r="A14" s="3" t="s">
        <v>10</v>
      </c>
      <c r="B14" s="3" t="s">
        <v>15</v>
      </c>
    </row>
    <row r="15">
      <c r="A15" s="3" t="s">
        <v>10</v>
      </c>
      <c r="B15" s="3" t="s">
        <v>16</v>
      </c>
    </row>
    <row r="16">
      <c r="A16" s="3" t="s">
        <v>17</v>
      </c>
      <c r="B16" s="3" t="s">
        <v>18</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sheetViews>
  <sheetFormatPr customHeight="1" defaultColWidth="12.63" defaultRowHeight="15.75"/>
  <cols>
    <col customWidth="1" min="2" max="2" width="53.38"/>
    <col customWidth="1" min="3" max="3" width="50.88"/>
  </cols>
  <sheetData>
    <row r="1">
      <c r="A1" s="1" t="s">
        <v>19</v>
      </c>
      <c r="B1" s="2"/>
      <c r="C1" s="2"/>
    </row>
    <row r="2">
      <c r="A2" s="1" t="s">
        <v>20</v>
      </c>
      <c r="B2" s="1" t="s">
        <v>21</v>
      </c>
      <c r="C2" s="1" t="s">
        <v>22</v>
      </c>
    </row>
    <row r="3">
      <c r="A3" s="3" t="s">
        <v>23</v>
      </c>
      <c r="B3" s="4" t="s">
        <v>24</v>
      </c>
      <c r="C3" s="3" t="s">
        <v>25</v>
      </c>
    </row>
    <row r="4">
      <c r="A4" s="3" t="s">
        <v>26</v>
      </c>
      <c r="B4" s="4" t="s">
        <v>24</v>
      </c>
      <c r="C4" s="3" t="s">
        <v>25</v>
      </c>
    </row>
    <row r="5">
      <c r="A5" s="3" t="s">
        <v>27</v>
      </c>
      <c r="B5" s="4" t="s">
        <v>28</v>
      </c>
      <c r="C5" s="3" t="s">
        <v>29</v>
      </c>
    </row>
    <row r="6">
      <c r="A6" s="3" t="s">
        <v>30</v>
      </c>
      <c r="B6" s="4" t="s">
        <v>28</v>
      </c>
      <c r="C6" s="3" t="s">
        <v>31</v>
      </c>
    </row>
    <row r="7">
      <c r="A7" s="3" t="s">
        <v>32</v>
      </c>
      <c r="B7" s="3" t="s">
        <v>33</v>
      </c>
      <c r="C7" s="3" t="s">
        <v>34</v>
      </c>
    </row>
    <row r="8">
      <c r="A8" s="3" t="s">
        <v>35</v>
      </c>
      <c r="B8" s="3" t="s">
        <v>36</v>
      </c>
      <c r="C8" s="3" t="s">
        <v>34</v>
      </c>
    </row>
    <row r="9">
      <c r="A9" s="3" t="s">
        <v>37</v>
      </c>
      <c r="B9" s="3" t="s">
        <v>38</v>
      </c>
      <c r="C9" s="3" t="s">
        <v>36</v>
      </c>
    </row>
    <row r="10">
      <c r="A10" s="3" t="s">
        <v>39</v>
      </c>
      <c r="B10" s="3" t="s">
        <v>25</v>
      </c>
      <c r="C10" s="3" t="s">
        <v>40</v>
      </c>
    </row>
    <row r="11">
      <c r="A11" s="3" t="s">
        <v>41</v>
      </c>
      <c r="B11" s="3" t="s">
        <v>42</v>
      </c>
      <c r="C11" s="3" t="s">
        <v>42</v>
      </c>
    </row>
    <row r="12">
      <c r="A12" s="3" t="s">
        <v>43</v>
      </c>
      <c r="B12" s="4" t="s">
        <v>28</v>
      </c>
      <c r="C12" s="3" t="s">
        <v>42</v>
      </c>
    </row>
    <row r="13">
      <c r="A13" s="3" t="s">
        <v>44</v>
      </c>
      <c r="B13" s="4" t="s">
        <v>28</v>
      </c>
      <c r="C13" s="3" t="s">
        <v>31</v>
      </c>
    </row>
    <row r="14">
      <c r="A14" s="3" t="s">
        <v>45</v>
      </c>
      <c r="B14" s="3" t="s">
        <v>25</v>
      </c>
      <c r="C14" s="3" t="s">
        <v>34</v>
      </c>
    </row>
    <row r="15">
      <c r="A15" s="3" t="s">
        <v>46</v>
      </c>
      <c r="B15" s="3" t="s">
        <v>36</v>
      </c>
      <c r="C15" s="3" t="s">
        <v>36</v>
      </c>
    </row>
    <row r="16">
      <c r="A16" s="3" t="s">
        <v>47</v>
      </c>
      <c r="B16" s="3" t="s">
        <v>48</v>
      </c>
      <c r="C16" s="3" t="s">
        <v>48</v>
      </c>
    </row>
    <row r="17">
      <c r="A17" s="3" t="s">
        <v>49</v>
      </c>
      <c r="B17" s="3" t="s">
        <v>50</v>
      </c>
      <c r="C17" s="3" t="s">
        <v>34</v>
      </c>
    </row>
    <row r="18">
      <c r="A18" s="3" t="s">
        <v>51</v>
      </c>
      <c r="B18" s="3" t="s">
        <v>52</v>
      </c>
      <c r="C18" s="3" t="s">
        <v>31</v>
      </c>
    </row>
    <row r="19">
      <c r="A19" s="3" t="s">
        <v>53</v>
      </c>
      <c r="B19" s="3" t="s">
        <v>54</v>
      </c>
      <c r="C19" s="3" t="s">
        <v>48</v>
      </c>
    </row>
    <row r="20">
      <c r="A20" s="3" t="s">
        <v>55</v>
      </c>
      <c r="B20" s="3" t="s">
        <v>25</v>
      </c>
      <c r="C20" s="4" t="s">
        <v>28</v>
      </c>
    </row>
    <row r="21">
      <c r="A21" s="3" t="s">
        <v>56</v>
      </c>
      <c r="B21" s="3" t="s">
        <v>57</v>
      </c>
      <c r="C21" s="3" t="s">
        <v>34</v>
      </c>
    </row>
    <row r="22">
      <c r="A22" s="3" t="s">
        <v>58</v>
      </c>
      <c r="B22" s="4" t="s">
        <v>28</v>
      </c>
      <c r="C22" s="3" t="s">
        <v>36</v>
      </c>
    </row>
    <row r="23">
      <c r="A23" s="3" t="s">
        <v>59</v>
      </c>
      <c r="B23" s="4" t="s">
        <v>28</v>
      </c>
      <c r="C23" s="3" t="s">
        <v>42</v>
      </c>
    </row>
    <row r="24">
      <c r="A24" s="3" t="s">
        <v>60</v>
      </c>
      <c r="B24" s="3" t="s">
        <v>25</v>
      </c>
      <c r="C24" s="3" t="s">
        <v>25</v>
      </c>
    </row>
    <row r="25">
      <c r="A25" s="3" t="s">
        <v>61</v>
      </c>
      <c r="B25" s="3" t="s">
        <v>48</v>
      </c>
      <c r="C25" s="3" t="s">
        <v>48</v>
      </c>
    </row>
    <row r="26">
      <c r="A26" s="3" t="s">
        <v>62</v>
      </c>
      <c r="B26" s="3" t="s">
        <v>63</v>
      </c>
      <c r="C26" s="3" t="s">
        <v>48</v>
      </c>
    </row>
    <row r="27">
      <c r="A27" s="3" t="s">
        <v>64</v>
      </c>
      <c r="B27" s="4" t="s">
        <v>28</v>
      </c>
      <c r="C27" s="3" t="s">
        <v>48</v>
      </c>
    </row>
    <row r="28">
      <c r="A28" s="3" t="s">
        <v>65</v>
      </c>
      <c r="B28" s="4" t="s">
        <v>28</v>
      </c>
      <c r="C28" s="3" t="s">
        <v>48</v>
      </c>
    </row>
    <row r="29">
      <c r="A29" s="3" t="s">
        <v>66</v>
      </c>
      <c r="B29" s="3" t="s">
        <v>31</v>
      </c>
      <c r="C29" s="3" t="s">
        <v>31</v>
      </c>
    </row>
    <row r="30">
      <c r="A30" s="3" t="s">
        <v>67</v>
      </c>
      <c r="B30" s="4" t="s">
        <v>28</v>
      </c>
      <c r="C30" s="4" t="s">
        <v>28</v>
      </c>
    </row>
    <row r="31">
      <c r="A31" s="3" t="s">
        <v>68</v>
      </c>
      <c r="B31" s="3" t="s">
        <v>25</v>
      </c>
      <c r="C31" s="3" t="s">
        <v>25</v>
      </c>
    </row>
    <row r="32">
      <c r="A32" s="3" t="s">
        <v>69</v>
      </c>
      <c r="B32" s="3" t="s">
        <v>36</v>
      </c>
      <c r="C32" s="3" t="s">
        <v>36</v>
      </c>
    </row>
    <row r="33">
      <c r="A33" s="3" t="s">
        <v>70</v>
      </c>
      <c r="B33" s="4" t="s">
        <v>24</v>
      </c>
      <c r="C33" s="3" t="s">
        <v>34</v>
      </c>
    </row>
    <row r="34">
      <c r="A34" s="3" t="s">
        <v>71</v>
      </c>
      <c r="B34" s="3" t="s">
        <v>48</v>
      </c>
      <c r="C34" s="3" t="s">
        <v>40</v>
      </c>
    </row>
    <row r="35">
      <c r="A35" s="3" t="s">
        <v>72</v>
      </c>
      <c r="B35" s="3" t="s">
        <v>25</v>
      </c>
      <c r="C35" s="3" t="s">
        <v>25</v>
      </c>
    </row>
    <row r="36">
      <c r="A36" s="3" t="s">
        <v>73</v>
      </c>
      <c r="B36" s="3" t="s">
        <v>31</v>
      </c>
      <c r="C36" s="3" t="s">
        <v>34</v>
      </c>
    </row>
    <row r="37">
      <c r="A37" s="3" t="s">
        <v>74</v>
      </c>
      <c r="B37" s="3" t="s">
        <v>48</v>
      </c>
      <c r="C37" s="3" t="s">
        <v>34</v>
      </c>
    </row>
    <row r="38">
      <c r="A38" s="3" t="s">
        <v>75</v>
      </c>
      <c r="B38" s="3" t="s">
        <v>31</v>
      </c>
      <c r="C38" s="3" t="s">
        <v>36</v>
      </c>
    </row>
    <row r="39">
      <c r="A39" s="3" t="s">
        <v>76</v>
      </c>
      <c r="B39" s="3" t="s">
        <v>31</v>
      </c>
      <c r="C39" s="3" t="s">
        <v>31</v>
      </c>
    </row>
    <row r="40">
      <c r="A40" s="3" t="s">
        <v>77</v>
      </c>
      <c r="B40" s="3" t="s">
        <v>34</v>
      </c>
      <c r="C40" s="3" t="s">
        <v>78</v>
      </c>
    </row>
    <row r="41">
      <c r="A41" s="3" t="s">
        <v>79</v>
      </c>
      <c r="B41" s="3" t="s">
        <v>80</v>
      </c>
      <c r="C41" s="3" t="s">
        <v>25</v>
      </c>
    </row>
    <row r="42">
      <c r="A42" s="3" t="s">
        <v>81</v>
      </c>
      <c r="B42" s="3" t="s">
        <v>82</v>
      </c>
      <c r="C42" s="3" t="s">
        <v>34</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cols>
    <col customWidth="1" min="1" max="1" width="19.0"/>
    <col customWidth="1" min="2" max="2" width="22.5"/>
    <col customWidth="1" min="3" max="3" width="42.0"/>
    <col customWidth="1" min="4" max="4" width="30.38"/>
    <col customWidth="1" min="5" max="5" width="32.75"/>
    <col customWidth="1" min="6" max="6" width="39.88"/>
  </cols>
  <sheetData>
    <row r="1">
      <c r="A1" s="1" t="s">
        <v>83</v>
      </c>
      <c r="B1" s="2"/>
      <c r="C1" s="2"/>
      <c r="D1" s="2"/>
      <c r="E1" s="2"/>
      <c r="F1" s="2"/>
    </row>
    <row r="2">
      <c r="A2" s="5" t="s">
        <v>84</v>
      </c>
      <c r="B2" s="2"/>
      <c r="C2" s="2"/>
      <c r="D2" s="2"/>
      <c r="E2" s="2"/>
      <c r="F2" s="2"/>
    </row>
    <row r="3">
      <c r="A3" s="6" t="s">
        <v>20</v>
      </c>
      <c r="B3" s="7" t="s">
        <v>85</v>
      </c>
      <c r="C3" s="7" t="s">
        <v>86</v>
      </c>
      <c r="D3" s="7" t="s">
        <v>87</v>
      </c>
      <c r="E3" s="7" t="s">
        <v>88</v>
      </c>
      <c r="F3" s="8" t="s">
        <v>89</v>
      </c>
    </row>
    <row r="4">
      <c r="A4" s="9" t="s">
        <v>90</v>
      </c>
      <c r="B4" s="10" t="s">
        <v>91</v>
      </c>
      <c r="C4" s="10" t="s">
        <v>33</v>
      </c>
      <c r="D4" s="11" t="s">
        <v>92</v>
      </c>
      <c r="E4" s="11" t="s">
        <v>93</v>
      </c>
      <c r="F4" s="12" t="s">
        <v>93</v>
      </c>
    </row>
    <row r="5">
      <c r="A5" s="13" t="s">
        <v>90</v>
      </c>
      <c r="B5" s="14" t="s">
        <v>94</v>
      </c>
      <c r="C5" s="14" t="s">
        <v>25</v>
      </c>
      <c r="D5" s="15" t="s">
        <v>95</v>
      </c>
      <c r="E5" s="15" t="s">
        <v>93</v>
      </c>
      <c r="F5" s="16" t="s">
        <v>93</v>
      </c>
    </row>
    <row r="6">
      <c r="A6" s="13" t="s">
        <v>96</v>
      </c>
      <c r="B6" s="14" t="s">
        <v>91</v>
      </c>
      <c r="C6" s="14" t="s">
        <v>33</v>
      </c>
      <c r="D6" s="15" t="s">
        <v>92</v>
      </c>
      <c r="E6" s="15" t="s">
        <v>93</v>
      </c>
      <c r="F6" s="16" t="s">
        <v>93</v>
      </c>
    </row>
    <row r="7">
      <c r="A7" s="13" t="s">
        <v>96</v>
      </c>
      <c r="B7" s="14" t="s">
        <v>94</v>
      </c>
      <c r="C7" s="14" t="s">
        <v>25</v>
      </c>
      <c r="D7" s="15" t="s">
        <v>95</v>
      </c>
      <c r="E7" s="15" t="s">
        <v>93</v>
      </c>
      <c r="F7" s="16" t="s">
        <v>93</v>
      </c>
    </row>
    <row r="8">
      <c r="A8" s="13" t="s">
        <v>97</v>
      </c>
      <c r="B8" s="14" t="s">
        <v>91</v>
      </c>
      <c r="C8" s="14" t="s">
        <v>28</v>
      </c>
      <c r="D8" s="15" t="s">
        <v>92</v>
      </c>
      <c r="E8" s="15" t="s">
        <v>93</v>
      </c>
      <c r="F8" s="16" t="s">
        <v>93</v>
      </c>
    </row>
    <row r="9">
      <c r="A9" s="13" t="s">
        <v>97</v>
      </c>
      <c r="B9" s="14" t="s">
        <v>94</v>
      </c>
      <c r="C9" s="14" t="s">
        <v>29</v>
      </c>
      <c r="D9" s="15" t="s">
        <v>92</v>
      </c>
      <c r="E9" s="15" t="s">
        <v>93</v>
      </c>
      <c r="F9" s="16" t="s">
        <v>93</v>
      </c>
    </row>
    <row r="10">
      <c r="A10" s="13" t="s">
        <v>98</v>
      </c>
      <c r="B10" s="14" t="s">
        <v>91</v>
      </c>
      <c r="C10" s="14" t="s">
        <v>28</v>
      </c>
      <c r="D10" s="17" t="s">
        <v>99</v>
      </c>
      <c r="E10" s="18" t="s">
        <v>100</v>
      </c>
      <c r="F10" s="19" t="s">
        <v>101</v>
      </c>
    </row>
    <row r="11">
      <c r="A11" s="13" t="s">
        <v>98</v>
      </c>
      <c r="B11" s="14" t="s">
        <v>94</v>
      </c>
      <c r="C11" s="14" t="s">
        <v>31</v>
      </c>
      <c r="D11" s="15" t="s">
        <v>95</v>
      </c>
      <c r="E11" s="15" t="s">
        <v>93</v>
      </c>
      <c r="F11" s="16" t="s">
        <v>93</v>
      </c>
    </row>
    <row r="12">
      <c r="A12" s="13" t="s">
        <v>102</v>
      </c>
      <c r="B12" s="14" t="s">
        <v>91</v>
      </c>
      <c r="C12" s="14" t="s">
        <v>33</v>
      </c>
      <c r="D12" s="15" t="s">
        <v>92</v>
      </c>
      <c r="E12" s="15" t="s">
        <v>93</v>
      </c>
      <c r="F12" s="16" t="s">
        <v>93</v>
      </c>
    </row>
    <row r="13">
      <c r="A13" s="13" t="s">
        <v>102</v>
      </c>
      <c r="B13" s="14" t="s">
        <v>94</v>
      </c>
      <c r="C13" s="14" t="s">
        <v>34</v>
      </c>
      <c r="D13" s="15" t="s">
        <v>92</v>
      </c>
      <c r="E13" s="15" t="s">
        <v>93</v>
      </c>
      <c r="F13" s="16" t="s">
        <v>93</v>
      </c>
    </row>
    <row r="14">
      <c r="A14" s="13" t="s">
        <v>103</v>
      </c>
      <c r="B14" s="14" t="s">
        <v>91</v>
      </c>
      <c r="C14" s="14" t="s">
        <v>36</v>
      </c>
      <c r="D14" s="15" t="s">
        <v>92</v>
      </c>
      <c r="E14" s="15" t="s">
        <v>93</v>
      </c>
      <c r="F14" s="16" t="s">
        <v>93</v>
      </c>
    </row>
    <row r="15">
      <c r="A15" s="13" t="s">
        <v>103</v>
      </c>
      <c r="B15" s="14" t="s">
        <v>94</v>
      </c>
      <c r="C15" s="14" t="s">
        <v>104</v>
      </c>
      <c r="D15" s="15" t="s">
        <v>92</v>
      </c>
      <c r="E15" s="15" t="s">
        <v>93</v>
      </c>
      <c r="F15" s="16" t="s">
        <v>93</v>
      </c>
    </row>
    <row r="16">
      <c r="A16" s="13" t="s">
        <v>37</v>
      </c>
      <c r="B16" s="14" t="s">
        <v>91</v>
      </c>
      <c r="C16" s="14" t="s">
        <v>24</v>
      </c>
      <c r="D16" s="15" t="s">
        <v>92</v>
      </c>
      <c r="E16" s="15" t="s">
        <v>93</v>
      </c>
      <c r="F16" s="16" t="s">
        <v>93</v>
      </c>
    </row>
    <row r="17">
      <c r="A17" s="13" t="s">
        <v>37</v>
      </c>
      <c r="B17" s="14" t="s">
        <v>94</v>
      </c>
      <c r="C17" s="14" t="s">
        <v>36</v>
      </c>
      <c r="D17" s="17" t="s">
        <v>99</v>
      </c>
      <c r="E17" s="18" t="s">
        <v>105</v>
      </c>
      <c r="F17" s="16" t="s">
        <v>106</v>
      </c>
    </row>
    <row r="18">
      <c r="A18" s="13" t="s">
        <v>39</v>
      </c>
      <c r="B18" s="14" t="s">
        <v>91</v>
      </c>
      <c r="C18" s="14" t="s">
        <v>25</v>
      </c>
      <c r="D18" s="15" t="s">
        <v>92</v>
      </c>
      <c r="E18" s="15" t="s">
        <v>93</v>
      </c>
      <c r="F18" s="16" t="s">
        <v>93</v>
      </c>
    </row>
    <row r="19">
      <c r="A19" s="13" t="s">
        <v>39</v>
      </c>
      <c r="B19" s="14" t="s">
        <v>94</v>
      </c>
      <c r="C19" s="14" t="s">
        <v>28</v>
      </c>
      <c r="D19" s="15" t="s">
        <v>92</v>
      </c>
      <c r="E19" s="15" t="s">
        <v>93</v>
      </c>
      <c r="F19" s="16" t="s">
        <v>93</v>
      </c>
    </row>
    <row r="20">
      <c r="A20" s="13" t="s">
        <v>41</v>
      </c>
      <c r="B20" s="14" t="s">
        <v>91</v>
      </c>
      <c r="C20" s="14" t="s">
        <v>42</v>
      </c>
      <c r="D20" s="15" t="s">
        <v>92</v>
      </c>
      <c r="E20" s="15" t="s">
        <v>93</v>
      </c>
      <c r="F20" s="16" t="s">
        <v>93</v>
      </c>
    </row>
    <row r="21">
      <c r="A21" s="13" t="s">
        <v>41</v>
      </c>
      <c r="B21" s="14" t="s">
        <v>94</v>
      </c>
      <c r="C21" s="14" t="s">
        <v>42</v>
      </c>
      <c r="D21" s="15" t="s">
        <v>92</v>
      </c>
      <c r="E21" s="15" t="s">
        <v>93</v>
      </c>
      <c r="F21" s="16" t="s">
        <v>93</v>
      </c>
    </row>
    <row r="22">
      <c r="A22" s="13" t="s">
        <v>43</v>
      </c>
      <c r="B22" s="14" t="s">
        <v>91</v>
      </c>
      <c r="C22" s="14" t="s">
        <v>28</v>
      </c>
      <c r="D22" s="15" t="s">
        <v>95</v>
      </c>
      <c r="E22" s="15" t="s">
        <v>93</v>
      </c>
      <c r="F22" s="16" t="s">
        <v>93</v>
      </c>
    </row>
    <row r="23">
      <c r="A23" s="13" t="s">
        <v>43</v>
      </c>
      <c r="B23" s="14" t="s">
        <v>94</v>
      </c>
      <c r="C23" s="14" t="s">
        <v>42</v>
      </c>
      <c r="D23" s="15" t="s">
        <v>95</v>
      </c>
      <c r="E23" s="15" t="s">
        <v>93</v>
      </c>
      <c r="F23" s="16" t="s">
        <v>93</v>
      </c>
    </row>
    <row r="24">
      <c r="A24" s="13" t="s">
        <v>44</v>
      </c>
      <c r="B24" s="14" t="s">
        <v>91</v>
      </c>
      <c r="C24" s="14" t="s">
        <v>33</v>
      </c>
      <c r="D24" s="17" t="s">
        <v>99</v>
      </c>
      <c r="E24" s="18" t="s">
        <v>107</v>
      </c>
      <c r="F24" s="16" t="s">
        <v>106</v>
      </c>
    </row>
    <row r="25">
      <c r="A25" s="13" t="s">
        <v>44</v>
      </c>
      <c r="B25" s="14" t="s">
        <v>94</v>
      </c>
      <c r="C25" s="14" t="s">
        <v>31</v>
      </c>
      <c r="D25" s="15" t="s">
        <v>92</v>
      </c>
      <c r="E25" s="15" t="s">
        <v>93</v>
      </c>
      <c r="F25" s="16" t="s">
        <v>93</v>
      </c>
    </row>
    <row r="26">
      <c r="A26" s="13" t="s">
        <v>45</v>
      </c>
      <c r="B26" s="14" t="s">
        <v>91</v>
      </c>
      <c r="C26" s="14" t="s">
        <v>25</v>
      </c>
      <c r="D26" s="15" t="s">
        <v>95</v>
      </c>
      <c r="E26" s="15" t="s">
        <v>93</v>
      </c>
      <c r="F26" s="16" t="s">
        <v>93</v>
      </c>
    </row>
    <row r="27">
      <c r="A27" s="13" t="s">
        <v>45</v>
      </c>
      <c r="B27" s="14" t="s">
        <v>94</v>
      </c>
      <c r="C27" s="14" t="s">
        <v>25</v>
      </c>
      <c r="D27" s="15" t="s">
        <v>95</v>
      </c>
      <c r="E27" s="15" t="s">
        <v>93</v>
      </c>
      <c r="F27" s="16" t="s">
        <v>93</v>
      </c>
    </row>
    <row r="28">
      <c r="A28" s="13" t="s">
        <v>46</v>
      </c>
      <c r="B28" s="14" t="s">
        <v>91</v>
      </c>
      <c r="C28" s="14" t="s">
        <v>36</v>
      </c>
      <c r="D28" s="17" t="s">
        <v>99</v>
      </c>
      <c r="E28" s="18" t="s">
        <v>108</v>
      </c>
      <c r="F28" s="16" t="s">
        <v>106</v>
      </c>
    </row>
    <row r="29">
      <c r="A29" s="13" t="s">
        <v>46</v>
      </c>
      <c r="B29" s="14" t="s">
        <v>94</v>
      </c>
      <c r="C29" s="14" t="s">
        <v>36</v>
      </c>
      <c r="D29" s="15" t="s">
        <v>92</v>
      </c>
      <c r="E29" s="15" t="s">
        <v>93</v>
      </c>
      <c r="F29" s="16" t="s">
        <v>93</v>
      </c>
    </row>
    <row r="30">
      <c r="A30" s="13" t="s">
        <v>47</v>
      </c>
      <c r="B30" s="14" t="s">
        <v>91</v>
      </c>
      <c r="C30" s="14" t="s">
        <v>48</v>
      </c>
      <c r="D30" s="15" t="s">
        <v>92</v>
      </c>
      <c r="E30" s="15" t="s">
        <v>93</v>
      </c>
      <c r="F30" s="16" t="s">
        <v>93</v>
      </c>
    </row>
    <row r="31">
      <c r="A31" s="13" t="s">
        <v>47</v>
      </c>
      <c r="B31" s="14" t="s">
        <v>94</v>
      </c>
      <c r="C31" s="14" t="s">
        <v>48</v>
      </c>
      <c r="D31" s="15" t="s">
        <v>92</v>
      </c>
      <c r="E31" s="15" t="s">
        <v>93</v>
      </c>
      <c r="F31" s="16" t="s">
        <v>93</v>
      </c>
    </row>
    <row r="32">
      <c r="A32" s="13" t="s">
        <v>49</v>
      </c>
      <c r="B32" s="14" t="s">
        <v>91</v>
      </c>
      <c r="C32" s="14" t="s">
        <v>50</v>
      </c>
      <c r="D32" s="15" t="s">
        <v>92</v>
      </c>
      <c r="E32" s="15" t="s">
        <v>93</v>
      </c>
      <c r="F32" s="16" t="s">
        <v>93</v>
      </c>
    </row>
    <row r="33">
      <c r="A33" s="13" t="s">
        <v>49</v>
      </c>
      <c r="B33" s="14" t="s">
        <v>94</v>
      </c>
      <c r="C33" s="14" t="s">
        <v>34</v>
      </c>
      <c r="D33" s="15" t="s">
        <v>92</v>
      </c>
      <c r="E33" s="15" t="s">
        <v>93</v>
      </c>
      <c r="F33" s="16" t="s">
        <v>93</v>
      </c>
    </row>
    <row r="34">
      <c r="A34" s="13" t="s">
        <v>51</v>
      </c>
      <c r="B34" s="14" t="s">
        <v>91</v>
      </c>
      <c r="C34" s="14" t="s">
        <v>52</v>
      </c>
      <c r="D34" s="17" t="s">
        <v>99</v>
      </c>
      <c r="E34" s="18" t="s">
        <v>109</v>
      </c>
      <c r="F34" s="19" t="s">
        <v>110</v>
      </c>
    </row>
    <row r="35">
      <c r="A35" s="13" t="s">
        <v>51</v>
      </c>
      <c r="B35" s="14" t="s">
        <v>94</v>
      </c>
      <c r="C35" s="14" t="s">
        <v>31</v>
      </c>
      <c r="D35" s="15" t="s">
        <v>92</v>
      </c>
      <c r="E35" s="15" t="s">
        <v>93</v>
      </c>
      <c r="F35" s="16" t="s">
        <v>93</v>
      </c>
    </row>
    <row r="36">
      <c r="A36" s="13" t="s">
        <v>111</v>
      </c>
      <c r="B36" s="14" t="s">
        <v>91</v>
      </c>
      <c r="C36" s="14" t="s">
        <v>112</v>
      </c>
      <c r="D36" s="15" t="s">
        <v>40</v>
      </c>
      <c r="E36" s="15" t="s">
        <v>40</v>
      </c>
      <c r="F36" s="16" t="s">
        <v>40</v>
      </c>
    </row>
    <row r="37">
      <c r="A37" s="13" t="s">
        <v>111</v>
      </c>
      <c r="B37" s="14" t="s">
        <v>94</v>
      </c>
      <c r="C37" s="14" t="s">
        <v>112</v>
      </c>
      <c r="D37" s="15" t="s">
        <v>40</v>
      </c>
      <c r="E37" s="15" t="s">
        <v>40</v>
      </c>
      <c r="F37" s="16" t="s">
        <v>40</v>
      </c>
    </row>
    <row r="38">
      <c r="A38" s="13" t="s">
        <v>53</v>
      </c>
      <c r="B38" s="14" t="s">
        <v>91</v>
      </c>
      <c r="C38" s="14" t="s">
        <v>54</v>
      </c>
      <c r="D38" s="15" t="s">
        <v>92</v>
      </c>
      <c r="E38" s="15" t="s">
        <v>93</v>
      </c>
      <c r="F38" s="16" t="s">
        <v>93</v>
      </c>
    </row>
    <row r="39">
      <c r="A39" s="13" t="s">
        <v>53</v>
      </c>
      <c r="B39" s="14" t="s">
        <v>94</v>
      </c>
      <c r="C39" s="14" t="s">
        <v>25</v>
      </c>
      <c r="D39" s="15" t="s">
        <v>95</v>
      </c>
      <c r="E39" s="15" t="s">
        <v>93</v>
      </c>
      <c r="F39" s="16" t="s">
        <v>93</v>
      </c>
    </row>
    <row r="40">
      <c r="A40" s="13" t="s">
        <v>55</v>
      </c>
      <c r="B40" s="14" t="s">
        <v>91</v>
      </c>
      <c r="C40" s="14" t="s">
        <v>25</v>
      </c>
      <c r="D40" s="15" t="s">
        <v>92</v>
      </c>
      <c r="E40" s="15" t="s">
        <v>93</v>
      </c>
      <c r="F40" s="16" t="s">
        <v>93</v>
      </c>
    </row>
    <row r="41">
      <c r="A41" s="13" t="s">
        <v>55</v>
      </c>
      <c r="B41" s="14" t="s">
        <v>94</v>
      </c>
      <c r="C41" s="14" t="s">
        <v>34</v>
      </c>
      <c r="D41" s="17" t="s">
        <v>113</v>
      </c>
      <c r="E41" s="18" t="s">
        <v>108</v>
      </c>
      <c r="F41" s="16" t="s">
        <v>106</v>
      </c>
    </row>
    <row r="42">
      <c r="A42" s="13" t="s">
        <v>56</v>
      </c>
      <c r="B42" s="14" t="s">
        <v>91</v>
      </c>
      <c r="C42" s="14" t="s">
        <v>57</v>
      </c>
      <c r="D42" s="15" t="s">
        <v>92</v>
      </c>
      <c r="E42" s="15" t="s">
        <v>93</v>
      </c>
      <c r="F42" s="16" t="s">
        <v>93</v>
      </c>
    </row>
    <row r="43">
      <c r="A43" s="13" t="s">
        <v>56</v>
      </c>
      <c r="B43" s="14" t="s">
        <v>94</v>
      </c>
      <c r="C43" s="14" t="s">
        <v>34</v>
      </c>
      <c r="D43" s="15" t="s">
        <v>92</v>
      </c>
      <c r="E43" s="15" t="s">
        <v>93</v>
      </c>
      <c r="F43" s="16" t="s">
        <v>93</v>
      </c>
    </row>
    <row r="44">
      <c r="A44" s="13" t="s">
        <v>58</v>
      </c>
      <c r="B44" s="14" t="s">
        <v>91</v>
      </c>
      <c r="C44" s="14" t="s">
        <v>28</v>
      </c>
      <c r="D44" s="15" t="s">
        <v>95</v>
      </c>
      <c r="E44" s="15" t="s">
        <v>93</v>
      </c>
      <c r="F44" s="16" t="s">
        <v>93</v>
      </c>
    </row>
    <row r="45">
      <c r="A45" s="13" t="s">
        <v>58</v>
      </c>
      <c r="B45" s="14" t="s">
        <v>94</v>
      </c>
      <c r="C45" s="14" t="s">
        <v>36</v>
      </c>
      <c r="D45" s="15" t="s">
        <v>92</v>
      </c>
      <c r="E45" s="15" t="s">
        <v>93</v>
      </c>
      <c r="F45" s="16" t="s">
        <v>93</v>
      </c>
    </row>
    <row r="46">
      <c r="A46" s="13" t="s">
        <v>59</v>
      </c>
      <c r="B46" s="14" t="s">
        <v>91</v>
      </c>
      <c r="C46" s="14" t="s">
        <v>28</v>
      </c>
      <c r="D46" s="17" t="s">
        <v>99</v>
      </c>
      <c r="E46" s="18" t="s">
        <v>114</v>
      </c>
      <c r="F46" s="16" t="s">
        <v>106</v>
      </c>
    </row>
    <row r="47">
      <c r="A47" s="13" t="s">
        <v>59</v>
      </c>
      <c r="B47" s="14" t="s">
        <v>94</v>
      </c>
      <c r="C47" s="14" t="s">
        <v>42</v>
      </c>
      <c r="D47" s="17" t="s">
        <v>99</v>
      </c>
      <c r="E47" s="18" t="s">
        <v>108</v>
      </c>
      <c r="F47" s="16" t="s">
        <v>106</v>
      </c>
    </row>
    <row r="48">
      <c r="A48" s="13" t="s">
        <v>60</v>
      </c>
      <c r="B48" s="14" t="s">
        <v>91</v>
      </c>
      <c r="C48" s="14" t="s">
        <v>25</v>
      </c>
      <c r="D48" s="15" t="s">
        <v>92</v>
      </c>
      <c r="E48" s="15" t="s">
        <v>93</v>
      </c>
      <c r="F48" s="16" t="s">
        <v>93</v>
      </c>
    </row>
    <row r="49">
      <c r="A49" s="13" t="s">
        <v>60</v>
      </c>
      <c r="B49" s="14" t="s">
        <v>94</v>
      </c>
      <c r="C49" s="14" t="s">
        <v>25</v>
      </c>
      <c r="D49" s="15" t="s">
        <v>95</v>
      </c>
      <c r="E49" s="15" t="s">
        <v>93</v>
      </c>
      <c r="F49" s="16" t="s">
        <v>93</v>
      </c>
    </row>
    <row r="50">
      <c r="A50" s="13" t="s">
        <v>61</v>
      </c>
      <c r="B50" s="14" t="s">
        <v>91</v>
      </c>
      <c r="C50" s="14" t="s">
        <v>48</v>
      </c>
      <c r="D50" s="17" t="s">
        <v>99</v>
      </c>
      <c r="E50" s="18" t="s">
        <v>115</v>
      </c>
      <c r="F50" s="16" t="s">
        <v>106</v>
      </c>
    </row>
    <row r="51">
      <c r="A51" s="13" t="s">
        <v>61</v>
      </c>
      <c r="B51" s="14" t="s">
        <v>94</v>
      </c>
      <c r="C51" s="14" t="s">
        <v>48</v>
      </c>
      <c r="D51" s="17" t="s">
        <v>99</v>
      </c>
      <c r="E51" s="18" t="s">
        <v>116</v>
      </c>
      <c r="F51" s="16" t="s">
        <v>106</v>
      </c>
    </row>
    <row r="52">
      <c r="A52" s="13" t="s">
        <v>62</v>
      </c>
      <c r="B52" s="14" t="s">
        <v>94</v>
      </c>
      <c r="C52" s="14" t="s">
        <v>48</v>
      </c>
      <c r="D52" s="17" t="s">
        <v>117</v>
      </c>
      <c r="E52" s="18" t="s">
        <v>118</v>
      </c>
      <c r="F52" s="16" t="s">
        <v>106</v>
      </c>
    </row>
    <row r="53">
      <c r="A53" s="13" t="s">
        <v>62</v>
      </c>
      <c r="B53" s="14" t="s">
        <v>91</v>
      </c>
      <c r="C53" s="14" t="s">
        <v>63</v>
      </c>
      <c r="D53" s="15" t="s">
        <v>92</v>
      </c>
      <c r="E53" s="15" t="s">
        <v>93</v>
      </c>
      <c r="F53" s="16" t="s">
        <v>93</v>
      </c>
    </row>
    <row r="54">
      <c r="A54" s="13" t="s">
        <v>64</v>
      </c>
      <c r="B54" s="14" t="s">
        <v>91</v>
      </c>
      <c r="C54" s="14" t="s">
        <v>28</v>
      </c>
      <c r="D54" s="15" t="s">
        <v>92</v>
      </c>
      <c r="E54" s="15" t="s">
        <v>93</v>
      </c>
      <c r="F54" s="16" t="s">
        <v>93</v>
      </c>
    </row>
    <row r="55">
      <c r="A55" s="13" t="s">
        <v>64</v>
      </c>
      <c r="B55" s="14" t="s">
        <v>94</v>
      </c>
      <c r="C55" s="14" t="s">
        <v>25</v>
      </c>
      <c r="D55" s="15" t="s">
        <v>92</v>
      </c>
      <c r="E55" s="15" t="s">
        <v>93</v>
      </c>
      <c r="F55" s="16" t="s">
        <v>93</v>
      </c>
    </row>
    <row r="56">
      <c r="A56" s="13" t="s">
        <v>65</v>
      </c>
      <c r="B56" s="14" t="s">
        <v>91</v>
      </c>
      <c r="C56" s="14" t="s">
        <v>28</v>
      </c>
      <c r="D56" s="17" t="s">
        <v>99</v>
      </c>
      <c r="E56" s="18" t="s">
        <v>119</v>
      </c>
      <c r="F56" s="16" t="s">
        <v>106</v>
      </c>
    </row>
    <row r="57">
      <c r="A57" s="13" t="s">
        <v>65</v>
      </c>
      <c r="B57" s="14" t="s">
        <v>94</v>
      </c>
      <c r="C57" s="14" t="s">
        <v>48</v>
      </c>
      <c r="D57" s="15" t="s">
        <v>92</v>
      </c>
      <c r="E57" s="15" t="s">
        <v>93</v>
      </c>
      <c r="F57" s="16" t="s">
        <v>93</v>
      </c>
    </row>
    <row r="58">
      <c r="A58" s="13" t="s">
        <v>66</v>
      </c>
      <c r="B58" s="14" t="s">
        <v>91</v>
      </c>
      <c r="C58" s="14" t="s">
        <v>31</v>
      </c>
      <c r="D58" s="15" t="s">
        <v>92</v>
      </c>
      <c r="E58" s="15" t="s">
        <v>93</v>
      </c>
      <c r="F58" s="16" t="s">
        <v>93</v>
      </c>
    </row>
    <row r="59">
      <c r="A59" s="13" t="s">
        <v>66</v>
      </c>
      <c r="B59" s="14" t="s">
        <v>94</v>
      </c>
      <c r="C59" s="14" t="s">
        <v>31</v>
      </c>
      <c r="D59" s="17" t="s">
        <v>99</v>
      </c>
      <c r="E59" s="15" t="s">
        <v>120</v>
      </c>
      <c r="F59" s="16" t="s">
        <v>106</v>
      </c>
    </row>
    <row r="60">
      <c r="A60" s="13" t="s">
        <v>67</v>
      </c>
      <c r="B60" s="14" t="s">
        <v>91</v>
      </c>
      <c r="C60" s="14" t="s">
        <v>28</v>
      </c>
      <c r="D60" s="15" t="s">
        <v>92</v>
      </c>
      <c r="E60" s="15" t="s">
        <v>93</v>
      </c>
      <c r="F60" s="16" t="s">
        <v>93</v>
      </c>
    </row>
    <row r="61">
      <c r="A61" s="13" t="s">
        <v>67</v>
      </c>
      <c r="B61" s="14" t="s">
        <v>94</v>
      </c>
      <c r="C61" s="14" t="s">
        <v>28</v>
      </c>
      <c r="D61" s="15" t="s">
        <v>92</v>
      </c>
      <c r="E61" s="15" t="s">
        <v>93</v>
      </c>
      <c r="F61" s="16" t="s">
        <v>93</v>
      </c>
    </row>
    <row r="62">
      <c r="A62" s="13" t="s">
        <v>68</v>
      </c>
      <c r="B62" s="14" t="s">
        <v>91</v>
      </c>
      <c r="C62" s="14" t="s">
        <v>25</v>
      </c>
      <c r="D62" s="15" t="s">
        <v>92</v>
      </c>
      <c r="E62" s="15" t="s">
        <v>93</v>
      </c>
      <c r="F62" s="16" t="s">
        <v>93</v>
      </c>
    </row>
    <row r="63">
      <c r="A63" s="13" t="s">
        <v>68</v>
      </c>
      <c r="B63" s="14" t="s">
        <v>94</v>
      </c>
      <c r="C63" s="14" t="s">
        <v>25</v>
      </c>
      <c r="D63" s="20" t="s">
        <v>92</v>
      </c>
      <c r="E63" s="21" t="s">
        <v>121</v>
      </c>
      <c r="F63" s="22" t="s">
        <v>121</v>
      </c>
    </row>
    <row r="64">
      <c r="A64" s="13" t="s">
        <v>69</v>
      </c>
      <c r="B64" s="14" t="s">
        <v>91</v>
      </c>
      <c r="C64" s="14" t="s">
        <v>36</v>
      </c>
      <c r="D64" s="15" t="s">
        <v>92</v>
      </c>
      <c r="E64" s="15" t="s">
        <v>93</v>
      </c>
      <c r="F64" s="16" t="s">
        <v>93</v>
      </c>
    </row>
    <row r="65">
      <c r="A65" s="13" t="s">
        <v>69</v>
      </c>
      <c r="B65" s="14" t="s">
        <v>94</v>
      </c>
      <c r="C65" s="14" t="s">
        <v>36</v>
      </c>
      <c r="D65" s="15" t="s">
        <v>92</v>
      </c>
      <c r="E65" s="15" t="s">
        <v>93</v>
      </c>
      <c r="F65" s="16" t="s">
        <v>93</v>
      </c>
    </row>
    <row r="66">
      <c r="A66" s="13" t="s">
        <v>70</v>
      </c>
      <c r="B66" s="14" t="s">
        <v>91</v>
      </c>
      <c r="C66" s="14" t="s">
        <v>33</v>
      </c>
      <c r="D66" s="15" t="s">
        <v>92</v>
      </c>
      <c r="E66" s="15" t="s">
        <v>93</v>
      </c>
      <c r="F66" s="16" t="s">
        <v>93</v>
      </c>
    </row>
    <row r="67">
      <c r="A67" s="13" t="s">
        <v>70</v>
      </c>
      <c r="B67" s="14" t="s">
        <v>94</v>
      </c>
      <c r="C67" s="14" t="s">
        <v>34</v>
      </c>
      <c r="D67" s="15" t="s">
        <v>92</v>
      </c>
      <c r="E67" s="15" t="s">
        <v>93</v>
      </c>
      <c r="F67" s="16" t="s">
        <v>93</v>
      </c>
    </row>
    <row r="68">
      <c r="A68" s="13" t="s">
        <v>71</v>
      </c>
      <c r="B68" s="14" t="s">
        <v>91</v>
      </c>
      <c r="C68" s="14" t="s">
        <v>25</v>
      </c>
      <c r="D68" s="15" t="s">
        <v>92</v>
      </c>
      <c r="E68" s="15" t="s">
        <v>93</v>
      </c>
      <c r="F68" s="16" t="s">
        <v>93</v>
      </c>
    </row>
    <row r="69">
      <c r="A69" s="13" t="s">
        <v>71</v>
      </c>
      <c r="B69" s="14" t="s">
        <v>91</v>
      </c>
      <c r="C69" s="14" t="s">
        <v>122</v>
      </c>
      <c r="D69" s="15" t="s">
        <v>40</v>
      </c>
      <c r="E69" s="15" t="s">
        <v>40</v>
      </c>
      <c r="F69" s="16" t="s">
        <v>40</v>
      </c>
    </row>
    <row r="70">
      <c r="A70" s="13" t="s">
        <v>72</v>
      </c>
      <c r="B70" s="14" t="s">
        <v>91</v>
      </c>
      <c r="C70" s="14" t="s">
        <v>25</v>
      </c>
      <c r="D70" s="17" t="s">
        <v>99</v>
      </c>
      <c r="E70" s="18" t="s">
        <v>123</v>
      </c>
      <c r="F70" s="16" t="s">
        <v>106</v>
      </c>
    </row>
    <row r="71">
      <c r="A71" s="13" t="s">
        <v>72</v>
      </c>
      <c r="B71" s="14" t="s">
        <v>91</v>
      </c>
      <c r="C71" s="23" t="s">
        <v>124</v>
      </c>
      <c r="D71" s="17" t="s">
        <v>40</v>
      </c>
      <c r="E71" s="18" t="s">
        <v>40</v>
      </c>
      <c r="F71" s="16" t="s">
        <v>40</v>
      </c>
    </row>
    <row r="72">
      <c r="A72" s="13" t="s">
        <v>73</v>
      </c>
      <c r="B72" s="14" t="s">
        <v>91</v>
      </c>
      <c r="C72" s="14" t="s">
        <v>31</v>
      </c>
      <c r="D72" s="15" t="s">
        <v>92</v>
      </c>
      <c r="E72" s="15" t="s">
        <v>93</v>
      </c>
      <c r="F72" s="16" t="s">
        <v>93</v>
      </c>
    </row>
    <row r="73">
      <c r="A73" s="13" t="s">
        <v>73</v>
      </c>
      <c r="B73" s="14" t="s">
        <v>94</v>
      </c>
      <c r="C73" s="14" t="s">
        <v>34</v>
      </c>
      <c r="D73" s="17" t="s">
        <v>99</v>
      </c>
      <c r="E73" s="18" t="s">
        <v>125</v>
      </c>
      <c r="F73" s="16" t="s">
        <v>106</v>
      </c>
    </row>
    <row r="74">
      <c r="A74" s="13" t="s">
        <v>74</v>
      </c>
      <c r="B74" s="14" t="s">
        <v>91</v>
      </c>
      <c r="C74" s="14" t="s">
        <v>25</v>
      </c>
      <c r="D74" s="15" t="s">
        <v>92</v>
      </c>
      <c r="E74" s="15" t="s">
        <v>93</v>
      </c>
      <c r="F74" s="16" t="s">
        <v>93</v>
      </c>
    </row>
    <row r="75">
      <c r="A75" s="13" t="s">
        <v>74</v>
      </c>
      <c r="B75" s="14" t="s">
        <v>94</v>
      </c>
      <c r="C75" s="14" t="s">
        <v>34</v>
      </c>
      <c r="D75" s="15" t="s">
        <v>92</v>
      </c>
      <c r="E75" s="15" t="s">
        <v>93</v>
      </c>
      <c r="F75" s="16" t="s">
        <v>93</v>
      </c>
    </row>
    <row r="76">
      <c r="A76" s="13" t="s">
        <v>76</v>
      </c>
      <c r="B76" s="14" t="s">
        <v>91</v>
      </c>
      <c r="C76" s="14" t="s">
        <v>31</v>
      </c>
      <c r="D76" s="17" t="s">
        <v>99</v>
      </c>
      <c r="E76" s="18" t="s">
        <v>123</v>
      </c>
      <c r="F76" s="16" t="s">
        <v>106</v>
      </c>
    </row>
    <row r="77">
      <c r="A77" s="13" t="s">
        <v>76</v>
      </c>
      <c r="B77" s="14" t="s">
        <v>94</v>
      </c>
      <c r="C77" s="14" t="s">
        <v>31</v>
      </c>
      <c r="D77" s="15" t="s">
        <v>92</v>
      </c>
      <c r="E77" s="15" t="s">
        <v>93</v>
      </c>
      <c r="F77" s="16" t="s">
        <v>93</v>
      </c>
    </row>
    <row r="78">
      <c r="A78" s="13" t="s">
        <v>75</v>
      </c>
      <c r="B78" s="14" t="s">
        <v>91</v>
      </c>
      <c r="C78" s="14" t="s">
        <v>31</v>
      </c>
      <c r="D78" s="15" t="s">
        <v>92</v>
      </c>
      <c r="E78" s="15" t="s">
        <v>93</v>
      </c>
      <c r="F78" s="16" t="s">
        <v>93</v>
      </c>
    </row>
    <row r="79">
      <c r="A79" s="13" t="s">
        <v>75</v>
      </c>
      <c r="B79" s="14" t="s">
        <v>94</v>
      </c>
      <c r="C79" s="14" t="s">
        <v>36</v>
      </c>
      <c r="D79" s="15" t="s">
        <v>92</v>
      </c>
      <c r="E79" s="15" t="s">
        <v>93</v>
      </c>
      <c r="F79" s="16" t="s">
        <v>93</v>
      </c>
    </row>
    <row r="80">
      <c r="A80" s="13" t="s">
        <v>77</v>
      </c>
      <c r="B80" s="14" t="s">
        <v>91</v>
      </c>
      <c r="C80" s="14" t="s">
        <v>34</v>
      </c>
      <c r="D80" s="15" t="s">
        <v>92</v>
      </c>
      <c r="E80" s="15" t="s">
        <v>93</v>
      </c>
      <c r="F80" s="16" t="s">
        <v>93</v>
      </c>
    </row>
    <row r="81">
      <c r="A81" s="13" t="s">
        <v>77</v>
      </c>
      <c r="B81" s="14" t="s">
        <v>94</v>
      </c>
      <c r="C81" s="14" t="s">
        <v>50</v>
      </c>
      <c r="D81" s="15" t="s">
        <v>92</v>
      </c>
      <c r="E81" s="15" t="s">
        <v>93</v>
      </c>
      <c r="F81" s="16" t="s">
        <v>93</v>
      </c>
    </row>
    <row r="82">
      <c r="A82" s="13" t="s">
        <v>79</v>
      </c>
      <c r="B82" s="14" t="s">
        <v>91</v>
      </c>
      <c r="C82" s="14" t="s">
        <v>80</v>
      </c>
      <c r="D82" s="15" t="s">
        <v>92</v>
      </c>
      <c r="E82" s="15" t="s">
        <v>93</v>
      </c>
      <c r="F82" s="16" t="s">
        <v>93</v>
      </c>
    </row>
    <row r="83">
      <c r="A83" s="13" t="s">
        <v>79</v>
      </c>
      <c r="B83" s="14" t="s">
        <v>94</v>
      </c>
      <c r="C83" s="14" t="s">
        <v>25</v>
      </c>
      <c r="D83" s="15" t="s">
        <v>92</v>
      </c>
      <c r="E83" s="15" t="s">
        <v>93</v>
      </c>
      <c r="F83" s="16" t="s">
        <v>93</v>
      </c>
    </row>
    <row r="84">
      <c r="A84" s="13" t="s">
        <v>81</v>
      </c>
      <c r="B84" s="14" t="s">
        <v>91</v>
      </c>
      <c r="C84" s="14" t="s">
        <v>82</v>
      </c>
      <c r="D84" s="17" t="s">
        <v>99</v>
      </c>
      <c r="E84" s="18" t="s">
        <v>126</v>
      </c>
      <c r="F84" s="19" t="s">
        <v>110</v>
      </c>
    </row>
    <row r="85">
      <c r="A85" s="24" t="s">
        <v>81</v>
      </c>
      <c r="B85" s="25" t="s">
        <v>94</v>
      </c>
      <c r="C85" s="25" t="s">
        <v>34</v>
      </c>
      <c r="D85" s="26" t="s">
        <v>92</v>
      </c>
      <c r="E85" s="26" t="s">
        <v>93</v>
      </c>
      <c r="F85" s="27" t="s">
        <v>93</v>
      </c>
    </row>
    <row r="86">
      <c r="A86" s="28" t="s">
        <v>127</v>
      </c>
      <c r="B86" s="29"/>
      <c r="C86" s="29"/>
      <c r="D86" s="30"/>
      <c r="E86" s="30"/>
      <c r="F86" s="30"/>
    </row>
    <row r="87">
      <c r="A87" s="28" t="s">
        <v>128</v>
      </c>
      <c r="B87" s="29"/>
      <c r="C87" s="29"/>
      <c r="D87" s="30"/>
      <c r="E87" s="30"/>
      <c r="F87" s="30"/>
    </row>
    <row r="88">
      <c r="A88" s="28" t="s">
        <v>129</v>
      </c>
      <c r="B88" s="29"/>
      <c r="C88" s="29"/>
      <c r="D88" s="30"/>
      <c r="E88" s="30"/>
      <c r="F88" s="30"/>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6.25"/>
    <col customWidth="1" min="2" max="2" width="48.13"/>
    <col customWidth="1" min="3" max="3" width="15.25"/>
    <col customWidth="1" min="4" max="4" width="24.63"/>
    <col customWidth="1" min="10" max="10" width="17.5"/>
    <col customWidth="1" min="11" max="11" width="21.0"/>
    <col customWidth="1" min="12" max="12" width="17.25"/>
    <col customWidth="1" min="13" max="13" width="30.25"/>
  </cols>
  <sheetData>
    <row r="1">
      <c r="A1" s="3" t="s">
        <v>130</v>
      </c>
      <c r="B1" s="31" t="s">
        <v>131</v>
      </c>
    </row>
    <row r="2">
      <c r="A2" s="3" t="s">
        <v>132</v>
      </c>
      <c r="J2" s="32" t="s">
        <v>133</v>
      </c>
      <c r="K2" s="33"/>
    </row>
    <row r="3">
      <c r="J3" s="3" t="s">
        <v>134</v>
      </c>
      <c r="K3" s="3" t="s">
        <v>135</v>
      </c>
      <c r="L3" s="3" t="s">
        <v>2</v>
      </c>
      <c r="M3" s="3" t="s">
        <v>3</v>
      </c>
    </row>
    <row r="4">
      <c r="A4" s="34" t="s">
        <v>136</v>
      </c>
      <c r="B4" s="34" t="s">
        <v>137</v>
      </c>
      <c r="C4" s="34" t="s">
        <v>138</v>
      </c>
      <c r="J4" s="3" t="s">
        <v>134</v>
      </c>
      <c r="K4" s="3" t="s">
        <v>139</v>
      </c>
      <c r="L4" s="3" t="s">
        <v>2</v>
      </c>
      <c r="M4" s="3" t="s">
        <v>4</v>
      </c>
    </row>
    <row r="5">
      <c r="A5" s="4" t="s">
        <v>140</v>
      </c>
      <c r="B5" s="4" t="s">
        <v>140</v>
      </c>
      <c r="C5" s="3" t="s">
        <v>34</v>
      </c>
      <c r="E5" s="4" t="str">
        <f>IFERROR(__xludf.DUMMYFUNCTION("UNIQUE(C5:C1000)"),"70% Alcohol")</f>
        <v>70% Alcohol</v>
      </c>
      <c r="G5" s="4" t="str">
        <f>IFERROR(__xludf.DUMMYFUNCTION("unique(A5:A1000)"),"Álcool 70%")</f>
        <v>Álcool 70%</v>
      </c>
      <c r="J5" s="3" t="s">
        <v>134</v>
      </c>
      <c r="K5" s="3" t="s">
        <v>141</v>
      </c>
      <c r="L5" s="3" t="s">
        <v>2</v>
      </c>
      <c r="M5" s="3" t="s">
        <v>5</v>
      </c>
    </row>
    <row r="6">
      <c r="A6" s="4" t="s">
        <v>142</v>
      </c>
      <c r="B6" s="4" t="s">
        <v>143</v>
      </c>
      <c r="C6" s="3" t="s">
        <v>42</v>
      </c>
      <c r="E6" s="4" t="str">
        <f>IFERROR(__xludf.DUMMYFUNCTION("""COMPUTED_VALUE"""),"Biguanide")</f>
        <v>Biguanide</v>
      </c>
      <c r="G6" s="4" t="str">
        <f>IFERROR(__xludf.DUMMYFUNCTION("""COMPUTED_VALUE"""),"Multibac BP")</f>
        <v>Multibac BP</v>
      </c>
      <c r="J6" s="3" t="s">
        <v>134</v>
      </c>
      <c r="K6" s="3" t="s">
        <v>144</v>
      </c>
      <c r="L6" s="3" t="s">
        <v>2</v>
      </c>
      <c r="M6" s="3" t="s">
        <v>6</v>
      </c>
    </row>
    <row r="7">
      <c r="A7" s="4" t="s">
        <v>145</v>
      </c>
      <c r="B7" s="4" t="s">
        <v>143</v>
      </c>
      <c r="C7" s="3" t="s">
        <v>42</v>
      </c>
      <c r="E7" s="4" t="str">
        <f>IFERROR(__xludf.DUMMYFUNCTION("""COMPUTED_VALUE"""),"Local supplier sanitizer")</f>
        <v>Local supplier sanitizer</v>
      </c>
      <c r="G7" s="4" t="str">
        <f>IFERROR(__xludf.DUMMYFUNCTION("""COMPUTED_VALUE"""),"Surfic")</f>
        <v>Surfic</v>
      </c>
      <c r="J7" s="3" t="s">
        <v>134</v>
      </c>
      <c r="K7" s="3" t="s">
        <v>146</v>
      </c>
      <c r="L7" s="3" t="s">
        <v>2</v>
      </c>
      <c r="M7" s="3" t="s">
        <v>7</v>
      </c>
    </row>
    <row r="8">
      <c r="A8" s="4" t="s">
        <v>147</v>
      </c>
      <c r="B8" s="4" t="s">
        <v>147</v>
      </c>
      <c r="C8" s="3" t="s">
        <v>82</v>
      </c>
      <c r="E8" s="4" t="str">
        <f>IFERROR(__xludf.DUMMYFUNCTION("""COMPUTED_VALUE"""),"Disinfectant")</f>
        <v>Disinfectant</v>
      </c>
      <c r="G8" s="4" t="str">
        <f>IFERROR(__xludf.DUMMYFUNCTION("""COMPUTED_VALUE"""),"Biodemie DTC Floral amarelo")</f>
        <v>Biodemie DTC Floral amarelo</v>
      </c>
      <c r="J8" s="3" t="s">
        <v>148</v>
      </c>
      <c r="K8" s="3" t="s">
        <v>149</v>
      </c>
      <c r="L8" s="3" t="s">
        <v>8</v>
      </c>
      <c r="M8" s="3" t="s">
        <v>9</v>
      </c>
    </row>
    <row r="9">
      <c r="A9" s="4" t="s">
        <v>150</v>
      </c>
      <c r="B9" s="4" t="s">
        <v>150</v>
      </c>
      <c r="C9" s="3" t="s">
        <v>54</v>
      </c>
      <c r="E9" s="4" t="str">
        <f>IFERROR(__xludf.DUMMYFUNCTION("""COMPUTED_VALUE"""),"Alkaline detergent")</f>
        <v>Alkaline detergent</v>
      </c>
      <c r="G9" s="4" t="str">
        <f>IFERROR(__xludf.DUMMYFUNCTION("""COMPUTED_VALUE"""),"Desinfetante")</f>
        <v>Desinfetante</v>
      </c>
      <c r="J9" s="3" t="s">
        <v>148</v>
      </c>
      <c r="K9" s="3" t="s">
        <v>141</v>
      </c>
      <c r="L9" s="3" t="s">
        <v>8</v>
      </c>
      <c r="M9" s="3" t="s">
        <v>5</v>
      </c>
    </row>
    <row r="10">
      <c r="A10" s="4" t="s">
        <v>151</v>
      </c>
      <c r="B10" s="4" t="s">
        <v>151</v>
      </c>
      <c r="C10" s="3" t="s">
        <v>52</v>
      </c>
      <c r="E10" s="4" t="str">
        <f>IFERROR(__xludf.DUMMYFUNCTION("""COMPUTED_VALUE"""),"Degreasing detergent")</f>
        <v>Degreasing detergent</v>
      </c>
      <c r="G10" s="4" t="str">
        <f>IFERROR(__xludf.DUMMYFUNCTION("""COMPUTED_VALUE"""),"Detergente alcalino")</f>
        <v>Detergente alcalino</v>
      </c>
      <c r="J10" s="3" t="s">
        <v>152</v>
      </c>
      <c r="K10" s="3" t="s">
        <v>153</v>
      </c>
      <c r="L10" s="3" t="s">
        <v>154</v>
      </c>
      <c r="M10" s="3" t="s">
        <v>11</v>
      </c>
    </row>
    <row r="11">
      <c r="A11" s="4" t="s">
        <v>155</v>
      </c>
      <c r="B11" s="4" t="s">
        <v>156</v>
      </c>
      <c r="C11" s="3" t="s">
        <v>63</v>
      </c>
      <c r="E11" s="4" t="str">
        <f>IFERROR(__xludf.DUMMYFUNCTION("""COMPUTED_VALUE"""),"Detergent and Sodium hypochlorite")</f>
        <v>Detergent and Sodium hypochlorite</v>
      </c>
      <c r="G11" s="4" t="str">
        <f>IFERROR(__xludf.DUMMYFUNCTION("""COMPUTED_VALUE"""),"JP 2 em 1")</f>
        <v>JP 2 em 1</v>
      </c>
      <c r="J11" s="3" t="s">
        <v>152</v>
      </c>
      <c r="K11" s="3" t="s">
        <v>157</v>
      </c>
      <c r="L11" s="3" t="s">
        <v>154</v>
      </c>
      <c r="M11" s="3" t="s">
        <v>12</v>
      </c>
    </row>
    <row r="12">
      <c r="A12" s="4" t="s">
        <v>158</v>
      </c>
      <c r="B12" s="4" t="s">
        <v>159</v>
      </c>
      <c r="C12" s="3" t="s">
        <v>33</v>
      </c>
      <c r="E12" s="4" t="str">
        <f>IFERROR(__xludf.DUMMYFUNCTION("""COMPUTED_VALUE"""),"Neutral detergent")</f>
        <v>Neutral detergent</v>
      </c>
      <c r="G12" s="4" t="str">
        <f>IFERROR(__xludf.DUMMYFUNCTION("""COMPUTED_VALUE"""),"JVC DET PLUS 500+JVC GERAL CLOR 10%")</f>
        <v>JVC DET PLUS 500+JVC GERAL CLOR 10%</v>
      </c>
      <c r="J12" s="3" t="s">
        <v>152</v>
      </c>
      <c r="K12" s="3" t="s">
        <v>160</v>
      </c>
      <c r="L12" s="3" t="s">
        <v>154</v>
      </c>
      <c r="M12" s="3" t="s">
        <v>13</v>
      </c>
    </row>
    <row r="13">
      <c r="A13" s="4" t="s">
        <v>161</v>
      </c>
      <c r="B13" s="4" t="s">
        <v>162</v>
      </c>
      <c r="C13" s="3" t="s">
        <v>33</v>
      </c>
      <c r="E13" s="4" t="str">
        <f>IFERROR(__xludf.DUMMYFUNCTION("""COMPUTED_VALUE"""),"Ammonium hydroxide")</f>
        <v>Ammonium hydroxide</v>
      </c>
      <c r="G13" s="4" t="str">
        <f>IFERROR(__xludf.DUMMYFUNCTION("""COMPUTED_VALUE"""),"Detergente VHS")</f>
        <v>Detergente VHS</v>
      </c>
      <c r="J13" s="3" t="s">
        <v>152</v>
      </c>
      <c r="K13" s="3" t="s">
        <v>163</v>
      </c>
      <c r="L13" s="3" t="s">
        <v>154</v>
      </c>
      <c r="M13" s="3" t="s">
        <v>14</v>
      </c>
    </row>
    <row r="14">
      <c r="A14" s="4" t="s">
        <v>164</v>
      </c>
      <c r="B14" s="4" t="s">
        <v>162</v>
      </c>
      <c r="C14" s="3" t="s">
        <v>33</v>
      </c>
      <c r="E14" s="4" t="str">
        <f>IFERROR(__xludf.DUMMYFUNCTION("""COMPUTED_VALUE"""),"Sodium hypochlorite")</f>
        <v>Sodium hypochlorite</v>
      </c>
      <c r="G14" s="4" t="str">
        <f>IFERROR(__xludf.DUMMYFUNCTION("""COMPUTED_VALUE"""),"Quallix DTHS")</f>
        <v>Quallix DTHS</v>
      </c>
      <c r="J14" s="3" t="s">
        <v>152</v>
      </c>
      <c r="K14" s="3" t="s">
        <v>165</v>
      </c>
      <c r="L14" s="3" t="s">
        <v>154</v>
      </c>
      <c r="M14" s="3" t="s">
        <v>15</v>
      </c>
    </row>
    <row r="15">
      <c r="A15" s="4" t="s">
        <v>166</v>
      </c>
      <c r="B15" s="4" t="s">
        <v>162</v>
      </c>
      <c r="C15" s="3" t="s">
        <v>33</v>
      </c>
      <c r="E15" s="4" t="str">
        <f>IFERROR(__xludf.DUMMYFUNCTION("""COMPUTED_VALUE"""),"Hydrogen peroxide")</f>
        <v>Hydrogen peroxide</v>
      </c>
      <c r="G15" s="4" t="str">
        <f>IFERROR(__xludf.DUMMYFUNCTION("""COMPUTED_VALUE"""),"Virex")</f>
        <v>Virex</v>
      </c>
      <c r="J15" s="3" t="s">
        <v>152</v>
      </c>
      <c r="K15" s="3" t="s">
        <v>167</v>
      </c>
      <c r="L15" s="3" t="s">
        <v>154</v>
      </c>
      <c r="M15" s="3" t="s">
        <v>168</v>
      </c>
    </row>
    <row r="16">
      <c r="A16" s="4" t="s">
        <v>169</v>
      </c>
      <c r="B16" s="4" t="s">
        <v>170</v>
      </c>
      <c r="C16" s="3" t="s">
        <v>28</v>
      </c>
      <c r="E16" s="4" t="str">
        <f>IFERROR(__xludf.DUMMYFUNCTION("""COMPUTED_VALUE"""),"Quaternary ammonium")</f>
        <v>Quaternary ammonium</v>
      </c>
      <c r="G16" s="4" t="str">
        <f>IFERROR(__xludf.DUMMYFUNCTION("""COMPUTED_VALUE"""),"Beckplater")</f>
        <v>Beckplater</v>
      </c>
      <c r="J16" s="3" t="s">
        <v>171</v>
      </c>
      <c r="K16" s="3" t="s">
        <v>172</v>
      </c>
      <c r="L16" s="3" t="s">
        <v>17</v>
      </c>
      <c r="M16" s="3" t="s">
        <v>18</v>
      </c>
    </row>
    <row r="17">
      <c r="A17" s="4" t="s">
        <v>173</v>
      </c>
      <c r="B17" s="4" t="s">
        <v>170</v>
      </c>
      <c r="C17" s="3" t="s">
        <v>28</v>
      </c>
      <c r="E17" s="4" t="str">
        <f>IFERROR(__xludf.DUMMYFUNCTION("""COMPUTED_VALUE"""),"5th generation quaternary ammonium and biguanide")</f>
        <v>5th generation quaternary ammonium and biguanide</v>
      </c>
      <c r="G17" s="4" t="str">
        <f>IFERROR(__xludf.DUMMYFUNCTION("""COMPUTED_VALUE"""),"CombiProfi")</f>
        <v>CombiProfi</v>
      </c>
    </row>
    <row r="18">
      <c r="A18" s="4" t="s">
        <v>174</v>
      </c>
      <c r="B18" s="4" t="s">
        <v>170</v>
      </c>
      <c r="C18" s="3" t="s">
        <v>28</v>
      </c>
      <c r="E18" s="4" t="str">
        <f>IFERROR(__xludf.DUMMYFUNCTION("""COMPUTED_VALUE"""),"5th generation quaternary ammonium and hydrogen peroxide")</f>
        <v>5th generation quaternary ammonium and hydrogen peroxide</v>
      </c>
      <c r="G18" s="4" t="str">
        <f>IFERROR(__xludf.DUMMYFUNCTION("""COMPUTED_VALUE"""),"Detergente Scotch Brite")</f>
        <v>Detergente Scotch Brite</v>
      </c>
    </row>
    <row r="19">
      <c r="A19" s="4" t="s">
        <v>175</v>
      </c>
      <c r="B19" s="4" t="s">
        <v>170</v>
      </c>
      <c r="C19" s="3" t="s">
        <v>28</v>
      </c>
      <c r="E19" s="4" t="str">
        <f>IFERROR(__xludf.DUMMYFUNCTION("""COMPUTED_VALUE"""),"Quaternary ammonium and alcohol")</f>
        <v>Quaternary ammonium and alcohol</v>
      </c>
      <c r="G19" s="4" t="str">
        <f>IFERROR(__xludf.DUMMYFUNCTION("""COMPUTED_VALUE"""),"Neutro plus")</f>
        <v>Neutro plus</v>
      </c>
    </row>
    <row r="20">
      <c r="A20" s="4" t="s">
        <v>176</v>
      </c>
      <c r="B20" s="4" t="s">
        <v>170</v>
      </c>
      <c r="C20" s="3" t="s">
        <v>28</v>
      </c>
      <c r="E20" s="4" t="str">
        <f>IFERROR(__xludf.DUMMYFUNCTION("""COMPUTED_VALUE"""),"Quaternary ammonium and biguanide")</f>
        <v>Quaternary ammonium and biguanide</v>
      </c>
      <c r="G20" s="4" t="str">
        <f>IFERROR(__xludf.DUMMYFUNCTION("""COMPUTED_VALUE"""),"Scotch brite detergente")</f>
        <v>Scotch brite detergente</v>
      </c>
    </row>
    <row r="21">
      <c r="A21" s="4" t="s">
        <v>177</v>
      </c>
      <c r="B21" s="4" t="s">
        <v>170</v>
      </c>
      <c r="C21" s="3" t="s">
        <v>28</v>
      </c>
      <c r="E21" s="4" t="str">
        <f>IFERROR(__xludf.DUMMYFUNCTION("""COMPUTED_VALUE"""),"Quaternary ammonium and hydrogen peroxide")</f>
        <v>Quaternary ammonium and hydrogen peroxide</v>
      </c>
      <c r="G21" s="4" t="str">
        <f>IFERROR(__xludf.DUMMYFUNCTION("""COMPUTED_VALUE"""),"Scoth Brite Flex")</f>
        <v>Scoth Brite Flex</v>
      </c>
    </row>
    <row r="22">
      <c r="A22" s="3" t="s">
        <v>178</v>
      </c>
      <c r="B22" s="3" t="s">
        <v>178</v>
      </c>
      <c r="C22" s="3" t="s">
        <v>179</v>
      </c>
      <c r="E22" s="4" t="str">
        <f>IFERROR(__xludf.DUMMYFUNCTION("""COMPUTED_VALUE"""),"Soap")</f>
        <v>Soap</v>
      </c>
      <c r="G22" s="4" t="str">
        <f>IFERROR(__xludf.DUMMYFUNCTION("""COMPUTED_VALUE"""),"Hidróxido de amônio")</f>
        <v>Hidróxido de amônio</v>
      </c>
    </row>
    <row r="23">
      <c r="A23" s="4" t="s">
        <v>180</v>
      </c>
      <c r="B23" s="4" t="s">
        <v>180</v>
      </c>
      <c r="C23" s="3" t="s">
        <v>24</v>
      </c>
      <c r="E23" s="4"/>
      <c r="G23" s="4" t="str">
        <f>IFERROR(__xludf.DUMMYFUNCTION("""COMPUTED_VALUE"""),"Hipoclorito de Na")</f>
        <v>Hipoclorito de Na</v>
      </c>
    </row>
    <row r="24">
      <c r="A24" s="4" t="s">
        <v>181</v>
      </c>
      <c r="B24" s="4" t="s">
        <v>182</v>
      </c>
      <c r="C24" s="3" t="s">
        <v>31</v>
      </c>
      <c r="G24" s="4" t="str">
        <f>IFERROR(__xludf.DUMMYFUNCTION("""COMPUTED_VALUE"""),"Oxivir TB")</f>
        <v>Oxivir TB</v>
      </c>
    </row>
    <row r="25">
      <c r="A25" s="4" t="s">
        <v>183</v>
      </c>
      <c r="B25" s="4" t="s">
        <v>182</v>
      </c>
      <c r="C25" s="3" t="s">
        <v>31</v>
      </c>
      <c r="G25" s="4" t="str">
        <f>IFERROR(__xludf.DUMMYFUNCTION("""COMPUTED_VALUE"""),"Peroxy")</f>
        <v>Peroxy</v>
      </c>
    </row>
    <row r="26">
      <c r="A26" s="4" t="s">
        <v>184</v>
      </c>
      <c r="B26" s="4" t="s">
        <v>185</v>
      </c>
      <c r="C26" s="3" t="s">
        <v>31</v>
      </c>
      <c r="G26" s="4" t="str">
        <f>IFERROR(__xludf.DUMMYFUNCTION("""COMPUTED_VALUE"""),"Oxivir Five 16")</f>
        <v>Oxivir Five 16</v>
      </c>
    </row>
    <row r="27">
      <c r="A27" s="4" t="s">
        <v>186</v>
      </c>
      <c r="B27" s="4" t="s">
        <v>187</v>
      </c>
      <c r="C27" s="3" t="s">
        <v>48</v>
      </c>
      <c r="G27" s="4" t="str">
        <f>IFERROR(__xludf.DUMMYFUNCTION("""COMPUTED_VALUE"""),"Multibac 0.5%")</f>
        <v>Multibac 0.5%</v>
      </c>
    </row>
    <row r="28">
      <c r="A28" s="4" t="s">
        <v>188</v>
      </c>
      <c r="B28" s="4" t="s">
        <v>187</v>
      </c>
      <c r="C28" s="3" t="s">
        <v>48</v>
      </c>
      <c r="G28" s="4" t="str">
        <f>IFERROR(__xludf.DUMMYFUNCTION("""COMPUTED_VALUE"""),"Surfanios")</f>
        <v>Surfanios</v>
      </c>
    </row>
    <row r="29">
      <c r="A29" s="4" t="s">
        <v>189</v>
      </c>
      <c r="B29" s="4" t="s">
        <v>187</v>
      </c>
      <c r="C29" s="3" t="s">
        <v>48</v>
      </c>
      <c r="G29" s="4" t="str">
        <f>IFERROR(__xludf.DUMMYFUNCTION("""COMPUTED_VALUE"""),"Surfanios Premium NPC")</f>
        <v>Surfanios Premium NPC</v>
      </c>
    </row>
    <row r="30">
      <c r="A30" s="4" t="s">
        <v>190</v>
      </c>
      <c r="B30" s="4" t="s">
        <v>191</v>
      </c>
      <c r="C30" s="3" t="s">
        <v>25</v>
      </c>
      <c r="G30" s="4" t="str">
        <f>IFERROR(__xludf.DUMMYFUNCTION("""COMPUTED_VALUE"""),"Germi Rio")</f>
        <v>Germi Rio</v>
      </c>
    </row>
    <row r="31">
      <c r="A31" s="4" t="s">
        <v>192</v>
      </c>
      <c r="B31" s="4" t="s">
        <v>191</v>
      </c>
      <c r="C31" s="3" t="s">
        <v>25</v>
      </c>
      <c r="G31" s="4" t="str">
        <f>IFERROR(__xludf.DUMMYFUNCTION("""COMPUTED_VALUE"""),"Gmed Biguanida")</f>
        <v>Gmed Biguanida</v>
      </c>
    </row>
    <row r="32">
      <c r="A32" s="4" t="s">
        <v>193</v>
      </c>
      <c r="B32" s="4" t="s">
        <v>191</v>
      </c>
      <c r="C32" s="3" t="s">
        <v>25</v>
      </c>
      <c r="G32" s="4" t="str">
        <f>IFERROR(__xludf.DUMMYFUNCTION("""COMPUTED_VALUE"""),"Optigerm")</f>
        <v>Optigerm</v>
      </c>
    </row>
    <row r="33">
      <c r="A33" s="4" t="s">
        <v>194</v>
      </c>
      <c r="B33" s="4" t="s">
        <v>191</v>
      </c>
      <c r="C33" s="3" t="s">
        <v>25</v>
      </c>
      <c r="G33" s="4" t="str">
        <f>IFERROR(__xludf.DUMMYFUNCTION("""COMPUTED_VALUE"""),"Optigerm ppt")</f>
        <v>Optigerm ppt</v>
      </c>
    </row>
    <row r="34">
      <c r="A34" s="4" t="s">
        <v>195</v>
      </c>
      <c r="B34" s="4" t="s">
        <v>191</v>
      </c>
      <c r="C34" s="3" t="s">
        <v>25</v>
      </c>
      <c r="G34" s="4" t="str">
        <f>IFERROR(__xludf.DUMMYFUNCTION("""COMPUTED_VALUE"""),"Optigerm pronto uso")</f>
        <v>Optigerm pronto uso</v>
      </c>
    </row>
    <row r="35">
      <c r="A35" s="4" t="s">
        <v>196</v>
      </c>
      <c r="B35" s="4" t="s">
        <v>197</v>
      </c>
      <c r="C35" s="3" t="s">
        <v>50</v>
      </c>
      <c r="G35" s="4" t="str">
        <f>IFERROR(__xludf.DUMMYFUNCTION("""COMPUTED_VALUE"""),"Desinfetante Hospitalar 5A 3M")</f>
        <v>Desinfetante Hospitalar 5A 3M</v>
      </c>
    </row>
    <row r="36">
      <c r="A36" s="4" t="s">
        <v>198</v>
      </c>
      <c r="B36" s="4" t="s">
        <v>197</v>
      </c>
      <c r="C36" s="3" t="s">
        <v>50</v>
      </c>
      <c r="G36" s="4" t="str">
        <f>IFERROR(__xludf.DUMMYFUNCTION("""COMPUTED_VALUE"""),"Peroxy de Hid 4D")</f>
        <v>Peroxy de Hid 4D</v>
      </c>
    </row>
    <row r="37">
      <c r="A37" s="4" t="s">
        <v>199</v>
      </c>
      <c r="B37" s="4" t="s">
        <v>200</v>
      </c>
      <c r="C37" s="3" t="s">
        <v>29</v>
      </c>
      <c r="G37" s="4" t="str">
        <f>IFERROR(__xludf.DUMMYFUNCTION("""COMPUTED_VALUE"""),"Meliseptol")</f>
        <v>Meliseptol</v>
      </c>
    </row>
    <row r="38">
      <c r="A38" s="4" t="s">
        <v>201</v>
      </c>
      <c r="B38" s="4" t="s">
        <v>202</v>
      </c>
      <c r="C38" s="3" t="s">
        <v>36</v>
      </c>
      <c r="G38" s="4" t="str">
        <f>IFERROR(__xludf.DUMMYFUNCTION("""COMPUTED_VALUE"""),"Bac Plus")</f>
        <v>Bac Plus</v>
      </c>
    </row>
    <row r="39">
      <c r="A39" s="4" t="s">
        <v>203</v>
      </c>
      <c r="B39" s="4" t="s">
        <v>202</v>
      </c>
      <c r="C39" s="3" t="s">
        <v>36</v>
      </c>
      <c r="G39" s="4" t="str">
        <f>IFERROR(__xludf.DUMMYFUNCTION("""COMPUTED_VALUE"""),"Biguan")</f>
        <v>Biguan</v>
      </c>
    </row>
    <row r="40">
      <c r="A40" s="4" t="s">
        <v>204</v>
      </c>
      <c r="B40" s="4" t="s">
        <v>202</v>
      </c>
      <c r="C40" s="3" t="s">
        <v>36</v>
      </c>
      <c r="G40" s="4" t="str">
        <f>IFERROR(__xludf.DUMMYFUNCTION("""COMPUTED_VALUE"""),"Desinfec Vital")</f>
        <v>Desinfec Vital</v>
      </c>
    </row>
    <row r="41">
      <c r="A41" s="4" t="s">
        <v>205</v>
      </c>
      <c r="B41" s="4" t="s">
        <v>202</v>
      </c>
      <c r="C41" s="3" t="s">
        <v>36</v>
      </c>
      <c r="G41" s="4" t="str">
        <f>IFERROR(__xludf.DUMMYFUNCTION("""COMPUTED_VALUE"""),"LabSeptic")</f>
        <v>LabSeptic</v>
      </c>
    </row>
    <row r="42">
      <c r="A42" s="4" t="s">
        <v>206</v>
      </c>
      <c r="B42" s="4" t="s">
        <v>202</v>
      </c>
      <c r="C42" s="3" t="s">
        <v>36</v>
      </c>
      <c r="G42" s="4" t="str">
        <f>IFERROR(__xludf.DUMMYFUNCTION("""COMPUTED_VALUE"""),"Pratico 100")</f>
        <v>Pratico 100</v>
      </c>
    </row>
    <row r="43">
      <c r="A43" s="4" t="s">
        <v>207</v>
      </c>
      <c r="B43" s="4" t="s">
        <v>202</v>
      </c>
      <c r="C43" s="3" t="s">
        <v>36</v>
      </c>
      <c r="G43" s="4" t="str">
        <f>IFERROR(__xludf.DUMMYFUNCTION("""COMPUTED_VALUE"""),"SeptPro")</f>
        <v>SeptPro</v>
      </c>
    </row>
    <row r="44">
      <c r="A44" s="4" t="s">
        <v>207</v>
      </c>
      <c r="B44" s="4" t="s">
        <v>202</v>
      </c>
      <c r="C44" s="3" t="s">
        <v>36</v>
      </c>
      <c r="G44" s="4" t="str">
        <f>IFERROR(__xludf.DUMMYFUNCTION("""COMPUTED_VALUE"""),"Optigerm Oxikill")</f>
        <v>Optigerm Oxikill</v>
      </c>
    </row>
    <row r="45">
      <c r="A45" s="4" t="s">
        <v>208</v>
      </c>
      <c r="B45" s="4" t="s">
        <v>209</v>
      </c>
      <c r="C45" s="3" t="s">
        <v>80</v>
      </c>
      <c r="G45" s="4" t="str">
        <f>IFERROR(__xludf.DUMMYFUNCTION("""COMPUTED_VALUE"""),"Sabão")</f>
        <v>Sabão</v>
      </c>
    </row>
    <row r="46">
      <c r="A46" s="3" t="s">
        <v>210</v>
      </c>
      <c r="B46" s="3" t="s">
        <v>210</v>
      </c>
      <c r="C46" s="3" t="s">
        <v>57</v>
      </c>
      <c r="G46" s="4"/>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5.13"/>
    <col customWidth="1" min="2" max="2" width="17.13"/>
    <col customWidth="1" min="3" max="3" width="38.0"/>
    <col customWidth="1" min="4" max="6" width="31.88"/>
    <col customWidth="1" min="8" max="8" width="15.13"/>
    <col customWidth="1" min="9" max="9" width="17.13"/>
    <col customWidth="1" min="10" max="10" width="52.25"/>
    <col customWidth="1" min="11" max="13" width="31.88"/>
  </cols>
  <sheetData>
    <row r="1">
      <c r="A1" s="35" t="s">
        <v>211</v>
      </c>
      <c r="B1" s="36"/>
      <c r="C1" s="37" t="s">
        <v>212</v>
      </c>
      <c r="D1" s="36"/>
      <c r="E1" s="36"/>
      <c r="F1" s="36"/>
      <c r="G1" s="38"/>
      <c r="H1" s="35" t="s">
        <v>213</v>
      </c>
      <c r="I1" s="36"/>
      <c r="J1" s="36"/>
      <c r="K1" s="36"/>
      <c r="L1" s="36"/>
      <c r="M1" s="36"/>
      <c r="N1" s="38"/>
      <c r="O1" s="38"/>
      <c r="P1" s="38"/>
      <c r="Q1" s="38"/>
      <c r="R1" s="38"/>
      <c r="S1" s="38"/>
      <c r="T1" s="38"/>
      <c r="U1" s="38"/>
      <c r="V1" s="38"/>
      <c r="W1" s="38"/>
      <c r="X1" s="38"/>
      <c r="Y1" s="38"/>
      <c r="Z1" s="38"/>
    </row>
    <row r="2">
      <c r="A2" s="6" t="s">
        <v>20</v>
      </c>
      <c r="B2" s="7" t="s">
        <v>214</v>
      </c>
      <c r="C2" s="7" t="s">
        <v>215</v>
      </c>
      <c r="D2" s="7" t="s">
        <v>216</v>
      </c>
      <c r="E2" s="7" t="s">
        <v>217</v>
      </c>
      <c r="F2" s="8" t="s">
        <v>218</v>
      </c>
      <c r="H2" s="6" t="s">
        <v>20</v>
      </c>
      <c r="I2" s="7" t="s">
        <v>85</v>
      </c>
      <c r="J2" s="7" t="s">
        <v>86</v>
      </c>
      <c r="K2" s="7" t="s">
        <v>219</v>
      </c>
      <c r="L2" s="7" t="s">
        <v>220</v>
      </c>
      <c r="M2" s="8" t="s">
        <v>89</v>
      </c>
    </row>
    <row r="3">
      <c r="A3" s="39" t="s">
        <v>90</v>
      </c>
      <c r="B3" s="40" t="s">
        <v>221</v>
      </c>
      <c r="C3" s="41" t="s">
        <v>166</v>
      </c>
      <c r="D3" s="41" t="s">
        <v>222</v>
      </c>
      <c r="E3" s="41" t="s">
        <v>93</v>
      </c>
      <c r="F3" s="42" t="s">
        <v>93</v>
      </c>
      <c r="H3" s="39" t="s">
        <v>90</v>
      </c>
      <c r="I3" s="40" t="s">
        <v>91</v>
      </c>
      <c r="J3" s="40" t="s">
        <v>33</v>
      </c>
      <c r="K3" s="41" t="s">
        <v>222</v>
      </c>
      <c r="L3" s="41" t="s">
        <v>93</v>
      </c>
      <c r="M3" s="42" t="s">
        <v>93</v>
      </c>
    </row>
    <row r="4">
      <c r="A4" s="41" t="s">
        <v>90</v>
      </c>
      <c r="B4" s="40" t="s">
        <v>223</v>
      </c>
      <c r="C4" s="43" t="s">
        <v>193</v>
      </c>
      <c r="D4" s="43" t="s">
        <v>224</v>
      </c>
      <c r="E4" s="43" t="s">
        <v>93</v>
      </c>
      <c r="F4" s="44" t="s">
        <v>93</v>
      </c>
      <c r="H4" s="41" t="s">
        <v>90</v>
      </c>
      <c r="I4" s="40" t="s">
        <v>94</v>
      </c>
      <c r="J4" s="40" t="s">
        <v>25</v>
      </c>
      <c r="K4" s="43" t="s">
        <v>95</v>
      </c>
      <c r="L4" s="43" t="s">
        <v>93</v>
      </c>
      <c r="M4" s="44" t="s">
        <v>93</v>
      </c>
    </row>
    <row r="5">
      <c r="A5" s="41" t="s">
        <v>96</v>
      </c>
      <c r="B5" s="40" t="s">
        <v>221</v>
      </c>
      <c r="C5" s="41" t="s">
        <v>166</v>
      </c>
      <c r="D5" s="41" t="s">
        <v>222</v>
      </c>
      <c r="E5" s="41" t="s">
        <v>93</v>
      </c>
      <c r="F5" s="42" t="s">
        <v>93</v>
      </c>
      <c r="H5" s="41" t="s">
        <v>96</v>
      </c>
      <c r="I5" s="40" t="s">
        <v>91</v>
      </c>
      <c r="J5" s="40" t="s">
        <v>33</v>
      </c>
      <c r="K5" s="41" t="s">
        <v>222</v>
      </c>
      <c r="L5" s="41" t="s">
        <v>93</v>
      </c>
      <c r="M5" s="42" t="s">
        <v>93</v>
      </c>
    </row>
    <row r="6">
      <c r="A6" s="41" t="s">
        <v>96</v>
      </c>
      <c r="B6" s="40" t="s">
        <v>223</v>
      </c>
      <c r="C6" s="43" t="s">
        <v>193</v>
      </c>
      <c r="D6" s="43" t="s">
        <v>224</v>
      </c>
      <c r="E6" s="43" t="s">
        <v>93</v>
      </c>
      <c r="F6" s="44" t="s">
        <v>93</v>
      </c>
      <c r="H6" s="41" t="s">
        <v>96</v>
      </c>
      <c r="I6" s="40" t="s">
        <v>94</v>
      </c>
      <c r="J6" s="40" t="s">
        <v>25</v>
      </c>
      <c r="K6" s="43" t="s">
        <v>95</v>
      </c>
      <c r="L6" s="43" t="s">
        <v>93</v>
      </c>
      <c r="M6" s="44" t="s">
        <v>93</v>
      </c>
    </row>
    <row r="7">
      <c r="A7" s="41" t="s">
        <v>97</v>
      </c>
      <c r="B7" s="40" t="s">
        <v>221</v>
      </c>
      <c r="C7" s="41" t="s">
        <v>173</v>
      </c>
      <c r="D7" s="41" t="s">
        <v>222</v>
      </c>
      <c r="E7" s="41" t="s">
        <v>93</v>
      </c>
      <c r="F7" s="42" t="s">
        <v>93</v>
      </c>
      <c r="H7" s="41" t="s">
        <v>97</v>
      </c>
      <c r="I7" s="40" t="s">
        <v>91</v>
      </c>
      <c r="J7" s="40" t="s">
        <v>28</v>
      </c>
      <c r="K7" s="41" t="s">
        <v>222</v>
      </c>
      <c r="L7" s="41" t="s">
        <v>93</v>
      </c>
      <c r="M7" s="42" t="s">
        <v>93</v>
      </c>
    </row>
    <row r="8">
      <c r="A8" s="41" t="s">
        <v>97</v>
      </c>
      <c r="B8" s="40" t="s">
        <v>223</v>
      </c>
      <c r="C8" s="41" t="s">
        <v>199</v>
      </c>
      <c r="D8" s="41" t="s">
        <v>222</v>
      </c>
      <c r="E8" s="41" t="s">
        <v>93</v>
      </c>
      <c r="F8" s="42" t="s">
        <v>93</v>
      </c>
      <c r="H8" s="41" t="s">
        <v>97</v>
      </c>
      <c r="I8" s="40" t="s">
        <v>94</v>
      </c>
      <c r="J8" s="40" t="s">
        <v>29</v>
      </c>
      <c r="K8" s="41" t="s">
        <v>222</v>
      </c>
      <c r="L8" s="41" t="s">
        <v>93</v>
      </c>
      <c r="M8" s="42" t="s">
        <v>93</v>
      </c>
    </row>
    <row r="9">
      <c r="A9" s="45" t="s">
        <v>98</v>
      </c>
      <c r="B9" s="46" t="s">
        <v>221</v>
      </c>
      <c r="C9" s="45" t="s">
        <v>225</v>
      </c>
      <c r="D9" s="47" t="s">
        <v>226</v>
      </c>
      <c r="E9" s="45" t="s">
        <v>100</v>
      </c>
      <c r="F9" s="48" t="s">
        <v>101</v>
      </c>
      <c r="H9" s="45" t="s">
        <v>98</v>
      </c>
      <c r="I9" s="46" t="s">
        <v>91</v>
      </c>
      <c r="J9" s="46" t="s">
        <v>28</v>
      </c>
      <c r="K9" s="47" t="s">
        <v>226</v>
      </c>
      <c r="L9" s="45" t="s">
        <v>100</v>
      </c>
      <c r="M9" s="48" t="s">
        <v>101</v>
      </c>
      <c r="O9" s="3" t="s">
        <v>227</v>
      </c>
    </row>
    <row r="10">
      <c r="A10" s="41" t="s">
        <v>98</v>
      </c>
      <c r="B10" s="40" t="s">
        <v>223</v>
      </c>
      <c r="C10" s="43" t="s">
        <v>181</v>
      </c>
      <c r="D10" s="43" t="s">
        <v>224</v>
      </c>
      <c r="E10" s="43" t="s">
        <v>93</v>
      </c>
      <c r="F10" s="44" t="s">
        <v>93</v>
      </c>
      <c r="H10" s="41" t="s">
        <v>98</v>
      </c>
      <c r="I10" s="40" t="s">
        <v>94</v>
      </c>
      <c r="J10" s="40" t="s">
        <v>31</v>
      </c>
      <c r="K10" s="43" t="s">
        <v>95</v>
      </c>
      <c r="L10" s="43" t="s">
        <v>93</v>
      </c>
      <c r="M10" s="44" t="s">
        <v>93</v>
      </c>
    </row>
    <row r="11">
      <c r="A11" s="41" t="s">
        <v>102</v>
      </c>
      <c r="B11" s="40" t="s">
        <v>221</v>
      </c>
      <c r="C11" s="41" t="s">
        <v>158</v>
      </c>
      <c r="D11" s="41" t="s">
        <v>222</v>
      </c>
      <c r="E11" s="41" t="s">
        <v>93</v>
      </c>
      <c r="F11" s="42" t="s">
        <v>93</v>
      </c>
      <c r="H11" s="41" t="s">
        <v>102</v>
      </c>
      <c r="I11" s="40" t="s">
        <v>91</v>
      </c>
      <c r="J11" s="40" t="s">
        <v>33</v>
      </c>
      <c r="K11" s="41" t="s">
        <v>222</v>
      </c>
      <c r="L11" s="41" t="s">
        <v>93</v>
      </c>
      <c r="M11" s="42" t="s">
        <v>93</v>
      </c>
    </row>
    <row r="12">
      <c r="A12" s="41" t="s">
        <v>102</v>
      </c>
      <c r="B12" s="40" t="s">
        <v>223</v>
      </c>
      <c r="C12" s="41" t="s">
        <v>140</v>
      </c>
      <c r="D12" s="41" t="s">
        <v>222</v>
      </c>
      <c r="E12" s="41" t="s">
        <v>93</v>
      </c>
      <c r="F12" s="42" t="s">
        <v>93</v>
      </c>
      <c r="H12" s="41" t="s">
        <v>102</v>
      </c>
      <c r="I12" s="40" t="s">
        <v>94</v>
      </c>
      <c r="J12" s="40" t="s">
        <v>34</v>
      </c>
      <c r="K12" s="41" t="s">
        <v>222</v>
      </c>
      <c r="L12" s="41" t="s">
        <v>93</v>
      </c>
      <c r="M12" s="42" t="s">
        <v>93</v>
      </c>
    </row>
    <row r="13">
      <c r="A13" s="41" t="s">
        <v>103</v>
      </c>
      <c r="B13" s="40" t="s">
        <v>221</v>
      </c>
      <c r="C13" s="41" t="s">
        <v>203</v>
      </c>
      <c r="D13" s="41" t="s">
        <v>222</v>
      </c>
      <c r="E13" s="41" t="s">
        <v>93</v>
      </c>
      <c r="F13" s="42" t="s">
        <v>93</v>
      </c>
      <c r="H13" s="41" t="s">
        <v>103</v>
      </c>
      <c r="I13" s="40" t="s">
        <v>91</v>
      </c>
      <c r="J13" s="40" t="s">
        <v>36</v>
      </c>
      <c r="K13" s="41" t="s">
        <v>222</v>
      </c>
      <c r="L13" s="41" t="s">
        <v>93</v>
      </c>
      <c r="M13" s="42" t="s">
        <v>93</v>
      </c>
    </row>
    <row r="14">
      <c r="A14" s="41" t="s">
        <v>103</v>
      </c>
      <c r="B14" s="40" t="s">
        <v>223</v>
      </c>
      <c r="C14" s="41" t="s">
        <v>228</v>
      </c>
      <c r="D14" s="41" t="s">
        <v>222</v>
      </c>
      <c r="E14" s="41" t="s">
        <v>93</v>
      </c>
      <c r="F14" s="42" t="s">
        <v>93</v>
      </c>
      <c r="H14" s="41" t="s">
        <v>103</v>
      </c>
      <c r="I14" s="40" t="s">
        <v>94</v>
      </c>
      <c r="J14" s="40" t="s">
        <v>104</v>
      </c>
      <c r="K14" s="41" t="s">
        <v>222</v>
      </c>
      <c r="L14" s="41" t="s">
        <v>93</v>
      </c>
      <c r="M14" s="42" t="s">
        <v>93</v>
      </c>
    </row>
    <row r="15">
      <c r="A15" s="41" t="s">
        <v>37</v>
      </c>
      <c r="B15" s="40" t="s">
        <v>221</v>
      </c>
      <c r="C15" s="41" t="s">
        <v>229</v>
      </c>
      <c r="D15" s="41" t="s">
        <v>222</v>
      </c>
      <c r="E15" s="41" t="s">
        <v>93</v>
      </c>
      <c r="F15" s="42" t="s">
        <v>93</v>
      </c>
      <c r="H15" s="41" t="s">
        <v>37</v>
      </c>
      <c r="I15" s="40" t="s">
        <v>91</v>
      </c>
      <c r="J15" s="40" t="s">
        <v>24</v>
      </c>
      <c r="K15" s="41" t="s">
        <v>222</v>
      </c>
      <c r="L15" s="41" t="s">
        <v>93</v>
      </c>
      <c r="M15" s="42" t="s">
        <v>93</v>
      </c>
    </row>
    <row r="16">
      <c r="A16" s="45" t="s">
        <v>37</v>
      </c>
      <c r="B16" s="46" t="s">
        <v>223</v>
      </c>
      <c r="C16" s="45" t="s">
        <v>206</v>
      </c>
      <c r="D16" s="47" t="s">
        <v>226</v>
      </c>
      <c r="E16" s="45" t="s">
        <v>105</v>
      </c>
      <c r="F16" s="49" t="s">
        <v>230</v>
      </c>
      <c r="H16" s="45" t="s">
        <v>37</v>
      </c>
      <c r="I16" s="46" t="s">
        <v>94</v>
      </c>
      <c r="J16" s="46" t="s">
        <v>36</v>
      </c>
      <c r="K16" s="47" t="s">
        <v>226</v>
      </c>
      <c r="L16" s="45" t="s">
        <v>105</v>
      </c>
      <c r="M16" s="49" t="s">
        <v>106</v>
      </c>
    </row>
    <row r="17">
      <c r="A17" s="41" t="s">
        <v>39</v>
      </c>
      <c r="B17" s="40" t="s">
        <v>221</v>
      </c>
      <c r="C17" s="41" t="s">
        <v>194</v>
      </c>
      <c r="D17" s="41" t="s">
        <v>222</v>
      </c>
      <c r="E17" s="41" t="s">
        <v>93</v>
      </c>
      <c r="F17" s="42" t="s">
        <v>93</v>
      </c>
      <c r="H17" s="41" t="s">
        <v>39</v>
      </c>
      <c r="I17" s="40" t="s">
        <v>91</v>
      </c>
      <c r="J17" s="40" t="s">
        <v>25</v>
      </c>
      <c r="K17" s="41" t="s">
        <v>222</v>
      </c>
      <c r="L17" s="41" t="s">
        <v>93</v>
      </c>
      <c r="M17" s="42" t="s">
        <v>93</v>
      </c>
    </row>
    <row r="18">
      <c r="A18" s="41" t="s">
        <v>39</v>
      </c>
      <c r="B18" s="40" t="s">
        <v>223</v>
      </c>
      <c r="C18" s="41" t="s">
        <v>174</v>
      </c>
      <c r="D18" s="41" t="s">
        <v>222</v>
      </c>
      <c r="E18" s="41" t="s">
        <v>93</v>
      </c>
      <c r="F18" s="42" t="s">
        <v>93</v>
      </c>
      <c r="H18" s="41" t="s">
        <v>39</v>
      </c>
      <c r="I18" s="40" t="s">
        <v>94</v>
      </c>
      <c r="J18" s="40" t="s">
        <v>28</v>
      </c>
      <c r="K18" s="41" t="s">
        <v>222</v>
      </c>
      <c r="L18" s="41" t="s">
        <v>93</v>
      </c>
      <c r="M18" s="42" t="s">
        <v>93</v>
      </c>
    </row>
    <row r="19">
      <c r="A19" s="41" t="s">
        <v>41</v>
      </c>
      <c r="B19" s="40" t="s">
        <v>221</v>
      </c>
      <c r="C19" s="41" t="s">
        <v>145</v>
      </c>
      <c r="D19" s="41" t="s">
        <v>222</v>
      </c>
      <c r="E19" s="41" t="s">
        <v>93</v>
      </c>
      <c r="F19" s="42" t="s">
        <v>93</v>
      </c>
      <c r="H19" s="41" t="s">
        <v>41</v>
      </c>
      <c r="I19" s="40" t="s">
        <v>91</v>
      </c>
      <c r="J19" s="40" t="s">
        <v>42</v>
      </c>
      <c r="K19" s="41" t="s">
        <v>222</v>
      </c>
      <c r="L19" s="41" t="s">
        <v>93</v>
      </c>
      <c r="M19" s="42" t="s">
        <v>93</v>
      </c>
    </row>
    <row r="20">
      <c r="A20" s="41" t="s">
        <v>41</v>
      </c>
      <c r="B20" s="40" t="s">
        <v>223</v>
      </c>
      <c r="C20" s="41" t="s">
        <v>145</v>
      </c>
      <c r="D20" s="41" t="s">
        <v>222</v>
      </c>
      <c r="E20" s="41" t="s">
        <v>93</v>
      </c>
      <c r="F20" s="42" t="s">
        <v>93</v>
      </c>
      <c r="H20" s="41" t="s">
        <v>41</v>
      </c>
      <c r="I20" s="40" t="s">
        <v>94</v>
      </c>
      <c r="J20" s="40" t="s">
        <v>42</v>
      </c>
      <c r="K20" s="41" t="s">
        <v>222</v>
      </c>
      <c r="L20" s="41" t="s">
        <v>93</v>
      </c>
      <c r="M20" s="42" t="s">
        <v>93</v>
      </c>
    </row>
    <row r="21">
      <c r="A21" s="41" t="s">
        <v>43</v>
      </c>
      <c r="B21" s="40" t="s">
        <v>221</v>
      </c>
      <c r="C21" s="50" t="s">
        <v>231</v>
      </c>
      <c r="D21" s="50" t="s">
        <v>224</v>
      </c>
      <c r="E21" s="50" t="s">
        <v>93</v>
      </c>
      <c r="F21" s="51" t="s">
        <v>93</v>
      </c>
      <c r="H21" s="41" t="s">
        <v>43</v>
      </c>
      <c r="I21" s="40" t="s">
        <v>91</v>
      </c>
      <c r="J21" s="40" t="s">
        <v>28</v>
      </c>
      <c r="K21" s="50" t="s">
        <v>95</v>
      </c>
      <c r="L21" s="50" t="s">
        <v>93</v>
      </c>
      <c r="M21" s="51" t="s">
        <v>93</v>
      </c>
    </row>
    <row r="22">
      <c r="A22" s="41" t="s">
        <v>43</v>
      </c>
      <c r="B22" s="40" t="s">
        <v>223</v>
      </c>
      <c r="C22" s="50" t="s">
        <v>232</v>
      </c>
      <c r="D22" s="50" t="s">
        <v>224</v>
      </c>
      <c r="E22" s="50" t="s">
        <v>93</v>
      </c>
      <c r="F22" s="51" t="s">
        <v>93</v>
      </c>
      <c r="H22" s="41" t="s">
        <v>43</v>
      </c>
      <c r="I22" s="40" t="s">
        <v>94</v>
      </c>
      <c r="J22" s="40" t="s">
        <v>42</v>
      </c>
      <c r="K22" s="50" t="s">
        <v>95</v>
      </c>
      <c r="L22" s="50" t="s">
        <v>93</v>
      </c>
      <c r="M22" s="51" t="s">
        <v>93</v>
      </c>
    </row>
    <row r="23">
      <c r="A23" s="45" t="s">
        <v>44</v>
      </c>
      <c r="B23" s="46" t="s">
        <v>221</v>
      </c>
      <c r="C23" s="45" t="s">
        <v>161</v>
      </c>
      <c r="D23" s="47" t="s">
        <v>226</v>
      </c>
      <c r="E23" s="45" t="s">
        <v>107</v>
      </c>
      <c r="F23" s="49" t="s">
        <v>230</v>
      </c>
      <c r="H23" s="45" t="s">
        <v>44</v>
      </c>
      <c r="I23" s="46" t="s">
        <v>91</v>
      </c>
      <c r="J23" s="46" t="s">
        <v>33</v>
      </c>
      <c r="K23" s="47" t="s">
        <v>226</v>
      </c>
      <c r="L23" s="45" t="s">
        <v>107</v>
      </c>
      <c r="M23" s="49" t="s">
        <v>106</v>
      </c>
    </row>
    <row r="24">
      <c r="A24" s="41" t="s">
        <v>44</v>
      </c>
      <c r="B24" s="40" t="s">
        <v>223</v>
      </c>
      <c r="C24" s="41" t="s">
        <v>181</v>
      </c>
      <c r="D24" s="41" t="s">
        <v>222</v>
      </c>
      <c r="E24" s="41" t="s">
        <v>93</v>
      </c>
      <c r="F24" s="42" t="s">
        <v>93</v>
      </c>
      <c r="H24" s="41" t="s">
        <v>44</v>
      </c>
      <c r="I24" s="40" t="s">
        <v>94</v>
      </c>
      <c r="J24" s="40" t="s">
        <v>31</v>
      </c>
      <c r="K24" s="41" t="s">
        <v>222</v>
      </c>
      <c r="L24" s="41" t="s">
        <v>93</v>
      </c>
      <c r="M24" s="42" t="s">
        <v>93</v>
      </c>
    </row>
    <row r="25">
      <c r="A25" s="41" t="s">
        <v>45</v>
      </c>
      <c r="B25" s="40" t="s">
        <v>221</v>
      </c>
      <c r="C25" s="50" t="s">
        <v>193</v>
      </c>
      <c r="D25" s="50" t="s">
        <v>224</v>
      </c>
      <c r="E25" s="50" t="s">
        <v>93</v>
      </c>
      <c r="F25" s="51" t="s">
        <v>93</v>
      </c>
      <c r="H25" s="41" t="s">
        <v>45</v>
      </c>
      <c r="I25" s="40" t="s">
        <v>91</v>
      </c>
      <c r="J25" s="40" t="s">
        <v>25</v>
      </c>
      <c r="K25" s="50" t="s">
        <v>95</v>
      </c>
      <c r="L25" s="50" t="s">
        <v>93</v>
      </c>
      <c r="M25" s="51" t="s">
        <v>93</v>
      </c>
    </row>
    <row r="26">
      <c r="A26" s="41" t="s">
        <v>45</v>
      </c>
      <c r="B26" s="40" t="s">
        <v>223</v>
      </c>
      <c r="C26" s="50" t="s">
        <v>193</v>
      </c>
      <c r="D26" s="50" t="s">
        <v>224</v>
      </c>
      <c r="E26" s="50" t="s">
        <v>93</v>
      </c>
      <c r="F26" s="51" t="s">
        <v>93</v>
      </c>
      <c r="H26" s="41" t="s">
        <v>45</v>
      </c>
      <c r="I26" s="40" t="s">
        <v>94</v>
      </c>
      <c r="J26" s="40" t="s">
        <v>25</v>
      </c>
      <c r="K26" s="50" t="s">
        <v>95</v>
      </c>
      <c r="L26" s="50" t="s">
        <v>93</v>
      </c>
      <c r="M26" s="51" t="s">
        <v>93</v>
      </c>
    </row>
    <row r="27">
      <c r="A27" s="45" t="s">
        <v>46</v>
      </c>
      <c r="B27" s="46" t="s">
        <v>221</v>
      </c>
      <c r="C27" s="45" t="s">
        <v>233</v>
      </c>
      <c r="D27" s="47" t="s">
        <v>226</v>
      </c>
      <c r="E27" s="45" t="s">
        <v>108</v>
      </c>
      <c r="F27" s="49" t="s">
        <v>230</v>
      </c>
      <c r="H27" s="45" t="s">
        <v>46</v>
      </c>
      <c r="I27" s="46" t="s">
        <v>91</v>
      </c>
      <c r="J27" s="46" t="s">
        <v>36</v>
      </c>
      <c r="K27" s="47" t="s">
        <v>226</v>
      </c>
      <c r="L27" s="45" t="s">
        <v>108</v>
      </c>
      <c r="M27" s="49" t="s">
        <v>106</v>
      </c>
    </row>
    <row r="28">
      <c r="A28" s="41" t="s">
        <v>46</v>
      </c>
      <c r="B28" s="40" t="s">
        <v>223</v>
      </c>
      <c r="C28" s="41" t="s">
        <v>207</v>
      </c>
      <c r="D28" s="41" t="s">
        <v>222</v>
      </c>
      <c r="E28" s="41" t="s">
        <v>93</v>
      </c>
      <c r="F28" s="42" t="s">
        <v>93</v>
      </c>
      <c r="H28" s="41" t="s">
        <v>46</v>
      </c>
      <c r="I28" s="40" t="s">
        <v>94</v>
      </c>
      <c r="J28" s="40" t="s">
        <v>36</v>
      </c>
      <c r="K28" s="41" t="s">
        <v>222</v>
      </c>
      <c r="L28" s="41" t="s">
        <v>93</v>
      </c>
      <c r="M28" s="42" t="s">
        <v>93</v>
      </c>
    </row>
    <row r="29">
      <c r="A29" s="41" t="s">
        <v>47</v>
      </c>
      <c r="B29" s="40" t="s">
        <v>221</v>
      </c>
      <c r="C29" s="41" t="s">
        <v>188</v>
      </c>
      <c r="D29" s="41" t="s">
        <v>222</v>
      </c>
      <c r="E29" s="41" t="s">
        <v>93</v>
      </c>
      <c r="F29" s="42" t="s">
        <v>93</v>
      </c>
      <c r="H29" s="41" t="s">
        <v>47</v>
      </c>
      <c r="I29" s="40" t="s">
        <v>91</v>
      </c>
      <c r="J29" s="40" t="s">
        <v>48</v>
      </c>
      <c r="K29" s="41" t="s">
        <v>222</v>
      </c>
      <c r="L29" s="41" t="s">
        <v>93</v>
      </c>
      <c r="M29" s="42" t="s">
        <v>93</v>
      </c>
    </row>
    <row r="30">
      <c r="A30" s="41" t="s">
        <v>47</v>
      </c>
      <c r="B30" s="40" t="s">
        <v>223</v>
      </c>
      <c r="C30" s="41" t="s">
        <v>188</v>
      </c>
      <c r="D30" s="41" t="s">
        <v>222</v>
      </c>
      <c r="E30" s="41" t="s">
        <v>93</v>
      </c>
      <c r="F30" s="42" t="s">
        <v>93</v>
      </c>
      <c r="H30" s="41" t="s">
        <v>47</v>
      </c>
      <c r="I30" s="40" t="s">
        <v>94</v>
      </c>
      <c r="J30" s="40" t="s">
        <v>48</v>
      </c>
      <c r="K30" s="41" t="s">
        <v>222</v>
      </c>
      <c r="L30" s="41" t="s">
        <v>93</v>
      </c>
      <c r="M30" s="42" t="s">
        <v>93</v>
      </c>
    </row>
    <row r="31">
      <c r="A31" s="41" t="s">
        <v>49</v>
      </c>
      <c r="B31" s="40" t="s">
        <v>221</v>
      </c>
      <c r="C31" s="41" t="s">
        <v>198</v>
      </c>
      <c r="D31" s="41" t="s">
        <v>222</v>
      </c>
      <c r="E31" s="41" t="s">
        <v>93</v>
      </c>
      <c r="F31" s="42" t="s">
        <v>93</v>
      </c>
      <c r="H31" s="41" t="s">
        <v>49</v>
      </c>
      <c r="I31" s="40" t="s">
        <v>91</v>
      </c>
      <c r="J31" s="40" t="s">
        <v>50</v>
      </c>
      <c r="K31" s="41" t="s">
        <v>222</v>
      </c>
      <c r="L31" s="41" t="s">
        <v>93</v>
      </c>
      <c r="M31" s="42" t="s">
        <v>93</v>
      </c>
    </row>
    <row r="32">
      <c r="A32" s="41" t="s">
        <v>49</v>
      </c>
      <c r="B32" s="40" t="s">
        <v>223</v>
      </c>
      <c r="C32" s="41" t="s">
        <v>140</v>
      </c>
      <c r="D32" s="41" t="s">
        <v>222</v>
      </c>
      <c r="E32" s="41" t="s">
        <v>93</v>
      </c>
      <c r="F32" s="42" t="s">
        <v>93</v>
      </c>
      <c r="H32" s="41" t="s">
        <v>49</v>
      </c>
      <c r="I32" s="40" t="s">
        <v>94</v>
      </c>
      <c r="J32" s="40" t="s">
        <v>34</v>
      </c>
      <c r="K32" s="41" t="s">
        <v>222</v>
      </c>
      <c r="L32" s="41" t="s">
        <v>93</v>
      </c>
      <c r="M32" s="42" t="s">
        <v>93</v>
      </c>
    </row>
    <row r="33">
      <c r="A33" s="45" t="s">
        <v>51</v>
      </c>
      <c r="B33" s="46" t="s">
        <v>221</v>
      </c>
      <c r="C33" s="45" t="s">
        <v>151</v>
      </c>
      <c r="D33" s="47" t="s">
        <v>226</v>
      </c>
      <c r="E33" s="45" t="s">
        <v>109</v>
      </c>
      <c r="F33" s="48" t="s">
        <v>110</v>
      </c>
      <c r="H33" s="45" t="s">
        <v>51</v>
      </c>
      <c r="I33" s="46" t="s">
        <v>91</v>
      </c>
      <c r="J33" s="46" t="s">
        <v>52</v>
      </c>
      <c r="K33" s="47" t="s">
        <v>226</v>
      </c>
      <c r="L33" s="45" t="s">
        <v>109</v>
      </c>
      <c r="M33" s="48" t="s">
        <v>110</v>
      </c>
    </row>
    <row r="34">
      <c r="A34" s="41" t="s">
        <v>51</v>
      </c>
      <c r="B34" s="40" t="s">
        <v>223</v>
      </c>
      <c r="C34" s="41" t="s">
        <v>234</v>
      </c>
      <c r="D34" s="41" t="s">
        <v>222</v>
      </c>
      <c r="E34" s="41" t="s">
        <v>93</v>
      </c>
      <c r="F34" s="42" t="s">
        <v>93</v>
      </c>
      <c r="H34" s="41" t="s">
        <v>51</v>
      </c>
      <c r="I34" s="40" t="s">
        <v>94</v>
      </c>
      <c r="J34" s="40" t="s">
        <v>31</v>
      </c>
      <c r="K34" s="41" t="s">
        <v>222</v>
      </c>
      <c r="L34" s="41" t="s">
        <v>93</v>
      </c>
      <c r="M34" s="42" t="s">
        <v>93</v>
      </c>
    </row>
    <row r="35">
      <c r="A35" s="52" t="s">
        <v>111</v>
      </c>
      <c r="B35" s="53" t="s">
        <v>221</v>
      </c>
      <c r="C35" s="54"/>
      <c r="D35" s="55" t="s">
        <v>40</v>
      </c>
      <c r="E35" s="55" t="s">
        <v>40</v>
      </c>
      <c r="F35" s="56" t="s">
        <v>40</v>
      </c>
      <c r="G35" s="57"/>
      <c r="H35" s="52" t="s">
        <v>111</v>
      </c>
      <c r="I35" s="53" t="s">
        <v>91</v>
      </c>
      <c r="J35" s="53"/>
      <c r="K35" s="55" t="s">
        <v>40</v>
      </c>
      <c r="L35" s="55" t="s">
        <v>40</v>
      </c>
      <c r="M35" s="56" t="s">
        <v>40</v>
      </c>
      <c r="N35" s="57"/>
      <c r="O35" s="57"/>
      <c r="P35" s="57"/>
      <c r="Q35" s="57"/>
      <c r="R35" s="57"/>
      <c r="S35" s="57"/>
      <c r="T35" s="57"/>
      <c r="U35" s="57"/>
      <c r="V35" s="57"/>
      <c r="W35" s="57"/>
      <c r="X35" s="57"/>
      <c r="Y35" s="57"/>
      <c r="Z35" s="57"/>
    </row>
    <row r="36">
      <c r="A36" s="52" t="s">
        <v>111</v>
      </c>
      <c r="B36" s="53" t="s">
        <v>223</v>
      </c>
      <c r="C36" s="54"/>
      <c r="D36" s="55" t="s">
        <v>40</v>
      </c>
      <c r="E36" s="55" t="s">
        <v>40</v>
      </c>
      <c r="F36" s="56" t="s">
        <v>40</v>
      </c>
      <c r="G36" s="57"/>
      <c r="H36" s="52" t="s">
        <v>111</v>
      </c>
      <c r="I36" s="53" t="s">
        <v>94</v>
      </c>
      <c r="J36" s="53"/>
      <c r="K36" s="55" t="s">
        <v>40</v>
      </c>
      <c r="L36" s="55" t="s">
        <v>40</v>
      </c>
      <c r="M36" s="56" t="s">
        <v>40</v>
      </c>
      <c r="N36" s="57"/>
      <c r="O36" s="57"/>
      <c r="P36" s="57"/>
      <c r="Q36" s="57"/>
      <c r="R36" s="57"/>
      <c r="S36" s="57"/>
      <c r="T36" s="57"/>
      <c r="U36" s="57"/>
      <c r="V36" s="57"/>
      <c r="W36" s="57"/>
      <c r="X36" s="57"/>
      <c r="Y36" s="57"/>
      <c r="Z36" s="57"/>
    </row>
    <row r="37">
      <c r="A37" s="41" t="s">
        <v>53</v>
      </c>
      <c r="B37" s="40" t="s">
        <v>221</v>
      </c>
      <c r="C37" s="41" t="s">
        <v>150</v>
      </c>
      <c r="D37" s="41" t="s">
        <v>222</v>
      </c>
      <c r="E37" s="41" t="s">
        <v>93</v>
      </c>
      <c r="F37" s="42" t="s">
        <v>93</v>
      </c>
      <c r="H37" s="41" t="s">
        <v>53</v>
      </c>
      <c r="I37" s="40" t="s">
        <v>91</v>
      </c>
      <c r="J37" s="40" t="s">
        <v>54</v>
      </c>
      <c r="K37" s="41" t="s">
        <v>222</v>
      </c>
      <c r="L37" s="41" t="s">
        <v>93</v>
      </c>
      <c r="M37" s="42" t="s">
        <v>93</v>
      </c>
    </row>
    <row r="38">
      <c r="A38" s="41" t="s">
        <v>53</v>
      </c>
      <c r="B38" s="40" t="s">
        <v>223</v>
      </c>
      <c r="C38" s="50" t="s">
        <v>235</v>
      </c>
      <c r="D38" s="50" t="s">
        <v>224</v>
      </c>
      <c r="E38" s="50" t="s">
        <v>93</v>
      </c>
      <c r="F38" s="51" t="s">
        <v>93</v>
      </c>
      <c r="H38" s="41" t="s">
        <v>53</v>
      </c>
      <c r="I38" s="40" t="s">
        <v>94</v>
      </c>
      <c r="J38" s="40" t="s">
        <v>25</v>
      </c>
      <c r="K38" s="50" t="s">
        <v>95</v>
      </c>
      <c r="L38" s="50" t="s">
        <v>93</v>
      </c>
      <c r="M38" s="51" t="s">
        <v>93</v>
      </c>
    </row>
    <row r="39">
      <c r="A39" s="41" t="s">
        <v>55</v>
      </c>
      <c r="B39" s="40" t="s">
        <v>221</v>
      </c>
      <c r="C39" s="41" t="s">
        <v>194</v>
      </c>
      <c r="D39" s="41" t="s">
        <v>222</v>
      </c>
      <c r="E39" s="41" t="s">
        <v>93</v>
      </c>
      <c r="F39" s="42" t="s">
        <v>93</v>
      </c>
      <c r="H39" s="41" t="s">
        <v>55</v>
      </c>
      <c r="I39" s="40" t="s">
        <v>91</v>
      </c>
      <c r="J39" s="40" t="s">
        <v>25</v>
      </c>
      <c r="K39" s="41" t="s">
        <v>222</v>
      </c>
      <c r="L39" s="41" t="s">
        <v>93</v>
      </c>
      <c r="M39" s="42" t="s">
        <v>93</v>
      </c>
    </row>
    <row r="40">
      <c r="A40" s="45" t="s">
        <v>55</v>
      </c>
      <c r="B40" s="46" t="s">
        <v>223</v>
      </c>
      <c r="C40" s="45" t="s">
        <v>140</v>
      </c>
      <c r="D40" s="47" t="s">
        <v>236</v>
      </c>
      <c r="E40" s="45" t="s">
        <v>108</v>
      </c>
      <c r="F40" s="49" t="s">
        <v>230</v>
      </c>
      <c r="H40" s="45" t="s">
        <v>55</v>
      </c>
      <c r="I40" s="46" t="s">
        <v>94</v>
      </c>
      <c r="J40" s="46" t="s">
        <v>34</v>
      </c>
      <c r="K40" s="47" t="s">
        <v>236</v>
      </c>
      <c r="L40" s="45" t="s">
        <v>108</v>
      </c>
      <c r="M40" s="49" t="s">
        <v>106</v>
      </c>
    </row>
    <row r="41">
      <c r="A41" s="41" t="s">
        <v>56</v>
      </c>
      <c r="B41" s="40" t="s">
        <v>221</v>
      </c>
      <c r="C41" s="41" t="s">
        <v>237</v>
      </c>
      <c r="D41" s="41" t="s">
        <v>222</v>
      </c>
      <c r="E41" s="41" t="s">
        <v>93</v>
      </c>
      <c r="F41" s="42" t="s">
        <v>93</v>
      </c>
      <c r="H41" s="41" t="s">
        <v>56</v>
      </c>
      <c r="I41" s="40" t="s">
        <v>91</v>
      </c>
      <c r="J41" s="40" t="s">
        <v>238</v>
      </c>
      <c r="K41" s="41" t="s">
        <v>222</v>
      </c>
      <c r="L41" s="41" t="s">
        <v>93</v>
      </c>
      <c r="M41" s="42" t="s">
        <v>93</v>
      </c>
    </row>
    <row r="42">
      <c r="A42" s="41" t="s">
        <v>56</v>
      </c>
      <c r="B42" s="40" t="s">
        <v>223</v>
      </c>
      <c r="C42" s="41" t="s">
        <v>140</v>
      </c>
      <c r="D42" s="41" t="s">
        <v>222</v>
      </c>
      <c r="E42" s="41" t="s">
        <v>93</v>
      </c>
      <c r="F42" s="42" t="s">
        <v>93</v>
      </c>
      <c r="H42" s="41" t="s">
        <v>56</v>
      </c>
      <c r="I42" s="40" t="s">
        <v>94</v>
      </c>
      <c r="J42" s="40" t="s">
        <v>34</v>
      </c>
      <c r="K42" s="41" t="s">
        <v>222</v>
      </c>
      <c r="L42" s="41" t="s">
        <v>93</v>
      </c>
      <c r="M42" s="42" t="s">
        <v>93</v>
      </c>
    </row>
    <row r="43">
      <c r="A43" s="41" t="s">
        <v>58</v>
      </c>
      <c r="B43" s="40" t="s">
        <v>221</v>
      </c>
      <c r="C43" s="50" t="s">
        <v>169</v>
      </c>
      <c r="D43" s="50" t="s">
        <v>224</v>
      </c>
      <c r="E43" s="50" t="s">
        <v>93</v>
      </c>
      <c r="F43" s="51" t="s">
        <v>93</v>
      </c>
      <c r="H43" s="41" t="s">
        <v>58</v>
      </c>
      <c r="I43" s="40" t="s">
        <v>91</v>
      </c>
      <c r="J43" s="40" t="s">
        <v>28</v>
      </c>
      <c r="K43" s="50" t="s">
        <v>95</v>
      </c>
      <c r="L43" s="50" t="s">
        <v>93</v>
      </c>
      <c r="M43" s="51" t="s">
        <v>93</v>
      </c>
    </row>
    <row r="44">
      <c r="A44" s="41" t="s">
        <v>58</v>
      </c>
      <c r="B44" s="40" t="s">
        <v>223</v>
      </c>
      <c r="C44" s="41" t="s">
        <v>205</v>
      </c>
      <c r="D44" s="41" t="s">
        <v>222</v>
      </c>
      <c r="E44" s="41" t="s">
        <v>93</v>
      </c>
      <c r="F44" s="42" t="s">
        <v>93</v>
      </c>
      <c r="H44" s="41" t="s">
        <v>58</v>
      </c>
      <c r="I44" s="40" t="s">
        <v>94</v>
      </c>
      <c r="J44" s="40" t="s">
        <v>36</v>
      </c>
      <c r="K44" s="41" t="s">
        <v>222</v>
      </c>
      <c r="L44" s="41" t="s">
        <v>93</v>
      </c>
      <c r="M44" s="42" t="s">
        <v>93</v>
      </c>
    </row>
    <row r="45">
      <c r="A45" s="45" t="s">
        <v>59</v>
      </c>
      <c r="B45" s="46" t="s">
        <v>221</v>
      </c>
      <c r="C45" s="45" t="s">
        <v>239</v>
      </c>
      <c r="D45" s="47" t="s">
        <v>226</v>
      </c>
      <c r="E45" s="45" t="s">
        <v>114</v>
      </c>
      <c r="F45" s="49" t="s">
        <v>230</v>
      </c>
      <c r="H45" s="45" t="s">
        <v>59</v>
      </c>
      <c r="I45" s="46" t="s">
        <v>91</v>
      </c>
      <c r="J45" s="46" t="s">
        <v>28</v>
      </c>
      <c r="K45" s="47" t="s">
        <v>226</v>
      </c>
      <c r="L45" s="45" t="s">
        <v>114</v>
      </c>
      <c r="M45" s="49" t="s">
        <v>106</v>
      </c>
    </row>
    <row r="46">
      <c r="A46" s="45" t="s">
        <v>59</v>
      </c>
      <c r="B46" s="46" t="s">
        <v>223</v>
      </c>
      <c r="C46" s="45" t="s">
        <v>142</v>
      </c>
      <c r="D46" s="47" t="s">
        <v>226</v>
      </c>
      <c r="E46" s="45" t="s">
        <v>108</v>
      </c>
      <c r="F46" s="49" t="s">
        <v>230</v>
      </c>
      <c r="H46" s="45" t="s">
        <v>59</v>
      </c>
      <c r="I46" s="46" t="s">
        <v>94</v>
      </c>
      <c r="J46" s="46" t="s">
        <v>42</v>
      </c>
      <c r="K46" s="47" t="s">
        <v>226</v>
      </c>
      <c r="L46" s="45" t="s">
        <v>108</v>
      </c>
      <c r="M46" s="49" t="s">
        <v>106</v>
      </c>
    </row>
    <row r="47">
      <c r="A47" s="41" t="s">
        <v>60</v>
      </c>
      <c r="B47" s="40" t="s">
        <v>221</v>
      </c>
      <c r="C47" s="41" t="s">
        <v>192</v>
      </c>
      <c r="D47" s="41" t="s">
        <v>222</v>
      </c>
      <c r="E47" s="41" t="s">
        <v>93</v>
      </c>
      <c r="F47" s="42" t="s">
        <v>93</v>
      </c>
      <c r="H47" s="41" t="s">
        <v>60</v>
      </c>
      <c r="I47" s="40" t="s">
        <v>91</v>
      </c>
      <c r="J47" s="40" t="s">
        <v>25</v>
      </c>
      <c r="K47" s="41" t="s">
        <v>222</v>
      </c>
      <c r="L47" s="41" t="s">
        <v>93</v>
      </c>
      <c r="M47" s="42" t="s">
        <v>93</v>
      </c>
    </row>
    <row r="48">
      <c r="A48" s="58" t="s">
        <v>60</v>
      </c>
      <c r="B48" s="59" t="s">
        <v>223</v>
      </c>
      <c r="C48" s="60" t="s">
        <v>192</v>
      </c>
      <c r="D48" s="60" t="s">
        <v>224</v>
      </c>
      <c r="E48" s="60" t="s">
        <v>93</v>
      </c>
      <c r="F48" s="61" t="s">
        <v>93</v>
      </c>
      <c r="H48" s="58" t="s">
        <v>60</v>
      </c>
      <c r="I48" s="59" t="s">
        <v>94</v>
      </c>
      <c r="J48" s="59" t="s">
        <v>25</v>
      </c>
      <c r="K48" s="60" t="s">
        <v>95</v>
      </c>
      <c r="L48" s="60" t="s">
        <v>93</v>
      </c>
      <c r="M48" s="61" t="s">
        <v>93</v>
      </c>
    </row>
    <row r="49">
      <c r="A49" s="45" t="s">
        <v>61</v>
      </c>
      <c r="B49" s="46" t="s">
        <v>221</v>
      </c>
      <c r="C49" s="45" t="s">
        <v>240</v>
      </c>
      <c r="D49" s="47" t="s">
        <v>226</v>
      </c>
      <c r="E49" s="45" t="s">
        <v>115</v>
      </c>
      <c r="F49" s="49" t="s">
        <v>230</v>
      </c>
      <c r="H49" s="45" t="s">
        <v>61</v>
      </c>
      <c r="I49" s="46" t="s">
        <v>91</v>
      </c>
      <c r="J49" s="46" t="s">
        <v>48</v>
      </c>
      <c r="K49" s="47" t="s">
        <v>226</v>
      </c>
      <c r="L49" s="45" t="s">
        <v>115</v>
      </c>
      <c r="M49" s="49" t="s">
        <v>106</v>
      </c>
    </row>
    <row r="50">
      <c r="A50" s="45" t="s">
        <v>61</v>
      </c>
      <c r="B50" s="46" t="s">
        <v>223</v>
      </c>
      <c r="C50" s="45" t="s">
        <v>240</v>
      </c>
      <c r="D50" s="47" t="s">
        <v>226</v>
      </c>
      <c r="E50" s="45" t="s">
        <v>116</v>
      </c>
      <c r="F50" s="49" t="s">
        <v>230</v>
      </c>
      <c r="H50" s="45" t="s">
        <v>61</v>
      </c>
      <c r="I50" s="46" t="s">
        <v>94</v>
      </c>
      <c r="J50" s="46" t="s">
        <v>48</v>
      </c>
      <c r="K50" s="47" t="s">
        <v>226</v>
      </c>
      <c r="L50" s="45" t="s">
        <v>116</v>
      </c>
      <c r="M50" s="49" t="s">
        <v>106</v>
      </c>
    </row>
    <row r="51">
      <c r="A51" s="45" t="s">
        <v>62</v>
      </c>
      <c r="B51" s="46" t="s">
        <v>223</v>
      </c>
      <c r="C51" s="45" t="s">
        <v>241</v>
      </c>
      <c r="D51" s="47" t="s">
        <v>242</v>
      </c>
      <c r="E51" s="45" t="s">
        <v>118</v>
      </c>
      <c r="F51" s="49" t="s">
        <v>230</v>
      </c>
      <c r="H51" s="45" t="s">
        <v>62</v>
      </c>
      <c r="I51" s="46" t="s">
        <v>94</v>
      </c>
      <c r="J51" s="46" t="s">
        <v>48</v>
      </c>
      <c r="K51" s="47" t="s">
        <v>242</v>
      </c>
      <c r="L51" s="45" t="s">
        <v>118</v>
      </c>
      <c r="M51" s="49" t="s">
        <v>106</v>
      </c>
    </row>
    <row r="52">
      <c r="A52" s="41" t="s">
        <v>62</v>
      </c>
      <c r="B52" s="40" t="s">
        <v>221</v>
      </c>
      <c r="C52" s="41" t="s">
        <v>155</v>
      </c>
      <c r="D52" s="41" t="s">
        <v>222</v>
      </c>
      <c r="E52" s="41" t="s">
        <v>93</v>
      </c>
      <c r="F52" s="42" t="s">
        <v>93</v>
      </c>
      <c r="H52" s="41" t="s">
        <v>62</v>
      </c>
      <c r="I52" s="40" t="s">
        <v>91</v>
      </c>
      <c r="J52" s="40" t="s">
        <v>63</v>
      </c>
      <c r="K52" s="41" t="s">
        <v>222</v>
      </c>
      <c r="L52" s="41" t="s">
        <v>93</v>
      </c>
      <c r="M52" s="42" t="s">
        <v>93</v>
      </c>
    </row>
    <row r="53">
      <c r="A53" s="41" t="s">
        <v>64</v>
      </c>
      <c r="B53" s="40" t="s">
        <v>221</v>
      </c>
      <c r="C53" s="41" t="s">
        <v>243</v>
      </c>
      <c r="D53" s="41" t="s">
        <v>222</v>
      </c>
      <c r="E53" s="41" t="s">
        <v>93</v>
      </c>
      <c r="F53" s="42" t="s">
        <v>93</v>
      </c>
      <c r="H53" s="41" t="s">
        <v>64</v>
      </c>
      <c r="I53" s="40" t="s">
        <v>91</v>
      </c>
      <c r="J53" s="40" t="s">
        <v>28</v>
      </c>
      <c r="K53" s="41" t="s">
        <v>222</v>
      </c>
      <c r="L53" s="41" t="s">
        <v>93</v>
      </c>
      <c r="M53" s="42" t="s">
        <v>93</v>
      </c>
    </row>
    <row r="54">
      <c r="A54" s="41" t="s">
        <v>64</v>
      </c>
      <c r="B54" s="40" t="s">
        <v>223</v>
      </c>
      <c r="C54" s="41" t="s">
        <v>244</v>
      </c>
      <c r="D54" s="41" t="s">
        <v>222</v>
      </c>
      <c r="E54" s="41" t="s">
        <v>93</v>
      </c>
      <c r="F54" s="42" t="s">
        <v>93</v>
      </c>
      <c r="H54" s="41" t="s">
        <v>64</v>
      </c>
      <c r="I54" s="40" t="s">
        <v>94</v>
      </c>
      <c r="J54" s="40" t="s">
        <v>25</v>
      </c>
      <c r="K54" s="41" t="s">
        <v>222</v>
      </c>
      <c r="L54" s="41" t="s">
        <v>93</v>
      </c>
      <c r="M54" s="42" t="s">
        <v>93</v>
      </c>
    </row>
    <row r="55">
      <c r="A55" s="45" t="s">
        <v>65</v>
      </c>
      <c r="B55" s="46" t="s">
        <v>221</v>
      </c>
      <c r="C55" s="45" t="s">
        <v>175</v>
      </c>
      <c r="D55" s="47" t="s">
        <v>226</v>
      </c>
      <c r="E55" s="45" t="s">
        <v>119</v>
      </c>
      <c r="F55" s="49" t="s">
        <v>230</v>
      </c>
      <c r="H55" s="45" t="s">
        <v>65</v>
      </c>
      <c r="I55" s="46" t="s">
        <v>91</v>
      </c>
      <c r="J55" s="46" t="s">
        <v>28</v>
      </c>
      <c r="K55" s="47" t="s">
        <v>226</v>
      </c>
      <c r="L55" s="45" t="s">
        <v>119</v>
      </c>
      <c r="M55" s="49" t="s">
        <v>106</v>
      </c>
    </row>
    <row r="56">
      <c r="A56" s="41" t="s">
        <v>65</v>
      </c>
      <c r="B56" s="40" t="s">
        <v>223</v>
      </c>
      <c r="C56" s="41" t="s">
        <v>186</v>
      </c>
      <c r="D56" s="41" t="s">
        <v>222</v>
      </c>
      <c r="E56" s="41" t="s">
        <v>93</v>
      </c>
      <c r="F56" s="42" t="s">
        <v>93</v>
      </c>
      <c r="H56" s="41" t="s">
        <v>65</v>
      </c>
      <c r="I56" s="40" t="s">
        <v>94</v>
      </c>
      <c r="J56" s="40" t="s">
        <v>48</v>
      </c>
      <c r="K56" s="41" t="s">
        <v>222</v>
      </c>
      <c r="L56" s="41" t="s">
        <v>93</v>
      </c>
      <c r="M56" s="42" t="s">
        <v>93</v>
      </c>
    </row>
    <row r="57">
      <c r="A57" s="41" t="s">
        <v>66</v>
      </c>
      <c r="B57" s="40" t="s">
        <v>221</v>
      </c>
      <c r="C57" s="41" t="s">
        <v>245</v>
      </c>
      <c r="D57" s="41" t="s">
        <v>222</v>
      </c>
      <c r="E57" s="41" t="s">
        <v>93</v>
      </c>
      <c r="F57" s="42" t="s">
        <v>93</v>
      </c>
      <c r="H57" s="41" t="s">
        <v>66</v>
      </c>
      <c r="I57" s="40" t="s">
        <v>91</v>
      </c>
      <c r="J57" s="40" t="s">
        <v>31</v>
      </c>
      <c r="K57" s="41" t="s">
        <v>222</v>
      </c>
      <c r="L57" s="41" t="s">
        <v>93</v>
      </c>
      <c r="M57" s="42" t="s">
        <v>93</v>
      </c>
    </row>
    <row r="58">
      <c r="A58" s="45" t="s">
        <v>66</v>
      </c>
      <c r="B58" s="46" t="s">
        <v>223</v>
      </c>
      <c r="C58" s="45" t="s">
        <v>245</v>
      </c>
      <c r="D58" s="47" t="s">
        <v>226</v>
      </c>
      <c r="E58" s="45" t="s">
        <v>120</v>
      </c>
      <c r="F58" s="49" t="s">
        <v>120</v>
      </c>
      <c r="H58" s="45" t="s">
        <v>66</v>
      </c>
      <c r="I58" s="46" t="s">
        <v>94</v>
      </c>
      <c r="J58" s="46" t="s">
        <v>31</v>
      </c>
      <c r="K58" s="47" t="s">
        <v>226</v>
      </c>
      <c r="L58" s="45" t="s">
        <v>120</v>
      </c>
      <c r="M58" s="49" t="s">
        <v>106</v>
      </c>
    </row>
    <row r="59">
      <c r="A59" s="41" t="s">
        <v>67</v>
      </c>
      <c r="B59" s="40" t="s">
        <v>221</v>
      </c>
      <c r="C59" s="41" t="s">
        <v>177</v>
      </c>
      <c r="D59" s="41" t="s">
        <v>222</v>
      </c>
      <c r="E59" s="41" t="s">
        <v>93</v>
      </c>
      <c r="F59" s="42" t="s">
        <v>93</v>
      </c>
      <c r="H59" s="41" t="s">
        <v>67</v>
      </c>
      <c r="I59" s="40" t="s">
        <v>91</v>
      </c>
      <c r="J59" s="40" t="s">
        <v>28</v>
      </c>
      <c r="K59" s="41" t="s">
        <v>222</v>
      </c>
      <c r="L59" s="41" t="s">
        <v>93</v>
      </c>
      <c r="M59" s="42" t="s">
        <v>93</v>
      </c>
    </row>
    <row r="60">
      <c r="A60" s="41" t="s">
        <v>67</v>
      </c>
      <c r="B60" s="40" t="s">
        <v>223</v>
      </c>
      <c r="C60" s="41" t="s">
        <v>177</v>
      </c>
      <c r="D60" s="41" t="s">
        <v>222</v>
      </c>
      <c r="E60" s="41" t="s">
        <v>93</v>
      </c>
      <c r="F60" s="42" t="s">
        <v>93</v>
      </c>
      <c r="H60" s="41" t="s">
        <v>67</v>
      </c>
      <c r="I60" s="40" t="s">
        <v>94</v>
      </c>
      <c r="J60" s="40" t="s">
        <v>28</v>
      </c>
      <c r="K60" s="41" t="s">
        <v>222</v>
      </c>
      <c r="L60" s="41" t="s">
        <v>93</v>
      </c>
      <c r="M60" s="42" t="s">
        <v>93</v>
      </c>
    </row>
    <row r="61">
      <c r="A61" s="41" t="s">
        <v>68</v>
      </c>
      <c r="B61" s="40" t="s">
        <v>221</v>
      </c>
      <c r="C61" s="41" t="s">
        <v>246</v>
      </c>
      <c r="D61" s="41" t="s">
        <v>222</v>
      </c>
      <c r="E61" s="41" t="s">
        <v>93</v>
      </c>
      <c r="F61" s="42" t="s">
        <v>93</v>
      </c>
      <c r="H61" s="41" t="s">
        <v>68</v>
      </c>
      <c r="I61" s="40" t="s">
        <v>91</v>
      </c>
      <c r="J61" s="40" t="s">
        <v>25</v>
      </c>
      <c r="K61" s="41" t="s">
        <v>222</v>
      </c>
      <c r="L61" s="41" t="s">
        <v>93</v>
      </c>
      <c r="M61" s="42" t="s">
        <v>93</v>
      </c>
    </row>
    <row r="62">
      <c r="A62" s="41" t="s">
        <v>68</v>
      </c>
      <c r="B62" s="40" t="s">
        <v>223</v>
      </c>
      <c r="C62" s="62" t="s">
        <v>246</v>
      </c>
      <c r="D62" s="62" t="s">
        <v>222</v>
      </c>
      <c r="E62" s="62" t="s">
        <v>121</v>
      </c>
      <c r="F62" s="63" t="s">
        <v>121</v>
      </c>
      <c r="H62" s="41" t="s">
        <v>68</v>
      </c>
      <c r="I62" s="40" t="s">
        <v>94</v>
      </c>
      <c r="J62" s="40" t="s">
        <v>25</v>
      </c>
      <c r="K62" s="62" t="s">
        <v>222</v>
      </c>
      <c r="L62" s="62" t="s">
        <v>121</v>
      </c>
      <c r="M62" s="63" t="s">
        <v>121</v>
      </c>
    </row>
    <row r="63">
      <c r="A63" s="41" t="s">
        <v>69</v>
      </c>
      <c r="B63" s="40" t="s">
        <v>221</v>
      </c>
      <c r="C63" s="41" t="s">
        <v>201</v>
      </c>
      <c r="D63" s="41" t="s">
        <v>222</v>
      </c>
      <c r="E63" s="41" t="s">
        <v>93</v>
      </c>
      <c r="F63" s="42" t="s">
        <v>93</v>
      </c>
      <c r="H63" s="41" t="s">
        <v>69</v>
      </c>
      <c r="I63" s="40" t="s">
        <v>91</v>
      </c>
      <c r="J63" s="40" t="s">
        <v>36</v>
      </c>
      <c r="K63" s="41" t="s">
        <v>222</v>
      </c>
      <c r="L63" s="41" t="s">
        <v>93</v>
      </c>
      <c r="M63" s="42" t="s">
        <v>93</v>
      </c>
    </row>
    <row r="64">
      <c r="A64" s="41" t="s">
        <v>69</v>
      </c>
      <c r="B64" s="40" t="s">
        <v>223</v>
      </c>
      <c r="C64" s="41" t="s">
        <v>201</v>
      </c>
      <c r="D64" s="41" t="s">
        <v>222</v>
      </c>
      <c r="E64" s="41" t="s">
        <v>93</v>
      </c>
      <c r="F64" s="42" t="s">
        <v>93</v>
      </c>
      <c r="H64" s="41" t="s">
        <v>69</v>
      </c>
      <c r="I64" s="40" t="s">
        <v>94</v>
      </c>
      <c r="J64" s="40" t="s">
        <v>36</v>
      </c>
      <c r="K64" s="41" t="s">
        <v>222</v>
      </c>
      <c r="L64" s="41" t="s">
        <v>93</v>
      </c>
      <c r="M64" s="42" t="s">
        <v>93</v>
      </c>
    </row>
    <row r="65">
      <c r="A65" s="41" t="s">
        <v>70</v>
      </c>
      <c r="B65" s="40" t="s">
        <v>221</v>
      </c>
      <c r="C65" s="41" t="s">
        <v>164</v>
      </c>
      <c r="D65" s="41" t="s">
        <v>222</v>
      </c>
      <c r="E65" s="41" t="s">
        <v>93</v>
      </c>
      <c r="F65" s="42" t="s">
        <v>93</v>
      </c>
      <c r="H65" s="41" t="s">
        <v>70</v>
      </c>
      <c r="I65" s="40" t="s">
        <v>91</v>
      </c>
      <c r="J65" s="40" t="s">
        <v>33</v>
      </c>
      <c r="K65" s="41" t="s">
        <v>222</v>
      </c>
      <c r="L65" s="41" t="s">
        <v>93</v>
      </c>
      <c r="M65" s="42" t="s">
        <v>93</v>
      </c>
    </row>
    <row r="66">
      <c r="A66" s="41" t="s">
        <v>70</v>
      </c>
      <c r="B66" s="40" t="s">
        <v>223</v>
      </c>
      <c r="C66" s="41" t="s">
        <v>140</v>
      </c>
      <c r="D66" s="41" t="s">
        <v>222</v>
      </c>
      <c r="E66" s="41" t="s">
        <v>93</v>
      </c>
      <c r="F66" s="42" t="s">
        <v>93</v>
      </c>
      <c r="H66" s="41" t="s">
        <v>70</v>
      </c>
      <c r="I66" s="40" t="s">
        <v>94</v>
      </c>
      <c r="J66" s="40" t="s">
        <v>34</v>
      </c>
      <c r="K66" s="41" t="s">
        <v>222</v>
      </c>
      <c r="L66" s="41" t="s">
        <v>93</v>
      </c>
      <c r="M66" s="42" t="s">
        <v>93</v>
      </c>
    </row>
    <row r="67">
      <c r="A67" s="41" t="s">
        <v>71</v>
      </c>
      <c r="B67" s="40" t="s">
        <v>221</v>
      </c>
      <c r="C67" s="41" t="s">
        <v>247</v>
      </c>
      <c r="D67" s="41" t="s">
        <v>222</v>
      </c>
      <c r="E67" s="41" t="s">
        <v>93</v>
      </c>
      <c r="F67" s="42" t="s">
        <v>93</v>
      </c>
      <c r="H67" s="41" t="s">
        <v>71</v>
      </c>
      <c r="I67" s="40" t="s">
        <v>91</v>
      </c>
      <c r="J67" s="40" t="s">
        <v>25</v>
      </c>
      <c r="K67" s="41" t="s">
        <v>222</v>
      </c>
      <c r="L67" s="41" t="s">
        <v>93</v>
      </c>
      <c r="M67" s="42" t="s">
        <v>93</v>
      </c>
    </row>
    <row r="68">
      <c r="A68" s="45" t="s">
        <v>72</v>
      </c>
      <c r="B68" s="46" t="s">
        <v>221</v>
      </c>
      <c r="C68" s="45" t="s">
        <v>193</v>
      </c>
      <c r="D68" s="47" t="s">
        <v>226</v>
      </c>
      <c r="E68" s="45" t="s">
        <v>123</v>
      </c>
      <c r="F68" s="49" t="s">
        <v>230</v>
      </c>
      <c r="H68" s="45" t="s">
        <v>72</v>
      </c>
      <c r="I68" s="46" t="s">
        <v>91</v>
      </c>
      <c r="J68" s="46" t="s">
        <v>25</v>
      </c>
      <c r="K68" s="47" t="s">
        <v>226</v>
      </c>
      <c r="L68" s="45" t="s">
        <v>123</v>
      </c>
      <c r="M68" s="49" t="s">
        <v>106</v>
      </c>
    </row>
    <row r="69">
      <c r="A69" s="41" t="s">
        <v>73</v>
      </c>
      <c r="B69" s="40" t="s">
        <v>221</v>
      </c>
      <c r="C69" s="41" t="s">
        <v>183</v>
      </c>
      <c r="D69" s="41" t="s">
        <v>222</v>
      </c>
      <c r="E69" s="41" t="s">
        <v>93</v>
      </c>
      <c r="F69" s="42" t="s">
        <v>93</v>
      </c>
      <c r="H69" s="41" t="s">
        <v>73</v>
      </c>
      <c r="I69" s="40" t="s">
        <v>91</v>
      </c>
      <c r="J69" s="40" t="s">
        <v>31</v>
      </c>
      <c r="K69" s="41" t="s">
        <v>222</v>
      </c>
      <c r="L69" s="41" t="s">
        <v>93</v>
      </c>
      <c r="M69" s="42" t="s">
        <v>93</v>
      </c>
    </row>
    <row r="70">
      <c r="A70" s="45" t="s">
        <v>73</v>
      </c>
      <c r="B70" s="46" t="s">
        <v>223</v>
      </c>
      <c r="C70" s="45" t="s">
        <v>140</v>
      </c>
      <c r="D70" s="47" t="s">
        <v>226</v>
      </c>
      <c r="E70" s="45" t="s">
        <v>125</v>
      </c>
      <c r="F70" s="49" t="s">
        <v>230</v>
      </c>
      <c r="H70" s="45" t="s">
        <v>73</v>
      </c>
      <c r="I70" s="46" t="s">
        <v>94</v>
      </c>
      <c r="J70" s="46" t="s">
        <v>34</v>
      </c>
      <c r="K70" s="47" t="s">
        <v>226</v>
      </c>
      <c r="L70" s="45" t="s">
        <v>125</v>
      </c>
      <c r="M70" s="49" t="s">
        <v>106</v>
      </c>
    </row>
    <row r="71">
      <c r="A71" s="41" t="s">
        <v>74</v>
      </c>
      <c r="B71" s="40" t="s">
        <v>221</v>
      </c>
      <c r="C71" s="41" t="s">
        <v>247</v>
      </c>
      <c r="D71" s="41" t="s">
        <v>222</v>
      </c>
      <c r="E71" s="41" t="s">
        <v>93</v>
      </c>
      <c r="F71" s="42" t="s">
        <v>93</v>
      </c>
      <c r="H71" s="41" t="s">
        <v>74</v>
      </c>
      <c r="I71" s="40" t="s">
        <v>91</v>
      </c>
      <c r="J71" s="40" t="s">
        <v>25</v>
      </c>
      <c r="K71" s="41" t="s">
        <v>222</v>
      </c>
      <c r="L71" s="41" t="s">
        <v>93</v>
      </c>
      <c r="M71" s="42" t="s">
        <v>93</v>
      </c>
    </row>
    <row r="72">
      <c r="A72" s="41" t="s">
        <v>74</v>
      </c>
      <c r="B72" s="40" t="s">
        <v>223</v>
      </c>
      <c r="C72" s="41" t="s">
        <v>140</v>
      </c>
      <c r="D72" s="41" t="s">
        <v>222</v>
      </c>
      <c r="E72" s="41" t="s">
        <v>93</v>
      </c>
      <c r="F72" s="42" t="s">
        <v>93</v>
      </c>
      <c r="H72" s="41" t="s">
        <v>74</v>
      </c>
      <c r="I72" s="40" t="s">
        <v>94</v>
      </c>
      <c r="J72" s="40" t="s">
        <v>34</v>
      </c>
      <c r="K72" s="41" t="s">
        <v>222</v>
      </c>
      <c r="L72" s="41" t="s">
        <v>93</v>
      </c>
      <c r="M72" s="42" t="s">
        <v>93</v>
      </c>
    </row>
    <row r="73">
      <c r="A73" s="45" t="s">
        <v>76</v>
      </c>
      <c r="B73" s="46" t="s">
        <v>221</v>
      </c>
      <c r="C73" s="45" t="s">
        <v>245</v>
      </c>
      <c r="D73" s="47" t="s">
        <v>226</v>
      </c>
      <c r="E73" s="45" t="s">
        <v>123</v>
      </c>
      <c r="F73" s="49" t="s">
        <v>230</v>
      </c>
      <c r="H73" s="45" t="s">
        <v>76</v>
      </c>
      <c r="I73" s="46" t="s">
        <v>91</v>
      </c>
      <c r="J73" s="46" t="s">
        <v>31</v>
      </c>
      <c r="K73" s="47" t="s">
        <v>226</v>
      </c>
      <c r="L73" s="45" t="s">
        <v>123</v>
      </c>
      <c r="M73" s="49" t="s">
        <v>106</v>
      </c>
    </row>
    <row r="74">
      <c r="A74" s="58" t="s">
        <v>76</v>
      </c>
      <c r="B74" s="59" t="s">
        <v>223</v>
      </c>
      <c r="C74" s="58" t="s">
        <v>245</v>
      </c>
      <c r="D74" s="58" t="s">
        <v>222</v>
      </c>
      <c r="E74" s="58" t="s">
        <v>93</v>
      </c>
      <c r="F74" s="64" t="s">
        <v>93</v>
      </c>
      <c r="H74" s="58" t="s">
        <v>76</v>
      </c>
      <c r="I74" s="59" t="s">
        <v>94</v>
      </c>
      <c r="J74" s="59" t="s">
        <v>31</v>
      </c>
      <c r="K74" s="58" t="s">
        <v>222</v>
      </c>
      <c r="L74" s="58" t="s">
        <v>93</v>
      </c>
      <c r="M74" s="64" t="s">
        <v>93</v>
      </c>
    </row>
    <row r="75">
      <c r="A75" s="41" t="s">
        <v>75</v>
      </c>
      <c r="B75" s="40" t="s">
        <v>221</v>
      </c>
      <c r="C75" s="41" t="s">
        <v>184</v>
      </c>
      <c r="D75" s="41" t="s">
        <v>222</v>
      </c>
      <c r="E75" s="41" t="s">
        <v>93</v>
      </c>
      <c r="F75" s="42" t="s">
        <v>93</v>
      </c>
      <c r="H75" s="41" t="s">
        <v>75</v>
      </c>
      <c r="I75" s="40" t="s">
        <v>91</v>
      </c>
      <c r="J75" s="40" t="s">
        <v>31</v>
      </c>
      <c r="K75" s="41" t="s">
        <v>222</v>
      </c>
      <c r="L75" s="41" t="s">
        <v>93</v>
      </c>
      <c r="M75" s="42" t="s">
        <v>93</v>
      </c>
    </row>
    <row r="76">
      <c r="A76" s="41" t="s">
        <v>75</v>
      </c>
      <c r="B76" s="40" t="s">
        <v>223</v>
      </c>
      <c r="C76" s="41" t="s">
        <v>204</v>
      </c>
      <c r="D76" s="41" t="s">
        <v>222</v>
      </c>
      <c r="E76" s="41" t="s">
        <v>93</v>
      </c>
      <c r="F76" s="42" t="s">
        <v>93</v>
      </c>
      <c r="H76" s="41" t="s">
        <v>75</v>
      </c>
      <c r="I76" s="40" t="s">
        <v>94</v>
      </c>
      <c r="J76" s="40" t="s">
        <v>36</v>
      </c>
      <c r="K76" s="41" t="s">
        <v>222</v>
      </c>
      <c r="L76" s="41" t="s">
        <v>93</v>
      </c>
      <c r="M76" s="42" t="s">
        <v>93</v>
      </c>
    </row>
    <row r="77">
      <c r="A77" s="41" t="s">
        <v>77</v>
      </c>
      <c r="B77" s="40" t="s">
        <v>221</v>
      </c>
      <c r="C77" s="41" t="s">
        <v>140</v>
      </c>
      <c r="D77" s="41" t="s">
        <v>222</v>
      </c>
      <c r="E77" s="41" t="s">
        <v>93</v>
      </c>
      <c r="F77" s="42" t="s">
        <v>93</v>
      </c>
      <c r="H77" s="41" t="s">
        <v>77</v>
      </c>
      <c r="I77" s="40" t="s">
        <v>91</v>
      </c>
      <c r="J77" s="40" t="s">
        <v>34</v>
      </c>
      <c r="K77" s="41" t="s">
        <v>222</v>
      </c>
      <c r="L77" s="41" t="s">
        <v>93</v>
      </c>
      <c r="M77" s="42" t="s">
        <v>93</v>
      </c>
    </row>
    <row r="78">
      <c r="A78" s="41" t="s">
        <v>77</v>
      </c>
      <c r="B78" s="40" t="s">
        <v>223</v>
      </c>
      <c r="C78" s="41" t="s">
        <v>196</v>
      </c>
      <c r="D78" s="41" t="s">
        <v>222</v>
      </c>
      <c r="E78" s="41" t="s">
        <v>93</v>
      </c>
      <c r="F78" s="42" t="s">
        <v>93</v>
      </c>
      <c r="H78" s="41" t="s">
        <v>77</v>
      </c>
      <c r="I78" s="40" t="s">
        <v>94</v>
      </c>
      <c r="J78" s="40" t="s">
        <v>50</v>
      </c>
      <c r="K78" s="41" t="s">
        <v>222</v>
      </c>
      <c r="L78" s="41" t="s">
        <v>93</v>
      </c>
      <c r="M78" s="42" t="s">
        <v>93</v>
      </c>
    </row>
    <row r="79">
      <c r="A79" s="41" t="s">
        <v>79</v>
      </c>
      <c r="B79" s="40" t="s">
        <v>221</v>
      </c>
      <c r="C79" s="41" t="s">
        <v>208</v>
      </c>
      <c r="D79" s="41" t="s">
        <v>222</v>
      </c>
      <c r="E79" s="41" t="s">
        <v>93</v>
      </c>
      <c r="F79" s="42" t="s">
        <v>93</v>
      </c>
      <c r="H79" s="41" t="s">
        <v>79</v>
      </c>
      <c r="I79" s="40" t="s">
        <v>91</v>
      </c>
      <c r="J79" s="40" t="s">
        <v>80</v>
      </c>
      <c r="K79" s="41" t="s">
        <v>222</v>
      </c>
      <c r="L79" s="41" t="s">
        <v>93</v>
      </c>
      <c r="M79" s="42" t="s">
        <v>93</v>
      </c>
    </row>
    <row r="80">
      <c r="A80" s="41" t="s">
        <v>79</v>
      </c>
      <c r="B80" s="40" t="s">
        <v>223</v>
      </c>
      <c r="C80" s="41" t="s">
        <v>195</v>
      </c>
      <c r="D80" s="41" t="s">
        <v>222</v>
      </c>
      <c r="E80" s="41" t="s">
        <v>93</v>
      </c>
      <c r="F80" s="42" t="s">
        <v>93</v>
      </c>
      <c r="H80" s="41" t="s">
        <v>79</v>
      </c>
      <c r="I80" s="40" t="s">
        <v>94</v>
      </c>
      <c r="J80" s="40" t="s">
        <v>25</v>
      </c>
      <c r="K80" s="41" t="s">
        <v>222</v>
      </c>
      <c r="L80" s="41" t="s">
        <v>93</v>
      </c>
      <c r="M80" s="42" t="s">
        <v>93</v>
      </c>
    </row>
    <row r="81">
      <c r="A81" s="45" t="s">
        <v>81</v>
      </c>
      <c r="B81" s="46" t="s">
        <v>221</v>
      </c>
      <c r="C81" s="45" t="s">
        <v>147</v>
      </c>
      <c r="D81" s="47" t="s">
        <v>226</v>
      </c>
      <c r="E81" s="45" t="s">
        <v>126</v>
      </c>
      <c r="F81" s="49" t="s">
        <v>110</v>
      </c>
      <c r="H81" s="45" t="s">
        <v>81</v>
      </c>
      <c r="I81" s="46" t="s">
        <v>91</v>
      </c>
      <c r="J81" s="46" t="s">
        <v>82</v>
      </c>
      <c r="K81" s="47" t="s">
        <v>226</v>
      </c>
      <c r="L81" s="45" t="s">
        <v>126</v>
      </c>
      <c r="M81" s="48" t="s">
        <v>110</v>
      </c>
    </row>
    <row r="82">
      <c r="A82" s="41" t="s">
        <v>81</v>
      </c>
      <c r="B82" s="40" t="s">
        <v>223</v>
      </c>
      <c r="C82" s="41" t="s">
        <v>248</v>
      </c>
      <c r="D82" s="41" t="s">
        <v>222</v>
      </c>
      <c r="E82" s="41" t="s">
        <v>93</v>
      </c>
      <c r="F82" s="42" t="s">
        <v>93</v>
      </c>
      <c r="H82" s="41" t="s">
        <v>81</v>
      </c>
      <c r="I82" s="40" t="s">
        <v>94</v>
      </c>
      <c r="J82" s="40" t="s">
        <v>34</v>
      </c>
      <c r="K82" s="41" t="s">
        <v>222</v>
      </c>
      <c r="L82" s="41" t="s">
        <v>93</v>
      </c>
      <c r="M82" s="42" t="s">
        <v>93</v>
      </c>
    </row>
    <row r="83">
      <c r="A83" s="65"/>
      <c r="B83" s="66"/>
      <c r="C83" s="66"/>
      <c r="D83" s="66"/>
      <c r="E83" s="66"/>
      <c r="F83" s="66"/>
      <c r="H83" s="65"/>
      <c r="I83" s="66"/>
      <c r="J83" s="66"/>
      <c r="K83" s="66"/>
      <c r="L83" s="66"/>
      <c r="M83" s="66"/>
    </row>
    <row r="84">
      <c r="A84" s="67" t="s">
        <v>249</v>
      </c>
      <c r="B84" s="66"/>
      <c r="C84" s="66"/>
      <c r="D84" s="66"/>
      <c r="E84" s="66"/>
      <c r="F84" s="66"/>
      <c r="H84" s="67"/>
      <c r="I84" s="66"/>
      <c r="J84" s="66"/>
      <c r="K84" s="66"/>
      <c r="L84" s="66"/>
      <c r="M84" s="66"/>
    </row>
    <row r="85">
      <c r="A85" s="67" t="s">
        <v>250</v>
      </c>
      <c r="B85" s="66"/>
      <c r="C85" s="66"/>
      <c r="D85" s="66"/>
      <c r="E85" s="66"/>
      <c r="F85" s="66"/>
      <c r="H85" s="67"/>
      <c r="I85" s="66"/>
      <c r="J85" s="66"/>
      <c r="K85" s="66"/>
      <c r="L85" s="66"/>
      <c r="M85" s="66"/>
    </row>
    <row r="86">
      <c r="A86" s="67" t="s">
        <v>251</v>
      </c>
      <c r="B86" s="66"/>
      <c r="C86" s="66"/>
      <c r="D86" s="66"/>
      <c r="E86" s="66"/>
      <c r="F86" s="66"/>
      <c r="H86" s="67"/>
      <c r="I86" s="66"/>
      <c r="J86" s="66"/>
      <c r="K86" s="66"/>
      <c r="L86" s="66"/>
      <c r="M86" s="66"/>
    </row>
    <row r="87">
      <c r="A87" s="68"/>
      <c r="B87" s="66"/>
      <c r="C87" s="66"/>
      <c r="D87" s="66"/>
      <c r="E87" s="66"/>
      <c r="F87" s="66"/>
      <c r="H87" s="68"/>
      <c r="I87" s="66"/>
      <c r="J87" s="66"/>
      <c r="K87" s="66"/>
      <c r="L87" s="66"/>
      <c r="M87" s="66"/>
    </row>
    <row r="88">
      <c r="A88" s="69" t="s">
        <v>252</v>
      </c>
      <c r="B88" s="66"/>
      <c r="C88" s="66"/>
      <c r="D88" s="66"/>
      <c r="E88" s="66"/>
      <c r="F88" s="66"/>
      <c r="H88" s="69"/>
      <c r="I88" s="66"/>
      <c r="J88" s="66"/>
      <c r="K88" s="66"/>
      <c r="L88" s="66"/>
      <c r="M88" s="66"/>
    </row>
    <row r="89">
      <c r="A89" s="65"/>
      <c r="B89" s="66"/>
      <c r="C89" s="66"/>
      <c r="D89" s="66"/>
      <c r="E89" s="66"/>
      <c r="F89" s="66"/>
      <c r="H89" s="65"/>
      <c r="I89" s="66"/>
      <c r="J89" s="66"/>
      <c r="K89" s="66"/>
      <c r="L89" s="66"/>
      <c r="M89" s="66"/>
    </row>
    <row r="90">
      <c r="A90" s="65"/>
      <c r="B90" s="66"/>
      <c r="C90" s="66"/>
      <c r="D90" s="66"/>
      <c r="E90" s="66"/>
      <c r="F90" s="66"/>
      <c r="H90" s="65"/>
      <c r="I90" s="66"/>
      <c r="J90" s="66"/>
      <c r="K90" s="66"/>
      <c r="L90" s="66"/>
      <c r="M90" s="66"/>
    </row>
    <row r="91">
      <c r="A91" s="65"/>
      <c r="B91" s="66"/>
      <c r="C91" s="66"/>
      <c r="D91" s="66"/>
      <c r="E91" s="66"/>
      <c r="F91" s="66"/>
      <c r="H91" s="65"/>
      <c r="I91" s="66"/>
      <c r="J91" s="66"/>
      <c r="K91" s="66"/>
      <c r="L91" s="66"/>
      <c r="M91" s="66"/>
    </row>
    <row r="92">
      <c r="A92" s="65"/>
      <c r="B92" s="66"/>
      <c r="C92" s="66"/>
      <c r="D92" s="66"/>
      <c r="E92" s="66"/>
      <c r="F92" s="66"/>
      <c r="H92" s="65"/>
      <c r="I92" s="66"/>
      <c r="J92" s="66"/>
      <c r="K92" s="66"/>
      <c r="L92" s="66"/>
      <c r="M92" s="66"/>
    </row>
    <row r="93">
      <c r="A93" s="65"/>
      <c r="B93" s="66"/>
      <c r="C93" s="66"/>
      <c r="D93" s="66"/>
      <c r="E93" s="66"/>
      <c r="F93" s="66"/>
      <c r="H93" s="65"/>
      <c r="I93" s="66"/>
      <c r="J93" s="66"/>
      <c r="K93" s="66"/>
      <c r="L93" s="66"/>
      <c r="M93" s="66"/>
    </row>
    <row r="94">
      <c r="A94" s="65"/>
      <c r="B94" s="66"/>
      <c r="C94" s="66"/>
      <c r="D94" s="66"/>
      <c r="E94" s="66"/>
      <c r="F94" s="66"/>
      <c r="H94" s="65"/>
      <c r="I94" s="66"/>
      <c r="J94" s="66"/>
      <c r="K94" s="66"/>
      <c r="L94" s="66"/>
      <c r="M94" s="66"/>
    </row>
    <row r="95">
      <c r="A95" s="65"/>
      <c r="B95" s="66"/>
      <c r="C95" s="66"/>
      <c r="D95" s="66"/>
      <c r="E95" s="66"/>
      <c r="F95" s="66"/>
      <c r="H95" s="65"/>
      <c r="I95" s="66"/>
      <c r="J95" s="66"/>
      <c r="K95" s="66"/>
      <c r="L95" s="66"/>
      <c r="M95" s="66"/>
    </row>
    <row r="96">
      <c r="A96" s="65"/>
      <c r="B96" s="66"/>
      <c r="C96" s="66"/>
      <c r="D96" s="66"/>
      <c r="E96" s="66"/>
      <c r="F96" s="66"/>
      <c r="H96" s="65"/>
      <c r="I96" s="66"/>
      <c r="J96" s="66"/>
      <c r="K96" s="66"/>
      <c r="L96" s="66"/>
      <c r="M96" s="66"/>
    </row>
    <row r="97">
      <c r="A97" s="65"/>
      <c r="B97" s="66"/>
      <c r="C97" s="66"/>
      <c r="D97" s="66"/>
      <c r="E97" s="66"/>
      <c r="F97" s="66"/>
      <c r="H97" s="65"/>
      <c r="I97" s="66"/>
      <c r="J97" s="66"/>
      <c r="K97" s="66"/>
      <c r="L97" s="66"/>
      <c r="M97" s="66"/>
    </row>
    <row r="98">
      <c r="A98" s="65"/>
      <c r="B98" s="66"/>
      <c r="C98" s="66"/>
      <c r="D98" s="66"/>
      <c r="E98" s="66"/>
      <c r="F98" s="66"/>
      <c r="H98" s="65"/>
      <c r="I98" s="66"/>
      <c r="J98" s="66"/>
      <c r="K98" s="66"/>
      <c r="L98" s="66"/>
      <c r="M98" s="66"/>
    </row>
    <row r="99">
      <c r="A99" s="65"/>
      <c r="B99" s="66"/>
      <c r="C99" s="66"/>
      <c r="D99" s="66"/>
      <c r="E99" s="66"/>
      <c r="F99" s="66"/>
      <c r="H99" s="65"/>
      <c r="I99" s="66"/>
      <c r="J99" s="66"/>
      <c r="K99" s="66"/>
      <c r="L99" s="66"/>
      <c r="M99" s="66"/>
    </row>
    <row r="100">
      <c r="A100" s="65"/>
      <c r="B100" s="66"/>
      <c r="C100" s="66"/>
      <c r="D100" s="66"/>
      <c r="E100" s="66"/>
      <c r="F100" s="66"/>
      <c r="H100" s="65"/>
      <c r="I100" s="66"/>
      <c r="J100" s="66"/>
      <c r="K100" s="66"/>
      <c r="L100" s="66"/>
      <c r="M100" s="66"/>
    </row>
    <row r="101">
      <c r="A101" s="65"/>
      <c r="B101" s="66"/>
      <c r="C101" s="66"/>
      <c r="D101" s="66"/>
      <c r="E101" s="66"/>
      <c r="F101" s="66"/>
      <c r="H101" s="65"/>
      <c r="I101" s="66"/>
      <c r="J101" s="66"/>
      <c r="K101" s="66"/>
      <c r="L101" s="66"/>
      <c r="M101" s="66"/>
    </row>
    <row r="102">
      <c r="A102" s="65"/>
      <c r="B102" s="66"/>
      <c r="C102" s="66"/>
      <c r="D102" s="66"/>
      <c r="E102" s="66"/>
      <c r="F102" s="66"/>
      <c r="H102" s="65"/>
      <c r="I102" s="66"/>
      <c r="J102" s="66"/>
      <c r="K102" s="66"/>
      <c r="L102" s="66"/>
      <c r="M102" s="66"/>
    </row>
    <row r="103">
      <c r="A103" s="65"/>
      <c r="B103" s="66"/>
      <c r="C103" s="66"/>
      <c r="D103" s="66"/>
      <c r="E103" s="66"/>
      <c r="F103" s="66"/>
      <c r="H103" s="65"/>
      <c r="I103" s="66"/>
      <c r="J103" s="66"/>
      <c r="K103" s="66"/>
      <c r="L103" s="66"/>
      <c r="M103" s="66"/>
    </row>
    <row r="104">
      <c r="A104" s="65"/>
      <c r="B104" s="66"/>
      <c r="C104" s="66"/>
      <c r="D104" s="66"/>
      <c r="E104" s="66"/>
      <c r="F104" s="66"/>
      <c r="H104" s="65"/>
      <c r="I104" s="66"/>
      <c r="J104" s="66"/>
      <c r="K104" s="66"/>
      <c r="L104" s="66"/>
      <c r="M104" s="66"/>
    </row>
    <row r="105">
      <c r="A105" s="65"/>
      <c r="B105" s="66"/>
      <c r="C105" s="66"/>
      <c r="D105" s="66"/>
      <c r="E105" s="66"/>
      <c r="F105" s="66"/>
      <c r="H105" s="65"/>
      <c r="I105" s="66"/>
      <c r="J105" s="66"/>
      <c r="K105" s="66"/>
      <c r="L105" s="66"/>
      <c r="M105" s="66"/>
    </row>
    <row r="106">
      <c r="A106" s="65"/>
      <c r="B106" s="66"/>
      <c r="C106" s="66"/>
      <c r="D106" s="66"/>
      <c r="E106" s="66"/>
      <c r="F106" s="66"/>
      <c r="H106" s="65"/>
      <c r="I106" s="66"/>
      <c r="J106" s="66"/>
      <c r="K106" s="66"/>
      <c r="L106" s="66"/>
      <c r="M106" s="66"/>
    </row>
    <row r="107">
      <c r="A107" s="65"/>
      <c r="B107" s="66"/>
      <c r="C107" s="66"/>
      <c r="D107" s="66"/>
      <c r="E107" s="66"/>
      <c r="F107" s="66"/>
      <c r="H107" s="65"/>
      <c r="I107" s="66"/>
      <c r="J107" s="66"/>
      <c r="K107" s="66"/>
      <c r="L107" s="66"/>
      <c r="M107" s="66"/>
    </row>
    <row r="108">
      <c r="A108" s="65"/>
      <c r="B108" s="66"/>
      <c r="C108" s="66"/>
      <c r="D108" s="66"/>
      <c r="E108" s="66"/>
      <c r="F108" s="66"/>
      <c r="H108" s="65"/>
      <c r="I108" s="66"/>
      <c r="J108" s="66"/>
      <c r="K108" s="66"/>
      <c r="L108" s="66"/>
      <c r="M108" s="66"/>
    </row>
    <row r="109">
      <c r="A109" s="65"/>
      <c r="B109" s="66"/>
      <c r="C109" s="66"/>
      <c r="D109" s="66"/>
      <c r="E109" s="66"/>
      <c r="F109" s="66"/>
      <c r="H109" s="65"/>
      <c r="I109" s="66"/>
      <c r="J109" s="66"/>
      <c r="K109" s="66"/>
      <c r="L109" s="66"/>
      <c r="M109" s="66"/>
    </row>
    <row r="110">
      <c r="A110" s="65"/>
      <c r="B110" s="66"/>
      <c r="C110" s="66"/>
      <c r="D110" s="66"/>
      <c r="E110" s="66"/>
      <c r="F110" s="66"/>
      <c r="H110" s="65"/>
      <c r="I110" s="66"/>
      <c r="J110" s="66"/>
      <c r="K110" s="66"/>
      <c r="L110" s="66"/>
      <c r="M110" s="66"/>
    </row>
    <row r="111">
      <c r="A111" s="65"/>
      <c r="B111" s="66"/>
      <c r="C111" s="66"/>
      <c r="D111" s="66"/>
      <c r="E111" s="66"/>
      <c r="F111" s="66"/>
      <c r="H111" s="65"/>
      <c r="I111" s="66"/>
      <c r="J111" s="66"/>
      <c r="K111" s="66"/>
      <c r="L111" s="66"/>
      <c r="M111" s="66"/>
    </row>
    <row r="112">
      <c r="A112" s="65"/>
      <c r="B112" s="66"/>
      <c r="C112" s="66"/>
      <c r="D112" s="66"/>
      <c r="E112" s="66"/>
      <c r="F112" s="66"/>
      <c r="H112" s="65"/>
      <c r="I112" s="66"/>
      <c r="J112" s="66"/>
      <c r="K112" s="66"/>
      <c r="L112" s="66"/>
      <c r="M112" s="66"/>
    </row>
    <row r="113">
      <c r="A113" s="65"/>
      <c r="B113" s="66"/>
      <c r="C113" s="66"/>
      <c r="D113" s="66"/>
      <c r="E113" s="66"/>
      <c r="F113" s="66"/>
      <c r="H113" s="65"/>
      <c r="I113" s="66"/>
      <c r="J113" s="66"/>
      <c r="K113" s="66"/>
      <c r="L113" s="66"/>
      <c r="M113" s="66"/>
    </row>
    <row r="114">
      <c r="A114" s="65"/>
      <c r="B114" s="66"/>
      <c r="C114" s="66"/>
      <c r="D114" s="66"/>
      <c r="E114" s="66"/>
      <c r="F114" s="66"/>
      <c r="H114" s="65"/>
      <c r="I114" s="66"/>
      <c r="J114" s="66"/>
      <c r="K114" s="66"/>
      <c r="L114" s="66"/>
      <c r="M114" s="66"/>
    </row>
    <row r="115">
      <c r="A115" s="65"/>
      <c r="B115" s="66"/>
      <c r="C115" s="66"/>
      <c r="D115" s="66"/>
      <c r="E115" s="66"/>
      <c r="F115" s="66"/>
      <c r="H115" s="65"/>
      <c r="I115" s="66"/>
      <c r="J115" s="66"/>
      <c r="K115" s="66"/>
      <c r="L115" s="66"/>
      <c r="M115" s="66"/>
    </row>
    <row r="116">
      <c r="A116" s="65"/>
      <c r="B116" s="66"/>
      <c r="C116" s="66"/>
      <c r="D116" s="66"/>
      <c r="E116" s="66"/>
      <c r="F116" s="66"/>
      <c r="H116" s="65"/>
      <c r="I116" s="66"/>
      <c r="J116" s="66"/>
      <c r="K116" s="66"/>
      <c r="L116" s="66"/>
      <c r="M116" s="66"/>
    </row>
    <row r="117">
      <c r="A117" s="65"/>
      <c r="B117" s="66"/>
      <c r="C117" s="66"/>
      <c r="D117" s="66"/>
      <c r="E117" s="66"/>
      <c r="F117" s="66"/>
      <c r="H117" s="65"/>
      <c r="I117" s="66"/>
      <c r="J117" s="66"/>
      <c r="K117" s="66"/>
      <c r="L117" s="66"/>
      <c r="M117" s="66"/>
    </row>
    <row r="118">
      <c r="A118" s="65"/>
      <c r="B118" s="66"/>
      <c r="C118" s="66"/>
      <c r="D118" s="66"/>
      <c r="E118" s="66"/>
      <c r="F118" s="66"/>
      <c r="H118" s="65"/>
      <c r="I118" s="66"/>
      <c r="J118" s="66"/>
      <c r="K118" s="66"/>
      <c r="L118" s="66"/>
      <c r="M118" s="66"/>
    </row>
    <row r="119">
      <c r="A119" s="65"/>
      <c r="B119" s="66"/>
      <c r="C119" s="66"/>
      <c r="D119" s="66"/>
      <c r="E119" s="66"/>
      <c r="F119" s="66"/>
      <c r="H119" s="65"/>
      <c r="I119" s="66"/>
      <c r="J119" s="66"/>
      <c r="K119" s="66"/>
      <c r="L119" s="66"/>
      <c r="M119" s="66"/>
    </row>
    <row r="120">
      <c r="A120" s="65"/>
      <c r="B120" s="66"/>
      <c r="C120" s="66"/>
      <c r="D120" s="66"/>
      <c r="E120" s="66"/>
      <c r="F120" s="66"/>
      <c r="H120" s="65"/>
      <c r="I120" s="66"/>
      <c r="J120" s="66"/>
      <c r="K120" s="66"/>
      <c r="L120" s="66"/>
      <c r="M120" s="66"/>
    </row>
    <row r="121">
      <c r="A121" s="65"/>
      <c r="B121" s="66"/>
      <c r="C121" s="66"/>
      <c r="D121" s="66"/>
      <c r="E121" s="66"/>
      <c r="F121" s="66"/>
      <c r="H121" s="65"/>
      <c r="I121" s="66"/>
      <c r="J121" s="66"/>
      <c r="K121" s="66"/>
      <c r="L121" s="66"/>
      <c r="M121" s="66"/>
    </row>
    <row r="122">
      <c r="A122" s="65"/>
      <c r="B122" s="66"/>
      <c r="C122" s="66"/>
      <c r="D122" s="66"/>
      <c r="E122" s="66"/>
      <c r="F122" s="66"/>
      <c r="H122" s="65"/>
      <c r="I122" s="66"/>
      <c r="J122" s="66"/>
      <c r="K122" s="66"/>
      <c r="L122" s="66"/>
      <c r="M122" s="66"/>
    </row>
    <row r="123">
      <c r="A123" s="65"/>
      <c r="B123" s="66"/>
      <c r="C123" s="66"/>
      <c r="D123" s="66"/>
      <c r="E123" s="66"/>
      <c r="F123" s="66"/>
      <c r="H123" s="65"/>
      <c r="I123" s="66"/>
      <c r="J123" s="66"/>
      <c r="K123" s="66"/>
      <c r="L123" s="66"/>
      <c r="M123" s="66"/>
    </row>
    <row r="124">
      <c r="A124" s="65"/>
      <c r="B124" s="66"/>
      <c r="C124" s="66"/>
      <c r="D124" s="66"/>
      <c r="E124" s="66"/>
      <c r="F124" s="66"/>
      <c r="H124" s="65"/>
      <c r="I124" s="66"/>
      <c r="J124" s="66"/>
      <c r="K124" s="66"/>
      <c r="L124" s="66"/>
      <c r="M124" s="66"/>
    </row>
    <row r="125">
      <c r="A125" s="65"/>
      <c r="B125" s="66"/>
      <c r="C125" s="66"/>
      <c r="D125" s="66"/>
      <c r="E125" s="66"/>
      <c r="F125" s="66"/>
      <c r="H125" s="65"/>
      <c r="I125" s="66"/>
      <c r="J125" s="66"/>
      <c r="K125" s="66"/>
      <c r="L125" s="66"/>
      <c r="M125" s="66"/>
    </row>
    <row r="126">
      <c r="A126" s="65"/>
      <c r="B126" s="66"/>
      <c r="C126" s="66"/>
      <c r="D126" s="66"/>
      <c r="E126" s="66"/>
      <c r="F126" s="66"/>
      <c r="H126" s="65"/>
      <c r="I126" s="66"/>
      <c r="J126" s="66"/>
      <c r="K126" s="66"/>
      <c r="L126" s="66"/>
      <c r="M126" s="66"/>
    </row>
    <row r="127">
      <c r="A127" s="65"/>
      <c r="B127" s="66"/>
      <c r="C127" s="66"/>
      <c r="D127" s="66"/>
      <c r="E127" s="66"/>
      <c r="F127" s="66"/>
      <c r="H127" s="65"/>
      <c r="I127" s="66"/>
      <c r="J127" s="66"/>
      <c r="K127" s="66"/>
      <c r="L127" s="66"/>
      <c r="M127" s="66"/>
    </row>
    <row r="128">
      <c r="A128" s="65"/>
      <c r="B128" s="66"/>
      <c r="C128" s="66"/>
      <c r="D128" s="66"/>
      <c r="E128" s="66"/>
      <c r="F128" s="66"/>
      <c r="H128" s="65"/>
      <c r="I128" s="66"/>
      <c r="J128" s="66"/>
      <c r="K128" s="66"/>
      <c r="L128" s="66"/>
      <c r="M128" s="66"/>
    </row>
    <row r="129">
      <c r="A129" s="65"/>
      <c r="B129" s="66"/>
      <c r="C129" s="66"/>
      <c r="D129" s="66"/>
      <c r="E129" s="66"/>
      <c r="F129" s="66"/>
      <c r="H129" s="65"/>
      <c r="I129" s="66"/>
      <c r="J129" s="66"/>
      <c r="K129" s="66"/>
      <c r="L129" s="66"/>
      <c r="M129" s="66"/>
    </row>
    <row r="130">
      <c r="A130" s="65"/>
      <c r="B130" s="66"/>
      <c r="C130" s="66"/>
      <c r="D130" s="66"/>
      <c r="E130" s="66"/>
      <c r="F130" s="66"/>
      <c r="H130" s="65"/>
      <c r="I130" s="66"/>
      <c r="J130" s="66"/>
      <c r="K130" s="66"/>
      <c r="L130" s="66"/>
      <c r="M130" s="66"/>
    </row>
    <row r="131">
      <c r="A131" s="65"/>
      <c r="B131" s="66"/>
      <c r="C131" s="66"/>
      <c r="D131" s="66"/>
      <c r="E131" s="66"/>
      <c r="F131" s="66"/>
      <c r="H131" s="65"/>
      <c r="I131" s="66"/>
      <c r="J131" s="66"/>
      <c r="K131" s="66"/>
      <c r="L131" s="66"/>
      <c r="M131" s="66"/>
    </row>
    <row r="132">
      <c r="A132" s="65"/>
      <c r="B132" s="66"/>
      <c r="C132" s="66"/>
      <c r="D132" s="66"/>
      <c r="E132" s="66"/>
      <c r="F132" s="66"/>
      <c r="H132" s="65"/>
      <c r="I132" s="66"/>
      <c r="J132" s="66"/>
      <c r="K132" s="66"/>
      <c r="L132" s="66"/>
      <c r="M132" s="66"/>
    </row>
    <row r="133">
      <c r="A133" s="65"/>
      <c r="B133" s="66"/>
      <c r="C133" s="66"/>
      <c r="D133" s="66"/>
      <c r="E133" s="66"/>
      <c r="F133" s="66"/>
      <c r="H133" s="65"/>
      <c r="I133" s="66"/>
      <c r="J133" s="66"/>
      <c r="K133" s="66"/>
      <c r="L133" s="66"/>
      <c r="M133" s="66"/>
    </row>
    <row r="134">
      <c r="A134" s="65"/>
      <c r="B134" s="66"/>
      <c r="C134" s="66"/>
      <c r="D134" s="66"/>
      <c r="E134" s="66"/>
      <c r="F134" s="66"/>
      <c r="H134" s="65"/>
      <c r="I134" s="66"/>
      <c r="J134" s="66"/>
      <c r="K134" s="66"/>
      <c r="L134" s="66"/>
      <c r="M134" s="66"/>
    </row>
    <row r="135">
      <c r="A135" s="65"/>
      <c r="B135" s="66"/>
      <c r="C135" s="66"/>
      <c r="D135" s="66"/>
      <c r="E135" s="66"/>
      <c r="F135" s="66"/>
      <c r="H135" s="65"/>
      <c r="I135" s="66"/>
      <c r="J135" s="66"/>
      <c r="K135" s="66"/>
      <c r="L135" s="66"/>
      <c r="M135" s="66"/>
    </row>
    <row r="136">
      <c r="A136" s="65"/>
      <c r="B136" s="66"/>
      <c r="C136" s="66"/>
      <c r="D136" s="66"/>
      <c r="E136" s="66"/>
      <c r="F136" s="66"/>
      <c r="H136" s="65"/>
      <c r="I136" s="66"/>
      <c r="J136" s="66"/>
      <c r="K136" s="66"/>
      <c r="L136" s="66"/>
      <c r="M136" s="66"/>
    </row>
    <row r="137">
      <c r="A137" s="65"/>
      <c r="B137" s="66"/>
      <c r="C137" s="66"/>
      <c r="D137" s="66"/>
      <c r="E137" s="66"/>
      <c r="F137" s="66"/>
      <c r="H137" s="65"/>
      <c r="I137" s="66"/>
      <c r="J137" s="66"/>
      <c r="K137" s="66"/>
      <c r="L137" s="66"/>
      <c r="M137" s="66"/>
    </row>
    <row r="138">
      <c r="A138" s="65"/>
      <c r="B138" s="66"/>
      <c r="C138" s="66"/>
      <c r="D138" s="66"/>
      <c r="E138" s="66"/>
      <c r="F138" s="66"/>
      <c r="H138" s="65"/>
      <c r="I138" s="66"/>
      <c r="J138" s="66"/>
      <c r="K138" s="66"/>
      <c r="L138" s="66"/>
      <c r="M138" s="66"/>
    </row>
    <row r="139">
      <c r="A139" s="65"/>
      <c r="B139" s="66"/>
      <c r="C139" s="66"/>
      <c r="D139" s="66"/>
      <c r="E139" s="66"/>
      <c r="F139" s="66"/>
      <c r="H139" s="65"/>
      <c r="I139" s="66"/>
      <c r="J139" s="66"/>
      <c r="K139" s="66"/>
      <c r="L139" s="66"/>
      <c r="M139" s="66"/>
    </row>
    <row r="140">
      <c r="A140" s="65"/>
      <c r="B140" s="66"/>
      <c r="C140" s="66"/>
      <c r="D140" s="66"/>
      <c r="E140" s="66"/>
      <c r="F140" s="66"/>
      <c r="H140" s="65"/>
      <c r="I140" s="66"/>
      <c r="J140" s="66"/>
      <c r="K140" s="66"/>
      <c r="L140" s="66"/>
      <c r="M140" s="66"/>
    </row>
    <row r="141">
      <c r="A141" s="65"/>
      <c r="B141" s="66"/>
      <c r="C141" s="66"/>
      <c r="D141" s="66"/>
      <c r="E141" s="66"/>
      <c r="F141" s="66"/>
      <c r="H141" s="65"/>
      <c r="I141" s="66"/>
      <c r="J141" s="66"/>
      <c r="K141" s="66"/>
      <c r="L141" s="66"/>
      <c r="M141" s="66"/>
    </row>
    <row r="142">
      <c r="A142" s="65"/>
      <c r="B142" s="66"/>
      <c r="C142" s="66"/>
      <c r="D142" s="66"/>
      <c r="E142" s="66"/>
      <c r="F142" s="66"/>
      <c r="H142" s="65"/>
      <c r="I142" s="66"/>
      <c r="J142" s="66"/>
      <c r="K142" s="66"/>
      <c r="L142" s="66"/>
      <c r="M142" s="66"/>
    </row>
    <row r="143">
      <c r="A143" s="65"/>
      <c r="B143" s="66"/>
      <c r="C143" s="66"/>
      <c r="D143" s="66"/>
      <c r="E143" s="66"/>
      <c r="F143" s="66"/>
      <c r="H143" s="65"/>
      <c r="I143" s="66"/>
      <c r="J143" s="66"/>
      <c r="K143" s="66"/>
      <c r="L143" s="66"/>
      <c r="M143" s="66"/>
    </row>
    <row r="144">
      <c r="A144" s="65"/>
      <c r="B144" s="66"/>
      <c r="C144" s="66"/>
      <c r="D144" s="66"/>
      <c r="E144" s="66"/>
      <c r="F144" s="66"/>
      <c r="H144" s="65"/>
      <c r="I144" s="66"/>
      <c r="J144" s="66"/>
      <c r="K144" s="66"/>
      <c r="L144" s="66"/>
      <c r="M144" s="66"/>
    </row>
    <row r="145">
      <c r="A145" s="65"/>
      <c r="B145" s="66"/>
      <c r="C145" s="66"/>
      <c r="D145" s="66"/>
      <c r="E145" s="66"/>
      <c r="F145" s="66"/>
      <c r="H145" s="65"/>
      <c r="I145" s="66"/>
      <c r="J145" s="66"/>
      <c r="K145" s="66"/>
      <c r="L145" s="66"/>
      <c r="M145" s="66"/>
    </row>
    <row r="146">
      <c r="A146" s="65"/>
      <c r="B146" s="66"/>
      <c r="C146" s="66"/>
      <c r="D146" s="66"/>
      <c r="E146" s="66"/>
      <c r="F146" s="66"/>
      <c r="H146" s="65"/>
      <c r="I146" s="66"/>
      <c r="J146" s="66"/>
      <c r="K146" s="66"/>
      <c r="L146" s="66"/>
      <c r="M146" s="66"/>
    </row>
    <row r="147">
      <c r="A147" s="65"/>
      <c r="B147" s="66"/>
      <c r="C147" s="66"/>
      <c r="D147" s="66"/>
      <c r="E147" s="66"/>
      <c r="F147" s="66"/>
      <c r="H147" s="65"/>
      <c r="I147" s="66"/>
      <c r="J147" s="66"/>
      <c r="K147" s="66"/>
      <c r="L147" s="66"/>
      <c r="M147" s="66"/>
    </row>
    <row r="148">
      <c r="A148" s="65"/>
      <c r="B148" s="66"/>
      <c r="C148" s="66"/>
      <c r="D148" s="66"/>
      <c r="E148" s="66"/>
      <c r="F148" s="66"/>
      <c r="H148" s="65"/>
      <c r="I148" s="66"/>
      <c r="J148" s="66"/>
      <c r="K148" s="66"/>
      <c r="L148" s="66"/>
      <c r="M148" s="66"/>
    </row>
    <row r="149">
      <c r="A149" s="65"/>
      <c r="B149" s="66"/>
      <c r="C149" s="66"/>
      <c r="D149" s="66"/>
      <c r="E149" s="66"/>
      <c r="F149" s="66"/>
      <c r="H149" s="65"/>
      <c r="I149" s="66"/>
      <c r="J149" s="66"/>
      <c r="K149" s="66"/>
      <c r="L149" s="66"/>
      <c r="M149" s="66"/>
    </row>
    <row r="150">
      <c r="A150" s="65"/>
      <c r="B150" s="66"/>
      <c r="C150" s="66"/>
      <c r="D150" s="66"/>
      <c r="E150" s="66"/>
      <c r="F150" s="66"/>
      <c r="H150" s="65"/>
      <c r="I150" s="66"/>
      <c r="J150" s="66"/>
      <c r="K150" s="66"/>
      <c r="L150" s="66"/>
      <c r="M150" s="66"/>
    </row>
    <row r="151">
      <c r="A151" s="65"/>
      <c r="B151" s="66"/>
      <c r="C151" s="66"/>
      <c r="D151" s="66"/>
      <c r="E151" s="66"/>
      <c r="F151" s="66"/>
      <c r="H151" s="65"/>
      <c r="I151" s="66"/>
      <c r="J151" s="66"/>
      <c r="K151" s="66"/>
      <c r="L151" s="66"/>
      <c r="M151" s="66"/>
    </row>
    <row r="152">
      <c r="A152" s="65"/>
      <c r="B152" s="66"/>
      <c r="C152" s="66"/>
      <c r="D152" s="66"/>
      <c r="E152" s="66"/>
      <c r="F152" s="66"/>
      <c r="H152" s="65"/>
      <c r="I152" s="66"/>
      <c r="J152" s="66"/>
      <c r="K152" s="66"/>
      <c r="L152" s="66"/>
      <c r="M152" s="66"/>
    </row>
    <row r="153">
      <c r="A153" s="65"/>
      <c r="B153" s="66"/>
      <c r="C153" s="66"/>
      <c r="D153" s="66"/>
      <c r="E153" s="66"/>
      <c r="F153" s="66"/>
      <c r="H153" s="65"/>
      <c r="I153" s="66"/>
      <c r="J153" s="66"/>
      <c r="K153" s="66"/>
      <c r="L153" s="66"/>
      <c r="M153" s="66"/>
    </row>
    <row r="154">
      <c r="A154" s="65"/>
      <c r="B154" s="66"/>
      <c r="C154" s="66"/>
      <c r="D154" s="66"/>
      <c r="E154" s="66"/>
      <c r="F154" s="66"/>
      <c r="H154" s="65"/>
      <c r="I154" s="66"/>
      <c r="J154" s="66"/>
      <c r="K154" s="66"/>
      <c r="L154" s="66"/>
      <c r="M154" s="66"/>
    </row>
    <row r="155">
      <c r="A155" s="65"/>
      <c r="B155" s="66"/>
      <c r="C155" s="66"/>
      <c r="D155" s="66"/>
      <c r="E155" s="66"/>
      <c r="F155" s="66"/>
      <c r="H155" s="65"/>
      <c r="I155" s="66"/>
      <c r="J155" s="66"/>
      <c r="K155" s="66"/>
      <c r="L155" s="66"/>
      <c r="M155" s="66"/>
    </row>
    <row r="156">
      <c r="A156" s="65"/>
      <c r="B156" s="66"/>
      <c r="C156" s="66"/>
      <c r="D156" s="66"/>
      <c r="E156" s="66"/>
      <c r="F156" s="66"/>
      <c r="H156" s="65"/>
      <c r="I156" s="66"/>
      <c r="J156" s="66"/>
      <c r="K156" s="66"/>
      <c r="L156" s="66"/>
      <c r="M156" s="66"/>
    </row>
    <row r="157">
      <c r="A157" s="65"/>
      <c r="B157" s="66"/>
      <c r="C157" s="66"/>
      <c r="D157" s="66"/>
      <c r="E157" s="66"/>
      <c r="F157" s="66"/>
      <c r="H157" s="65"/>
      <c r="I157" s="66"/>
      <c r="J157" s="66"/>
      <c r="K157" s="66"/>
      <c r="L157" s="66"/>
      <c r="M157" s="66"/>
    </row>
    <row r="158">
      <c r="A158" s="65"/>
      <c r="B158" s="66"/>
      <c r="C158" s="66"/>
      <c r="D158" s="66"/>
      <c r="E158" s="66"/>
      <c r="F158" s="66"/>
      <c r="H158" s="65"/>
      <c r="I158" s="66"/>
      <c r="J158" s="66"/>
      <c r="K158" s="66"/>
      <c r="L158" s="66"/>
      <c r="M158" s="66"/>
    </row>
    <row r="159">
      <c r="A159" s="65"/>
      <c r="B159" s="66"/>
      <c r="C159" s="66"/>
      <c r="D159" s="66"/>
      <c r="E159" s="66"/>
      <c r="F159" s="66"/>
      <c r="H159" s="65"/>
      <c r="I159" s="66"/>
      <c r="J159" s="66"/>
      <c r="K159" s="66"/>
      <c r="L159" s="66"/>
      <c r="M159" s="66"/>
    </row>
    <row r="160">
      <c r="A160" s="65"/>
      <c r="B160" s="66"/>
      <c r="C160" s="66"/>
      <c r="D160" s="66"/>
      <c r="E160" s="66"/>
      <c r="F160" s="66"/>
      <c r="H160" s="65"/>
      <c r="I160" s="66"/>
      <c r="J160" s="66"/>
      <c r="K160" s="66"/>
      <c r="L160" s="66"/>
      <c r="M160" s="66"/>
    </row>
    <row r="161">
      <c r="A161" s="65"/>
      <c r="B161" s="66"/>
      <c r="C161" s="66"/>
      <c r="D161" s="66"/>
      <c r="E161" s="66"/>
      <c r="F161" s="66"/>
      <c r="H161" s="65"/>
      <c r="I161" s="66"/>
      <c r="J161" s="66"/>
      <c r="K161" s="66"/>
      <c r="L161" s="66"/>
      <c r="M161" s="66"/>
    </row>
    <row r="162">
      <c r="A162" s="65"/>
      <c r="B162" s="66"/>
      <c r="C162" s="66"/>
      <c r="D162" s="66"/>
      <c r="E162" s="66"/>
      <c r="F162" s="66"/>
      <c r="H162" s="65"/>
      <c r="I162" s="66"/>
      <c r="J162" s="66"/>
      <c r="K162" s="66"/>
      <c r="L162" s="66"/>
      <c r="M162" s="66"/>
    </row>
    <row r="163">
      <c r="A163" s="65"/>
      <c r="B163" s="66"/>
      <c r="C163" s="66"/>
      <c r="D163" s="66"/>
      <c r="E163" s="66"/>
      <c r="F163" s="66"/>
      <c r="H163" s="65"/>
      <c r="I163" s="66"/>
      <c r="J163" s="66"/>
      <c r="K163" s="66"/>
      <c r="L163" s="66"/>
      <c r="M163" s="66"/>
    </row>
    <row r="164">
      <c r="A164" s="65"/>
      <c r="B164" s="66"/>
      <c r="C164" s="66"/>
      <c r="D164" s="66"/>
      <c r="E164" s="66"/>
      <c r="F164" s="66"/>
      <c r="H164" s="65"/>
      <c r="I164" s="66"/>
      <c r="J164" s="66"/>
      <c r="K164" s="66"/>
      <c r="L164" s="66"/>
      <c r="M164" s="66"/>
    </row>
    <row r="165">
      <c r="A165" s="65"/>
      <c r="B165" s="66"/>
      <c r="C165" s="66"/>
      <c r="D165" s="66"/>
      <c r="E165" s="66"/>
      <c r="F165" s="66"/>
      <c r="H165" s="65"/>
      <c r="I165" s="66"/>
      <c r="J165" s="66"/>
      <c r="K165" s="66"/>
      <c r="L165" s="66"/>
      <c r="M165" s="66"/>
    </row>
    <row r="166">
      <c r="A166" s="65"/>
      <c r="B166" s="66"/>
      <c r="C166" s="66"/>
      <c r="D166" s="66"/>
      <c r="E166" s="66"/>
      <c r="F166" s="66"/>
      <c r="H166" s="65"/>
      <c r="I166" s="66"/>
      <c r="J166" s="66"/>
      <c r="K166" s="66"/>
      <c r="L166" s="66"/>
      <c r="M166" s="66"/>
    </row>
    <row r="167">
      <c r="A167" s="65"/>
      <c r="B167" s="66"/>
      <c r="C167" s="66"/>
      <c r="D167" s="66"/>
      <c r="E167" s="66"/>
      <c r="F167" s="66"/>
      <c r="H167" s="65"/>
      <c r="I167" s="66"/>
      <c r="J167" s="66"/>
      <c r="K167" s="66"/>
      <c r="L167" s="66"/>
      <c r="M167" s="66"/>
    </row>
    <row r="168">
      <c r="A168" s="65"/>
      <c r="B168" s="66"/>
      <c r="C168" s="66"/>
      <c r="D168" s="66"/>
      <c r="E168" s="66"/>
      <c r="F168" s="66"/>
      <c r="H168" s="65"/>
      <c r="I168" s="66"/>
      <c r="J168" s="66"/>
      <c r="K168" s="66"/>
      <c r="L168" s="66"/>
      <c r="M168" s="66"/>
    </row>
    <row r="169">
      <c r="A169" s="65"/>
      <c r="B169" s="66"/>
      <c r="C169" s="66"/>
      <c r="D169" s="66"/>
      <c r="E169" s="66"/>
      <c r="F169" s="66"/>
      <c r="H169" s="65"/>
      <c r="I169" s="66"/>
      <c r="J169" s="66"/>
      <c r="K169" s="66"/>
      <c r="L169" s="66"/>
      <c r="M169" s="66"/>
    </row>
    <row r="170">
      <c r="A170" s="65"/>
      <c r="B170" s="66"/>
      <c r="C170" s="66"/>
      <c r="D170" s="66"/>
      <c r="E170" s="66"/>
      <c r="F170" s="66"/>
      <c r="H170" s="65"/>
      <c r="I170" s="66"/>
      <c r="J170" s="66"/>
      <c r="K170" s="66"/>
      <c r="L170" s="66"/>
      <c r="M170" s="66"/>
    </row>
    <row r="171">
      <c r="A171" s="65"/>
      <c r="B171" s="66"/>
      <c r="C171" s="66"/>
      <c r="D171" s="66"/>
      <c r="E171" s="66"/>
      <c r="F171" s="66"/>
      <c r="H171" s="65"/>
      <c r="I171" s="66"/>
      <c r="J171" s="66"/>
      <c r="K171" s="66"/>
      <c r="L171" s="66"/>
      <c r="M171" s="66"/>
    </row>
    <row r="172">
      <c r="A172" s="65"/>
      <c r="B172" s="66"/>
      <c r="C172" s="66"/>
      <c r="D172" s="66"/>
      <c r="E172" s="66"/>
      <c r="F172" s="66"/>
      <c r="H172" s="65"/>
      <c r="I172" s="66"/>
      <c r="J172" s="66"/>
      <c r="K172" s="66"/>
      <c r="L172" s="66"/>
      <c r="M172" s="66"/>
    </row>
    <row r="173">
      <c r="A173" s="65"/>
      <c r="B173" s="66"/>
      <c r="C173" s="66"/>
      <c r="D173" s="66"/>
      <c r="E173" s="66"/>
      <c r="F173" s="66"/>
      <c r="H173" s="65"/>
      <c r="I173" s="66"/>
      <c r="J173" s="66"/>
      <c r="K173" s="66"/>
      <c r="L173" s="66"/>
      <c r="M173" s="66"/>
    </row>
    <row r="174">
      <c r="A174" s="65"/>
      <c r="B174" s="66"/>
      <c r="C174" s="66"/>
      <c r="D174" s="66"/>
      <c r="E174" s="66"/>
      <c r="F174" s="66"/>
      <c r="H174" s="65"/>
      <c r="I174" s="66"/>
      <c r="J174" s="66"/>
      <c r="K174" s="66"/>
      <c r="L174" s="66"/>
      <c r="M174" s="66"/>
    </row>
    <row r="175">
      <c r="A175" s="65"/>
      <c r="B175" s="66"/>
      <c r="C175" s="66"/>
      <c r="D175" s="66"/>
      <c r="E175" s="66"/>
      <c r="F175" s="66"/>
      <c r="H175" s="65"/>
      <c r="I175" s="66"/>
      <c r="J175" s="66"/>
      <c r="K175" s="66"/>
      <c r="L175" s="66"/>
      <c r="M175" s="66"/>
    </row>
    <row r="176">
      <c r="A176" s="65"/>
      <c r="B176" s="66"/>
      <c r="C176" s="66"/>
      <c r="D176" s="66"/>
      <c r="E176" s="66"/>
      <c r="F176" s="66"/>
      <c r="H176" s="65"/>
      <c r="I176" s="66"/>
      <c r="J176" s="66"/>
      <c r="K176" s="66"/>
      <c r="L176" s="66"/>
      <c r="M176" s="66"/>
    </row>
    <row r="177">
      <c r="A177" s="65"/>
      <c r="B177" s="66"/>
      <c r="C177" s="66"/>
      <c r="D177" s="66"/>
      <c r="E177" s="66"/>
      <c r="F177" s="66"/>
      <c r="H177" s="65"/>
      <c r="I177" s="66"/>
      <c r="J177" s="66"/>
      <c r="K177" s="66"/>
      <c r="L177" s="66"/>
      <c r="M177" s="66"/>
    </row>
    <row r="178">
      <c r="A178" s="65"/>
      <c r="B178" s="66"/>
      <c r="C178" s="66"/>
      <c r="D178" s="66"/>
      <c r="E178" s="66"/>
      <c r="F178" s="66"/>
      <c r="H178" s="65"/>
      <c r="I178" s="66"/>
      <c r="J178" s="66"/>
      <c r="K178" s="66"/>
      <c r="L178" s="66"/>
      <c r="M178" s="66"/>
    </row>
    <row r="179">
      <c r="A179" s="65"/>
      <c r="B179" s="66"/>
      <c r="C179" s="66"/>
      <c r="D179" s="66"/>
      <c r="E179" s="66"/>
      <c r="F179" s="66"/>
      <c r="H179" s="65"/>
      <c r="I179" s="66"/>
      <c r="J179" s="66"/>
      <c r="K179" s="66"/>
      <c r="L179" s="66"/>
      <c r="M179" s="66"/>
    </row>
    <row r="180">
      <c r="A180" s="65"/>
      <c r="B180" s="66"/>
      <c r="C180" s="66"/>
      <c r="D180" s="66"/>
      <c r="E180" s="66"/>
      <c r="F180" s="66"/>
      <c r="H180" s="65"/>
      <c r="I180" s="66"/>
      <c r="J180" s="66"/>
      <c r="K180" s="66"/>
      <c r="L180" s="66"/>
      <c r="M180" s="66"/>
    </row>
    <row r="181">
      <c r="A181" s="65"/>
      <c r="B181" s="66"/>
      <c r="C181" s="66"/>
      <c r="D181" s="66"/>
      <c r="E181" s="66"/>
      <c r="F181" s="66"/>
      <c r="H181" s="65"/>
      <c r="I181" s="66"/>
      <c r="J181" s="66"/>
      <c r="K181" s="66"/>
      <c r="L181" s="66"/>
      <c r="M181" s="66"/>
    </row>
    <row r="182">
      <c r="A182" s="65"/>
      <c r="B182" s="66"/>
      <c r="C182" s="66"/>
      <c r="D182" s="66"/>
      <c r="E182" s="66"/>
      <c r="F182" s="66"/>
      <c r="H182" s="65"/>
      <c r="I182" s="66"/>
      <c r="J182" s="66"/>
      <c r="K182" s="66"/>
      <c r="L182" s="66"/>
      <c r="M182" s="66"/>
    </row>
    <row r="183">
      <c r="A183" s="65"/>
      <c r="B183" s="66"/>
      <c r="C183" s="66"/>
      <c r="D183" s="66"/>
      <c r="E183" s="66"/>
      <c r="F183" s="66"/>
      <c r="H183" s="65"/>
      <c r="I183" s="66"/>
      <c r="J183" s="66"/>
      <c r="K183" s="66"/>
      <c r="L183" s="66"/>
      <c r="M183" s="66"/>
    </row>
    <row r="184">
      <c r="A184" s="65"/>
      <c r="B184" s="66"/>
      <c r="C184" s="66"/>
      <c r="D184" s="66"/>
      <c r="E184" s="66"/>
      <c r="F184" s="66"/>
      <c r="H184" s="65"/>
      <c r="I184" s="66"/>
      <c r="J184" s="66"/>
      <c r="K184" s="66"/>
      <c r="L184" s="66"/>
      <c r="M184" s="66"/>
    </row>
    <row r="185">
      <c r="A185" s="65"/>
      <c r="B185" s="66"/>
      <c r="C185" s="66"/>
      <c r="D185" s="66"/>
      <c r="E185" s="66"/>
      <c r="F185" s="66"/>
      <c r="H185" s="65"/>
      <c r="I185" s="66"/>
      <c r="J185" s="66"/>
      <c r="K185" s="66"/>
      <c r="L185" s="66"/>
      <c r="M185" s="66"/>
    </row>
    <row r="186">
      <c r="A186" s="65"/>
      <c r="B186" s="66"/>
      <c r="C186" s="66"/>
      <c r="D186" s="66"/>
      <c r="E186" s="66"/>
      <c r="F186" s="66"/>
      <c r="H186" s="65"/>
      <c r="I186" s="66"/>
      <c r="J186" s="66"/>
      <c r="K186" s="66"/>
      <c r="L186" s="66"/>
      <c r="M186" s="66"/>
    </row>
    <row r="187">
      <c r="A187" s="65"/>
      <c r="B187" s="66"/>
      <c r="C187" s="66"/>
      <c r="D187" s="66"/>
      <c r="E187" s="66"/>
      <c r="F187" s="66"/>
      <c r="H187" s="65"/>
      <c r="I187" s="66"/>
      <c r="J187" s="66"/>
      <c r="K187" s="66"/>
      <c r="L187" s="66"/>
      <c r="M187" s="66"/>
    </row>
    <row r="188">
      <c r="A188" s="65"/>
      <c r="B188" s="66"/>
      <c r="C188" s="66"/>
      <c r="D188" s="66"/>
      <c r="E188" s="66"/>
      <c r="F188" s="66"/>
      <c r="H188" s="65"/>
      <c r="I188" s="66"/>
      <c r="J188" s="66"/>
      <c r="K188" s="66"/>
      <c r="L188" s="66"/>
      <c r="M188" s="66"/>
    </row>
    <row r="189">
      <c r="A189" s="65"/>
      <c r="B189" s="66"/>
      <c r="C189" s="66"/>
      <c r="D189" s="66"/>
      <c r="E189" s="66"/>
      <c r="F189" s="66"/>
      <c r="H189" s="65"/>
      <c r="I189" s="66"/>
      <c r="J189" s="66"/>
      <c r="K189" s="66"/>
      <c r="L189" s="66"/>
      <c r="M189" s="66"/>
    </row>
    <row r="190">
      <c r="A190" s="65"/>
      <c r="B190" s="66"/>
      <c r="C190" s="66"/>
      <c r="D190" s="66"/>
      <c r="E190" s="66"/>
      <c r="F190" s="66"/>
      <c r="H190" s="65"/>
      <c r="I190" s="66"/>
      <c r="J190" s="66"/>
      <c r="K190" s="66"/>
      <c r="L190" s="66"/>
      <c r="M190" s="66"/>
    </row>
    <row r="191">
      <c r="A191" s="65"/>
      <c r="B191" s="66"/>
      <c r="C191" s="66"/>
      <c r="D191" s="66"/>
      <c r="E191" s="66"/>
      <c r="F191" s="66"/>
      <c r="H191" s="65"/>
      <c r="I191" s="66"/>
      <c r="J191" s="66"/>
      <c r="K191" s="66"/>
      <c r="L191" s="66"/>
      <c r="M191" s="66"/>
    </row>
    <row r="192">
      <c r="A192" s="65"/>
      <c r="B192" s="66"/>
      <c r="C192" s="66"/>
      <c r="D192" s="66"/>
      <c r="E192" s="66"/>
      <c r="F192" s="66"/>
      <c r="H192" s="65"/>
      <c r="I192" s="66"/>
      <c r="J192" s="66"/>
      <c r="K192" s="66"/>
      <c r="L192" s="66"/>
      <c r="M192" s="66"/>
    </row>
    <row r="193">
      <c r="A193" s="65"/>
      <c r="B193" s="66"/>
      <c r="C193" s="66"/>
      <c r="D193" s="66"/>
      <c r="E193" s="66"/>
      <c r="F193" s="66"/>
      <c r="H193" s="65"/>
      <c r="I193" s="66"/>
      <c r="J193" s="66"/>
      <c r="K193" s="66"/>
      <c r="L193" s="66"/>
      <c r="M193" s="66"/>
    </row>
    <row r="194">
      <c r="A194" s="65"/>
      <c r="B194" s="66"/>
      <c r="C194" s="66"/>
      <c r="D194" s="66"/>
      <c r="E194" s="66"/>
      <c r="F194" s="66"/>
      <c r="H194" s="65"/>
      <c r="I194" s="66"/>
      <c r="J194" s="66"/>
      <c r="K194" s="66"/>
      <c r="L194" s="66"/>
      <c r="M194" s="66"/>
    </row>
    <row r="195">
      <c r="A195" s="65"/>
      <c r="B195" s="66"/>
      <c r="C195" s="66"/>
      <c r="D195" s="66"/>
      <c r="E195" s="66"/>
      <c r="F195" s="66"/>
      <c r="H195" s="65"/>
      <c r="I195" s="66"/>
      <c r="J195" s="66"/>
      <c r="K195" s="66"/>
      <c r="L195" s="66"/>
      <c r="M195" s="66"/>
    </row>
    <row r="196">
      <c r="A196" s="65"/>
      <c r="B196" s="66"/>
      <c r="C196" s="66"/>
      <c r="D196" s="66"/>
      <c r="E196" s="66"/>
      <c r="F196" s="66"/>
      <c r="H196" s="65"/>
      <c r="I196" s="66"/>
      <c r="J196" s="66"/>
      <c r="K196" s="66"/>
      <c r="L196" s="66"/>
      <c r="M196" s="66"/>
    </row>
    <row r="197">
      <c r="A197" s="65"/>
      <c r="B197" s="66"/>
      <c r="C197" s="66"/>
      <c r="D197" s="66"/>
      <c r="E197" s="66"/>
      <c r="F197" s="66"/>
      <c r="H197" s="65"/>
      <c r="I197" s="66"/>
      <c r="J197" s="66"/>
      <c r="K197" s="66"/>
      <c r="L197" s="66"/>
      <c r="M197" s="66"/>
    </row>
    <row r="198">
      <c r="A198" s="65"/>
      <c r="B198" s="66"/>
      <c r="C198" s="66"/>
      <c r="D198" s="66"/>
      <c r="E198" s="66"/>
      <c r="F198" s="66"/>
      <c r="H198" s="65"/>
      <c r="I198" s="66"/>
      <c r="J198" s="66"/>
      <c r="K198" s="66"/>
      <c r="L198" s="66"/>
      <c r="M198" s="66"/>
    </row>
    <row r="199">
      <c r="A199" s="65"/>
      <c r="B199" s="66"/>
      <c r="C199" s="66"/>
      <c r="D199" s="66"/>
      <c r="E199" s="66"/>
      <c r="F199" s="66"/>
      <c r="H199" s="65"/>
      <c r="I199" s="66"/>
      <c r="J199" s="66"/>
      <c r="K199" s="66"/>
      <c r="L199" s="66"/>
      <c r="M199" s="66"/>
    </row>
    <row r="200">
      <c r="A200" s="65"/>
      <c r="B200" s="66"/>
      <c r="C200" s="66"/>
      <c r="D200" s="66"/>
      <c r="E200" s="66"/>
      <c r="F200" s="66"/>
      <c r="H200" s="65"/>
      <c r="I200" s="66"/>
      <c r="J200" s="66"/>
      <c r="K200" s="66"/>
      <c r="L200" s="66"/>
      <c r="M200" s="66"/>
    </row>
    <row r="201">
      <c r="A201" s="65"/>
      <c r="B201" s="66"/>
      <c r="C201" s="66"/>
      <c r="D201" s="66"/>
      <c r="E201" s="66"/>
      <c r="F201" s="66"/>
      <c r="H201" s="65"/>
      <c r="I201" s="66"/>
      <c r="J201" s="66"/>
      <c r="K201" s="66"/>
      <c r="L201" s="66"/>
      <c r="M201" s="66"/>
    </row>
    <row r="202">
      <c r="A202" s="65"/>
      <c r="B202" s="66"/>
      <c r="C202" s="66"/>
      <c r="D202" s="66"/>
      <c r="E202" s="66"/>
      <c r="F202" s="66"/>
      <c r="H202" s="65"/>
      <c r="I202" s="66"/>
      <c r="J202" s="66"/>
      <c r="K202" s="66"/>
      <c r="L202" s="66"/>
      <c r="M202" s="66"/>
    </row>
    <row r="203">
      <c r="A203" s="65"/>
      <c r="B203" s="66"/>
      <c r="C203" s="66"/>
      <c r="D203" s="66"/>
      <c r="E203" s="66"/>
      <c r="F203" s="66"/>
      <c r="H203" s="65"/>
      <c r="I203" s="66"/>
      <c r="J203" s="66"/>
      <c r="K203" s="66"/>
      <c r="L203" s="66"/>
      <c r="M203" s="66"/>
    </row>
    <row r="204">
      <c r="A204" s="65"/>
      <c r="B204" s="66"/>
      <c r="C204" s="66"/>
      <c r="D204" s="66"/>
      <c r="E204" s="66"/>
      <c r="F204" s="66"/>
      <c r="H204" s="65"/>
      <c r="I204" s="66"/>
      <c r="J204" s="66"/>
      <c r="K204" s="66"/>
      <c r="L204" s="66"/>
      <c r="M204" s="66"/>
    </row>
    <row r="205">
      <c r="A205" s="65"/>
      <c r="B205" s="66"/>
      <c r="C205" s="66"/>
      <c r="D205" s="66"/>
      <c r="E205" s="66"/>
      <c r="F205" s="66"/>
      <c r="H205" s="65"/>
      <c r="I205" s="66"/>
      <c r="J205" s="66"/>
      <c r="K205" s="66"/>
      <c r="L205" s="66"/>
      <c r="M205" s="66"/>
    </row>
    <row r="206">
      <c r="A206" s="65"/>
      <c r="B206" s="66"/>
      <c r="C206" s="66"/>
      <c r="D206" s="66"/>
      <c r="E206" s="66"/>
      <c r="F206" s="66"/>
      <c r="H206" s="65"/>
      <c r="I206" s="66"/>
      <c r="J206" s="66"/>
      <c r="K206" s="66"/>
      <c r="L206" s="66"/>
      <c r="M206" s="66"/>
    </row>
    <row r="207">
      <c r="A207" s="65"/>
      <c r="B207" s="66"/>
      <c r="C207" s="66"/>
      <c r="D207" s="66"/>
      <c r="E207" s="66"/>
      <c r="F207" s="66"/>
      <c r="H207" s="65"/>
      <c r="I207" s="66"/>
      <c r="J207" s="66"/>
      <c r="K207" s="66"/>
      <c r="L207" s="66"/>
      <c r="M207" s="66"/>
    </row>
    <row r="208">
      <c r="A208" s="65"/>
      <c r="B208" s="66"/>
      <c r="C208" s="66"/>
      <c r="D208" s="66"/>
      <c r="E208" s="66"/>
      <c r="F208" s="66"/>
      <c r="H208" s="65"/>
      <c r="I208" s="66"/>
      <c r="J208" s="66"/>
      <c r="K208" s="66"/>
      <c r="L208" s="66"/>
      <c r="M208" s="66"/>
    </row>
    <row r="209">
      <c r="A209" s="65"/>
      <c r="B209" s="66"/>
      <c r="C209" s="66"/>
      <c r="D209" s="66"/>
      <c r="E209" s="66"/>
      <c r="F209" s="66"/>
      <c r="H209" s="65"/>
      <c r="I209" s="66"/>
      <c r="J209" s="66"/>
      <c r="K209" s="66"/>
      <c r="L209" s="66"/>
      <c r="M209" s="66"/>
    </row>
    <row r="210">
      <c r="A210" s="65"/>
      <c r="B210" s="66"/>
      <c r="C210" s="66"/>
      <c r="D210" s="66"/>
      <c r="E210" s="66"/>
      <c r="F210" s="66"/>
      <c r="H210" s="65"/>
      <c r="I210" s="66"/>
      <c r="J210" s="66"/>
      <c r="K210" s="66"/>
      <c r="L210" s="66"/>
      <c r="M210" s="66"/>
    </row>
    <row r="211">
      <c r="A211" s="65"/>
      <c r="B211" s="66"/>
      <c r="C211" s="66"/>
      <c r="D211" s="66"/>
      <c r="E211" s="66"/>
      <c r="F211" s="66"/>
      <c r="H211" s="65"/>
      <c r="I211" s="66"/>
      <c r="J211" s="66"/>
      <c r="K211" s="66"/>
      <c r="L211" s="66"/>
      <c r="M211" s="66"/>
    </row>
    <row r="212">
      <c r="A212" s="65"/>
      <c r="B212" s="66"/>
      <c r="C212" s="66"/>
      <c r="D212" s="66"/>
      <c r="E212" s="66"/>
      <c r="F212" s="66"/>
      <c r="H212" s="65"/>
      <c r="I212" s="66"/>
      <c r="J212" s="66"/>
      <c r="K212" s="66"/>
      <c r="L212" s="66"/>
      <c r="M212" s="66"/>
    </row>
    <row r="213">
      <c r="A213" s="65"/>
      <c r="B213" s="66"/>
      <c r="C213" s="66"/>
      <c r="D213" s="66"/>
      <c r="E213" s="66"/>
      <c r="F213" s="66"/>
      <c r="H213" s="65"/>
      <c r="I213" s="66"/>
      <c r="J213" s="66"/>
      <c r="K213" s="66"/>
      <c r="L213" s="66"/>
      <c r="M213" s="66"/>
    </row>
    <row r="214">
      <c r="A214" s="65"/>
      <c r="B214" s="66"/>
      <c r="C214" s="66"/>
      <c r="D214" s="66"/>
      <c r="E214" s="66"/>
      <c r="F214" s="66"/>
      <c r="H214" s="65"/>
      <c r="I214" s="66"/>
      <c r="J214" s="66"/>
      <c r="K214" s="66"/>
      <c r="L214" s="66"/>
      <c r="M214" s="66"/>
    </row>
    <row r="215">
      <c r="A215" s="65"/>
      <c r="B215" s="66"/>
      <c r="C215" s="66"/>
      <c r="D215" s="66"/>
      <c r="E215" s="66"/>
      <c r="F215" s="66"/>
      <c r="H215" s="65"/>
      <c r="I215" s="66"/>
      <c r="J215" s="66"/>
      <c r="K215" s="66"/>
      <c r="L215" s="66"/>
      <c r="M215" s="66"/>
    </row>
    <row r="216">
      <c r="A216" s="65"/>
      <c r="B216" s="66"/>
      <c r="C216" s="66"/>
      <c r="D216" s="66"/>
      <c r="E216" s="66"/>
      <c r="F216" s="66"/>
      <c r="H216" s="65"/>
      <c r="I216" s="66"/>
      <c r="J216" s="66"/>
      <c r="K216" s="66"/>
      <c r="L216" s="66"/>
      <c r="M216" s="66"/>
    </row>
    <row r="217">
      <c r="A217" s="65"/>
      <c r="B217" s="66"/>
      <c r="C217" s="66"/>
      <c r="D217" s="66"/>
      <c r="E217" s="66"/>
      <c r="F217" s="66"/>
      <c r="H217" s="65"/>
      <c r="I217" s="66"/>
      <c r="J217" s="66"/>
      <c r="K217" s="66"/>
      <c r="L217" s="66"/>
      <c r="M217" s="66"/>
    </row>
    <row r="218">
      <c r="A218" s="65"/>
      <c r="B218" s="66"/>
      <c r="C218" s="66"/>
      <c r="D218" s="66"/>
      <c r="E218" s="66"/>
      <c r="F218" s="66"/>
      <c r="H218" s="65"/>
      <c r="I218" s="66"/>
      <c r="J218" s="66"/>
      <c r="K218" s="66"/>
      <c r="L218" s="66"/>
      <c r="M218" s="66"/>
    </row>
    <row r="219">
      <c r="A219" s="65"/>
      <c r="B219" s="66"/>
      <c r="C219" s="66"/>
      <c r="D219" s="66"/>
      <c r="E219" s="66"/>
      <c r="F219" s="66"/>
      <c r="H219" s="65"/>
      <c r="I219" s="66"/>
      <c r="J219" s="66"/>
      <c r="K219" s="66"/>
      <c r="L219" s="66"/>
      <c r="M219" s="66"/>
    </row>
    <row r="220">
      <c r="A220" s="65"/>
      <c r="B220" s="66"/>
      <c r="C220" s="66"/>
      <c r="D220" s="66"/>
      <c r="E220" s="66"/>
      <c r="F220" s="66"/>
      <c r="H220" s="65"/>
      <c r="I220" s="66"/>
      <c r="J220" s="66"/>
      <c r="K220" s="66"/>
      <c r="L220" s="66"/>
      <c r="M220" s="66"/>
    </row>
    <row r="221">
      <c r="A221" s="65"/>
      <c r="B221" s="66"/>
      <c r="C221" s="66"/>
      <c r="D221" s="66"/>
      <c r="E221" s="66"/>
      <c r="F221" s="66"/>
      <c r="H221" s="65"/>
      <c r="I221" s="66"/>
      <c r="J221" s="66"/>
      <c r="K221" s="66"/>
      <c r="L221" s="66"/>
      <c r="M221" s="66"/>
    </row>
    <row r="222">
      <c r="A222" s="65"/>
      <c r="B222" s="66"/>
      <c r="C222" s="66"/>
      <c r="D222" s="66"/>
      <c r="E222" s="66"/>
      <c r="F222" s="66"/>
      <c r="H222" s="65"/>
      <c r="I222" s="66"/>
      <c r="J222" s="66"/>
      <c r="K222" s="66"/>
      <c r="L222" s="66"/>
      <c r="M222" s="66"/>
    </row>
    <row r="223">
      <c r="A223" s="65"/>
      <c r="B223" s="66"/>
      <c r="C223" s="66"/>
      <c r="D223" s="66"/>
      <c r="E223" s="66"/>
      <c r="F223" s="66"/>
      <c r="H223" s="65"/>
      <c r="I223" s="66"/>
      <c r="J223" s="66"/>
      <c r="K223" s="66"/>
      <c r="L223" s="66"/>
      <c r="M223" s="66"/>
    </row>
    <row r="224">
      <c r="A224" s="65"/>
      <c r="B224" s="66"/>
      <c r="C224" s="66"/>
      <c r="D224" s="66"/>
      <c r="E224" s="66"/>
      <c r="F224" s="66"/>
      <c r="H224" s="65"/>
      <c r="I224" s="66"/>
      <c r="J224" s="66"/>
      <c r="K224" s="66"/>
      <c r="L224" s="66"/>
      <c r="M224" s="66"/>
    </row>
    <row r="225">
      <c r="A225" s="65"/>
      <c r="B225" s="66"/>
      <c r="C225" s="66"/>
      <c r="D225" s="66"/>
      <c r="E225" s="66"/>
      <c r="F225" s="66"/>
      <c r="H225" s="65"/>
      <c r="I225" s="66"/>
      <c r="J225" s="66"/>
      <c r="K225" s="66"/>
      <c r="L225" s="66"/>
      <c r="M225" s="66"/>
    </row>
    <row r="226">
      <c r="A226" s="65"/>
      <c r="B226" s="66"/>
      <c r="C226" s="66"/>
      <c r="D226" s="66"/>
      <c r="E226" s="66"/>
      <c r="F226" s="66"/>
      <c r="H226" s="65"/>
      <c r="I226" s="66"/>
      <c r="J226" s="66"/>
      <c r="K226" s="66"/>
      <c r="L226" s="66"/>
      <c r="M226" s="66"/>
    </row>
    <row r="227">
      <c r="A227" s="65"/>
      <c r="B227" s="66"/>
      <c r="C227" s="66"/>
      <c r="D227" s="66"/>
      <c r="E227" s="66"/>
      <c r="F227" s="66"/>
      <c r="H227" s="65"/>
      <c r="I227" s="66"/>
      <c r="J227" s="66"/>
      <c r="K227" s="66"/>
      <c r="L227" s="66"/>
      <c r="M227" s="66"/>
    </row>
    <row r="228">
      <c r="A228" s="65"/>
      <c r="B228" s="66"/>
      <c r="C228" s="66"/>
      <c r="D228" s="66"/>
      <c r="E228" s="66"/>
      <c r="F228" s="66"/>
      <c r="H228" s="65"/>
      <c r="I228" s="66"/>
      <c r="J228" s="66"/>
      <c r="K228" s="66"/>
      <c r="L228" s="66"/>
      <c r="M228" s="66"/>
    </row>
    <row r="229">
      <c r="A229" s="65"/>
      <c r="B229" s="66"/>
      <c r="C229" s="66"/>
      <c r="D229" s="66"/>
      <c r="E229" s="66"/>
      <c r="F229" s="66"/>
      <c r="H229" s="65"/>
      <c r="I229" s="66"/>
      <c r="J229" s="66"/>
      <c r="K229" s="66"/>
      <c r="L229" s="66"/>
      <c r="M229" s="66"/>
    </row>
    <row r="230">
      <c r="A230" s="65"/>
      <c r="B230" s="66"/>
      <c r="C230" s="66"/>
      <c r="D230" s="66"/>
      <c r="E230" s="66"/>
      <c r="F230" s="66"/>
      <c r="H230" s="65"/>
      <c r="I230" s="66"/>
      <c r="J230" s="66"/>
      <c r="K230" s="66"/>
      <c r="L230" s="66"/>
      <c r="M230" s="66"/>
    </row>
    <row r="231">
      <c r="A231" s="65"/>
      <c r="B231" s="66"/>
      <c r="C231" s="66"/>
      <c r="D231" s="66"/>
      <c r="E231" s="66"/>
      <c r="F231" s="66"/>
      <c r="H231" s="65"/>
      <c r="I231" s="66"/>
      <c r="J231" s="66"/>
      <c r="K231" s="66"/>
      <c r="L231" s="66"/>
      <c r="M231" s="66"/>
    </row>
    <row r="232">
      <c r="A232" s="65"/>
      <c r="B232" s="66"/>
      <c r="C232" s="66"/>
      <c r="D232" s="66"/>
      <c r="E232" s="66"/>
      <c r="F232" s="66"/>
      <c r="H232" s="65"/>
      <c r="I232" s="66"/>
      <c r="J232" s="66"/>
      <c r="K232" s="66"/>
      <c r="L232" s="66"/>
      <c r="M232" s="66"/>
    </row>
    <row r="233">
      <c r="A233" s="65"/>
      <c r="B233" s="66"/>
      <c r="C233" s="66"/>
      <c r="D233" s="66"/>
      <c r="E233" s="66"/>
      <c r="F233" s="66"/>
      <c r="H233" s="65"/>
      <c r="I233" s="66"/>
      <c r="J233" s="66"/>
      <c r="K233" s="66"/>
      <c r="L233" s="66"/>
      <c r="M233" s="66"/>
    </row>
    <row r="234">
      <c r="A234" s="65"/>
      <c r="B234" s="66"/>
      <c r="C234" s="66"/>
      <c r="D234" s="66"/>
      <c r="E234" s="66"/>
      <c r="F234" s="66"/>
      <c r="H234" s="65"/>
      <c r="I234" s="66"/>
      <c r="J234" s="66"/>
      <c r="K234" s="66"/>
      <c r="L234" s="66"/>
      <c r="M234" s="66"/>
    </row>
    <row r="235">
      <c r="A235" s="65"/>
      <c r="B235" s="66"/>
      <c r="C235" s="66"/>
      <c r="D235" s="66"/>
      <c r="E235" s="66"/>
      <c r="F235" s="66"/>
      <c r="H235" s="65"/>
      <c r="I235" s="66"/>
      <c r="J235" s="66"/>
      <c r="K235" s="66"/>
      <c r="L235" s="66"/>
      <c r="M235" s="66"/>
    </row>
    <row r="236">
      <c r="A236" s="65"/>
      <c r="B236" s="66"/>
      <c r="C236" s="66"/>
      <c r="D236" s="66"/>
      <c r="E236" s="66"/>
      <c r="F236" s="66"/>
      <c r="H236" s="65"/>
      <c r="I236" s="66"/>
      <c r="J236" s="66"/>
      <c r="K236" s="66"/>
      <c r="L236" s="66"/>
      <c r="M236" s="66"/>
    </row>
    <row r="237">
      <c r="A237" s="65"/>
      <c r="B237" s="66"/>
      <c r="C237" s="66"/>
      <c r="D237" s="66"/>
      <c r="E237" s="66"/>
      <c r="F237" s="66"/>
      <c r="H237" s="65"/>
      <c r="I237" s="66"/>
      <c r="J237" s="66"/>
      <c r="K237" s="66"/>
      <c r="L237" s="66"/>
      <c r="M237" s="66"/>
    </row>
    <row r="238">
      <c r="A238" s="65"/>
      <c r="B238" s="66"/>
      <c r="C238" s="66"/>
      <c r="D238" s="66"/>
      <c r="E238" s="66"/>
      <c r="F238" s="66"/>
      <c r="H238" s="65"/>
      <c r="I238" s="66"/>
      <c r="J238" s="66"/>
      <c r="K238" s="66"/>
      <c r="L238" s="66"/>
      <c r="M238" s="66"/>
    </row>
    <row r="239">
      <c r="A239" s="65"/>
      <c r="B239" s="66"/>
      <c r="C239" s="66"/>
      <c r="D239" s="66"/>
      <c r="E239" s="66"/>
      <c r="F239" s="66"/>
      <c r="H239" s="65"/>
      <c r="I239" s="66"/>
      <c r="J239" s="66"/>
      <c r="K239" s="66"/>
      <c r="L239" s="66"/>
      <c r="M239" s="66"/>
    </row>
    <row r="240">
      <c r="A240" s="65"/>
      <c r="B240" s="66"/>
      <c r="C240" s="66"/>
      <c r="D240" s="66"/>
      <c r="E240" s="66"/>
      <c r="F240" s="66"/>
      <c r="H240" s="65"/>
      <c r="I240" s="66"/>
      <c r="J240" s="66"/>
      <c r="K240" s="66"/>
      <c r="L240" s="66"/>
      <c r="M240" s="66"/>
    </row>
    <row r="241">
      <c r="A241" s="65"/>
      <c r="B241" s="66"/>
      <c r="C241" s="66"/>
      <c r="D241" s="66"/>
      <c r="E241" s="66"/>
      <c r="F241" s="66"/>
      <c r="H241" s="65"/>
      <c r="I241" s="66"/>
      <c r="J241" s="66"/>
      <c r="K241" s="66"/>
      <c r="L241" s="66"/>
      <c r="M241" s="66"/>
    </row>
    <row r="242">
      <c r="A242" s="65"/>
      <c r="B242" s="66"/>
      <c r="C242" s="66"/>
      <c r="D242" s="66"/>
      <c r="E242" s="66"/>
      <c r="F242" s="66"/>
      <c r="H242" s="65"/>
      <c r="I242" s="66"/>
      <c r="J242" s="66"/>
      <c r="K242" s="66"/>
      <c r="L242" s="66"/>
      <c r="M242" s="66"/>
    </row>
    <row r="243">
      <c r="A243" s="65"/>
      <c r="B243" s="66"/>
      <c r="C243" s="66"/>
      <c r="D243" s="66"/>
      <c r="E243" s="66"/>
      <c r="F243" s="66"/>
      <c r="H243" s="65"/>
      <c r="I243" s="66"/>
      <c r="J243" s="66"/>
      <c r="K243" s="66"/>
      <c r="L243" s="66"/>
      <c r="M243" s="66"/>
    </row>
    <row r="244">
      <c r="A244" s="65"/>
      <c r="B244" s="66"/>
      <c r="C244" s="66"/>
      <c r="D244" s="66"/>
      <c r="E244" s="66"/>
      <c r="F244" s="66"/>
      <c r="H244" s="65"/>
      <c r="I244" s="66"/>
      <c r="J244" s="66"/>
      <c r="K244" s="66"/>
      <c r="L244" s="66"/>
      <c r="M244" s="66"/>
    </row>
    <row r="245">
      <c r="A245" s="65"/>
      <c r="B245" s="66"/>
      <c r="C245" s="66"/>
      <c r="D245" s="66"/>
      <c r="E245" s="66"/>
      <c r="F245" s="66"/>
      <c r="H245" s="65"/>
      <c r="I245" s="66"/>
      <c r="J245" s="66"/>
      <c r="K245" s="66"/>
      <c r="L245" s="66"/>
      <c r="M245" s="66"/>
    </row>
    <row r="246">
      <c r="A246" s="65"/>
      <c r="B246" s="66"/>
      <c r="C246" s="66"/>
      <c r="D246" s="66"/>
      <c r="E246" s="66"/>
      <c r="F246" s="66"/>
      <c r="H246" s="65"/>
      <c r="I246" s="66"/>
      <c r="J246" s="66"/>
      <c r="K246" s="66"/>
      <c r="L246" s="66"/>
      <c r="M246" s="66"/>
    </row>
    <row r="247">
      <c r="A247" s="65"/>
      <c r="B247" s="66"/>
      <c r="C247" s="66"/>
      <c r="D247" s="66"/>
      <c r="E247" s="66"/>
      <c r="F247" s="66"/>
      <c r="H247" s="65"/>
      <c r="I247" s="66"/>
      <c r="J247" s="66"/>
      <c r="K247" s="66"/>
      <c r="L247" s="66"/>
      <c r="M247" s="66"/>
    </row>
    <row r="248">
      <c r="A248" s="65"/>
      <c r="B248" s="66"/>
      <c r="C248" s="66"/>
      <c r="D248" s="66"/>
      <c r="E248" s="66"/>
      <c r="F248" s="66"/>
      <c r="H248" s="65"/>
      <c r="I248" s="66"/>
      <c r="J248" s="66"/>
      <c r="K248" s="66"/>
      <c r="L248" s="66"/>
      <c r="M248" s="66"/>
    </row>
    <row r="249">
      <c r="A249" s="65"/>
      <c r="B249" s="66"/>
      <c r="C249" s="66"/>
      <c r="D249" s="66"/>
      <c r="E249" s="66"/>
      <c r="F249" s="66"/>
      <c r="H249" s="65"/>
      <c r="I249" s="66"/>
      <c r="J249" s="66"/>
      <c r="K249" s="66"/>
      <c r="L249" s="66"/>
      <c r="M249" s="66"/>
    </row>
    <row r="250">
      <c r="A250" s="65"/>
      <c r="B250" s="66"/>
      <c r="C250" s="66"/>
      <c r="D250" s="66"/>
      <c r="E250" s="66"/>
      <c r="F250" s="66"/>
      <c r="H250" s="65"/>
      <c r="I250" s="66"/>
      <c r="J250" s="66"/>
      <c r="K250" s="66"/>
      <c r="L250" s="66"/>
      <c r="M250" s="66"/>
    </row>
    <row r="251">
      <c r="A251" s="65"/>
      <c r="B251" s="66"/>
      <c r="C251" s="66"/>
      <c r="D251" s="66"/>
      <c r="E251" s="66"/>
      <c r="F251" s="66"/>
      <c r="H251" s="65"/>
      <c r="I251" s="66"/>
      <c r="J251" s="66"/>
      <c r="K251" s="66"/>
      <c r="L251" s="66"/>
      <c r="M251" s="66"/>
    </row>
    <row r="252">
      <c r="A252" s="65"/>
      <c r="B252" s="66"/>
      <c r="C252" s="66"/>
      <c r="D252" s="66"/>
      <c r="E252" s="66"/>
      <c r="F252" s="66"/>
      <c r="H252" s="65"/>
      <c r="I252" s="66"/>
      <c r="J252" s="66"/>
      <c r="K252" s="66"/>
      <c r="L252" s="66"/>
      <c r="M252" s="66"/>
    </row>
    <row r="253">
      <c r="A253" s="65"/>
      <c r="B253" s="66"/>
      <c r="C253" s="66"/>
      <c r="D253" s="66"/>
      <c r="E253" s="66"/>
      <c r="F253" s="66"/>
      <c r="H253" s="65"/>
      <c r="I253" s="66"/>
      <c r="J253" s="66"/>
      <c r="K253" s="66"/>
      <c r="L253" s="66"/>
      <c r="M253" s="66"/>
    </row>
    <row r="254">
      <c r="A254" s="65"/>
      <c r="B254" s="66"/>
      <c r="C254" s="66"/>
      <c r="D254" s="66"/>
      <c r="E254" s="66"/>
      <c r="F254" s="66"/>
      <c r="H254" s="65"/>
      <c r="I254" s="66"/>
      <c r="J254" s="66"/>
      <c r="K254" s="66"/>
      <c r="L254" s="66"/>
      <c r="M254" s="66"/>
    </row>
    <row r="255">
      <c r="A255" s="65"/>
      <c r="B255" s="66"/>
      <c r="C255" s="66"/>
      <c r="D255" s="66"/>
      <c r="E255" s="66"/>
      <c r="F255" s="66"/>
      <c r="H255" s="65"/>
      <c r="I255" s="66"/>
      <c r="J255" s="66"/>
      <c r="K255" s="66"/>
      <c r="L255" s="66"/>
      <c r="M255" s="66"/>
    </row>
    <row r="256">
      <c r="A256" s="65"/>
      <c r="B256" s="66"/>
      <c r="C256" s="66"/>
      <c r="D256" s="66"/>
      <c r="E256" s="66"/>
      <c r="F256" s="66"/>
      <c r="H256" s="65"/>
      <c r="I256" s="66"/>
      <c r="J256" s="66"/>
      <c r="K256" s="66"/>
      <c r="L256" s="66"/>
      <c r="M256" s="66"/>
    </row>
    <row r="257">
      <c r="A257" s="65"/>
      <c r="B257" s="66"/>
      <c r="C257" s="66"/>
      <c r="D257" s="66"/>
      <c r="E257" s="66"/>
      <c r="F257" s="66"/>
      <c r="H257" s="65"/>
      <c r="I257" s="66"/>
      <c r="J257" s="66"/>
      <c r="K257" s="66"/>
      <c r="L257" s="66"/>
      <c r="M257" s="66"/>
    </row>
    <row r="258">
      <c r="A258" s="65"/>
      <c r="B258" s="66"/>
      <c r="C258" s="66"/>
      <c r="D258" s="66"/>
      <c r="E258" s="66"/>
      <c r="F258" s="66"/>
      <c r="H258" s="65"/>
      <c r="I258" s="66"/>
      <c r="J258" s="66"/>
      <c r="K258" s="66"/>
      <c r="L258" s="66"/>
      <c r="M258" s="66"/>
    </row>
    <row r="259">
      <c r="A259" s="65"/>
      <c r="B259" s="66"/>
      <c r="C259" s="66"/>
      <c r="D259" s="66"/>
      <c r="E259" s="66"/>
      <c r="F259" s="66"/>
      <c r="H259" s="65"/>
      <c r="I259" s="66"/>
      <c r="J259" s="66"/>
      <c r="K259" s="66"/>
      <c r="L259" s="66"/>
      <c r="M259" s="66"/>
    </row>
    <row r="260">
      <c r="A260" s="65"/>
      <c r="B260" s="66"/>
      <c r="C260" s="66"/>
      <c r="D260" s="66"/>
      <c r="E260" s="66"/>
      <c r="F260" s="66"/>
      <c r="H260" s="65"/>
      <c r="I260" s="66"/>
      <c r="J260" s="66"/>
      <c r="K260" s="66"/>
      <c r="L260" s="66"/>
      <c r="M260" s="66"/>
    </row>
    <row r="261">
      <c r="A261" s="65"/>
      <c r="B261" s="66"/>
      <c r="C261" s="66"/>
      <c r="D261" s="66"/>
      <c r="E261" s="66"/>
      <c r="F261" s="66"/>
      <c r="H261" s="65"/>
      <c r="I261" s="66"/>
      <c r="J261" s="66"/>
      <c r="K261" s="66"/>
      <c r="L261" s="66"/>
      <c r="M261" s="66"/>
    </row>
    <row r="262">
      <c r="A262" s="65"/>
      <c r="B262" s="66"/>
      <c r="C262" s="66"/>
      <c r="D262" s="66"/>
      <c r="E262" s="66"/>
      <c r="F262" s="66"/>
      <c r="H262" s="65"/>
      <c r="I262" s="66"/>
      <c r="J262" s="66"/>
      <c r="K262" s="66"/>
      <c r="L262" s="66"/>
      <c r="M262" s="66"/>
    </row>
    <row r="263">
      <c r="A263" s="65"/>
      <c r="B263" s="66"/>
      <c r="C263" s="66"/>
      <c r="D263" s="66"/>
      <c r="E263" s="66"/>
      <c r="F263" s="66"/>
      <c r="H263" s="65"/>
      <c r="I263" s="66"/>
      <c r="J263" s="66"/>
      <c r="K263" s="66"/>
      <c r="L263" s="66"/>
      <c r="M263" s="66"/>
    </row>
    <row r="264">
      <c r="A264" s="65"/>
      <c r="B264" s="66"/>
      <c r="C264" s="66"/>
      <c r="D264" s="66"/>
      <c r="E264" s="66"/>
      <c r="F264" s="66"/>
      <c r="H264" s="65"/>
      <c r="I264" s="66"/>
      <c r="J264" s="66"/>
      <c r="K264" s="66"/>
      <c r="L264" s="66"/>
      <c r="M264" s="66"/>
    </row>
    <row r="265">
      <c r="A265" s="65"/>
      <c r="B265" s="66"/>
      <c r="C265" s="66"/>
      <c r="D265" s="66"/>
      <c r="E265" s="66"/>
      <c r="F265" s="66"/>
      <c r="H265" s="65"/>
      <c r="I265" s="66"/>
      <c r="J265" s="66"/>
      <c r="K265" s="66"/>
      <c r="L265" s="66"/>
      <c r="M265" s="66"/>
    </row>
    <row r="266">
      <c r="A266" s="65"/>
      <c r="B266" s="66"/>
      <c r="C266" s="66"/>
      <c r="D266" s="66"/>
      <c r="E266" s="66"/>
      <c r="F266" s="66"/>
      <c r="H266" s="65"/>
      <c r="I266" s="66"/>
      <c r="J266" s="66"/>
      <c r="K266" s="66"/>
      <c r="L266" s="66"/>
      <c r="M266" s="66"/>
    </row>
    <row r="267">
      <c r="A267" s="65"/>
      <c r="B267" s="66"/>
      <c r="C267" s="66"/>
      <c r="D267" s="66"/>
      <c r="E267" s="66"/>
      <c r="F267" s="66"/>
      <c r="H267" s="65"/>
      <c r="I267" s="66"/>
      <c r="J267" s="66"/>
      <c r="K267" s="66"/>
      <c r="L267" s="66"/>
      <c r="M267" s="66"/>
    </row>
    <row r="268">
      <c r="A268" s="65"/>
      <c r="B268" s="66"/>
      <c r="C268" s="66"/>
      <c r="D268" s="66"/>
      <c r="E268" s="66"/>
      <c r="F268" s="66"/>
      <c r="H268" s="65"/>
      <c r="I268" s="66"/>
      <c r="J268" s="66"/>
      <c r="K268" s="66"/>
      <c r="L268" s="66"/>
      <c r="M268" s="66"/>
    </row>
    <row r="269">
      <c r="A269" s="65"/>
      <c r="B269" s="66"/>
      <c r="C269" s="66"/>
      <c r="D269" s="66"/>
      <c r="E269" s="66"/>
      <c r="F269" s="66"/>
      <c r="H269" s="65"/>
      <c r="I269" s="66"/>
      <c r="J269" s="66"/>
      <c r="K269" s="66"/>
      <c r="L269" s="66"/>
      <c r="M269" s="66"/>
    </row>
    <row r="270">
      <c r="A270" s="65"/>
      <c r="B270" s="66"/>
      <c r="C270" s="66"/>
      <c r="D270" s="66"/>
      <c r="E270" s="66"/>
      <c r="F270" s="66"/>
      <c r="H270" s="65"/>
      <c r="I270" s="66"/>
      <c r="J270" s="66"/>
      <c r="K270" s="66"/>
      <c r="L270" s="66"/>
      <c r="M270" s="66"/>
    </row>
    <row r="271">
      <c r="A271" s="65"/>
      <c r="B271" s="66"/>
      <c r="C271" s="66"/>
      <c r="D271" s="66"/>
      <c r="E271" s="66"/>
      <c r="F271" s="66"/>
      <c r="H271" s="65"/>
      <c r="I271" s="66"/>
      <c r="J271" s="66"/>
      <c r="K271" s="66"/>
      <c r="L271" s="66"/>
      <c r="M271" s="66"/>
    </row>
    <row r="272">
      <c r="A272" s="65"/>
      <c r="B272" s="66"/>
      <c r="C272" s="66"/>
      <c r="D272" s="66"/>
      <c r="E272" s="66"/>
      <c r="F272" s="66"/>
      <c r="H272" s="65"/>
      <c r="I272" s="66"/>
      <c r="J272" s="66"/>
      <c r="K272" s="66"/>
      <c r="L272" s="66"/>
      <c r="M272" s="66"/>
    </row>
    <row r="273">
      <c r="A273" s="65"/>
      <c r="B273" s="66"/>
      <c r="C273" s="66"/>
      <c r="D273" s="66"/>
      <c r="E273" s="66"/>
      <c r="F273" s="66"/>
      <c r="H273" s="65"/>
      <c r="I273" s="66"/>
      <c r="J273" s="66"/>
      <c r="K273" s="66"/>
      <c r="L273" s="66"/>
      <c r="M273" s="66"/>
    </row>
    <row r="274">
      <c r="A274" s="65"/>
      <c r="B274" s="66"/>
      <c r="C274" s="66"/>
      <c r="D274" s="66"/>
      <c r="E274" s="66"/>
      <c r="F274" s="66"/>
      <c r="H274" s="65"/>
      <c r="I274" s="66"/>
      <c r="J274" s="66"/>
      <c r="K274" s="66"/>
      <c r="L274" s="66"/>
      <c r="M274" s="66"/>
    </row>
    <row r="275">
      <c r="A275" s="65"/>
      <c r="B275" s="66"/>
      <c r="C275" s="66"/>
      <c r="D275" s="66"/>
      <c r="E275" s="66"/>
      <c r="F275" s="66"/>
      <c r="H275" s="65"/>
      <c r="I275" s="66"/>
      <c r="J275" s="66"/>
      <c r="K275" s="66"/>
      <c r="L275" s="66"/>
      <c r="M275" s="66"/>
    </row>
    <row r="276">
      <c r="A276" s="65"/>
      <c r="B276" s="66"/>
      <c r="C276" s="66"/>
      <c r="D276" s="66"/>
      <c r="E276" s="66"/>
      <c r="F276" s="66"/>
      <c r="H276" s="65"/>
      <c r="I276" s="66"/>
      <c r="J276" s="66"/>
      <c r="K276" s="66"/>
      <c r="L276" s="66"/>
      <c r="M276" s="66"/>
    </row>
    <row r="277">
      <c r="A277" s="65"/>
      <c r="B277" s="66"/>
      <c r="C277" s="66"/>
      <c r="D277" s="66"/>
      <c r="E277" s="66"/>
      <c r="F277" s="66"/>
      <c r="H277" s="65"/>
      <c r="I277" s="66"/>
      <c r="J277" s="66"/>
      <c r="K277" s="66"/>
      <c r="L277" s="66"/>
      <c r="M277" s="66"/>
    </row>
    <row r="278">
      <c r="A278" s="65"/>
      <c r="B278" s="66"/>
      <c r="C278" s="66"/>
      <c r="D278" s="66"/>
      <c r="E278" s="66"/>
      <c r="F278" s="66"/>
      <c r="H278" s="65"/>
      <c r="I278" s="66"/>
      <c r="J278" s="66"/>
      <c r="K278" s="66"/>
      <c r="L278" s="66"/>
      <c r="M278" s="66"/>
    </row>
    <row r="279">
      <c r="A279" s="65"/>
      <c r="B279" s="66"/>
      <c r="C279" s="66"/>
      <c r="D279" s="66"/>
      <c r="E279" s="66"/>
      <c r="F279" s="66"/>
      <c r="H279" s="65"/>
      <c r="I279" s="66"/>
      <c r="J279" s="66"/>
      <c r="K279" s="66"/>
      <c r="L279" s="66"/>
      <c r="M279" s="66"/>
    </row>
    <row r="280">
      <c r="A280" s="65"/>
      <c r="B280" s="66"/>
      <c r="C280" s="66"/>
      <c r="D280" s="66"/>
      <c r="E280" s="66"/>
      <c r="F280" s="66"/>
      <c r="H280" s="65"/>
      <c r="I280" s="66"/>
      <c r="J280" s="66"/>
      <c r="K280" s="66"/>
      <c r="L280" s="66"/>
      <c r="M280" s="66"/>
    </row>
    <row r="281">
      <c r="A281" s="65"/>
      <c r="B281" s="66"/>
      <c r="C281" s="66"/>
      <c r="D281" s="66"/>
      <c r="E281" s="66"/>
      <c r="F281" s="66"/>
      <c r="H281" s="65"/>
      <c r="I281" s="66"/>
      <c r="J281" s="66"/>
      <c r="K281" s="66"/>
      <c r="L281" s="66"/>
      <c r="M281" s="66"/>
    </row>
    <row r="282">
      <c r="A282" s="65"/>
      <c r="B282" s="66"/>
      <c r="C282" s="66"/>
      <c r="D282" s="66"/>
      <c r="E282" s="66"/>
      <c r="F282" s="66"/>
      <c r="H282" s="65"/>
      <c r="I282" s="66"/>
      <c r="J282" s="66"/>
      <c r="K282" s="66"/>
      <c r="L282" s="66"/>
      <c r="M282" s="66"/>
    </row>
    <row r="283">
      <c r="A283" s="65"/>
      <c r="B283" s="66"/>
      <c r="C283" s="66"/>
      <c r="D283" s="66"/>
      <c r="E283" s="66"/>
      <c r="F283" s="66"/>
      <c r="H283" s="65"/>
      <c r="I283" s="66"/>
      <c r="J283" s="66"/>
      <c r="K283" s="66"/>
      <c r="L283" s="66"/>
      <c r="M283" s="66"/>
    </row>
    <row r="284">
      <c r="A284" s="65"/>
      <c r="B284" s="66"/>
      <c r="C284" s="66"/>
      <c r="D284" s="66"/>
      <c r="E284" s="66"/>
      <c r="F284" s="66"/>
      <c r="H284" s="65"/>
      <c r="I284" s="66"/>
      <c r="J284" s="66"/>
      <c r="K284" s="66"/>
      <c r="L284" s="66"/>
      <c r="M284" s="66"/>
    </row>
    <row r="285">
      <c r="A285" s="65"/>
      <c r="B285" s="66"/>
      <c r="C285" s="66"/>
      <c r="D285" s="66"/>
      <c r="E285" s="66"/>
      <c r="F285" s="66"/>
      <c r="H285" s="65"/>
      <c r="I285" s="66"/>
      <c r="J285" s="66"/>
      <c r="K285" s="66"/>
      <c r="L285" s="66"/>
      <c r="M285" s="66"/>
    </row>
    <row r="286">
      <c r="A286" s="65"/>
      <c r="B286" s="66"/>
      <c r="C286" s="66"/>
      <c r="D286" s="66"/>
      <c r="E286" s="66"/>
      <c r="F286" s="66"/>
      <c r="H286" s="65"/>
      <c r="I286" s="66"/>
      <c r="J286" s="66"/>
      <c r="K286" s="66"/>
      <c r="L286" s="66"/>
      <c r="M286" s="66"/>
    </row>
    <row r="287">
      <c r="A287" s="65"/>
      <c r="B287" s="66"/>
      <c r="C287" s="66"/>
      <c r="D287" s="66"/>
      <c r="E287" s="66"/>
      <c r="F287" s="66"/>
      <c r="H287" s="65"/>
      <c r="I287" s="66"/>
      <c r="J287" s="66"/>
      <c r="K287" s="66"/>
      <c r="L287" s="66"/>
      <c r="M287" s="66"/>
    </row>
    <row r="288">
      <c r="A288" s="65"/>
      <c r="B288" s="66"/>
      <c r="C288" s="66"/>
      <c r="D288" s="66"/>
      <c r="E288" s="66"/>
      <c r="F288" s="66"/>
      <c r="H288" s="65"/>
      <c r="I288" s="66"/>
      <c r="J288" s="66"/>
      <c r="K288" s="66"/>
      <c r="L288" s="66"/>
      <c r="M288" s="66"/>
    </row>
    <row r="289">
      <c r="A289" s="65"/>
      <c r="B289" s="66"/>
      <c r="C289" s="66"/>
      <c r="D289" s="66"/>
      <c r="E289" s="66"/>
      <c r="F289" s="66"/>
      <c r="H289" s="65"/>
      <c r="I289" s="66"/>
      <c r="J289" s="66"/>
      <c r="K289" s="66"/>
      <c r="L289" s="66"/>
      <c r="M289" s="66"/>
    </row>
    <row r="290">
      <c r="A290" s="65"/>
      <c r="B290" s="66"/>
      <c r="C290" s="66"/>
      <c r="D290" s="66"/>
      <c r="E290" s="66"/>
      <c r="F290" s="66"/>
      <c r="H290" s="65"/>
      <c r="I290" s="66"/>
      <c r="J290" s="66"/>
      <c r="K290" s="66"/>
      <c r="L290" s="66"/>
      <c r="M290" s="66"/>
    </row>
    <row r="291">
      <c r="A291" s="65"/>
      <c r="B291" s="66"/>
      <c r="C291" s="66"/>
      <c r="D291" s="66"/>
      <c r="E291" s="66"/>
      <c r="F291" s="66"/>
      <c r="H291" s="65"/>
      <c r="I291" s="66"/>
      <c r="J291" s="66"/>
      <c r="K291" s="66"/>
      <c r="L291" s="66"/>
      <c r="M291" s="66"/>
    </row>
    <row r="292">
      <c r="A292" s="65"/>
      <c r="B292" s="66"/>
      <c r="C292" s="66"/>
      <c r="D292" s="66"/>
      <c r="E292" s="66"/>
      <c r="F292" s="66"/>
      <c r="H292" s="65"/>
      <c r="I292" s="66"/>
      <c r="J292" s="66"/>
      <c r="K292" s="66"/>
      <c r="L292" s="66"/>
      <c r="M292" s="66"/>
    </row>
    <row r="293">
      <c r="A293" s="65"/>
      <c r="B293" s="66"/>
      <c r="C293" s="66"/>
      <c r="D293" s="66"/>
      <c r="E293" s="66"/>
      <c r="F293" s="66"/>
      <c r="H293" s="65"/>
      <c r="I293" s="66"/>
      <c r="J293" s="66"/>
      <c r="K293" s="66"/>
      <c r="L293" s="66"/>
      <c r="M293" s="66"/>
    </row>
    <row r="294">
      <c r="A294" s="65"/>
      <c r="B294" s="66"/>
      <c r="C294" s="66"/>
      <c r="D294" s="66"/>
      <c r="E294" s="66"/>
      <c r="F294" s="66"/>
      <c r="H294" s="65"/>
      <c r="I294" s="66"/>
      <c r="J294" s="66"/>
      <c r="K294" s="66"/>
      <c r="L294" s="66"/>
      <c r="M294" s="66"/>
    </row>
    <row r="295">
      <c r="A295" s="65"/>
      <c r="B295" s="66"/>
      <c r="C295" s="66"/>
      <c r="D295" s="66"/>
      <c r="E295" s="66"/>
      <c r="F295" s="66"/>
      <c r="H295" s="65"/>
      <c r="I295" s="66"/>
      <c r="J295" s="66"/>
      <c r="K295" s="66"/>
      <c r="L295" s="66"/>
      <c r="M295" s="66"/>
    </row>
    <row r="296">
      <c r="A296" s="65"/>
      <c r="B296" s="66"/>
      <c r="C296" s="66"/>
      <c r="D296" s="66"/>
      <c r="E296" s="66"/>
      <c r="F296" s="66"/>
      <c r="H296" s="65"/>
      <c r="I296" s="66"/>
      <c r="J296" s="66"/>
      <c r="K296" s="66"/>
      <c r="L296" s="66"/>
      <c r="M296" s="66"/>
    </row>
    <row r="297">
      <c r="A297" s="65"/>
      <c r="B297" s="66"/>
      <c r="C297" s="66"/>
      <c r="D297" s="66"/>
      <c r="E297" s="66"/>
      <c r="F297" s="66"/>
      <c r="H297" s="65"/>
      <c r="I297" s="66"/>
      <c r="J297" s="66"/>
      <c r="K297" s="66"/>
      <c r="L297" s="66"/>
      <c r="M297" s="66"/>
    </row>
    <row r="298">
      <c r="A298" s="65"/>
      <c r="B298" s="66"/>
      <c r="C298" s="66"/>
      <c r="D298" s="66"/>
      <c r="E298" s="66"/>
      <c r="F298" s="66"/>
      <c r="H298" s="65"/>
      <c r="I298" s="66"/>
      <c r="J298" s="66"/>
      <c r="K298" s="66"/>
      <c r="L298" s="66"/>
      <c r="M298" s="66"/>
    </row>
    <row r="299">
      <c r="A299" s="65"/>
      <c r="B299" s="66"/>
      <c r="C299" s="66"/>
      <c r="D299" s="66"/>
      <c r="E299" s="66"/>
      <c r="F299" s="66"/>
      <c r="H299" s="65"/>
      <c r="I299" s="66"/>
      <c r="J299" s="66"/>
      <c r="K299" s="66"/>
      <c r="L299" s="66"/>
      <c r="M299" s="66"/>
    </row>
    <row r="300">
      <c r="A300" s="65"/>
      <c r="B300" s="66"/>
      <c r="C300" s="66"/>
      <c r="D300" s="66"/>
      <c r="E300" s="66"/>
      <c r="F300" s="66"/>
      <c r="H300" s="65"/>
      <c r="I300" s="66"/>
      <c r="J300" s="66"/>
      <c r="K300" s="66"/>
      <c r="L300" s="66"/>
      <c r="M300" s="66"/>
    </row>
    <row r="301">
      <c r="A301" s="65"/>
      <c r="B301" s="66"/>
      <c r="C301" s="66"/>
      <c r="D301" s="66"/>
      <c r="E301" s="66"/>
      <c r="F301" s="66"/>
      <c r="H301" s="65"/>
      <c r="I301" s="66"/>
      <c r="J301" s="66"/>
      <c r="K301" s="66"/>
      <c r="L301" s="66"/>
      <c r="M301" s="66"/>
    </row>
    <row r="302">
      <c r="A302" s="65"/>
      <c r="B302" s="66"/>
      <c r="C302" s="66"/>
      <c r="D302" s="66"/>
      <c r="E302" s="66"/>
      <c r="F302" s="66"/>
      <c r="H302" s="65"/>
      <c r="I302" s="66"/>
      <c r="J302" s="66"/>
      <c r="K302" s="66"/>
      <c r="L302" s="66"/>
      <c r="M302" s="66"/>
    </row>
    <row r="303">
      <c r="A303" s="65"/>
      <c r="B303" s="66"/>
      <c r="C303" s="66"/>
      <c r="D303" s="66"/>
      <c r="E303" s="66"/>
      <c r="F303" s="66"/>
      <c r="H303" s="65"/>
      <c r="I303" s="66"/>
      <c r="J303" s="66"/>
      <c r="K303" s="66"/>
      <c r="L303" s="66"/>
      <c r="M303" s="66"/>
    </row>
    <row r="304">
      <c r="A304" s="65"/>
      <c r="B304" s="66"/>
      <c r="C304" s="66"/>
      <c r="D304" s="66"/>
      <c r="E304" s="66"/>
      <c r="F304" s="66"/>
      <c r="H304" s="65"/>
      <c r="I304" s="66"/>
      <c r="J304" s="66"/>
      <c r="K304" s="66"/>
      <c r="L304" s="66"/>
      <c r="M304" s="66"/>
    </row>
    <row r="305">
      <c r="A305" s="65"/>
      <c r="B305" s="66"/>
      <c r="C305" s="66"/>
      <c r="D305" s="66"/>
      <c r="E305" s="66"/>
      <c r="F305" s="66"/>
      <c r="H305" s="65"/>
      <c r="I305" s="66"/>
      <c r="J305" s="66"/>
      <c r="K305" s="66"/>
      <c r="L305" s="66"/>
      <c r="M305" s="66"/>
    </row>
    <row r="306">
      <c r="A306" s="65"/>
      <c r="B306" s="66"/>
      <c r="C306" s="66"/>
      <c r="D306" s="66"/>
      <c r="E306" s="66"/>
      <c r="F306" s="66"/>
      <c r="H306" s="65"/>
      <c r="I306" s="66"/>
      <c r="J306" s="66"/>
      <c r="K306" s="66"/>
      <c r="L306" s="66"/>
      <c r="M306" s="66"/>
    </row>
    <row r="307">
      <c r="A307" s="65"/>
      <c r="B307" s="66"/>
      <c r="C307" s="66"/>
      <c r="D307" s="66"/>
      <c r="E307" s="66"/>
      <c r="F307" s="66"/>
      <c r="H307" s="65"/>
      <c r="I307" s="66"/>
      <c r="J307" s="66"/>
      <c r="K307" s="66"/>
      <c r="L307" s="66"/>
      <c r="M307" s="66"/>
    </row>
    <row r="308">
      <c r="A308" s="65"/>
      <c r="B308" s="66"/>
      <c r="C308" s="66"/>
      <c r="D308" s="66"/>
      <c r="E308" s="66"/>
      <c r="F308" s="66"/>
      <c r="H308" s="65"/>
      <c r="I308" s="66"/>
      <c r="J308" s="66"/>
      <c r="K308" s="66"/>
      <c r="L308" s="66"/>
      <c r="M308" s="66"/>
    </row>
    <row r="309">
      <c r="A309" s="65"/>
      <c r="B309" s="66"/>
      <c r="C309" s="66"/>
      <c r="D309" s="66"/>
      <c r="E309" s="66"/>
      <c r="F309" s="66"/>
      <c r="H309" s="65"/>
      <c r="I309" s="66"/>
      <c r="J309" s="66"/>
      <c r="K309" s="66"/>
      <c r="L309" s="66"/>
      <c r="M309" s="66"/>
    </row>
    <row r="310">
      <c r="A310" s="65"/>
      <c r="B310" s="66"/>
      <c r="C310" s="66"/>
      <c r="D310" s="66"/>
      <c r="E310" s="66"/>
      <c r="F310" s="66"/>
      <c r="H310" s="65"/>
      <c r="I310" s="66"/>
      <c r="J310" s="66"/>
      <c r="K310" s="66"/>
      <c r="L310" s="66"/>
      <c r="M310" s="66"/>
    </row>
    <row r="311">
      <c r="A311" s="65"/>
      <c r="B311" s="66"/>
      <c r="C311" s="66"/>
      <c r="D311" s="66"/>
      <c r="E311" s="66"/>
      <c r="F311" s="66"/>
      <c r="H311" s="65"/>
      <c r="I311" s="66"/>
      <c r="J311" s="66"/>
      <c r="K311" s="66"/>
      <c r="L311" s="66"/>
      <c r="M311" s="66"/>
    </row>
    <row r="312">
      <c r="A312" s="65"/>
      <c r="B312" s="66"/>
      <c r="C312" s="66"/>
      <c r="D312" s="66"/>
      <c r="E312" s="66"/>
      <c r="F312" s="66"/>
      <c r="H312" s="65"/>
      <c r="I312" s="66"/>
      <c r="J312" s="66"/>
      <c r="K312" s="66"/>
      <c r="L312" s="66"/>
      <c r="M312" s="66"/>
    </row>
    <row r="313">
      <c r="A313" s="65"/>
      <c r="B313" s="66"/>
      <c r="C313" s="66"/>
      <c r="D313" s="66"/>
      <c r="E313" s="66"/>
      <c r="F313" s="66"/>
      <c r="H313" s="65"/>
      <c r="I313" s="66"/>
      <c r="J313" s="66"/>
      <c r="K313" s="66"/>
      <c r="L313" s="66"/>
      <c r="M313" s="66"/>
    </row>
    <row r="314">
      <c r="A314" s="65"/>
      <c r="B314" s="66"/>
      <c r="C314" s="66"/>
      <c r="D314" s="66"/>
      <c r="E314" s="66"/>
      <c r="F314" s="66"/>
      <c r="H314" s="65"/>
      <c r="I314" s="66"/>
      <c r="J314" s="66"/>
      <c r="K314" s="66"/>
      <c r="L314" s="66"/>
      <c r="M314" s="66"/>
    </row>
    <row r="315">
      <c r="A315" s="65"/>
      <c r="B315" s="66"/>
      <c r="C315" s="66"/>
      <c r="D315" s="66"/>
      <c r="E315" s="66"/>
      <c r="F315" s="66"/>
      <c r="H315" s="65"/>
      <c r="I315" s="66"/>
      <c r="J315" s="66"/>
      <c r="K315" s="66"/>
      <c r="L315" s="66"/>
      <c r="M315" s="66"/>
    </row>
    <row r="316">
      <c r="A316" s="65"/>
      <c r="B316" s="66"/>
      <c r="C316" s="66"/>
      <c r="D316" s="66"/>
      <c r="E316" s="66"/>
      <c r="F316" s="66"/>
      <c r="H316" s="65"/>
      <c r="I316" s="66"/>
      <c r="J316" s="66"/>
      <c r="K316" s="66"/>
      <c r="L316" s="66"/>
      <c r="M316" s="66"/>
    </row>
    <row r="317">
      <c r="A317" s="65"/>
      <c r="B317" s="66"/>
      <c r="C317" s="66"/>
      <c r="D317" s="66"/>
      <c r="E317" s="66"/>
      <c r="F317" s="66"/>
      <c r="H317" s="65"/>
      <c r="I317" s="66"/>
      <c r="J317" s="66"/>
      <c r="K317" s="66"/>
      <c r="L317" s="66"/>
      <c r="M317" s="66"/>
    </row>
    <row r="318">
      <c r="A318" s="65"/>
      <c r="B318" s="66"/>
      <c r="C318" s="66"/>
      <c r="D318" s="66"/>
      <c r="E318" s="66"/>
      <c r="F318" s="66"/>
      <c r="H318" s="65"/>
      <c r="I318" s="66"/>
      <c r="J318" s="66"/>
      <c r="K318" s="66"/>
      <c r="L318" s="66"/>
      <c r="M318" s="66"/>
    </row>
    <row r="319">
      <c r="A319" s="65"/>
      <c r="B319" s="66"/>
      <c r="C319" s="66"/>
      <c r="D319" s="66"/>
      <c r="E319" s="66"/>
      <c r="F319" s="66"/>
      <c r="H319" s="65"/>
      <c r="I319" s="66"/>
      <c r="J319" s="66"/>
      <c r="K319" s="66"/>
      <c r="L319" s="66"/>
      <c r="M319" s="66"/>
    </row>
    <row r="320">
      <c r="A320" s="65"/>
      <c r="B320" s="66"/>
      <c r="C320" s="66"/>
      <c r="D320" s="66"/>
      <c r="E320" s="66"/>
      <c r="F320" s="66"/>
      <c r="H320" s="65"/>
      <c r="I320" s="66"/>
      <c r="J320" s="66"/>
      <c r="K320" s="66"/>
      <c r="L320" s="66"/>
      <c r="M320" s="66"/>
    </row>
    <row r="321">
      <c r="A321" s="65"/>
      <c r="B321" s="66"/>
      <c r="C321" s="66"/>
      <c r="D321" s="66"/>
      <c r="E321" s="66"/>
      <c r="F321" s="66"/>
      <c r="H321" s="65"/>
      <c r="I321" s="66"/>
      <c r="J321" s="66"/>
      <c r="K321" s="66"/>
      <c r="L321" s="66"/>
      <c r="M321" s="66"/>
    </row>
    <row r="322">
      <c r="A322" s="65"/>
      <c r="B322" s="66"/>
      <c r="C322" s="66"/>
      <c r="D322" s="66"/>
      <c r="E322" s="66"/>
      <c r="F322" s="66"/>
      <c r="H322" s="65"/>
      <c r="I322" s="66"/>
      <c r="J322" s="66"/>
      <c r="K322" s="66"/>
      <c r="L322" s="66"/>
      <c r="M322" s="66"/>
    </row>
    <row r="323">
      <c r="A323" s="65"/>
      <c r="B323" s="66"/>
      <c r="C323" s="66"/>
      <c r="D323" s="66"/>
      <c r="E323" s="66"/>
      <c r="F323" s="66"/>
      <c r="H323" s="65"/>
      <c r="I323" s="66"/>
      <c r="J323" s="66"/>
      <c r="K323" s="66"/>
      <c r="L323" s="66"/>
      <c r="M323" s="66"/>
    </row>
    <row r="324">
      <c r="A324" s="65"/>
      <c r="B324" s="66"/>
      <c r="C324" s="66"/>
      <c r="D324" s="66"/>
      <c r="E324" s="66"/>
      <c r="F324" s="66"/>
      <c r="H324" s="65"/>
      <c r="I324" s="66"/>
      <c r="J324" s="66"/>
      <c r="K324" s="66"/>
      <c r="L324" s="66"/>
      <c r="M324" s="66"/>
    </row>
    <row r="325">
      <c r="A325" s="65"/>
      <c r="B325" s="66"/>
      <c r="C325" s="66"/>
      <c r="D325" s="66"/>
      <c r="E325" s="66"/>
      <c r="F325" s="66"/>
      <c r="H325" s="65"/>
      <c r="I325" s="66"/>
      <c r="J325" s="66"/>
      <c r="K325" s="66"/>
      <c r="L325" s="66"/>
      <c r="M325" s="66"/>
    </row>
    <row r="326">
      <c r="A326" s="65"/>
      <c r="B326" s="66"/>
      <c r="C326" s="66"/>
      <c r="D326" s="66"/>
      <c r="E326" s="66"/>
      <c r="F326" s="66"/>
      <c r="H326" s="65"/>
      <c r="I326" s="66"/>
      <c r="J326" s="66"/>
      <c r="K326" s="66"/>
      <c r="L326" s="66"/>
      <c r="M326" s="66"/>
    </row>
    <row r="327">
      <c r="A327" s="65"/>
      <c r="B327" s="66"/>
      <c r="C327" s="66"/>
      <c r="D327" s="66"/>
      <c r="E327" s="66"/>
      <c r="F327" s="66"/>
      <c r="H327" s="65"/>
      <c r="I327" s="66"/>
      <c r="J327" s="66"/>
      <c r="K327" s="66"/>
      <c r="L327" s="66"/>
      <c r="M327" s="66"/>
    </row>
    <row r="328">
      <c r="A328" s="65"/>
      <c r="B328" s="66"/>
      <c r="C328" s="66"/>
      <c r="D328" s="66"/>
      <c r="E328" s="66"/>
      <c r="F328" s="66"/>
      <c r="H328" s="65"/>
      <c r="I328" s="66"/>
      <c r="J328" s="66"/>
      <c r="K328" s="66"/>
      <c r="L328" s="66"/>
      <c r="M328" s="66"/>
    </row>
    <row r="329">
      <c r="A329" s="65"/>
      <c r="B329" s="66"/>
      <c r="C329" s="66"/>
      <c r="D329" s="66"/>
      <c r="E329" s="66"/>
      <c r="F329" s="66"/>
      <c r="H329" s="65"/>
      <c r="I329" s="66"/>
      <c r="J329" s="66"/>
      <c r="K329" s="66"/>
      <c r="L329" s="66"/>
      <c r="M329" s="66"/>
    </row>
    <row r="330">
      <c r="A330" s="65"/>
      <c r="B330" s="66"/>
      <c r="C330" s="66"/>
      <c r="D330" s="66"/>
      <c r="E330" s="66"/>
      <c r="F330" s="66"/>
      <c r="H330" s="65"/>
      <c r="I330" s="66"/>
      <c r="J330" s="66"/>
      <c r="K330" s="66"/>
      <c r="L330" s="66"/>
      <c r="M330" s="66"/>
    </row>
    <row r="331">
      <c r="A331" s="65"/>
      <c r="B331" s="66"/>
      <c r="C331" s="66"/>
      <c r="D331" s="66"/>
      <c r="E331" s="66"/>
      <c r="F331" s="66"/>
      <c r="H331" s="65"/>
      <c r="I331" s="66"/>
      <c r="J331" s="66"/>
      <c r="K331" s="66"/>
      <c r="L331" s="66"/>
      <c r="M331" s="66"/>
    </row>
    <row r="332">
      <c r="A332" s="65"/>
      <c r="B332" s="66"/>
      <c r="C332" s="66"/>
      <c r="D332" s="66"/>
      <c r="E332" s="66"/>
      <c r="F332" s="66"/>
      <c r="H332" s="65"/>
      <c r="I332" s="66"/>
      <c r="J332" s="66"/>
      <c r="K332" s="66"/>
      <c r="L332" s="66"/>
      <c r="M332" s="66"/>
    </row>
    <row r="333">
      <c r="A333" s="65"/>
      <c r="B333" s="66"/>
      <c r="C333" s="66"/>
      <c r="D333" s="66"/>
      <c r="E333" s="66"/>
      <c r="F333" s="66"/>
      <c r="H333" s="65"/>
      <c r="I333" s="66"/>
      <c r="J333" s="66"/>
      <c r="K333" s="66"/>
      <c r="L333" s="66"/>
      <c r="M333" s="66"/>
    </row>
    <row r="334">
      <c r="A334" s="65"/>
      <c r="B334" s="66"/>
      <c r="C334" s="66"/>
      <c r="D334" s="66"/>
      <c r="E334" s="66"/>
      <c r="F334" s="66"/>
      <c r="H334" s="65"/>
      <c r="I334" s="66"/>
      <c r="J334" s="66"/>
      <c r="K334" s="66"/>
      <c r="L334" s="66"/>
      <c r="M334" s="66"/>
    </row>
    <row r="335">
      <c r="A335" s="65"/>
      <c r="B335" s="66"/>
      <c r="C335" s="66"/>
      <c r="D335" s="66"/>
      <c r="E335" s="66"/>
      <c r="F335" s="66"/>
      <c r="H335" s="65"/>
      <c r="I335" s="66"/>
      <c r="J335" s="66"/>
      <c r="K335" s="66"/>
      <c r="L335" s="66"/>
      <c r="M335" s="66"/>
    </row>
    <row r="336">
      <c r="A336" s="65"/>
      <c r="B336" s="66"/>
      <c r="C336" s="66"/>
      <c r="D336" s="66"/>
      <c r="E336" s="66"/>
      <c r="F336" s="66"/>
      <c r="H336" s="65"/>
      <c r="I336" s="66"/>
      <c r="J336" s="66"/>
      <c r="K336" s="66"/>
      <c r="L336" s="66"/>
      <c r="M336" s="66"/>
    </row>
    <row r="337">
      <c r="A337" s="65"/>
      <c r="B337" s="66"/>
      <c r="C337" s="66"/>
      <c r="D337" s="66"/>
      <c r="E337" s="66"/>
      <c r="F337" s="66"/>
      <c r="H337" s="65"/>
      <c r="I337" s="66"/>
      <c r="J337" s="66"/>
      <c r="K337" s="66"/>
      <c r="L337" s="66"/>
      <c r="M337" s="66"/>
    </row>
    <row r="338">
      <c r="A338" s="65"/>
      <c r="B338" s="66"/>
      <c r="C338" s="66"/>
      <c r="D338" s="66"/>
      <c r="E338" s="66"/>
      <c r="F338" s="66"/>
      <c r="H338" s="65"/>
      <c r="I338" s="66"/>
      <c r="J338" s="66"/>
      <c r="K338" s="66"/>
      <c r="L338" s="66"/>
      <c r="M338" s="66"/>
    </row>
    <row r="339">
      <c r="A339" s="65"/>
      <c r="B339" s="66"/>
      <c r="C339" s="66"/>
      <c r="D339" s="66"/>
      <c r="E339" s="66"/>
      <c r="F339" s="66"/>
      <c r="H339" s="65"/>
      <c r="I339" s="66"/>
      <c r="J339" s="66"/>
      <c r="K339" s="66"/>
      <c r="L339" s="66"/>
      <c r="M339" s="66"/>
    </row>
    <row r="340">
      <c r="A340" s="65"/>
      <c r="B340" s="66"/>
      <c r="C340" s="66"/>
      <c r="D340" s="66"/>
      <c r="E340" s="66"/>
      <c r="F340" s="66"/>
      <c r="H340" s="65"/>
      <c r="I340" s="66"/>
      <c r="J340" s="66"/>
      <c r="K340" s="66"/>
      <c r="L340" s="66"/>
      <c r="M340" s="66"/>
    </row>
    <row r="341">
      <c r="A341" s="65"/>
      <c r="B341" s="66"/>
      <c r="C341" s="66"/>
      <c r="D341" s="66"/>
      <c r="E341" s="66"/>
      <c r="F341" s="66"/>
      <c r="H341" s="65"/>
      <c r="I341" s="66"/>
      <c r="J341" s="66"/>
      <c r="K341" s="66"/>
      <c r="L341" s="66"/>
      <c r="M341" s="66"/>
    </row>
    <row r="342">
      <c r="A342" s="65"/>
      <c r="B342" s="66"/>
      <c r="C342" s="66"/>
      <c r="D342" s="66"/>
      <c r="E342" s="66"/>
      <c r="F342" s="66"/>
      <c r="H342" s="65"/>
      <c r="I342" s="66"/>
      <c r="J342" s="66"/>
      <c r="K342" s="66"/>
      <c r="L342" s="66"/>
      <c r="M342" s="66"/>
    </row>
    <row r="343">
      <c r="A343" s="65"/>
      <c r="B343" s="66"/>
      <c r="C343" s="66"/>
      <c r="D343" s="66"/>
      <c r="E343" s="66"/>
      <c r="F343" s="66"/>
      <c r="H343" s="65"/>
      <c r="I343" s="66"/>
      <c r="J343" s="66"/>
      <c r="K343" s="66"/>
      <c r="L343" s="66"/>
      <c r="M343" s="66"/>
    </row>
    <row r="344">
      <c r="A344" s="65"/>
      <c r="B344" s="66"/>
      <c r="C344" s="66"/>
      <c r="D344" s="66"/>
      <c r="E344" s="66"/>
      <c r="F344" s="66"/>
      <c r="H344" s="65"/>
      <c r="I344" s="66"/>
      <c r="J344" s="66"/>
      <c r="K344" s="66"/>
      <c r="L344" s="66"/>
      <c r="M344" s="66"/>
    </row>
    <row r="345">
      <c r="A345" s="65"/>
      <c r="B345" s="66"/>
      <c r="C345" s="66"/>
      <c r="D345" s="66"/>
      <c r="E345" s="66"/>
      <c r="F345" s="66"/>
      <c r="H345" s="65"/>
      <c r="I345" s="66"/>
      <c r="J345" s="66"/>
      <c r="K345" s="66"/>
      <c r="L345" s="66"/>
      <c r="M345" s="66"/>
    </row>
    <row r="346">
      <c r="A346" s="65"/>
      <c r="B346" s="66"/>
      <c r="C346" s="66"/>
      <c r="D346" s="66"/>
      <c r="E346" s="66"/>
      <c r="F346" s="66"/>
      <c r="H346" s="65"/>
      <c r="I346" s="66"/>
      <c r="J346" s="66"/>
      <c r="K346" s="66"/>
      <c r="L346" s="66"/>
      <c r="M346" s="66"/>
    </row>
    <row r="347">
      <c r="A347" s="65"/>
      <c r="B347" s="66"/>
      <c r="C347" s="66"/>
      <c r="D347" s="66"/>
      <c r="E347" s="66"/>
      <c r="F347" s="66"/>
      <c r="H347" s="65"/>
      <c r="I347" s="66"/>
      <c r="J347" s="66"/>
      <c r="K347" s="66"/>
      <c r="L347" s="66"/>
      <c r="M347" s="66"/>
    </row>
    <row r="348">
      <c r="A348" s="65"/>
      <c r="B348" s="66"/>
      <c r="C348" s="66"/>
      <c r="D348" s="66"/>
      <c r="E348" s="66"/>
      <c r="F348" s="66"/>
      <c r="H348" s="65"/>
      <c r="I348" s="66"/>
      <c r="J348" s="66"/>
      <c r="K348" s="66"/>
      <c r="L348" s="66"/>
      <c r="M348" s="66"/>
    </row>
    <row r="349">
      <c r="A349" s="65"/>
      <c r="B349" s="66"/>
      <c r="C349" s="66"/>
      <c r="D349" s="66"/>
      <c r="E349" s="66"/>
      <c r="F349" s="66"/>
      <c r="H349" s="65"/>
      <c r="I349" s="66"/>
      <c r="J349" s="66"/>
      <c r="K349" s="66"/>
      <c r="L349" s="66"/>
      <c r="M349" s="66"/>
    </row>
    <row r="350">
      <c r="A350" s="65"/>
      <c r="B350" s="66"/>
      <c r="C350" s="66"/>
      <c r="D350" s="66"/>
      <c r="E350" s="66"/>
      <c r="F350" s="66"/>
      <c r="H350" s="65"/>
      <c r="I350" s="66"/>
      <c r="J350" s="66"/>
      <c r="K350" s="66"/>
      <c r="L350" s="66"/>
      <c r="M350" s="66"/>
    </row>
    <row r="351">
      <c r="A351" s="65"/>
      <c r="B351" s="66"/>
      <c r="C351" s="66"/>
      <c r="D351" s="66"/>
      <c r="E351" s="66"/>
      <c r="F351" s="66"/>
      <c r="H351" s="65"/>
      <c r="I351" s="66"/>
      <c r="J351" s="66"/>
      <c r="K351" s="66"/>
      <c r="L351" s="66"/>
      <c r="M351" s="66"/>
    </row>
    <row r="352">
      <c r="A352" s="65"/>
      <c r="B352" s="66"/>
      <c r="C352" s="66"/>
      <c r="D352" s="66"/>
      <c r="E352" s="66"/>
      <c r="F352" s="66"/>
      <c r="H352" s="65"/>
      <c r="I352" s="66"/>
      <c r="J352" s="66"/>
      <c r="K352" s="66"/>
      <c r="L352" s="66"/>
      <c r="M352" s="66"/>
    </row>
    <row r="353">
      <c r="A353" s="65"/>
      <c r="B353" s="66"/>
      <c r="C353" s="66"/>
      <c r="D353" s="66"/>
      <c r="E353" s="66"/>
      <c r="F353" s="66"/>
      <c r="H353" s="65"/>
      <c r="I353" s="66"/>
      <c r="J353" s="66"/>
      <c r="K353" s="66"/>
      <c r="L353" s="66"/>
      <c r="M353" s="66"/>
    </row>
    <row r="354">
      <c r="A354" s="65"/>
      <c r="B354" s="66"/>
      <c r="C354" s="66"/>
      <c r="D354" s="66"/>
      <c r="E354" s="66"/>
      <c r="F354" s="66"/>
      <c r="H354" s="65"/>
      <c r="I354" s="66"/>
      <c r="J354" s="66"/>
      <c r="K354" s="66"/>
      <c r="L354" s="66"/>
      <c r="M354" s="66"/>
    </row>
    <row r="355">
      <c r="A355" s="65"/>
      <c r="B355" s="66"/>
      <c r="C355" s="66"/>
      <c r="D355" s="66"/>
      <c r="E355" s="66"/>
      <c r="F355" s="66"/>
      <c r="H355" s="65"/>
      <c r="I355" s="66"/>
      <c r="J355" s="66"/>
      <c r="K355" s="66"/>
      <c r="L355" s="66"/>
      <c r="M355" s="66"/>
    </row>
    <row r="356">
      <c r="A356" s="65"/>
      <c r="B356" s="66"/>
      <c r="C356" s="66"/>
      <c r="D356" s="66"/>
      <c r="E356" s="66"/>
      <c r="F356" s="66"/>
      <c r="H356" s="65"/>
      <c r="I356" s="66"/>
      <c r="J356" s="66"/>
      <c r="K356" s="66"/>
      <c r="L356" s="66"/>
      <c r="M356" s="66"/>
    </row>
    <row r="357">
      <c r="A357" s="65"/>
      <c r="B357" s="66"/>
      <c r="C357" s="66"/>
      <c r="D357" s="66"/>
      <c r="E357" s="66"/>
      <c r="F357" s="66"/>
      <c r="H357" s="65"/>
      <c r="I357" s="66"/>
      <c r="J357" s="66"/>
      <c r="K357" s="66"/>
      <c r="L357" s="66"/>
      <c r="M357" s="66"/>
    </row>
    <row r="358">
      <c r="A358" s="65"/>
      <c r="B358" s="66"/>
      <c r="C358" s="66"/>
      <c r="D358" s="66"/>
      <c r="E358" s="66"/>
      <c r="F358" s="66"/>
      <c r="H358" s="65"/>
      <c r="I358" s="66"/>
      <c r="J358" s="66"/>
      <c r="K358" s="66"/>
      <c r="L358" s="66"/>
      <c r="M358" s="66"/>
    </row>
    <row r="359">
      <c r="A359" s="65"/>
      <c r="B359" s="66"/>
      <c r="C359" s="66"/>
      <c r="D359" s="66"/>
      <c r="E359" s="66"/>
      <c r="F359" s="66"/>
      <c r="H359" s="65"/>
      <c r="I359" s="66"/>
      <c r="J359" s="66"/>
      <c r="K359" s="66"/>
      <c r="L359" s="66"/>
      <c r="M359" s="66"/>
    </row>
    <row r="360">
      <c r="A360" s="65"/>
      <c r="B360" s="66"/>
      <c r="C360" s="66"/>
      <c r="D360" s="66"/>
      <c r="E360" s="66"/>
      <c r="F360" s="66"/>
      <c r="H360" s="65"/>
      <c r="I360" s="66"/>
      <c r="J360" s="66"/>
      <c r="K360" s="66"/>
      <c r="L360" s="66"/>
      <c r="M360" s="66"/>
    </row>
    <row r="361">
      <c r="A361" s="65"/>
      <c r="B361" s="66"/>
      <c r="C361" s="66"/>
      <c r="D361" s="66"/>
      <c r="E361" s="66"/>
      <c r="F361" s="66"/>
      <c r="H361" s="65"/>
      <c r="I361" s="66"/>
      <c r="J361" s="66"/>
      <c r="K361" s="66"/>
      <c r="L361" s="66"/>
      <c r="M361" s="66"/>
    </row>
    <row r="362">
      <c r="A362" s="65"/>
      <c r="B362" s="66"/>
      <c r="C362" s="66"/>
      <c r="D362" s="66"/>
      <c r="E362" s="66"/>
      <c r="F362" s="66"/>
      <c r="H362" s="65"/>
      <c r="I362" s="66"/>
      <c r="J362" s="66"/>
      <c r="K362" s="66"/>
      <c r="L362" s="66"/>
      <c r="M362" s="66"/>
    </row>
    <row r="363">
      <c r="A363" s="65"/>
      <c r="B363" s="66"/>
      <c r="C363" s="66"/>
      <c r="D363" s="66"/>
      <c r="E363" s="66"/>
      <c r="F363" s="66"/>
      <c r="H363" s="65"/>
      <c r="I363" s="66"/>
      <c r="J363" s="66"/>
      <c r="K363" s="66"/>
      <c r="L363" s="66"/>
      <c r="M363" s="66"/>
    </row>
    <row r="364">
      <c r="A364" s="65"/>
      <c r="B364" s="66"/>
      <c r="C364" s="66"/>
      <c r="D364" s="66"/>
      <c r="E364" s="66"/>
      <c r="F364" s="66"/>
      <c r="H364" s="65"/>
      <c r="I364" s="66"/>
      <c r="J364" s="66"/>
      <c r="K364" s="66"/>
      <c r="L364" s="66"/>
      <c r="M364" s="66"/>
    </row>
    <row r="365">
      <c r="A365" s="65"/>
      <c r="B365" s="66"/>
      <c r="C365" s="66"/>
      <c r="D365" s="66"/>
      <c r="E365" s="66"/>
      <c r="F365" s="66"/>
      <c r="H365" s="65"/>
      <c r="I365" s="66"/>
      <c r="J365" s="66"/>
      <c r="K365" s="66"/>
      <c r="L365" s="66"/>
      <c r="M365" s="66"/>
    </row>
    <row r="366">
      <c r="A366" s="65"/>
      <c r="B366" s="66"/>
      <c r="C366" s="66"/>
      <c r="D366" s="66"/>
      <c r="E366" s="66"/>
      <c r="F366" s="66"/>
      <c r="H366" s="65"/>
      <c r="I366" s="66"/>
      <c r="J366" s="66"/>
      <c r="K366" s="66"/>
      <c r="L366" s="66"/>
      <c r="M366" s="66"/>
    </row>
    <row r="367">
      <c r="A367" s="65"/>
      <c r="B367" s="66"/>
      <c r="C367" s="66"/>
      <c r="D367" s="66"/>
      <c r="E367" s="66"/>
      <c r="F367" s="66"/>
      <c r="H367" s="65"/>
      <c r="I367" s="66"/>
      <c r="J367" s="66"/>
      <c r="K367" s="66"/>
      <c r="L367" s="66"/>
      <c r="M367" s="66"/>
    </row>
    <row r="368">
      <c r="A368" s="65"/>
      <c r="B368" s="66"/>
      <c r="C368" s="66"/>
      <c r="D368" s="66"/>
      <c r="E368" s="66"/>
      <c r="F368" s="66"/>
      <c r="H368" s="65"/>
      <c r="I368" s="66"/>
      <c r="J368" s="66"/>
      <c r="K368" s="66"/>
      <c r="L368" s="66"/>
      <c r="M368" s="66"/>
    </row>
    <row r="369">
      <c r="A369" s="65"/>
      <c r="B369" s="66"/>
      <c r="C369" s="66"/>
      <c r="D369" s="66"/>
      <c r="E369" s="66"/>
      <c r="F369" s="66"/>
      <c r="H369" s="65"/>
      <c r="I369" s="66"/>
      <c r="J369" s="66"/>
      <c r="K369" s="66"/>
      <c r="L369" s="66"/>
      <c r="M369" s="66"/>
    </row>
    <row r="370">
      <c r="A370" s="65"/>
      <c r="B370" s="66"/>
      <c r="C370" s="66"/>
      <c r="D370" s="66"/>
      <c r="E370" s="66"/>
      <c r="F370" s="66"/>
      <c r="H370" s="65"/>
      <c r="I370" s="66"/>
      <c r="J370" s="66"/>
      <c r="K370" s="66"/>
      <c r="L370" s="66"/>
      <c r="M370" s="66"/>
    </row>
    <row r="371">
      <c r="A371" s="65"/>
      <c r="B371" s="66"/>
      <c r="C371" s="66"/>
      <c r="D371" s="66"/>
      <c r="E371" s="66"/>
      <c r="F371" s="66"/>
      <c r="H371" s="65"/>
      <c r="I371" s="66"/>
      <c r="J371" s="66"/>
      <c r="K371" s="66"/>
      <c r="L371" s="66"/>
      <c r="M371" s="66"/>
    </row>
    <row r="372">
      <c r="A372" s="65"/>
      <c r="B372" s="66"/>
      <c r="C372" s="66"/>
      <c r="D372" s="66"/>
      <c r="E372" s="66"/>
      <c r="F372" s="66"/>
      <c r="H372" s="65"/>
      <c r="I372" s="66"/>
      <c r="J372" s="66"/>
      <c r="K372" s="66"/>
      <c r="L372" s="66"/>
      <c r="M372" s="66"/>
    </row>
    <row r="373">
      <c r="A373" s="65"/>
      <c r="B373" s="66"/>
      <c r="C373" s="66"/>
      <c r="D373" s="66"/>
      <c r="E373" s="66"/>
      <c r="F373" s="66"/>
      <c r="H373" s="65"/>
      <c r="I373" s="66"/>
      <c r="J373" s="66"/>
      <c r="K373" s="66"/>
      <c r="L373" s="66"/>
      <c r="M373" s="66"/>
    </row>
    <row r="374">
      <c r="A374" s="65"/>
      <c r="B374" s="66"/>
      <c r="C374" s="66"/>
      <c r="D374" s="66"/>
      <c r="E374" s="66"/>
      <c r="F374" s="66"/>
      <c r="H374" s="65"/>
      <c r="I374" s="66"/>
      <c r="J374" s="66"/>
      <c r="K374" s="66"/>
      <c r="L374" s="66"/>
      <c r="M374" s="66"/>
    </row>
    <row r="375">
      <c r="A375" s="65"/>
      <c r="B375" s="66"/>
      <c r="C375" s="66"/>
      <c r="D375" s="66"/>
      <c r="E375" s="66"/>
      <c r="F375" s="66"/>
      <c r="H375" s="65"/>
      <c r="I375" s="66"/>
      <c r="J375" s="66"/>
      <c r="K375" s="66"/>
      <c r="L375" s="66"/>
      <c r="M375" s="66"/>
    </row>
    <row r="376">
      <c r="A376" s="65"/>
      <c r="B376" s="66"/>
      <c r="C376" s="66"/>
      <c r="D376" s="66"/>
      <c r="E376" s="66"/>
      <c r="F376" s="66"/>
      <c r="H376" s="65"/>
      <c r="I376" s="66"/>
      <c r="J376" s="66"/>
      <c r="K376" s="66"/>
      <c r="L376" s="66"/>
      <c r="M376" s="66"/>
    </row>
    <row r="377">
      <c r="A377" s="65"/>
      <c r="B377" s="66"/>
      <c r="C377" s="66"/>
      <c r="D377" s="66"/>
      <c r="E377" s="66"/>
      <c r="F377" s="66"/>
      <c r="H377" s="65"/>
      <c r="I377" s="66"/>
      <c r="J377" s="66"/>
      <c r="K377" s="66"/>
      <c r="L377" s="66"/>
      <c r="M377" s="66"/>
    </row>
    <row r="378">
      <c r="A378" s="65"/>
      <c r="B378" s="66"/>
      <c r="C378" s="66"/>
      <c r="D378" s="66"/>
      <c r="E378" s="66"/>
      <c r="F378" s="66"/>
      <c r="H378" s="65"/>
      <c r="I378" s="66"/>
      <c r="J378" s="66"/>
      <c r="K378" s="66"/>
      <c r="L378" s="66"/>
      <c r="M378" s="66"/>
    </row>
    <row r="379">
      <c r="A379" s="65"/>
      <c r="B379" s="66"/>
      <c r="C379" s="66"/>
      <c r="D379" s="66"/>
      <c r="E379" s="66"/>
      <c r="F379" s="66"/>
      <c r="H379" s="65"/>
      <c r="I379" s="66"/>
      <c r="J379" s="66"/>
      <c r="K379" s="66"/>
      <c r="L379" s="66"/>
      <c r="M379" s="66"/>
    </row>
    <row r="380">
      <c r="A380" s="65"/>
      <c r="B380" s="66"/>
      <c r="C380" s="66"/>
      <c r="D380" s="66"/>
      <c r="E380" s="66"/>
      <c r="F380" s="66"/>
      <c r="H380" s="65"/>
      <c r="I380" s="66"/>
      <c r="J380" s="66"/>
      <c r="K380" s="66"/>
      <c r="L380" s="66"/>
      <c r="M380" s="66"/>
    </row>
    <row r="381">
      <c r="A381" s="65"/>
      <c r="B381" s="66"/>
      <c r="C381" s="66"/>
      <c r="D381" s="66"/>
      <c r="E381" s="66"/>
      <c r="F381" s="66"/>
      <c r="H381" s="65"/>
      <c r="I381" s="66"/>
      <c r="J381" s="66"/>
      <c r="K381" s="66"/>
      <c r="L381" s="66"/>
      <c r="M381" s="66"/>
    </row>
    <row r="382">
      <c r="A382" s="65"/>
      <c r="B382" s="66"/>
      <c r="C382" s="66"/>
      <c r="D382" s="66"/>
      <c r="E382" s="66"/>
      <c r="F382" s="66"/>
      <c r="H382" s="65"/>
      <c r="I382" s="66"/>
      <c r="J382" s="66"/>
      <c r="K382" s="66"/>
      <c r="L382" s="66"/>
      <c r="M382" s="66"/>
    </row>
    <row r="383">
      <c r="A383" s="65"/>
      <c r="B383" s="66"/>
      <c r="C383" s="66"/>
      <c r="D383" s="66"/>
      <c r="E383" s="66"/>
      <c r="F383" s="66"/>
      <c r="H383" s="65"/>
      <c r="I383" s="66"/>
      <c r="J383" s="66"/>
      <c r="K383" s="66"/>
      <c r="L383" s="66"/>
      <c r="M383" s="66"/>
    </row>
    <row r="384">
      <c r="A384" s="65"/>
      <c r="B384" s="66"/>
      <c r="C384" s="66"/>
      <c r="D384" s="66"/>
      <c r="E384" s="66"/>
      <c r="F384" s="66"/>
      <c r="H384" s="65"/>
      <c r="I384" s="66"/>
      <c r="J384" s="66"/>
      <c r="K384" s="66"/>
      <c r="L384" s="66"/>
      <c r="M384" s="66"/>
    </row>
    <row r="385">
      <c r="A385" s="65"/>
      <c r="B385" s="66"/>
      <c r="C385" s="66"/>
      <c r="D385" s="66"/>
      <c r="E385" s="66"/>
      <c r="F385" s="66"/>
      <c r="H385" s="65"/>
      <c r="I385" s="66"/>
      <c r="J385" s="66"/>
      <c r="K385" s="66"/>
      <c r="L385" s="66"/>
      <c r="M385" s="66"/>
    </row>
    <row r="386">
      <c r="A386" s="65"/>
      <c r="B386" s="66"/>
      <c r="C386" s="66"/>
      <c r="D386" s="66"/>
      <c r="E386" s="66"/>
      <c r="F386" s="66"/>
      <c r="H386" s="65"/>
      <c r="I386" s="66"/>
      <c r="J386" s="66"/>
      <c r="K386" s="66"/>
      <c r="L386" s="66"/>
      <c r="M386" s="66"/>
    </row>
    <row r="387">
      <c r="A387" s="65"/>
      <c r="B387" s="66"/>
      <c r="C387" s="66"/>
      <c r="D387" s="66"/>
      <c r="E387" s="66"/>
      <c r="F387" s="66"/>
      <c r="H387" s="65"/>
      <c r="I387" s="66"/>
      <c r="J387" s="66"/>
      <c r="K387" s="66"/>
      <c r="L387" s="66"/>
      <c r="M387" s="66"/>
    </row>
    <row r="388">
      <c r="A388" s="65"/>
      <c r="B388" s="66"/>
      <c r="C388" s="66"/>
      <c r="D388" s="66"/>
      <c r="E388" s="66"/>
      <c r="F388" s="66"/>
      <c r="H388" s="65"/>
      <c r="I388" s="66"/>
      <c r="J388" s="66"/>
      <c r="K388" s="66"/>
      <c r="L388" s="66"/>
      <c r="M388" s="66"/>
    </row>
    <row r="389">
      <c r="A389" s="65"/>
      <c r="B389" s="66"/>
      <c r="C389" s="66"/>
      <c r="D389" s="66"/>
      <c r="E389" s="66"/>
      <c r="F389" s="66"/>
      <c r="H389" s="65"/>
      <c r="I389" s="66"/>
      <c r="J389" s="66"/>
      <c r="K389" s="66"/>
      <c r="L389" s="66"/>
      <c r="M389" s="66"/>
    </row>
    <row r="390">
      <c r="A390" s="65"/>
      <c r="B390" s="66"/>
      <c r="C390" s="66"/>
      <c r="D390" s="66"/>
      <c r="E390" s="66"/>
      <c r="F390" s="66"/>
      <c r="H390" s="65"/>
      <c r="I390" s="66"/>
      <c r="J390" s="66"/>
      <c r="K390" s="66"/>
      <c r="L390" s="66"/>
      <c r="M390" s="66"/>
    </row>
    <row r="391">
      <c r="A391" s="65"/>
      <c r="B391" s="66"/>
      <c r="C391" s="66"/>
      <c r="D391" s="66"/>
      <c r="E391" s="66"/>
      <c r="F391" s="66"/>
      <c r="H391" s="65"/>
      <c r="I391" s="66"/>
      <c r="J391" s="66"/>
      <c r="K391" s="66"/>
      <c r="L391" s="66"/>
      <c r="M391" s="66"/>
    </row>
    <row r="392">
      <c r="A392" s="65"/>
      <c r="B392" s="66"/>
      <c r="C392" s="66"/>
      <c r="D392" s="66"/>
      <c r="E392" s="66"/>
      <c r="F392" s="66"/>
      <c r="H392" s="65"/>
      <c r="I392" s="66"/>
      <c r="J392" s="66"/>
      <c r="K392" s="66"/>
      <c r="L392" s="66"/>
      <c r="M392" s="66"/>
    </row>
    <row r="393">
      <c r="A393" s="65"/>
      <c r="B393" s="66"/>
      <c r="C393" s="66"/>
      <c r="D393" s="66"/>
      <c r="E393" s="66"/>
      <c r="F393" s="66"/>
      <c r="H393" s="65"/>
      <c r="I393" s="66"/>
      <c r="J393" s="66"/>
      <c r="K393" s="66"/>
      <c r="L393" s="66"/>
      <c r="M393" s="66"/>
    </row>
    <row r="394">
      <c r="A394" s="65"/>
      <c r="B394" s="66"/>
      <c r="C394" s="66"/>
      <c r="D394" s="66"/>
      <c r="E394" s="66"/>
      <c r="F394" s="66"/>
      <c r="H394" s="65"/>
      <c r="I394" s="66"/>
      <c r="J394" s="66"/>
      <c r="K394" s="66"/>
      <c r="L394" s="66"/>
      <c r="M394" s="66"/>
    </row>
    <row r="395">
      <c r="A395" s="65"/>
      <c r="B395" s="66"/>
      <c r="C395" s="66"/>
      <c r="D395" s="66"/>
      <c r="E395" s="66"/>
      <c r="F395" s="66"/>
      <c r="H395" s="65"/>
      <c r="I395" s="66"/>
      <c r="J395" s="66"/>
      <c r="K395" s="66"/>
      <c r="L395" s="66"/>
      <c r="M395" s="66"/>
    </row>
    <row r="396">
      <c r="A396" s="65"/>
      <c r="B396" s="66"/>
      <c r="C396" s="66"/>
      <c r="D396" s="66"/>
      <c r="E396" s="66"/>
      <c r="F396" s="66"/>
      <c r="H396" s="65"/>
      <c r="I396" s="66"/>
      <c r="J396" s="66"/>
      <c r="K396" s="66"/>
      <c r="L396" s="66"/>
      <c r="M396" s="66"/>
    </row>
    <row r="397">
      <c r="A397" s="65"/>
      <c r="B397" s="66"/>
      <c r="C397" s="66"/>
      <c r="D397" s="66"/>
      <c r="E397" s="66"/>
      <c r="F397" s="66"/>
      <c r="H397" s="65"/>
      <c r="I397" s="66"/>
      <c r="J397" s="66"/>
      <c r="K397" s="66"/>
      <c r="L397" s="66"/>
      <c r="M397" s="66"/>
    </row>
    <row r="398">
      <c r="A398" s="65"/>
      <c r="B398" s="66"/>
      <c r="C398" s="66"/>
      <c r="D398" s="66"/>
      <c r="E398" s="66"/>
      <c r="F398" s="66"/>
      <c r="H398" s="65"/>
      <c r="I398" s="66"/>
      <c r="J398" s="66"/>
      <c r="K398" s="66"/>
      <c r="L398" s="66"/>
      <c r="M398" s="66"/>
    </row>
    <row r="399">
      <c r="A399" s="65"/>
      <c r="B399" s="66"/>
      <c r="C399" s="66"/>
      <c r="D399" s="66"/>
      <c r="E399" s="66"/>
      <c r="F399" s="66"/>
      <c r="H399" s="65"/>
      <c r="I399" s="66"/>
      <c r="J399" s="66"/>
      <c r="K399" s="66"/>
      <c r="L399" s="66"/>
      <c r="M399" s="66"/>
    </row>
    <row r="400">
      <c r="A400" s="65"/>
      <c r="B400" s="66"/>
      <c r="C400" s="66"/>
      <c r="D400" s="66"/>
      <c r="E400" s="66"/>
      <c r="F400" s="66"/>
      <c r="H400" s="65"/>
      <c r="I400" s="66"/>
      <c r="J400" s="66"/>
      <c r="K400" s="66"/>
      <c r="L400" s="66"/>
      <c r="M400" s="66"/>
    </row>
    <row r="401">
      <c r="A401" s="65"/>
      <c r="B401" s="66"/>
      <c r="C401" s="66"/>
      <c r="D401" s="66"/>
      <c r="E401" s="66"/>
      <c r="F401" s="66"/>
      <c r="H401" s="65"/>
      <c r="I401" s="66"/>
      <c r="J401" s="66"/>
      <c r="K401" s="66"/>
      <c r="L401" s="66"/>
      <c r="M401" s="66"/>
    </row>
    <row r="402">
      <c r="A402" s="65"/>
      <c r="B402" s="66"/>
      <c r="C402" s="66"/>
      <c r="D402" s="66"/>
      <c r="E402" s="66"/>
      <c r="F402" s="66"/>
      <c r="H402" s="65"/>
      <c r="I402" s="66"/>
      <c r="J402" s="66"/>
      <c r="K402" s="66"/>
      <c r="L402" s="66"/>
      <c r="M402" s="66"/>
    </row>
    <row r="403">
      <c r="A403" s="65"/>
      <c r="B403" s="66"/>
      <c r="C403" s="66"/>
      <c r="D403" s="66"/>
      <c r="E403" s="66"/>
      <c r="F403" s="66"/>
      <c r="H403" s="65"/>
      <c r="I403" s="66"/>
      <c r="J403" s="66"/>
      <c r="K403" s="66"/>
      <c r="L403" s="66"/>
      <c r="M403" s="66"/>
    </row>
    <row r="404">
      <c r="A404" s="65"/>
      <c r="B404" s="66"/>
      <c r="C404" s="66"/>
      <c r="D404" s="66"/>
      <c r="E404" s="66"/>
      <c r="F404" s="66"/>
      <c r="H404" s="65"/>
      <c r="I404" s="66"/>
      <c r="J404" s="66"/>
      <c r="K404" s="66"/>
      <c r="L404" s="66"/>
      <c r="M404" s="66"/>
    </row>
    <row r="405">
      <c r="A405" s="65"/>
      <c r="B405" s="66"/>
      <c r="C405" s="66"/>
      <c r="D405" s="66"/>
      <c r="E405" s="66"/>
      <c r="F405" s="66"/>
      <c r="H405" s="65"/>
      <c r="I405" s="66"/>
      <c r="J405" s="66"/>
      <c r="K405" s="66"/>
      <c r="L405" s="66"/>
      <c r="M405" s="66"/>
    </row>
    <row r="406">
      <c r="A406" s="65"/>
      <c r="B406" s="66"/>
      <c r="C406" s="66"/>
      <c r="D406" s="66"/>
      <c r="E406" s="66"/>
      <c r="F406" s="66"/>
      <c r="H406" s="65"/>
      <c r="I406" s="66"/>
      <c r="J406" s="66"/>
      <c r="K406" s="66"/>
      <c r="L406" s="66"/>
      <c r="M406" s="66"/>
    </row>
    <row r="407">
      <c r="A407" s="65"/>
      <c r="B407" s="66"/>
      <c r="C407" s="66"/>
      <c r="D407" s="66"/>
      <c r="E407" s="66"/>
      <c r="F407" s="66"/>
      <c r="H407" s="65"/>
      <c r="I407" s="66"/>
      <c r="J407" s="66"/>
      <c r="K407" s="66"/>
      <c r="L407" s="66"/>
      <c r="M407" s="66"/>
    </row>
    <row r="408">
      <c r="A408" s="65"/>
      <c r="B408" s="66"/>
      <c r="C408" s="66"/>
      <c r="D408" s="66"/>
      <c r="E408" s="66"/>
      <c r="F408" s="66"/>
      <c r="H408" s="65"/>
      <c r="I408" s="66"/>
      <c r="J408" s="66"/>
      <c r="K408" s="66"/>
      <c r="L408" s="66"/>
      <c r="M408" s="66"/>
    </row>
    <row r="409">
      <c r="A409" s="65"/>
      <c r="B409" s="66"/>
      <c r="C409" s="66"/>
      <c r="D409" s="66"/>
      <c r="E409" s="66"/>
      <c r="F409" s="66"/>
      <c r="H409" s="65"/>
      <c r="I409" s="66"/>
      <c r="J409" s="66"/>
      <c r="K409" s="66"/>
      <c r="L409" s="66"/>
      <c r="M409" s="66"/>
    </row>
    <row r="410">
      <c r="A410" s="65"/>
      <c r="B410" s="66"/>
      <c r="C410" s="66"/>
      <c r="D410" s="66"/>
      <c r="E410" s="66"/>
      <c r="F410" s="66"/>
      <c r="H410" s="65"/>
      <c r="I410" s="66"/>
      <c r="J410" s="66"/>
      <c r="K410" s="66"/>
      <c r="L410" s="66"/>
      <c r="M410" s="66"/>
    </row>
    <row r="411">
      <c r="A411" s="65"/>
      <c r="B411" s="66"/>
      <c r="C411" s="66"/>
      <c r="D411" s="66"/>
      <c r="E411" s="66"/>
      <c r="F411" s="66"/>
      <c r="H411" s="65"/>
      <c r="I411" s="66"/>
      <c r="J411" s="66"/>
      <c r="K411" s="66"/>
      <c r="L411" s="66"/>
      <c r="M411" s="66"/>
    </row>
    <row r="412">
      <c r="A412" s="65"/>
      <c r="B412" s="66"/>
      <c r="C412" s="66"/>
      <c r="D412" s="66"/>
      <c r="E412" s="66"/>
      <c r="F412" s="66"/>
      <c r="H412" s="65"/>
      <c r="I412" s="66"/>
      <c r="J412" s="66"/>
      <c r="K412" s="66"/>
      <c r="L412" s="66"/>
      <c r="M412" s="66"/>
    </row>
    <row r="413">
      <c r="A413" s="65"/>
      <c r="B413" s="66"/>
      <c r="C413" s="66"/>
      <c r="D413" s="66"/>
      <c r="E413" s="66"/>
      <c r="F413" s="66"/>
      <c r="H413" s="65"/>
      <c r="I413" s="66"/>
      <c r="J413" s="66"/>
      <c r="K413" s="66"/>
      <c r="L413" s="66"/>
      <c r="M413" s="66"/>
    </row>
    <row r="414">
      <c r="A414" s="65"/>
      <c r="B414" s="66"/>
      <c r="C414" s="66"/>
      <c r="D414" s="66"/>
      <c r="E414" s="66"/>
      <c r="F414" s="66"/>
      <c r="H414" s="65"/>
      <c r="I414" s="66"/>
      <c r="J414" s="66"/>
      <c r="K414" s="66"/>
      <c r="L414" s="66"/>
      <c r="M414" s="66"/>
    </row>
    <row r="415">
      <c r="A415" s="65"/>
      <c r="B415" s="66"/>
      <c r="C415" s="66"/>
      <c r="D415" s="66"/>
      <c r="E415" s="66"/>
      <c r="F415" s="66"/>
      <c r="H415" s="65"/>
      <c r="I415" s="66"/>
      <c r="J415" s="66"/>
      <c r="K415" s="66"/>
      <c r="L415" s="66"/>
      <c r="M415" s="66"/>
    </row>
    <row r="416">
      <c r="A416" s="65"/>
      <c r="B416" s="66"/>
      <c r="C416" s="66"/>
      <c r="D416" s="66"/>
      <c r="E416" s="66"/>
      <c r="F416" s="66"/>
      <c r="H416" s="65"/>
      <c r="I416" s="66"/>
      <c r="J416" s="66"/>
      <c r="K416" s="66"/>
      <c r="L416" s="66"/>
      <c r="M416" s="66"/>
    </row>
    <row r="417">
      <c r="A417" s="65"/>
      <c r="B417" s="66"/>
      <c r="C417" s="66"/>
      <c r="D417" s="66"/>
      <c r="E417" s="66"/>
      <c r="F417" s="66"/>
      <c r="H417" s="65"/>
      <c r="I417" s="66"/>
      <c r="J417" s="66"/>
      <c r="K417" s="66"/>
      <c r="L417" s="66"/>
      <c r="M417" s="66"/>
    </row>
    <row r="418">
      <c r="A418" s="65"/>
      <c r="B418" s="66"/>
      <c r="C418" s="66"/>
      <c r="D418" s="66"/>
      <c r="E418" s="66"/>
      <c r="F418" s="66"/>
      <c r="H418" s="65"/>
      <c r="I418" s="66"/>
      <c r="J418" s="66"/>
      <c r="K418" s="66"/>
      <c r="L418" s="66"/>
      <c r="M418" s="66"/>
    </row>
    <row r="419">
      <c r="A419" s="65"/>
      <c r="B419" s="66"/>
      <c r="C419" s="66"/>
      <c r="D419" s="66"/>
      <c r="E419" s="66"/>
      <c r="F419" s="66"/>
      <c r="H419" s="65"/>
      <c r="I419" s="66"/>
      <c r="J419" s="66"/>
      <c r="K419" s="66"/>
      <c r="L419" s="66"/>
      <c r="M419" s="66"/>
    </row>
    <row r="420">
      <c r="A420" s="65"/>
      <c r="B420" s="66"/>
      <c r="C420" s="66"/>
      <c r="D420" s="66"/>
      <c r="E420" s="66"/>
      <c r="F420" s="66"/>
      <c r="H420" s="65"/>
      <c r="I420" s="66"/>
      <c r="J420" s="66"/>
      <c r="K420" s="66"/>
      <c r="L420" s="66"/>
      <c r="M420" s="66"/>
    </row>
    <row r="421">
      <c r="A421" s="65"/>
      <c r="B421" s="66"/>
      <c r="C421" s="66"/>
      <c r="D421" s="66"/>
      <c r="E421" s="66"/>
      <c r="F421" s="66"/>
      <c r="H421" s="65"/>
      <c r="I421" s="66"/>
      <c r="J421" s="66"/>
      <c r="K421" s="66"/>
      <c r="L421" s="66"/>
      <c r="M421" s="66"/>
    </row>
    <row r="422">
      <c r="A422" s="65"/>
      <c r="B422" s="66"/>
      <c r="C422" s="66"/>
      <c r="D422" s="66"/>
      <c r="E422" s="66"/>
      <c r="F422" s="66"/>
      <c r="H422" s="65"/>
      <c r="I422" s="66"/>
      <c r="J422" s="66"/>
      <c r="K422" s="66"/>
      <c r="L422" s="66"/>
      <c r="M422" s="66"/>
    </row>
    <row r="423">
      <c r="A423" s="65"/>
      <c r="B423" s="66"/>
      <c r="C423" s="66"/>
      <c r="D423" s="66"/>
      <c r="E423" s="66"/>
      <c r="F423" s="66"/>
      <c r="H423" s="65"/>
      <c r="I423" s="66"/>
      <c r="J423" s="66"/>
      <c r="K423" s="66"/>
      <c r="L423" s="66"/>
      <c r="M423" s="66"/>
    </row>
    <row r="424">
      <c r="A424" s="65"/>
      <c r="B424" s="66"/>
      <c r="C424" s="66"/>
      <c r="D424" s="66"/>
      <c r="E424" s="66"/>
      <c r="F424" s="66"/>
      <c r="H424" s="65"/>
      <c r="I424" s="66"/>
      <c r="J424" s="66"/>
      <c r="K424" s="66"/>
      <c r="L424" s="66"/>
      <c r="M424" s="66"/>
    </row>
    <row r="425">
      <c r="A425" s="65"/>
      <c r="B425" s="66"/>
      <c r="C425" s="66"/>
      <c r="D425" s="66"/>
      <c r="E425" s="66"/>
      <c r="F425" s="66"/>
      <c r="H425" s="65"/>
      <c r="I425" s="66"/>
      <c r="J425" s="66"/>
      <c r="K425" s="66"/>
      <c r="L425" s="66"/>
      <c r="M425" s="66"/>
    </row>
    <row r="426">
      <c r="A426" s="65"/>
      <c r="B426" s="66"/>
      <c r="C426" s="66"/>
      <c r="D426" s="66"/>
      <c r="E426" s="66"/>
      <c r="F426" s="66"/>
      <c r="H426" s="65"/>
      <c r="I426" s="66"/>
      <c r="J426" s="66"/>
      <c r="K426" s="66"/>
      <c r="L426" s="66"/>
      <c r="M426" s="66"/>
    </row>
    <row r="427">
      <c r="A427" s="65"/>
      <c r="B427" s="66"/>
      <c r="C427" s="66"/>
      <c r="D427" s="66"/>
      <c r="E427" s="66"/>
      <c r="F427" s="66"/>
      <c r="H427" s="65"/>
      <c r="I427" s="66"/>
      <c r="J427" s="66"/>
      <c r="K427" s="66"/>
      <c r="L427" s="66"/>
      <c r="M427" s="66"/>
    </row>
    <row r="428">
      <c r="A428" s="65"/>
      <c r="B428" s="66"/>
      <c r="C428" s="66"/>
      <c r="D428" s="66"/>
      <c r="E428" s="66"/>
      <c r="F428" s="66"/>
      <c r="H428" s="65"/>
      <c r="I428" s="66"/>
      <c r="J428" s="66"/>
      <c r="K428" s="66"/>
      <c r="L428" s="66"/>
      <c r="M428" s="66"/>
    </row>
    <row r="429">
      <c r="A429" s="65"/>
      <c r="B429" s="66"/>
      <c r="C429" s="66"/>
      <c r="D429" s="66"/>
      <c r="E429" s="66"/>
      <c r="F429" s="66"/>
      <c r="H429" s="65"/>
      <c r="I429" s="66"/>
      <c r="J429" s="66"/>
      <c r="K429" s="66"/>
      <c r="L429" s="66"/>
      <c r="M429" s="66"/>
    </row>
    <row r="430">
      <c r="A430" s="65"/>
      <c r="B430" s="66"/>
      <c r="C430" s="66"/>
      <c r="D430" s="66"/>
      <c r="E430" s="66"/>
      <c r="F430" s="66"/>
      <c r="H430" s="65"/>
      <c r="I430" s="66"/>
      <c r="J430" s="66"/>
      <c r="K430" s="66"/>
      <c r="L430" s="66"/>
      <c r="M430" s="66"/>
    </row>
    <row r="431">
      <c r="A431" s="65"/>
      <c r="B431" s="66"/>
      <c r="C431" s="66"/>
      <c r="D431" s="66"/>
      <c r="E431" s="66"/>
      <c r="F431" s="66"/>
      <c r="H431" s="65"/>
      <c r="I431" s="66"/>
      <c r="J431" s="66"/>
      <c r="K431" s="66"/>
      <c r="L431" s="66"/>
      <c r="M431" s="66"/>
    </row>
    <row r="432">
      <c r="A432" s="65"/>
      <c r="B432" s="66"/>
      <c r="C432" s="66"/>
      <c r="D432" s="66"/>
      <c r="E432" s="66"/>
      <c r="F432" s="66"/>
      <c r="H432" s="65"/>
      <c r="I432" s="66"/>
      <c r="J432" s="66"/>
      <c r="K432" s="66"/>
      <c r="L432" s="66"/>
      <c r="M432" s="66"/>
    </row>
    <row r="433">
      <c r="A433" s="65"/>
      <c r="B433" s="66"/>
      <c r="C433" s="66"/>
      <c r="D433" s="66"/>
      <c r="E433" s="66"/>
      <c r="F433" s="66"/>
      <c r="H433" s="65"/>
      <c r="I433" s="66"/>
      <c r="J433" s="66"/>
      <c r="K433" s="66"/>
      <c r="L433" s="66"/>
      <c r="M433" s="66"/>
    </row>
    <row r="434">
      <c r="A434" s="65"/>
      <c r="B434" s="66"/>
      <c r="C434" s="66"/>
      <c r="D434" s="66"/>
      <c r="E434" s="66"/>
      <c r="F434" s="66"/>
      <c r="H434" s="65"/>
      <c r="I434" s="66"/>
      <c r="J434" s="66"/>
      <c r="K434" s="66"/>
      <c r="L434" s="66"/>
      <c r="M434" s="66"/>
    </row>
    <row r="435">
      <c r="A435" s="65"/>
      <c r="B435" s="66"/>
      <c r="C435" s="66"/>
      <c r="D435" s="66"/>
      <c r="E435" s="66"/>
      <c r="F435" s="66"/>
      <c r="H435" s="65"/>
      <c r="I435" s="66"/>
      <c r="J435" s="66"/>
      <c r="K435" s="66"/>
      <c r="L435" s="66"/>
      <c r="M435" s="66"/>
    </row>
    <row r="436">
      <c r="A436" s="65"/>
      <c r="B436" s="66"/>
      <c r="C436" s="66"/>
      <c r="D436" s="66"/>
      <c r="E436" s="66"/>
      <c r="F436" s="66"/>
      <c r="H436" s="65"/>
      <c r="I436" s="66"/>
      <c r="J436" s="66"/>
      <c r="K436" s="66"/>
      <c r="L436" s="66"/>
      <c r="M436" s="66"/>
    </row>
    <row r="437">
      <c r="A437" s="65"/>
      <c r="B437" s="66"/>
      <c r="C437" s="66"/>
      <c r="D437" s="66"/>
      <c r="E437" s="66"/>
      <c r="F437" s="66"/>
      <c r="H437" s="65"/>
      <c r="I437" s="66"/>
      <c r="J437" s="66"/>
      <c r="K437" s="66"/>
      <c r="L437" s="66"/>
      <c r="M437" s="66"/>
    </row>
    <row r="438">
      <c r="A438" s="65"/>
      <c r="B438" s="66"/>
      <c r="C438" s="66"/>
      <c r="D438" s="66"/>
      <c r="E438" s="66"/>
      <c r="F438" s="66"/>
      <c r="H438" s="65"/>
      <c r="I438" s="66"/>
      <c r="J438" s="66"/>
      <c r="K438" s="66"/>
      <c r="L438" s="66"/>
      <c r="M438" s="66"/>
    </row>
    <row r="439">
      <c r="A439" s="65"/>
      <c r="B439" s="66"/>
      <c r="C439" s="66"/>
      <c r="D439" s="66"/>
      <c r="E439" s="66"/>
      <c r="F439" s="66"/>
      <c r="H439" s="65"/>
      <c r="I439" s="66"/>
      <c r="J439" s="66"/>
      <c r="K439" s="66"/>
      <c r="L439" s="66"/>
      <c r="M439" s="66"/>
    </row>
    <row r="440">
      <c r="A440" s="65"/>
      <c r="B440" s="66"/>
      <c r="C440" s="66"/>
      <c r="D440" s="66"/>
      <c r="E440" s="66"/>
      <c r="F440" s="66"/>
      <c r="H440" s="65"/>
      <c r="I440" s="66"/>
      <c r="J440" s="66"/>
      <c r="K440" s="66"/>
      <c r="L440" s="66"/>
      <c r="M440" s="66"/>
    </row>
    <row r="441">
      <c r="A441" s="65"/>
      <c r="B441" s="66"/>
      <c r="C441" s="66"/>
      <c r="D441" s="66"/>
      <c r="E441" s="66"/>
      <c r="F441" s="66"/>
      <c r="H441" s="65"/>
      <c r="I441" s="66"/>
      <c r="J441" s="66"/>
      <c r="K441" s="66"/>
      <c r="L441" s="66"/>
      <c r="M441" s="66"/>
    </row>
    <row r="442">
      <c r="A442" s="65"/>
      <c r="B442" s="66"/>
      <c r="C442" s="66"/>
      <c r="D442" s="66"/>
      <c r="E442" s="66"/>
      <c r="F442" s="66"/>
      <c r="H442" s="65"/>
      <c r="I442" s="66"/>
      <c r="J442" s="66"/>
      <c r="K442" s="66"/>
      <c r="L442" s="66"/>
      <c r="M442" s="66"/>
    </row>
    <row r="443">
      <c r="A443" s="65"/>
      <c r="B443" s="66"/>
      <c r="C443" s="66"/>
      <c r="D443" s="66"/>
      <c r="E443" s="66"/>
      <c r="F443" s="66"/>
      <c r="H443" s="65"/>
      <c r="I443" s="66"/>
      <c r="J443" s="66"/>
      <c r="K443" s="66"/>
      <c r="L443" s="66"/>
      <c r="M443" s="66"/>
    </row>
    <row r="444">
      <c r="A444" s="65"/>
      <c r="B444" s="66"/>
      <c r="C444" s="66"/>
      <c r="D444" s="66"/>
      <c r="E444" s="66"/>
      <c r="F444" s="66"/>
      <c r="H444" s="65"/>
      <c r="I444" s="66"/>
      <c r="J444" s="66"/>
      <c r="K444" s="66"/>
      <c r="L444" s="66"/>
      <c r="M444" s="66"/>
    </row>
    <row r="445">
      <c r="A445" s="65"/>
      <c r="B445" s="66"/>
      <c r="C445" s="66"/>
      <c r="D445" s="66"/>
      <c r="E445" s="66"/>
      <c r="F445" s="66"/>
      <c r="H445" s="65"/>
      <c r="I445" s="66"/>
      <c r="J445" s="66"/>
      <c r="K445" s="66"/>
      <c r="L445" s="66"/>
      <c r="M445" s="66"/>
    </row>
    <row r="446">
      <c r="A446" s="65"/>
      <c r="B446" s="66"/>
      <c r="C446" s="66"/>
      <c r="D446" s="66"/>
      <c r="E446" s="66"/>
      <c r="F446" s="66"/>
      <c r="H446" s="65"/>
      <c r="I446" s="66"/>
      <c r="J446" s="66"/>
      <c r="K446" s="66"/>
      <c r="L446" s="66"/>
      <c r="M446" s="66"/>
    </row>
    <row r="447">
      <c r="A447" s="65"/>
      <c r="B447" s="66"/>
      <c r="C447" s="66"/>
      <c r="D447" s="66"/>
      <c r="E447" s="66"/>
      <c r="F447" s="66"/>
      <c r="H447" s="65"/>
      <c r="I447" s="66"/>
      <c r="J447" s="66"/>
      <c r="K447" s="66"/>
      <c r="L447" s="66"/>
      <c r="M447" s="66"/>
    </row>
    <row r="448">
      <c r="A448" s="65"/>
      <c r="B448" s="66"/>
      <c r="C448" s="66"/>
      <c r="D448" s="66"/>
      <c r="E448" s="66"/>
      <c r="F448" s="66"/>
      <c r="H448" s="65"/>
      <c r="I448" s="66"/>
      <c r="J448" s="66"/>
      <c r="K448" s="66"/>
      <c r="L448" s="66"/>
      <c r="M448" s="66"/>
    </row>
    <row r="449">
      <c r="A449" s="65"/>
      <c r="B449" s="66"/>
      <c r="C449" s="66"/>
      <c r="D449" s="66"/>
      <c r="E449" s="66"/>
      <c r="F449" s="66"/>
      <c r="H449" s="65"/>
      <c r="I449" s="66"/>
      <c r="J449" s="66"/>
      <c r="K449" s="66"/>
      <c r="L449" s="66"/>
      <c r="M449" s="66"/>
    </row>
    <row r="450">
      <c r="A450" s="65"/>
      <c r="B450" s="66"/>
      <c r="C450" s="66"/>
      <c r="D450" s="66"/>
      <c r="E450" s="66"/>
      <c r="F450" s="66"/>
      <c r="H450" s="65"/>
      <c r="I450" s="66"/>
      <c r="J450" s="66"/>
      <c r="K450" s="66"/>
      <c r="L450" s="66"/>
      <c r="M450" s="66"/>
    </row>
    <row r="451">
      <c r="A451" s="65"/>
      <c r="B451" s="66"/>
      <c r="C451" s="66"/>
      <c r="D451" s="66"/>
      <c r="E451" s="66"/>
      <c r="F451" s="66"/>
      <c r="H451" s="65"/>
      <c r="I451" s="66"/>
      <c r="J451" s="66"/>
      <c r="K451" s="66"/>
      <c r="L451" s="66"/>
      <c r="M451" s="66"/>
    </row>
    <row r="452">
      <c r="A452" s="65"/>
      <c r="B452" s="66"/>
      <c r="C452" s="66"/>
      <c r="D452" s="66"/>
      <c r="E452" s="66"/>
      <c r="F452" s="66"/>
      <c r="H452" s="65"/>
      <c r="I452" s="66"/>
      <c r="J452" s="66"/>
      <c r="K452" s="66"/>
      <c r="L452" s="66"/>
      <c r="M452" s="66"/>
    </row>
    <row r="453">
      <c r="A453" s="65"/>
      <c r="B453" s="66"/>
      <c r="C453" s="66"/>
      <c r="D453" s="66"/>
      <c r="E453" s="66"/>
      <c r="F453" s="66"/>
      <c r="H453" s="65"/>
      <c r="I453" s="66"/>
      <c r="J453" s="66"/>
      <c r="K453" s="66"/>
      <c r="L453" s="66"/>
      <c r="M453" s="66"/>
    </row>
    <row r="454">
      <c r="A454" s="65"/>
      <c r="B454" s="66"/>
      <c r="C454" s="66"/>
      <c r="D454" s="66"/>
      <c r="E454" s="66"/>
      <c r="F454" s="66"/>
      <c r="H454" s="65"/>
      <c r="I454" s="66"/>
      <c r="J454" s="66"/>
      <c r="K454" s="66"/>
      <c r="L454" s="66"/>
      <c r="M454" s="66"/>
    </row>
    <row r="455">
      <c r="A455" s="65"/>
      <c r="B455" s="66"/>
      <c r="C455" s="66"/>
      <c r="D455" s="66"/>
      <c r="E455" s="66"/>
      <c r="F455" s="66"/>
      <c r="H455" s="65"/>
      <c r="I455" s="66"/>
      <c r="J455" s="66"/>
      <c r="K455" s="66"/>
      <c r="L455" s="66"/>
      <c r="M455" s="66"/>
    </row>
    <row r="456">
      <c r="A456" s="65"/>
      <c r="B456" s="66"/>
      <c r="C456" s="66"/>
      <c r="D456" s="66"/>
      <c r="E456" s="66"/>
      <c r="F456" s="66"/>
      <c r="H456" s="65"/>
      <c r="I456" s="66"/>
      <c r="J456" s="66"/>
      <c r="K456" s="66"/>
      <c r="L456" s="66"/>
      <c r="M456" s="66"/>
    </row>
    <row r="457">
      <c r="A457" s="65"/>
      <c r="B457" s="66"/>
      <c r="C457" s="66"/>
      <c r="D457" s="66"/>
      <c r="E457" s="66"/>
      <c r="F457" s="66"/>
      <c r="H457" s="65"/>
      <c r="I457" s="66"/>
      <c r="J457" s="66"/>
      <c r="K457" s="66"/>
      <c r="L457" s="66"/>
      <c r="M457" s="66"/>
    </row>
    <row r="458">
      <c r="A458" s="65"/>
      <c r="B458" s="66"/>
      <c r="C458" s="66"/>
      <c r="D458" s="66"/>
      <c r="E458" s="66"/>
      <c r="F458" s="66"/>
      <c r="H458" s="65"/>
      <c r="I458" s="66"/>
      <c r="J458" s="66"/>
      <c r="K458" s="66"/>
      <c r="L458" s="66"/>
      <c r="M458" s="66"/>
    </row>
    <row r="459">
      <c r="A459" s="65"/>
      <c r="B459" s="66"/>
      <c r="C459" s="66"/>
      <c r="D459" s="66"/>
      <c r="E459" s="66"/>
      <c r="F459" s="66"/>
      <c r="H459" s="65"/>
      <c r="I459" s="66"/>
      <c r="J459" s="66"/>
      <c r="K459" s="66"/>
      <c r="L459" s="66"/>
      <c r="M459" s="66"/>
    </row>
    <row r="460">
      <c r="A460" s="65"/>
      <c r="B460" s="66"/>
      <c r="C460" s="66"/>
      <c r="D460" s="66"/>
      <c r="E460" s="66"/>
      <c r="F460" s="66"/>
      <c r="H460" s="65"/>
      <c r="I460" s="66"/>
      <c r="J460" s="66"/>
      <c r="K460" s="66"/>
      <c r="L460" s="66"/>
      <c r="M460" s="66"/>
    </row>
    <row r="461">
      <c r="A461" s="65"/>
      <c r="B461" s="66"/>
      <c r="C461" s="66"/>
      <c r="D461" s="66"/>
      <c r="E461" s="66"/>
      <c r="F461" s="66"/>
      <c r="H461" s="65"/>
      <c r="I461" s="66"/>
      <c r="J461" s="66"/>
      <c r="K461" s="66"/>
      <c r="L461" s="66"/>
      <c r="M461" s="66"/>
    </row>
    <row r="462">
      <c r="A462" s="65"/>
      <c r="B462" s="66"/>
      <c r="C462" s="66"/>
      <c r="D462" s="66"/>
      <c r="E462" s="66"/>
      <c r="F462" s="66"/>
      <c r="H462" s="65"/>
      <c r="I462" s="66"/>
      <c r="J462" s="66"/>
      <c r="K462" s="66"/>
      <c r="L462" s="66"/>
      <c r="M462" s="66"/>
    </row>
    <row r="463">
      <c r="A463" s="65"/>
      <c r="B463" s="66"/>
      <c r="C463" s="66"/>
      <c r="D463" s="66"/>
      <c r="E463" s="66"/>
      <c r="F463" s="66"/>
      <c r="H463" s="65"/>
      <c r="I463" s="66"/>
      <c r="J463" s="66"/>
      <c r="K463" s="66"/>
      <c r="L463" s="66"/>
      <c r="M463" s="66"/>
    </row>
    <row r="464">
      <c r="A464" s="65"/>
      <c r="B464" s="66"/>
      <c r="C464" s="66"/>
      <c r="D464" s="66"/>
      <c r="E464" s="66"/>
      <c r="F464" s="66"/>
      <c r="H464" s="65"/>
      <c r="I464" s="66"/>
      <c r="J464" s="66"/>
      <c r="K464" s="66"/>
      <c r="L464" s="66"/>
      <c r="M464" s="66"/>
    </row>
    <row r="465">
      <c r="A465" s="65"/>
      <c r="B465" s="66"/>
      <c r="C465" s="66"/>
      <c r="D465" s="66"/>
      <c r="E465" s="66"/>
      <c r="F465" s="66"/>
      <c r="H465" s="65"/>
      <c r="I465" s="66"/>
      <c r="J465" s="66"/>
      <c r="K465" s="66"/>
      <c r="L465" s="66"/>
      <c r="M465" s="66"/>
    </row>
    <row r="466">
      <c r="A466" s="65"/>
      <c r="B466" s="66"/>
      <c r="C466" s="66"/>
      <c r="D466" s="66"/>
      <c r="E466" s="66"/>
      <c r="F466" s="66"/>
      <c r="H466" s="65"/>
      <c r="I466" s="66"/>
      <c r="J466" s="66"/>
      <c r="K466" s="66"/>
      <c r="L466" s="66"/>
      <c r="M466" s="66"/>
    </row>
    <row r="467">
      <c r="A467" s="65"/>
      <c r="B467" s="66"/>
      <c r="C467" s="66"/>
      <c r="D467" s="66"/>
      <c r="E467" s="66"/>
      <c r="F467" s="66"/>
      <c r="H467" s="65"/>
      <c r="I467" s="66"/>
      <c r="J467" s="66"/>
      <c r="K467" s="66"/>
      <c r="L467" s="66"/>
      <c r="M467" s="66"/>
    </row>
    <row r="468">
      <c r="A468" s="65"/>
      <c r="B468" s="66"/>
      <c r="C468" s="66"/>
      <c r="D468" s="66"/>
      <c r="E468" s="66"/>
      <c r="F468" s="66"/>
      <c r="H468" s="65"/>
      <c r="I468" s="66"/>
      <c r="J468" s="66"/>
      <c r="K468" s="66"/>
      <c r="L468" s="66"/>
      <c r="M468" s="66"/>
    </row>
    <row r="469">
      <c r="A469" s="65"/>
      <c r="B469" s="66"/>
      <c r="C469" s="66"/>
      <c r="D469" s="66"/>
      <c r="E469" s="66"/>
      <c r="F469" s="66"/>
      <c r="H469" s="65"/>
      <c r="I469" s="66"/>
      <c r="J469" s="66"/>
      <c r="K469" s="66"/>
      <c r="L469" s="66"/>
      <c r="M469" s="66"/>
    </row>
    <row r="470">
      <c r="A470" s="65"/>
      <c r="B470" s="66"/>
      <c r="C470" s="66"/>
      <c r="D470" s="66"/>
      <c r="E470" s="66"/>
      <c r="F470" s="66"/>
      <c r="H470" s="65"/>
      <c r="I470" s="66"/>
      <c r="J470" s="66"/>
      <c r="K470" s="66"/>
      <c r="L470" s="66"/>
      <c r="M470" s="66"/>
    </row>
    <row r="471">
      <c r="A471" s="65"/>
      <c r="B471" s="66"/>
      <c r="C471" s="66"/>
      <c r="D471" s="66"/>
      <c r="E471" s="66"/>
      <c r="F471" s="66"/>
      <c r="H471" s="65"/>
      <c r="I471" s="66"/>
      <c r="J471" s="66"/>
      <c r="K471" s="66"/>
      <c r="L471" s="66"/>
      <c r="M471" s="66"/>
    </row>
    <row r="472">
      <c r="A472" s="65"/>
      <c r="B472" s="66"/>
      <c r="C472" s="66"/>
      <c r="D472" s="66"/>
      <c r="E472" s="66"/>
      <c r="F472" s="66"/>
      <c r="H472" s="65"/>
      <c r="I472" s="66"/>
      <c r="J472" s="66"/>
      <c r="K472" s="66"/>
      <c r="L472" s="66"/>
      <c r="M472" s="66"/>
    </row>
    <row r="473">
      <c r="A473" s="65"/>
      <c r="B473" s="66"/>
      <c r="C473" s="66"/>
      <c r="D473" s="66"/>
      <c r="E473" s="66"/>
      <c r="F473" s="66"/>
      <c r="H473" s="65"/>
      <c r="I473" s="66"/>
      <c r="J473" s="66"/>
      <c r="K473" s="66"/>
      <c r="L473" s="66"/>
      <c r="M473" s="66"/>
    </row>
    <row r="474">
      <c r="A474" s="65"/>
      <c r="B474" s="66"/>
      <c r="C474" s="66"/>
      <c r="D474" s="66"/>
      <c r="E474" s="66"/>
      <c r="F474" s="66"/>
      <c r="H474" s="65"/>
      <c r="I474" s="66"/>
      <c r="J474" s="66"/>
      <c r="K474" s="66"/>
      <c r="L474" s="66"/>
      <c r="M474" s="66"/>
    </row>
    <row r="475">
      <c r="A475" s="65"/>
      <c r="B475" s="66"/>
      <c r="C475" s="66"/>
      <c r="D475" s="66"/>
      <c r="E475" s="66"/>
      <c r="F475" s="66"/>
      <c r="H475" s="65"/>
      <c r="I475" s="66"/>
      <c r="J475" s="66"/>
      <c r="K475" s="66"/>
      <c r="L475" s="66"/>
      <c r="M475" s="66"/>
    </row>
    <row r="476">
      <c r="A476" s="65"/>
      <c r="B476" s="66"/>
      <c r="C476" s="66"/>
      <c r="D476" s="66"/>
      <c r="E476" s="66"/>
      <c r="F476" s="66"/>
      <c r="H476" s="65"/>
      <c r="I476" s="66"/>
      <c r="J476" s="66"/>
      <c r="K476" s="66"/>
      <c r="L476" s="66"/>
      <c r="M476" s="66"/>
    </row>
    <row r="477">
      <c r="A477" s="65"/>
      <c r="B477" s="66"/>
      <c r="C477" s="66"/>
      <c r="D477" s="66"/>
      <c r="E477" s="66"/>
      <c r="F477" s="66"/>
      <c r="H477" s="65"/>
      <c r="I477" s="66"/>
      <c r="J477" s="66"/>
      <c r="K477" s="66"/>
      <c r="L477" s="66"/>
      <c r="M477" s="66"/>
    </row>
    <row r="478">
      <c r="A478" s="65"/>
      <c r="B478" s="66"/>
      <c r="C478" s="66"/>
      <c r="D478" s="66"/>
      <c r="E478" s="66"/>
      <c r="F478" s="66"/>
      <c r="H478" s="65"/>
      <c r="I478" s="66"/>
      <c r="J478" s="66"/>
      <c r="K478" s="66"/>
      <c r="L478" s="66"/>
      <c r="M478" s="66"/>
    </row>
    <row r="479">
      <c r="A479" s="65"/>
      <c r="B479" s="66"/>
      <c r="C479" s="66"/>
      <c r="D479" s="66"/>
      <c r="E479" s="66"/>
      <c r="F479" s="66"/>
      <c r="H479" s="65"/>
      <c r="I479" s="66"/>
      <c r="J479" s="66"/>
      <c r="K479" s="66"/>
      <c r="L479" s="66"/>
      <c r="M479" s="66"/>
    </row>
    <row r="480">
      <c r="A480" s="65"/>
      <c r="B480" s="66"/>
      <c r="C480" s="66"/>
      <c r="D480" s="66"/>
      <c r="E480" s="66"/>
      <c r="F480" s="66"/>
      <c r="H480" s="65"/>
      <c r="I480" s="66"/>
      <c r="J480" s="66"/>
      <c r="K480" s="66"/>
      <c r="L480" s="66"/>
      <c r="M480" s="66"/>
    </row>
    <row r="481">
      <c r="A481" s="65"/>
      <c r="B481" s="66"/>
      <c r="C481" s="66"/>
      <c r="D481" s="66"/>
      <c r="E481" s="66"/>
      <c r="F481" s="66"/>
      <c r="H481" s="65"/>
      <c r="I481" s="66"/>
      <c r="J481" s="66"/>
      <c r="K481" s="66"/>
      <c r="L481" s="66"/>
      <c r="M481" s="66"/>
    </row>
    <row r="482">
      <c r="A482" s="65"/>
      <c r="B482" s="66"/>
      <c r="C482" s="66"/>
      <c r="D482" s="66"/>
      <c r="E482" s="66"/>
      <c r="F482" s="66"/>
      <c r="H482" s="65"/>
      <c r="I482" s="66"/>
      <c r="J482" s="66"/>
      <c r="K482" s="66"/>
      <c r="L482" s="66"/>
      <c r="M482" s="66"/>
    </row>
    <row r="483">
      <c r="A483" s="65"/>
      <c r="B483" s="66"/>
      <c r="C483" s="66"/>
      <c r="D483" s="66"/>
      <c r="E483" s="66"/>
      <c r="F483" s="66"/>
      <c r="H483" s="65"/>
      <c r="I483" s="66"/>
      <c r="J483" s="66"/>
      <c r="K483" s="66"/>
      <c r="L483" s="66"/>
      <c r="M483" s="66"/>
    </row>
    <row r="484">
      <c r="A484" s="65"/>
      <c r="B484" s="66"/>
      <c r="C484" s="66"/>
      <c r="D484" s="66"/>
      <c r="E484" s="66"/>
      <c r="F484" s="66"/>
      <c r="H484" s="65"/>
      <c r="I484" s="66"/>
      <c r="J484" s="66"/>
      <c r="K484" s="66"/>
      <c r="L484" s="66"/>
      <c r="M484" s="66"/>
    </row>
    <row r="485">
      <c r="A485" s="65"/>
      <c r="B485" s="66"/>
      <c r="C485" s="66"/>
      <c r="D485" s="66"/>
      <c r="E485" s="66"/>
      <c r="F485" s="66"/>
      <c r="H485" s="65"/>
      <c r="I485" s="66"/>
      <c r="J485" s="66"/>
      <c r="K485" s="66"/>
      <c r="L485" s="66"/>
      <c r="M485" s="66"/>
    </row>
    <row r="486">
      <c r="A486" s="65"/>
      <c r="B486" s="66"/>
      <c r="C486" s="66"/>
      <c r="D486" s="66"/>
      <c r="E486" s="66"/>
      <c r="F486" s="66"/>
      <c r="H486" s="65"/>
      <c r="I486" s="66"/>
      <c r="J486" s="66"/>
      <c r="K486" s="66"/>
      <c r="L486" s="66"/>
      <c r="M486" s="66"/>
    </row>
    <row r="487">
      <c r="A487" s="65"/>
      <c r="B487" s="66"/>
      <c r="C487" s="66"/>
      <c r="D487" s="66"/>
      <c r="E487" s="66"/>
      <c r="F487" s="66"/>
      <c r="H487" s="65"/>
      <c r="I487" s="66"/>
      <c r="J487" s="66"/>
      <c r="K487" s="66"/>
      <c r="L487" s="66"/>
      <c r="M487" s="66"/>
    </row>
    <row r="488">
      <c r="A488" s="65"/>
      <c r="B488" s="66"/>
      <c r="C488" s="66"/>
      <c r="D488" s="66"/>
      <c r="E488" s="66"/>
      <c r="F488" s="66"/>
      <c r="H488" s="65"/>
      <c r="I488" s="66"/>
      <c r="J488" s="66"/>
      <c r="K488" s="66"/>
      <c r="L488" s="66"/>
      <c r="M488" s="66"/>
    </row>
    <row r="489">
      <c r="A489" s="65"/>
      <c r="B489" s="66"/>
      <c r="C489" s="66"/>
      <c r="D489" s="66"/>
      <c r="E489" s="66"/>
      <c r="F489" s="66"/>
      <c r="H489" s="65"/>
      <c r="I489" s="66"/>
      <c r="J489" s="66"/>
      <c r="K489" s="66"/>
      <c r="L489" s="66"/>
      <c r="M489" s="66"/>
    </row>
    <row r="490">
      <c r="A490" s="65"/>
      <c r="B490" s="66"/>
      <c r="C490" s="66"/>
      <c r="D490" s="66"/>
      <c r="E490" s="66"/>
      <c r="F490" s="66"/>
      <c r="H490" s="65"/>
      <c r="I490" s="66"/>
      <c r="J490" s="66"/>
      <c r="K490" s="66"/>
      <c r="L490" s="66"/>
      <c r="M490" s="66"/>
    </row>
    <row r="491">
      <c r="A491" s="65"/>
      <c r="B491" s="66"/>
      <c r="C491" s="66"/>
      <c r="D491" s="66"/>
      <c r="E491" s="66"/>
      <c r="F491" s="66"/>
      <c r="H491" s="65"/>
      <c r="I491" s="66"/>
      <c r="J491" s="66"/>
      <c r="K491" s="66"/>
      <c r="L491" s="66"/>
      <c r="M491" s="66"/>
    </row>
    <row r="492">
      <c r="A492" s="65"/>
      <c r="B492" s="66"/>
      <c r="C492" s="66"/>
      <c r="D492" s="66"/>
      <c r="E492" s="66"/>
      <c r="F492" s="66"/>
      <c r="H492" s="65"/>
      <c r="I492" s="66"/>
      <c r="J492" s="66"/>
      <c r="K492" s="66"/>
      <c r="L492" s="66"/>
      <c r="M492" s="66"/>
    </row>
    <row r="493">
      <c r="A493" s="65"/>
      <c r="B493" s="66"/>
      <c r="C493" s="66"/>
      <c r="D493" s="66"/>
      <c r="E493" s="66"/>
      <c r="F493" s="66"/>
      <c r="H493" s="65"/>
      <c r="I493" s="66"/>
      <c r="J493" s="66"/>
      <c r="K493" s="66"/>
      <c r="L493" s="66"/>
      <c r="M493" s="66"/>
    </row>
    <row r="494">
      <c r="A494" s="65"/>
      <c r="B494" s="66"/>
      <c r="C494" s="66"/>
      <c r="D494" s="66"/>
      <c r="E494" s="66"/>
      <c r="F494" s="66"/>
      <c r="H494" s="65"/>
      <c r="I494" s="66"/>
      <c r="J494" s="66"/>
      <c r="K494" s="66"/>
      <c r="L494" s="66"/>
      <c r="M494" s="66"/>
    </row>
    <row r="495">
      <c r="A495" s="65"/>
      <c r="B495" s="66"/>
      <c r="C495" s="66"/>
      <c r="D495" s="66"/>
      <c r="E495" s="66"/>
      <c r="F495" s="66"/>
      <c r="H495" s="65"/>
      <c r="I495" s="66"/>
      <c r="J495" s="66"/>
      <c r="K495" s="66"/>
      <c r="L495" s="66"/>
      <c r="M495" s="66"/>
    </row>
    <row r="496">
      <c r="A496" s="65"/>
      <c r="B496" s="66"/>
      <c r="C496" s="66"/>
      <c r="D496" s="66"/>
      <c r="E496" s="66"/>
      <c r="F496" s="66"/>
      <c r="H496" s="65"/>
      <c r="I496" s="66"/>
      <c r="J496" s="66"/>
      <c r="K496" s="66"/>
      <c r="L496" s="66"/>
      <c r="M496" s="66"/>
    </row>
    <row r="497">
      <c r="A497" s="65"/>
      <c r="B497" s="66"/>
      <c r="C497" s="66"/>
      <c r="D497" s="66"/>
      <c r="E497" s="66"/>
      <c r="F497" s="66"/>
      <c r="H497" s="65"/>
      <c r="I497" s="66"/>
      <c r="J497" s="66"/>
      <c r="K497" s="66"/>
      <c r="L497" s="66"/>
      <c r="M497" s="66"/>
    </row>
    <row r="498">
      <c r="A498" s="65"/>
      <c r="B498" s="66"/>
      <c r="C498" s="66"/>
      <c r="D498" s="66"/>
      <c r="E498" s="66"/>
      <c r="F498" s="66"/>
      <c r="H498" s="65"/>
      <c r="I498" s="66"/>
      <c r="J498" s="66"/>
      <c r="K498" s="66"/>
      <c r="L498" s="66"/>
      <c r="M498" s="66"/>
    </row>
    <row r="499">
      <c r="A499" s="65"/>
      <c r="B499" s="66"/>
      <c r="C499" s="66"/>
      <c r="D499" s="66"/>
      <c r="E499" s="66"/>
      <c r="F499" s="66"/>
      <c r="H499" s="65"/>
      <c r="I499" s="66"/>
      <c r="J499" s="66"/>
      <c r="K499" s="66"/>
      <c r="L499" s="66"/>
      <c r="M499" s="66"/>
    </row>
    <row r="500">
      <c r="A500" s="65"/>
      <c r="B500" s="66"/>
      <c r="C500" s="66"/>
      <c r="D500" s="66"/>
      <c r="E500" s="66"/>
      <c r="F500" s="66"/>
      <c r="H500" s="65"/>
      <c r="I500" s="66"/>
      <c r="J500" s="66"/>
      <c r="K500" s="66"/>
      <c r="L500" s="66"/>
      <c r="M500" s="66"/>
    </row>
    <row r="501">
      <c r="A501" s="65"/>
      <c r="B501" s="66"/>
      <c r="C501" s="66"/>
      <c r="D501" s="66"/>
      <c r="E501" s="66"/>
      <c r="F501" s="66"/>
      <c r="H501" s="65"/>
      <c r="I501" s="66"/>
      <c r="J501" s="66"/>
      <c r="K501" s="66"/>
      <c r="L501" s="66"/>
      <c r="M501" s="66"/>
    </row>
    <row r="502">
      <c r="A502" s="65"/>
      <c r="B502" s="66"/>
      <c r="C502" s="66"/>
      <c r="D502" s="66"/>
      <c r="E502" s="66"/>
      <c r="F502" s="66"/>
      <c r="H502" s="65"/>
      <c r="I502" s="66"/>
      <c r="J502" s="66"/>
      <c r="K502" s="66"/>
      <c r="L502" s="66"/>
      <c r="M502" s="66"/>
    </row>
    <row r="503">
      <c r="A503" s="65"/>
      <c r="B503" s="66"/>
      <c r="C503" s="66"/>
      <c r="D503" s="66"/>
      <c r="E503" s="66"/>
      <c r="F503" s="66"/>
      <c r="H503" s="65"/>
      <c r="I503" s="66"/>
      <c r="J503" s="66"/>
      <c r="K503" s="66"/>
      <c r="L503" s="66"/>
      <c r="M503" s="66"/>
    </row>
    <row r="504">
      <c r="A504" s="65"/>
      <c r="B504" s="66"/>
      <c r="C504" s="66"/>
      <c r="D504" s="66"/>
      <c r="E504" s="66"/>
      <c r="F504" s="66"/>
      <c r="H504" s="65"/>
      <c r="I504" s="66"/>
      <c r="J504" s="66"/>
      <c r="K504" s="66"/>
      <c r="L504" s="66"/>
      <c r="M504" s="66"/>
    </row>
    <row r="505">
      <c r="A505" s="65"/>
      <c r="B505" s="66"/>
      <c r="C505" s="66"/>
      <c r="D505" s="66"/>
      <c r="E505" s="66"/>
      <c r="F505" s="66"/>
      <c r="H505" s="65"/>
      <c r="I505" s="66"/>
      <c r="J505" s="66"/>
      <c r="K505" s="66"/>
      <c r="L505" s="66"/>
      <c r="M505" s="66"/>
    </row>
    <row r="506">
      <c r="A506" s="65"/>
      <c r="B506" s="66"/>
      <c r="C506" s="66"/>
      <c r="D506" s="66"/>
      <c r="E506" s="66"/>
      <c r="F506" s="66"/>
      <c r="H506" s="65"/>
      <c r="I506" s="66"/>
      <c r="J506" s="66"/>
      <c r="K506" s="66"/>
      <c r="L506" s="66"/>
      <c r="M506" s="66"/>
    </row>
    <row r="507">
      <c r="A507" s="65"/>
      <c r="B507" s="66"/>
      <c r="C507" s="66"/>
      <c r="D507" s="66"/>
      <c r="E507" s="66"/>
      <c r="F507" s="66"/>
      <c r="H507" s="65"/>
      <c r="I507" s="66"/>
      <c r="J507" s="66"/>
      <c r="K507" s="66"/>
      <c r="L507" s="66"/>
      <c r="M507" s="66"/>
    </row>
    <row r="508">
      <c r="A508" s="65"/>
      <c r="B508" s="66"/>
      <c r="C508" s="66"/>
      <c r="D508" s="66"/>
      <c r="E508" s="66"/>
      <c r="F508" s="66"/>
      <c r="H508" s="65"/>
      <c r="I508" s="66"/>
      <c r="J508" s="66"/>
      <c r="K508" s="66"/>
      <c r="L508" s="66"/>
      <c r="M508" s="66"/>
    </row>
    <row r="509">
      <c r="A509" s="65"/>
      <c r="B509" s="66"/>
      <c r="C509" s="66"/>
      <c r="D509" s="66"/>
      <c r="E509" s="66"/>
      <c r="F509" s="66"/>
      <c r="H509" s="65"/>
      <c r="I509" s="66"/>
      <c r="J509" s="66"/>
      <c r="K509" s="66"/>
      <c r="L509" s="66"/>
      <c r="M509" s="66"/>
    </row>
    <row r="510">
      <c r="A510" s="65"/>
      <c r="B510" s="66"/>
      <c r="C510" s="66"/>
      <c r="D510" s="66"/>
      <c r="E510" s="66"/>
      <c r="F510" s="66"/>
      <c r="H510" s="65"/>
      <c r="I510" s="66"/>
      <c r="J510" s="66"/>
      <c r="K510" s="66"/>
      <c r="L510" s="66"/>
      <c r="M510" s="66"/>
    </row>
    <row r="511">
      <c r="A511" s="65"/>
      <c r="B511" s="66"/>
      <c r="C511" s="66"/>
      <c r="D511" s="66"/>
      <c r="E511" s="66"/>
      <c r="F511" s="66"/>
      <c r="H511" s="65"/>
      <c r="I511" s="66"/>
      <c r="J511" s="66"/>
      <c r="K511" s="66"/>
      <c r="L511" s="66"/>
      <c r="M511" s="66"/>
    </row>
    <row r="512">
      <c r="A512" s="65"/>
      <c r="B512" s="66"/>
      <c r="C512" s="66"/>
      <c r="D512" s="66"/>
      <c r="E512" s="66"/>
      <c r="F512" s="66"/>
      <c r="H512" s="65"/>
      <c r="I512" s="66"/>
      <c r="J512" s="66"/>
      <c r="K512" s="66"/>
      <c r="L512" s="66"/>
      <c r="M512" s="66"/>
    </row>
    <row r="513">
      <c r="A513" s="65"/>
      <c r="B513" s="66"/>
      <c r="C513" s="66"/>
      <c r="D513" s="66"/>
      <c r="E513" s="66"/>
      <c r="F513" s="66"/>
      <c r="H513" s="65"/>
      <c r="I513" s="66"/>
      <c r="J513" s="66"/>
      <c r="K513" s="66"/>
      <c r="L513" s="66"/>
      <c r="M513" s="66"/>
    </row>
    <row r="514">
      <c r="A514" s="65"/>
      <c r="B514" s="66"/>
      <c r="C514" s="66"/>
      <c r="D514" s="66"/>
      <c r="E514" s="66"/>
      <c r="F514" s="66"/>
      <c r="H514" s="65"/>
      <c r="I514" s="66"/>
      <c r="J514" s="66"/>
      <c r="K514" s="66"/>
      <c r="L514" s="66"/>
      <c r="M514" s="66"/>
    </row>
    <row r="515">
      <c r="A515" s="65"/>
      <c r="B515" s="66"/>
      <c r="C515" s="66"/>
      <c r="D515" s="66"/>
      <c r="E515" s="66"/>
      <c r="F515" s="66"/>
      <c r="H515" s="65"/>
      <c r="I515" s="66"/>
      <c r="J515" s="66"/>
      <c r="K515" s="66"/>
      <c r="L515" s="66"/>
      <c r="M515" s="66"/>
    </row>
    <row r="516">
      <c r="A516" s="65"/>
      <c r="B516" s="66"/>
      <c r="C516" s="66"/>
      <c r="D516" s="66"/>
      <c r="E516" s="66"/>
      <c r="F516" s="66"/>
      <c r="H516" s="65"/>
      <c r="I516" s="66"/>
      <c r="J516" s="66"/>
      <c r="K516" s="66"/>
      <c r="L516" s="66"/>
      <c r="M516" s="66"/>
    </row>
    <row r="517">
      <c r="A517" s="65"/>
      <c r="B517" s="66"/>
      <c r="C517" s="66"/>
      <c r="D517" s="66"/>
      <c r="E517" s="66"/>
      <c r="F517" s="66"/>
      <c r="H517" s="65"/>
      <c r="I517" s="66"/>
      <c r="J517" s="66"/>
      <c r="K517" s="66"/>
      <c r="L517" s="66"/>
      <c r="M517" s="66"/>
    </row>
    <row r="518">
      <c r="A518" s="65"/>
      <c r="B518" s="66"/>
      <c r="C518" s="66"/>
      <c r="D518" s="66"/>
      <c r="E518" s="66"/>
      <c r="F518" s="66"/>
      <c r="H518" s="65"/>
      <c r="I518" s="66"/>
      <c r="J518" s="66"/>
      <c r="K518" s="66"/>
      <c r="L518" s="66"/>
      <c r="M518" s="66"/>
    </row>
    <row r="519">
      <c r="A519" s="65"/>
      <c r="B519" s="66"/>
      <c r="C519" s="66"/>
      <c r="D519" s="66"/>
      <c r="E519" s="66"/>
      <c r="F519" s="66"/>
      <c r="H519" s="65"/>
      <c r="I519" s="66"/>
      <c r="J519" s="66"/>
      <c r="K519" s="66"/>
      <c r="L519" s="66"/>
      <c r="M519" s="66"/>
    </row>
    <row r="520">
      <c r="A520" s="65"/>
      <c r="B520" s="66"/>
      <c r="C520" s="66"/>
      <c r="D520" s="66"/>
      <c r="E520" s="66"/>
      <c r="F520" s="66"/>
      <c r="H520" s="65"/>
      <c r="I520" s="66"/>
      <c r="J520" s="66"/>
      <c r="K520" s="66"/>
      <c r="L520" s="66"/>
      <c r="M520" s="66"/>
    </row>
    <row r="521">
      <c r="A521" s="65"/>
      <c r="B521" s="66"/>
      <c r="C521" s="66"/>
      <c r="D521" s="66"/>
      <c r="E521" s="66"/>
      <c r="F521" s="66"/>
      <c r="H521" s="65"/>
      <c r="I521" s="66"/>
      <c r="J521" s="66"/>
      <c r="K521" s="66"/>
      <c r="L521" s="66"/>
      <c r="M521" s="66"/>
    </row>
    <row r="522">
      <c r="A522" s="65"/>
      <c r="B522" s="66"/>
      <c r="C522" s="66"/>
      <c r="D522" s="66"/>
      <c r="E522" s="66"/>
      <c r="F522" s="66"/>
      <c r="H522" s="65"/>
      <c r="I522" s="66"/>
      <c r="J522" s="66"/>
      <c r="K522" s="66"/>
      <c r="L522" s="66"/>
      <c r="M522" s="66"/>
    </row>
    <row r="523">
      <c r="A523" s="65"/>
      <c r="B523" s="66"/>
      <c r="C523" s="66"/>
      <c r="D523" s="66"/>
      <c r="E523" s="66"/>
      <c r="F523" s="66"/>
      <c r="H523" s="65"/>
      <c r="I523" s="66"/>
      <c r="J523" s="66"/>
      <c r="K523" s="66"/>
      <c r="L523" s="66"/>
      <c r="M523" s="66"/>
    </row>
    <row r="524">
      <c r="A524" s="65"/>
      <c r="B524" s="66"/>
      <c r="C524" s="66"/>
      <c r="D524" s="66"/>
      <c r="E524" s="66"/>
      <c r="F524" s="66"/>
      <c r="H524" s="65"/>
      <c r="I524" s="66"/>
      <c r="J524" s="66"/>
      <c r="K524" s="66"/>
      <c r="L524" s="66"/>
      <c r="M524" s="66"/>
    </row>
    <row r="525">
      <c r="A525" s="65"/>
      <c r="B525" s="66"/>
      <c r="C525" s="66"/>
      <c r="D525" s="66"/>
      <c r="E525" s="66"/>
      <c r="F525" s="66"/>
      <c r="H525" s="65"/>
      <c r="I525" s="66"/>
      <c r="J525" s="66"/>
      <c r="K525" s="66"/>
      <c r="L525" s="66"/>
      <c r="M525" s="66"/>
    </row>
    <row r="526">
      <c r="A526" s="65"/>
      <c r="B526" s="66"/>
      <c r="C526" s="66"/>
      <c r="D526" s="66"/>
      <c r="E526" s="66"/>
      <c r="F526" s="66"/>
      <c r="H526" s="65"/>
      <c r="I526" s="66"/>
      <c r="J526" s="66"/>
      <c r="K526" s="66"/>
      <c r="L526" s="66"/>
      <c r="M526" s="66"/>
    </row>
    <row r="527">
      <c r="A527" s="65"/>
      <c r="B527" s="66"/>
      <c r="C527" s="66"/>
      <c r="D527" s="66"/>
      <c r="E527" s="66"/>
      <c r="F527" s="66"/>
      <c r="H527" s="65"/>
      <c r="I527" s="66"/>
      <c r="J527" s="66"/>
      <c r="K527" s="66"/>
      <c r="L527" s="66"/>
      <c r="M527" s="66"/>
    </row>
    <row r="528">
      <c r="A528" s="65"/>
      <c r="B528" s="66"/>
      <c r="C528" s="66"/>
      <c r="D528" s="66"/>
      <c r="E528" s="66"/>
      <c r="F528" s="66"/>
      <c r="H528" s="65"/>
      <c r="I528" s="66"/>
      <c r="J528" s="66"/>
      <c r="K528" s="66"/>
      <c r="L528" s="66"/>
      <c r="M528" s="66"/>
    </row>
    <row r="529">
      <c r="A529" s="65"/>
      <c r="B529" s="66"/>
      <c r="C529" s="66"/>
      <c r="D529" s="66"/>
      <c r="E529" s="66"/>
      <c r="F529" s="66"/>
      <c r="H529" s="65"/>
      <c r="I529" s="66"/>
      <c r="J529" s="66"/>
      <c r="K529" s="66"/>
      <c r="L529" s="66"/>
      <c r="M529" s="66"/>
    </row>
    <row r="530">
      <c r="A530" s="65"/>
      <c r="B530" s="66"/>
      <c r="C530" s="66"/>
      <c r="D530" s="66"/>
      <c r="E530" s="66"/>
      <c r="F530" s="66"/>
      <c r="H530" s="65"/>
      <c r="I530" s="66"/>
      <c r="J530" s="66"/>
      <c r="K530" s="66"/>
      <c r="L530" s="66"/>
      <c r="M530" s="66"/>
    </row>
    <row r="531">
      <c r="A531" s="65"/>
      <c r="B531" s="66"/>
      <c r="C531" s="66"/>
      <c r="D531" s="66"/>
      <c r="E531" s="66"/>
      <c r="F531" s="66"/>
      <c r="H531" s="65"/>
      <c r="I531" s="66"/>
      <c r="J531" s="66"/>
      <c r="K531" s="66"/>
      <c r="L531" s="66"/>
      <c r="M531" s="66"/>
    </row>
    <row r="532">
      <c r="A532" s="65"/>
      <c r="B532" s="66"/>
      <c r="C532" s="66"/>
      <c r="D532" s="66"/>
      <c r="E532" s="66"/>
      <c r="F532" s="66"/>
      <c r="H532" s="65"/>
      <c r="I532" s="66"/>
      <c r="J532" s="66"/>
      <c r="K532" s="66"/>
      <c r="L532" s="66"/>
      <c r="M532" s="66"/>
    </row>
    <row r="533">
      <c r="A533" s="65"/>
      <c r="B533" s="66"/>
      <c r="C533" s="66"/>
      <c r="D533" s="66"/>
      <c r="E533" s="66"/>
      <c r="F533" s="66"/>
      <c r="H533" s="65"/>
      <c r="I533" s="66"/>
      <c r="J533" s="66"/>
      <c r="K533" s="66"/>
      <c r="L533" s="66"/>
      <c r="M533" s="66"/>
    </row>
    <row r="534">
      <c r="A534" s="65"/>
      <c r="B534" s="66"/>
      <c r="C534" s="66"/>
      <c r="D534" s="66"/>
      <c r="E534" s="66"/>
      <c r="F534" s="66"/>
      <c r="H534" s="65"/>
      <c r="I534" s="66"/>
      <c r="J534" s="66"/>
      <c r="K534" s="66"/>
      <c r="L534" s="66"/>
      <c r="M534" s="66"/>
    </row>
    <row r="535">
      <c r="A535" s="65"/>
      <c r="B535" s="66"/>
      <c r="C535" s="66"/>
      <c r="D535" s="66"/>
      <c r="E535" s="66"/>
      <c r="F535" s="66"/>
      <c r="H535" s="65"/>
      <c r="I535" s="66"/>
      <c r="J535" s="66"/>
      <c r="K535" s="66"/>
      <c r="L535" s="66"/>
      <c r="M535" s="66"/>
    </row>
    <row r="536">
      <c r="A536" s="65"/>
      <c r="B536" s="66"/>
      <c r="C536" s="66"/>
      <c r="D536" s="66"/>
      <c r="E536" s="66"/>
      <c r="F536" s="66"/>
      <c r="H536" s="65"/>
      <c r="I536" s="66"/>
      <c r="J536" s="66"/>
      <c r="K536" s="66"/>
      <c r="L536" s="66"/>
      <c r="M536" s="66"/>
    </row>
    <row r="537">
      <c r="A537" s="65"/>
      <c r="B537" s="66"/>
      <c r="C537" s="66"/>
      <c r="D537" s="66"/>
      <c r="E537" s="66"/>
      <c r="F537" s="66"/>
      <c r="H537" s="65"/>
      <c r="I537" s="66"/>
      <c r="J537" s="66"/>
      <c r="K537" s="66"/>
      <c r="L537" s="66"/>
      <c r="M537" s="66"/>
    </row>
    <row r="538">
      <c r="A538" s="65"/>
      <c r="B538" s="66"/>
      <c r="C538" s="66"/>
      <c r="D538" s="66"/>
      <c r="E538" s="66"/>
      <c r="F538" s="66"/>
      <c r="H538" s="65"/>
      <c r="I538" s="66"/>
      <c r="J538" s="66"/>
      <c r="K538" s="66"/>
      <c r="L538" s="66"/>
      <c r="M538" s="66"/>
    </row>
    <row r="539">
      <c r="A539" s="65"/>
      <c r="B539" s="66"/>
      <c r="C539" s="66"/>
      <c r="D539" s="66"/>
      <c r="E539" s="66"/>
      <c r="F539" s="66"/>
      <c r="H539" s="65"/>
      <c r="I539" s="66"/>
      <c r="J539" s="66"/>
      <c r="K539" s="66"/>
      <c r="L539" s="66"/>
      <c r="M539" s="66"/>
    </row>
    <row r="540">
      <c r="A540" s="65"/>
      <c r="B540" s="66"/>
      <c r="C540" s="66"/>
      <c r="D540" s="66"/>
      <c r="E540" s="66"/>
      <c r="F540" s="66"/>
      <c r="H540" s="65"/>
      <c r="I540" s="66"/>
      <c r="J540" s="66"/>
      <c r="K540" s="66"/>
      <c r="L540" s="66"/>
      <c r="M540" s="66"/>
    </row>
    <row r="541">
      <c r="A541" s="65"/>
      <c r="B541" s="66"/>
      <c r="C541" s="66"/>
      <c r="D541" s="66"/>
      <c r="E541" s="66"/>
      <c r="F541" s="66"/>
      <c r="H541" s="65"/>
      <c r="I541" s="66"/>
      <c r="J541" s="66"/>
      <c r="K541" s="66"/>
      <c r="L541" s="66"/>
      <c r="M541" s="66"/>
    </row>
    <row r="542">
      <c r="A542" s="65"/>
      <c r="B542" s="66"/>
      <c r="C542" s="66"/>
      <c r="D542" s="66"/>
      <c r="E542" s="66"/>
      <c r="F542" s="66"/>
      <c r="H542" s="65"/>
      <c r="I542" s="66"/>
      <c r="J542" s="66"/>
      <c r="K542" s="66"/>
      <c r="L542" s="66"/>
      <c r="M542" s="66"/>
    </row>
    <row r="543">
      <c r="A543" s="65"/>
      <c r="B543" s="66"/>
      <c r="C543" s="66"/>
      <c r="D543" s="66"/>
      <c r="E543" s="66"/>
      <c r="F543" s="66"/>
      <c r="H543" s="65"/>
      <c r="I543" s="66"/>
      <c r="J543" s="66"/>
      <c r="K543" s="66"/>
      <c r="L543" s="66"/>
      <c r="M543" s="66"/>
    </row>
    <row r="544">
      <c r="A544" s="65"/>
      <c r="B544" s="66"/>
      <c r="C544" s="66"/>
      <c r="D544" s="66"/>
      <c r="E544" s="66"/>
      <c r="F544" s="66"/>
      <c r="H544" s="65"/>
      <c r="I544" s="66"/>
      <c r="J544" s="66"/>
      <c r="K544" s="66"/>
      <c r="L544" s="66"/>
      <c r="M544" s="66"/>
    </row>
    <row r="545">
      <c r="A545" s="65"/>
      <c r="B545" s="66"/>
      <c r="C545" s="66"/>
      <c r="D545" s="66"/>
      <c r="E545" s="66"/>
      <c r="F545" s="66"/>
      <c r="H545" s="65"/>
      <c r="I545" s="66"/>
      <c r="J545" s="66"/>
      <c r="K545" s="66"/>
      <c r="L545" s="66"/>
      <c r="M545" s="66"/>
    </row>
    <row r="546">
      <c r="A546" s="65"/>
      <c r="B546" s="66"/>
      <c r="C546" s="66"/>
      <c r="D546" s="66"/>
      <c r="E546" s="66"/>
      <c r="F546" s="66"/>
      <c r="H546" s="65"/>
      <c r="I546" s="66"/>
      <c r="J546" s="66"/>
      <c r="K546" s="66"/>
      <c r="L546" s="66"/>
      <c r="M546" s="66"/>
    </row>
    <row r="547">
      <c r="A547" s="65"/>
      <c r="B547" s="66"/>
      <c r="C547" s="66"/>
      <c r="D547" s="66"/>
      <c r="E547" s="66"/>
      <c r="F547" s="66"/>
      <c r="H547" s="65"/>
      <c r="I547" s="66"/>
      <c r="J547" s="66"/>
      <c r="K547" s="66"/>
      <c r="L547" s="66"/>
      <c r="M547" s="66"/>
    </row>
    <row r="548">
      <c r="A548" s="65"/>
      <c r="B548" s="66"/>
      <c r="C548" s="66"/>
      <c r="D548" s="66"/>
      <c r="E548" s="66"/>
      <c r="F548" s="66"/>
      <c r="H548" s="65"/>
      <c r="I548" s="66"/>
      <c r="J548" s="66"/>
      <c r="K548" s="66"/>
      <c r="L548" s="66"/>
      <c r="M548" s="66"/>
    </row>
    <row r="549">
      <c r="A549" s="65"/>
      <c r="B549" s="66"/>
      <c r="C549" s="66"/>
      <c r="D549" s="66"/>
      <c r="E549" s="66"/>
      <c r="F549" s="66"/>
      <c r="H549" s="65"/>
      <c r="I549" s="66"/>
      <c r="J549" s="66"/>
      <c r="K549" s="66"/>
      <c r="L549" s="66"/>
      <c r="M549" s="66"/>
    </row>
    <row r="550">
      <c r="A550" s="65"/>
      <c r="B550" s="66"/>
      <c r="C550" s="66"/>
      <c r="D550" s="66"/>
      <c r="E550" s="66"/>
      <c r="F550" s="66"/>
      <c r="H550" s="65"/>
      <c r="I550" s="66"/>
      <c r="J550" s="66"/>
      <c r="K550" s="66"/>
      <c r="L550" s="66"/>
      <c r="M550" s="66"/>
    </row>
    <row r="551">
      <c r="A551" s="65"/>
      <c r="B551" s="66"/>
      <c r="C551" s="66"/>
      <c r="D551" s="66"/>
      <c r="E551" s="66"/>
      <c r="F551" s="66"/>
      <c r="H551" s="65"/>
      <c r="I551" s="66"/>
      <c r="J551" s="66"/>
      <c r="K551" s="66"/>
      <c r="L551" s="66"/>
      <c r="M551" s="66"/>
    </row>
    <row r="552">
      <c r="A552" s="65"/>
      <c r="B552" s="66"/>
      <c r="C552" s="66"/>
      <c r="D552" s="66"/>
      <c r="E552" s="66"/>
      <c r="F552" s="66"/>
      <c r="H552" s="65"/>
      <c r="I552" s="66"/>
      <c r="J552" s="66"/>
      <c r="K552" s="66"/>
      <c r="L552" s="66"/>
      <c r="M552" s="66"/>
    </row>
    <row r="553">
      <c r="A553" s="65"/>
      <c r="B553" s="66"/>
      <c r="C553" s="66"/>
      <c r="D553" s="66"/>
      <c r="E553" s="66"/>
      <c r="F553" s="66"/>
      <c r="H553" s="65"/>
      <c r="I553" s="66"/>
      <c r="J553" s="66"/>
      <c r="K553" s="66"/>
      <c r="L553" s="66"/>
      <c r="M553" s="66"/>
    </row>
    <row r="554">
      <c r="A554" s="65"/>
      <c r="B554" s="66"/>
      <c r="C554" s="66"/>
      <c r="D554" s="66"/>
      <c r="E554" s="66"/>
      <c r="F554" s="66"/>
      <c r="H554" s="65"/>
      <c r="I554" s="66"/>
      <c r="J554" s="66"/>
      <c r="K554" s="66"/>
      <c r="L554" s="66"/>
      <c r="M554" s="66"/>
    </row>
    <row r="555">
      <c r="A555" s="65"/>
      <c r="B555" s="66"/>
      <c r="C555" s="66"/>
      <c r="D555" s="66"/>
      <c r="E555" s="66"/>
      <c r="F555" s="66"/>
      <c r="H555" s="65"/>
      <c r="I555" s="66"/>
      <c r="J555" s="66"/>
      <c r="K555" s="66"/>
      <c r="L555" s="66"/>
      <c r="M555" s="66"/>
    </row>
    <row r="556">
      <c r="A556" s="65"/>
      <c r="B556" s="66"/>
      <c r="C556" s="66"/>
      <c r="D556" s="66"/>
      <c r="E556" s="66"/>
      <c r="F556" s="66"/>
      <c r="H556" s="65"/>
      <c r="I556" s="66"/>
      <c r="J556" s="66"/>
      <c r="K556" s="66"/>
      <c r="L556" s="66"/>
      <c r="M556" s="66"/>
    </row>
    <row r="557">
      <c r="A557" s="65"/>
      <c r="B557" s="66"/>
      <c r="C557" s="66"/>
      <c r="D557" s="66"/>
      <c r="E557" s="66"/>
      <c r="F557" s="66"/>
      <c r="H557" s="65"/>
      <c r="I557" s="66"/>
      <c r="J557" s="66"/>
      <c r="K557" s="66"/>
      <c r="L557" s="66"/>
      <c r="M557" s="66"/>
    </row>
    <row r="558">
      <c r="A558" s="65"/>
      <c r="B558" s="66"/>
      <c r="C558" s="66"/>
      <c r="D558" s="66"/>
      <c r="E558" s="66"/>
      <c r="F558" s="66"/>
      <c r="H558" s="65"/>
      <c r="I558" s="66"/>
      <c r="J558" s="66"/>
      <c r="K558" s="66"/>
      <c r="L558" s="66"/>
      <c r="M558" s="66"/>
    </row>
    <row r="559">
      <c r="A559" s="65"/>
      <c r="B559" s="66"/>
      <c r="C559" s="66"/>
      <c r="D559" s="66"/>
      <c r="E559" s="66"/>
      <c r="F559" s="66"/>
      <c r="H559" s="65"/>
      <c r="I559" s="66"/>
      <c r="J559" s="66"/>
      <c r="K559" s="66"/>
      <c r="L559" s="66"/>
      <c r="M559" s="66"/>
    </row>
    <row r="560">
      <c r="A560" s="65"/>
      <c r="B560" s="66"/>
      <c r="C560" s="66"/>
      <c r="D560" s="66"/>
      <c r="E560" s="66"/>
      <c r="F560" s="66"/>
      <c r="H560" s="65"/>
      <c r="I560" s="66"/>
      <c r="J560" s="66"/>
      <c r="K560" s="66"/>
      <c r="L560" s="66"/>
      <c r="M560" s="66"/>
    </row>
    <row r="561">
      <c r="A561" s="65"/>
      <c r="B561" s="66"/>
      <c r="C561" s="66"/>
      <c r="D561" s="66"/>
      <c r="E561" s="66"/>
      <c r="F561" s="66"/>
      <c r="H561" s="65"/>
      <c r="I561" s="66"/>
      <c r="J561" s="66"/>
      <c r="K561" s="66"/>
      <c r="L561" s="66"/>
      <c r="M561" s="66"/>
    </row>
    <row r="562">
      <c r="A562" s="65"/>
      <c r="B562" s="66"/>
      <c r="C562" s="66"/>
      <c r="D562" s="66"/>
      <c r="E562" s="66"/>
      <c r="F562" s="66"/>
      <c r="H562" s="65"/>
      <c r="I562" s="66"/>
      <c r="J562" s="66"/>
      <c r="K562" s="66"/>
      <c r="L562" s="66"/>
      <c r="M562" s="66"/>
    </row>
    <row r="563">
      <c r="A563" s="65"/>
      <c r="B563" s="66"/>
      <c r="C563" s="66"/>
      <c r="D563" s="66"/>
      <c r="E563" s="66"/>
      <c r="F563" s="66"/>
      <c r="H563" s="65"/>
      <c r="I563" s="66"/>
      <c r="J563" s="66"/>
      <c r="K563" s="66"/>
      <c r="L563" s="66"/>
      <c r="M563" s="66"/>
    </row>
    <row r="564">
      <c r="A564" s="65"/>
      <c r="B564" s="66"/>
      <c r="C564" s="66"/>
      <c r="D564" s="66"/>
      <c r="E564" s="66"/>
      <c r="F564" s="66"/>
      <c r="H564" s="65"/>
      <c r="I564" s="66"/>
      <c r="J564" s="66"/>
      <c r="K564" s="66"/>
      <c r="L564" s="66"/>
      <c r="M564" s="66"/>
    </row>
    <row r="565">
      <c r="A565" s="65"/>
      <c r="B565" s="66"/>
      <c r="C565" s="66"/>
      <c r="D565" s="66"/>
      <c r="E565" s="66"/>
      <c r="F565" s="66"/>
      <c r="H565" s="65"/>
      <c r="I565" s="66"/>
      <c r="J565" s="66"/>
      <c r="K565" s="66"/>
      <c r="L565" s="66"/>
      <c r="M565" s="66"/>
    </row>
    <row r="566">
      <c r="A566" s="65"/>
      <c r="B566" s="66"/>
      <c r="C566" s="66"/>
      <c r="D566" s="66"/>
      <c r="E566" s="66"/>
      <c r="F566" s="66"/>
      <c r="H566" s="65"/>
      <c r="I566" s="66"/>
      <c r="J566" s="66"/>
      <c r="K566" s="66"/>
      <c r="L566" s="66"/>
      <c r="M566" s="66"/>
    </row>
    <row r="567">
      <c r="A567" s="65"/>
      <c r="B567" s="66"/>
      <c r="C567" s="66"/>
      <c r="D567" s="66"/>
      <c r="E567" s="66"/>
      <c r="F567" s="66"/>
      <c r="H567" s="65"/>
      <c r="I567" s="66"/>
      <c r="J567" s="66"/>
      <c r="K567" s="66"/>
      <c r="L567" s="66"/>
      <c r="M567" s="66"/>
    </row>
    <row r="568">
      <c r="A568" s="65"/>
      <c r="B568" s="66"/>
      <c r="C568" s="66"/>
      <c r="D568" s="66"/>
      <c r="E568" s="66"/>
      <c r="F568" s="66"/>
      <c r="H568" s="65"/>
      <c r="I568" s="66"/>
      <c r="J568" s="66"/>
      <c r="K568" s="66"/>
      <c r="L568" s="66"/>
      <c r="M568" s="66"/>
    </row>
    <row r="569">
      <c r="A569" s="65"/>
      <c r="B569" s="66"/>
      <c r="C569" s="66"/>
      <c r="D569" s="66"/>
      <c r="E569" s="66"/>
      <c r="F569" s="66"/>
      <c r="H569" s="65"/>
      <c r="I569" s="66"/>
      <c r="J569" s="66"/>
      <c r="K569" s="66"/>
      <c r="L569" s="66"/>
      <c r="M569" s="66"/>
    </row>
    <row r="570">
      <c r="A570" s="65"/>
      <c r="B570" s="66"/>
      <c r="C570" s="66"/>
      <c r="D570" s="66"/>
      <c r="E570" s="66"/>
      <c r="F570" s="66"/>
      <c r="H570" s="65"/>
      <c r="I570" s="66"/>
      <c r="J570" s="66"/>
      <c r="K570" s="66"/>
      <c r="L570" s="66"/>
      <c r="M570" s="66"/>
    </row>
    <row r="571">
      <c r="A571" s="65"/>
      <c r="B571" s="66"/>
      <c r="C571" s="66"/>
      <c r="D571" s="66"/>
      <c r="E571" s="66"/>
      <c r="F571" s="66"/>
      <c r="H571" s="65"/>
      <c r="I571" s="66"/>
      <c r="J571" s="66"/>
      <c r="K571" s="66"/>
      <c r="L571" s="66"/>
      <c r="M571" s="66"/>
    </row>
    <row r="572">
      <c r="A572" s="65"/>
      <c r="B572" s="66"/>
      <c r="C572" s="66"/>
      <c r="D572" s="66"/>
      <c r="E572" s="66"/>
      <c r="F572" s="66"/>
      <c r="H572" s="65"/>
      <c r="I572" s="66"/>
      <c r="J572" s="66"/>
      <c r="K572" s="66"/>
      <c r="L572" s="66"/>
      <c r="M572" s="66"/>
    </row>
    <row r="573">
      <c r="A573" s="65"/>
      <c r="B573" s="66"/>
      <c r="C573" s="66"/>
      <c r="D573" s="66"/>
      <c r="E573" s="66"/>
      <c r="F573" s="66"/>
      <c r="H573" s="65"/>
      <c r="I573" s="66"/>
      <c r="J573" s="66"/>
      <c r="K573" s="66"/>
      <c r="L573" s="66"/>
      <c r="M573" s="66"/>
    </row>
    <row r="574">
      <c r="A574" s="65"/>
      <c r="B574" s="66"/>
      <c r="C574" s="66"/>
      <c r="D574" s="66"/>
      <c r="E574" s="66"/>
      <c r="F574" s="66"/>
      <c r="H574" s="65"/>
      <c r="I574" s="66"/>
      <c r="J574" s="66"/>
      <c r="K574" s="66"/>
      <c r="L574" s="66"/>
      <c r="M574" s="66"/>
    </row>
    <row r="575">
      <c r="A575" s="65"/>
      <c r="B575" s="66"/>
      <c r="C575" s="66"/>
      <c r="D575" s="66"/>
      <c r="E575" s="66"/>
      <c r="F575" s="66"/>
      <c r="H575" s="65"/>
      <c r="I575" s="66"/>
      <c r="J575" s="66"/>
      <c r="K575" s="66"/>
      <c r="L575" s="66"/>
      <c r="M575" s="66"/>
    </row>
    <row r="576">
      <c r="A576" s="65"/>
      <c r="B576" s="66"/>
      <c r="C576" s="66"/>
      <c r="D576" s="66"/>
      <c r="E576" s="66"/>
      <c r="F576" s="66"/>
      <c r="H576" s="65"/>
      <c r="I576" s="66"/>
      <c r="J576" s="66"/>
      <c r="K576" s="66"/>
      <c r="L576" s="66"/>
      <c r="M576" s="66"/>
    </row>
    <row r="577">
      <c r="A577" s="65"/>
      <c r="B577" s="66"/>
      <c r="C577" s="66"/>
      <c r="D577" s="66"/>
      <c r="E577" s="66"/>
      <c r="F577" s="66"/>
      <c r="H577" s="65"/>
      <c r="I577" s="66"/>
      <c r="J577" s="66"/>
      <c r="K577" s="66"/>
      <c r="L577" s="66"/>
      <c r="M577" s="66"/>
    </row>
    <row r="578">
      <c r="A578" s="65"/>
      <c r="B578" s="66"/>
      <c r="C578" s="66"/>
      <c r="D578" s="66"/>
      <c r="E578" s="66"/>
      <c r="F578" s="66"/>
      <c r="H578" s="65"/>
      <c r="I578" s="66"/>
      <c r="J578" s="66"/>
      <c r="K578" s="66"/>
      <c r="L578" s="66"/>
      <c r="M578" s="66"/>
    </row>
    <row r="579">
      <c r="A579" s="65"/>
      <c r="B579" s="66"/>
      <c r="C579" s="66"/>
      <c r="D579" s="66"/>
      <c r="E579" s="66"/>
      <c r="F579" s="66"/>
      <c r="H579" s="65"/>
      <c r="I579" s="66"/>
      <c r="J579" s="66"/>
      <c r="K579" s="66"/>
      <c r="L579" s="66"/>
      <c r="M579" s="66"/>
    </row>
    <row r="580">
      <c r="A580" s="65"/>
      <c r="B580" s="66"/>
      <c r="C580" s="66"/>
      <c r="D580" s="66"/>
      <c r="E580" s="66"/>
      <c r="F580" s="66"/>
      <c r="H580" s="65"/>
      <c r="I580" s="66"/>
      <c r="J580" s="66"/>
      <c r="K580" s="66"/>
      <c r="L580" s="66"/>
      <c r="M580" s="66"/>
    </row>
    <row r="581">
      <c r="A581" s="65"/>
      <c r="B581" s="66"/>
      <c r="C581" s="66"/>
      <c r="D581" s="66"/>
      <c r="E581" s="66"/>
      <c r="F581" s="66"/>
      <c r="H581" s="65"/>
      <c r="I581" s="66"/>
      <c r="J581" s="66"/>
      <c r="K581" s="66"/>
      <c r="L581" s="66"/>
      <c r="M581" s="66"/>
    </row>
    <row r="582">
      <c r="A582" s="65"/>
      <c r="B582" s="66"/>
      <c r="C582" s="66"/>
      <c r="D582" s="66"/>
      <c r="E582" s="66"/>
      <c r="F582" s="66"/>
      <c r="H582" s="65"/>
      <c r="I582" s="66"/>
      <c r="J582" s="66"/>
      <c r="K582" s="66"/>
      <c r="L582" s="66"/>
      <c r="M582" s="66"/>
    </row>
    <row r="583">
      <c r="A583" s="65"/>
      <c r="B583" s="66"/>
      <c r="C583" s="66"/>
      <c r="D583" s="66"/>
      <c r="E583" s="66"/>
      <c r="F583" s="66"/>
      <c r="H583" s="65"/>
      <c r="I583" s="66"/>
      <c r="J583" s="66"/>
      <c r="K583" s="66"/>
      <c r="L583" s="66"/>
      <c r="M583" s="66"/>
    </row>
    <row r="584">
      <c r="A584" s="65"/>
      <c r="B584" s="66"/>
      <c r="C584" s="66"/>
      <c r="D584" s="66"/>
      <c r="E584" s="66"/>
      <c r="F584" s="66"/>
      <c r="H584" s="65"/>
      <c r="I584" s="66"/>
      <c r="J584" s="66"/>
      <c r="K584" s="66"/>
      <c r="L584" s="66"/>
      <c r="M584" s="66"/>
    </row>
    <row r="585">
      <c r="A585" s="65"/>
      <c r="B585" s="66"/>
      <c r="C585" s="66"/>
      <c r="D585" s="66"/>
      <c r="E585" s="66"/>
      <c r="F585" s="66"/>
      <c r="H585" s="65"/>
      <c r="I585" s="66"/>
      <c r="J585" s="66"/>
      <c r="K585" s="66"/>
      <c r="L585" s="66"/>
      <c r="M585" s="66"/>
    </row>
    <row r="586">
      <c r="A586" s="65"/>
      <c r="B586" s="66"/>
      <c r="C586" s="66"/>
      <c r="D586" s="66"/>
      <c r="E586" s="66"/>
      <c r="F586" s="66"/>
      <c r="H586" s="65"/>
      <c r="I586" s="66"/>
      <c r="J586" s="66"/>
      <c r="K586" s="66"/>
      <c r="L586" s="66"/>
      <c r="M586" s="66"/>
    </row>
    <row r="587">
      <c r="A587" s="65"/>
      <c r="B587" s="66"/>
      <c r="C587" s="66"/>
      <c r="D587" s="66"/>
      <c r="E587" s="66"/>
      <c r="F587" s="66"/>
      <c r="H587" s="65"/>
      <c r="I587" s="66"/>
      <c r="J587" s="66"/>
      <c r="K587" s="66"/>
      <c r="L587" s="66"/>
      <c r="M587" s="66"/>
    </row>
    <row r="588">
      <c r="A588" s="65"/>
      <c r="B588" s="66"/>
      <c r="C588" s="66"/>
      <c r="D588" s="66"/>
      <c r="E588" s="66"/>
      <c r="F588" s="66"/>
      <c r="H588" s="65"/>
      <c r="I588" s="66"/>
      <c r="J588" s="66"/>
      <c r="K588" s="66"/>
      <c r="L588" s="66"/>
      <c r="M588" s="66"/>
    </row>
    <row r="589">
      <c r="A589" s="65"/>
      <c r="B589" s="66"/>
      <c r="C589" s="66"/>
      <c r="D589" s="66"/>
      <c r="E589" s="66"/>
      <c r="F589" s="66"/>
      <c r="H589" s="65"/>
      <c r="I589" s="66"/>
      <c r="J589" s="66"/>
      <c r="K589" s="66"/>
      <c r="L589" s="66"/>
      <c r="M589" s="66"/>
    </row>
    <row r="590">
      <c r="A590" s="65"/>
      <c r="B590" s="66"/>
      <c r="C590" s="66"/>
      <c r="D590" s="66"/>
      <c r="E590" s="66"/>
      <c r="F590" s="66"/>
      <c r="H590" s="65"/>
      <c r="I590" s="66"/>
      <c r="J590" s="66"/>
      <c r="K590" s="66"/>
      <c r="L590" s="66"/>
      <c r="M590" s="66"/>
    </row>
    <row r="591">
      <c r="A591" s="65"/>
      <c r="B591" s="66"/>
      <c r="C591" s="66"/>
      <c r="D591" s="66"/>
      <c r="E591" s="66"/>
      <c r="F591" s="66"/>
      <c r="H591" s="65"/>
      <c r="I591" s="66"/>
      <c r="J591" s="66"/>
      <c r="K591" s="66"/>
      <c r="L591" s="66"/>
      <c r="M591" s="66"/>
    </row>
    <row r="592">
      <c r="A592" s="65"/>
      <c r="B592" s="66"/>
      <c r="C592" s="66"/>
      <c r="D592" s="66"/>
      <c r="E592" s="66"/>
      <c r="F592" s="66"/>
      <c r="H592" s="65"/>
      <c r="I592" s="66"/>
      <c r="J592" s="66"/>
      <c r="K592" s="66"/>
      <c r="L592" s="66"/>
      <c r="M592" s="66"/>
    </row>
    <row r="593">
      <c r="A593" s="65"/>
      <c r="B593" s="66"/>
      <c r="C593" s="66"/>
      <c r="D593" s="66"/>
      <c r="E593" s="66"/>
      <c r="F593" s="66"/>
      <c r="H593" s="65"/>
      <c r="I593" s="66"/>
      <c r="J593" s="66"/>
      <c r="K593" s="66"/>
      <c r="L593" s="66"/>
      <c r="M593" s="66"/>
    </row>
    <row r="594">
      <c r="A594" s="65"/>
      <c r="B594" s="66"/>
      <c r="C594" s="66"/>
      <c r="D594" s="66"/>
      <c r="E594" s="66"/>
      <c r="F594" s="66"/>
      <c r="H594" s="65"/>
      <c r="I594" s="66"/>
      <c r="J594" s="66"/>
      <c r="K594" s="66"/>
      <c r="L594" s="66"/>
      <c r="M594" s="66"/>
    </row>
    <row r="595">
      <c r="A595" s="65"/>
      <c r="B595" s="66"/>
      <c r="C595" s="66"/>
      <c r="D595" s="66"/>
      <c r="E595" s="66"/>
      <c r="F595" s="66"/>
      <c r="H595" s="65"/>
      <c r="I595" s="66"/>
      <c r="J595" s="66"/>
      <c r="K595" s="66"/>
      <c r="L595" s="66"/>
      <c r="M595" s="66"/>
    </row>
    <row r="596">
      <c r="A596" s="65"/>
      <c r="B596" s="66"/>
      <c r="C596" s="66"/>
      <c r="D596" s="66"/>
      <c r="E596" s="66"/>
      <c r="F596" s="66"/>
      <c r="H596" s="65"/>
      <c r="I596" s="66"/>
      <c r="J596" s="66"/>
      <c r="K596" s="66"/>
      <c r="L596" s="66"/>
      <c r="M596" s="66"/>
    </row>
    <row r="597">
      <c r="A597" s="65"/>
      <c r="B597" s="66"/>
      <c r="C597" s="66"/>
      <c r="D597" s="66"/>
      <c r="E597" s="66"/>
      <c r="F597" s="66"/>
      <c r="H597" s="65"/>
      <c r="I597" s="66"/>
      <c r="J597" s="66"/>
      <c r="K597" s="66"/>
      <c r="L597" s="66"/>
      <c r="M597" s="66"/>
    </row>
    <row r="598">
      <c r="A598" s="65"/>
      <c r="B598" s="66"/>
      <c r="C598" s="66"/>
      <c r="D598" s="66"/>
      <c r="E598" s="66"/>
      <c r="F598" s="66"/>
      <c r="H598" s="65"/>
      <c r="I598" s="66"/>
      <c r="J598" s="66"/>
      <c r="K598" s="66"/>
      <c r="L598" s="66"/>
      <c r="M598" s="66"/>
    </row>
    <row r="599">
      <c r="A599" s="65"/>
      <c r="B599" s="66"/>
      <c r="C599" s="66"/>
      <c r="D599" s="66"/>
      <c r="E599" s="66"/>
      <c r="F599" s="66"/>
      <c r="H599" s="65"/>
      <c r="I599" s="66"/>
      <c r="J599" s="66"/>
      <c r="K599" s="66"/>
      <c r="L599" s="66"/>
      <c r="M599" s="66"/>
    </row>
    <row r="600">
      <c r="A600" s="65"/>
      <c r="B600" s="66"/>
      <c r="C600" s="66"/>
      <c r="D600" s="66"/>
      <c r="E600" s="66"/>
      <c r="F600" s="66"/>
      <c r="H600" s="65"/>
      <c r="I600" s="66"/>
      <c r="J600" s="66"/>
      <c r="K600" s="66"/>
      <c r="L600" s="66"/>
      <c r="M600" s="66"/>
    </row>
    <row r="601">
      <c r="A601" s="65"/>
      <c r="B601" s="66"/>
      <c r="C601" s="66"/>
      <c r="D601" s="66"/>
      <c r="E601" s="66"/>
      <c r="F601" s="66"/>
      <c r="H601" s="65"/>
      <c r="I601" s="66"/>
      <c r="J601" s="66"/>
      <c r="K601" s="66"/>
      <c r="L601" s="66"/>
      <c r="M601" s="66"/>
    </row>
    <row r="602">
      <c r="A602" s="65"/>
      <c r="B602" s="66"/>
      <c r="C602" s="66"/>
      <c r="D602" s="66"/>
      <c r="E602" s="66"/>
      <c r="F602" s="66"/>
      <c r="H602" s="65"/>
      <c r="I602" s="66"/>
      <c r="J602" s="66"/>
      <c r="K602" s="66"/>
      <c r="L602" s="66"/>
      <c r="M602" s="66"/>
    </row>
    <row r="603">
      <c r="A603" s="65"/>
      <c r="B603" s="66"/>
      <c r="C603" s="66"/>
      <c r="D603" s="66"/>
      <c r="E603" s="66"/>
      <c r="F603" s="66"/>
      <c r="H603" s="65"/>
      <c r="I603" s="66"/>
      <c r="J603" s="66"/>
      <c r="K603" s="66"/>
      <c r="L603" s="66"/>
      <c r="M603" s="66"/>
    </row>
    <row r="604">
      <c r="A604" s="65"/>
      <c r="B604" s="66"/>
      <c r="C604" s="66"/>
      <c r="D604" s="66"/>
      <c r="E604" s="66"/>
      <c r="F604" s="66"/>
      <c r="H604" s="65"/>
      <c r="I604" s="66"/>
      <c r="J604" s="66"/>
      <c r="K604" s="66"/>
      <c r="L604" s="66"/>
      <c r="M604" s="66"/>
    </row>
    <row r="605">
      <c r="A605" s="65"/>
      <c r="B605" s="66"/>
      <c r="C605" s="66"/>
      <c r="D605" s="66"/>
      <c r="E605" s="66"/>
      <c r="F605" s="66"/>
      <c r="H605" s="65"/>
      <c r="I605" s="66"/>
      <c r="J605" s="66"/>
      <c r="K605" s="66"/>
      <c r="L605" s="66"/>
      <c r="M605" s="66"/>
    </row>
    <row r="606">
      <c r="A606" s="65"/>
      <c r="B606" s="66"/>
      <c r="C606" s="66"/>
      <c r="D606" s="66"/>
      <c r="E606" s="66"/>
      <c r="F606" s="66"/>
      <c r="H606" s="65"/>
      <c r="I606" s="66"/>
      <c r="J606" s="66"/>
      <c r="K606" s="66"/>
      <c r="L606" s="66"/>
      <c r="M606" s="66"/>
    </row>
    <row r="607">
      <c r="A607" s="65"/>
      <c r="B607" s="66"/>
      <c r="C607" s="66"/>
      <c r="D607" s="66"/>
      <c r="E607" s="66"/>
      <c r="F607" s="66"/>
      <c r="H607" s="65"/>
      <c r="I607" s="66"/>
      <c r="J607" s="66"/>
      <c r="K607" s="66"/>
      <c r="L607" s="66"/>
      <c r="M607" s="66"/>
    </row>
    <row r="608">
      <c r="A608" s="65"/>
      <c r="B608" s="66"/>
      <c r="C608" s="66"/>
      <c r="D608" s="66"/>
      <c r="E608" s="66"/>
      <c r="F608" s="66"/>
      <c r="H608" s="65"/>
      <c r="I608" s="66"/>
      <c r="J608" s="66"/>
      <c r="K608" s="66"/>
      <c r="L608" s="66"/>
      <c r="M608" s="66"/>
    </row>
    <row r="609">
      <c r="A609" s="65"/>
      <c r="B609" s="66"/>
      <c r="C609" s="66"/>
      <c r="D609" s="66"/>
      <c r="E609" s="66"/>
      <c r="F609" s="66"/>
      <c r="H609" s="65"/>
      <c r="I609" s="66"/>
      <c r="J609" s="66"/>
      <c r="K609" s="66"/>
      <c r="L609" s="66"/>
      <c r="M609" s="66"/>
    </row>
    <row r="610">
      <c r="A610" s="65"/>
      <c r="B610" s="66"/>
      <c r="C610" s="66"/>
      <c r="D610" s="66"/>
      <c r="E610" s="66"/>
      <c r="F610" s="66"/>
      <c r="H610" s="65"/>
      <c r="I610" s="66"/>
      <c r="J610" s="66"/>
      <c r="K610" s="66"/>
      <c r="L610" s="66"/>
      <c r="M610" s="66"/>
    </row>
    <row r="611">
      <c r="A611" s="65"/>
      <c r="B611" s="66"/>
      <c r="C611" s="66"/>
      <c r="D611" s="66"/>
      <c r="E611" s="66"/>
      <c r="F611" s="66"/>
      <c r="H611" s="65"/>
      <c r="I611" s="66"/>
      <c r="J611" s="66"/>
      <c r="K611" s="66"/>
      <c r="L611" s="66"/>
      <c r="M611" s="66"/>
    </row>
    <row r="612">
      <c r="A612" s="65"/>
      <c r="B612" s="66"/>
      <c r="C612" s="66"/>
      <c r="D612" s="66"/>
      <c r="E612" s="66"/>
      <c r="F612" s="66"/>
      <c r="H612" s="65"/>
      <c r="I612" s="66"/>
      <c r="J612" s="66"/>
      <c r="K612" s="66"/>
      <c r="L612" s="66"/>
      <c r="M612" s="66"/>
    </row>
    <row r="613">
      <c r="A613" s="65"/>
      <c r="B613" s="66"/>
      <c r="C613" s="66"/>
      <c r="D613" s="66"/>
      <c r="E613" s="66"/>
      <c r="F613" s="66"/>
      <c r="H613" s="65"/>
      <c r="I613" s="66"/>
      <c r="J613" s="66"/>
      <c r="K613" s="66"/>
      <c r="L613" s="66"/>
      <c r="M613" s="66"/>
    </row>
    <row r="614">
      <c r="A614" s="65"/>
      <c r="B614" s="66"/>
      <c r="C614" s="66"/>
      <c r="D614" s="66"/>
      <c r="E614" s="66"/>
      <c r="F614" s="66"/>
      <c r="H614" s="65"/>
      <c r="I614" s="66"/>
      <c r="J614" s="66"/>
      <c r="K614" s="66"/>
      <c r="L614" s="66"/>
      <c r="M614" s="66"/>
    </row>
    <row r="615">
      <c r="A615" s="65"/>
      <c r="B615" s="66"/>
      <c r="C615" s="66"/>
      <c r="D615" s="66"/>
      <c r="E615" s="66"/>
      <c r="F615" s="66"/>
      <c r="H615" s="65"/>
      <c r="I615" s="66"/>
      <c r="J615" s="66"/>
      <c r="K615" s="66"/>
      <c r="L615" s="66"/>
      <c r="M615" s="66"/>
    </row>
    <row r="616">
      <c r="A616" s="65"/>
      <c r="B616" s="66"/>
      <c r="C616" s="66"/>
      <c r="D616" s="66"/>
      <c r="E616" s="66"/>
      <c r="F616" s="66"/>
      <c r="H616" s="65"/>
      <c r="I616" s="66"/>
      <c r="J616" s="66"/>
      <c r="K616" s="66"/>
      <c r="L616" s="66"/>
      <c r="M616" s="66"/>
    </row>
    <row r="617">
      <c r="A617" s="65"/>
      <c r="B617" s="66"/>
      <c r="C617" s="66"/>
      <c r="D617" s="66"/>
      <c r="E617" s="66"/>
      <c r="F617" s="66"/>
      <c r="H617" s="65"/>
      <c r="I617" s="66"/>
      <c r="J617" s="66"/>
      <c r="K617" s="66"/>
      <c r="L617" s="66"/>
      <c r="M617" s="66"/>
    </row>
    <row r="618">
      <c r="A618" s="65"/>
      <c r="B618" s="66"/>
      <c r="C618" s="66"/>
      <c r="D618" s="66"/>
      <c r="E618" s="66"/>
      <c r="F618" s="66"/>
      <c r="H618" s="65"/>
      <c r="I618" s="66"/>
      <c r="J618" s="66"/>
      <c r="K618" s="66"/>
      <c r="L618" s="66"/>
      <c r="M618" s="66"/>
    </row>
    <row r="619">
      <c r="A619" s="65"/>
      <c r="B619" s="66"/>
      <c r="C619" s="66"/>
      <c r="D619" s="66"/>
      <c r="E619" s="66"/>
      <c r="F619" s="66"/>
      <c r="H619" s="65"/>
      <c r="I619" s="66"/>
      <c r="J619" s="66"/>
      <c r="K619" s="66"/>
      <c r="L619" s="66"/>
      <c r="M619" s="66"/>
    </row>
    <row r="620">
      <c r="A620" s="65"/>
      <c r="B620" s="66"/>
      <c r="C620" s="66"/>
      <c r="D620" s="66"/>
      <c r="E620" s="66"/>
      <c r="F620" s="66"/>
      <c r="H620" s="65"/>
      <c r="I620" s="66"/>
      <c r="J620" s="66"/>
      <c r="K620" s="66"/>
      <c r="L620" s="66"/>
      <c r="M620" s="66"/>
    </row>
    <row r="621">
      <c r="A621" s="65"/>
      <c r="B621" s="66"/>
      <c r="C621" s="66"/>
      <c r="D621" s="66"/>
      <c r="E621" s="66"/>
      <c r="F621" s="66"/>
      <c r="H621" s="65"/>
      <c r="I621" s="66"/>
      <c r="J621" s="66"/>
      <c r="K621" s="66"/>
      <c r="L621" s="66"/>
      <c r="M621" s="66"/>
    </row>
    <row r="622">
      <c r="A622" s="65"/>
      <c r="B622" s="66"/>
      <c r="C622" s="66"/>
      <c r="D622" s="66"/>
      <c r="E622" s="66"/>
      <c r="F622" s="66"/>
      <c r="H622" s="65"/>
      <c r="I622" s="66"/>
      <c r="J622" s="66"/>
      <c r="K622" s="66"/>
      <c r="L622" s="66"/>
      <c r="M622" s="66"/>
    </row>
    <row r="623">
      <c r="A623" s="65"/>
      <c r="B623" s="66"/>
      <c r="C623" s="66"/>
      <c r="D623" s="66"/>
      <c r="E623" s="66"/>
      <c r="F623" s="66"/>
      <c r="H623" s="65"/>
      <c r="I623" s="66"/>
      <c r="J623" s="66"/>
      <c r="K623" s="66"/>
      <c r="L623" s="66"/>
      <c r="M623" s="66"/>
    </row>
    <row r="624">
      <c r="A624" s="65"/>
      <c r="B624" s="66"/>
      <c r="C624" s="66"/>
      <c r="D624" s="66"/>
      <c r="E624" s="66"/>
      <c r="F624" s="66"/>
      <c r="H624" s="65"/>
      <c r="I624" s="66"/>
      <c r="J624" s="66"/>
      <c r="K624" s="66"/>
      <c r="L624" s="66"/>
      <c r="M624" s="66"/>
    </row>
    <row r="625">
      <c r="A625" s="65"/>
      <c r="B625" s="66"/>
      <c r="C625" s="66"/>
      <c r="D625" s="66"/>
      <c r="E625" s="66"/>
      <c r="F625" s="66"/>
      <c r="H625" s="65"/>
      <c r="I625" s="66"/>
      <c r="J625" s="66"/>
      <c r="K625" s="66"/>
      <c r="L625" s="66"/>
      <c r="M625" s="66"/>
    </row>
    <row r="626">
      <c r="A626" s="65"/>
      <c r="B626" s="66"/>
      <c r="C626" s="66"/>
      <c r="D626" s="66"/>
      <c r="E626" s="66"/>
      <c r="F626" s="66"/>
      <c r="H626" s="65"/>
      <c r="I626" s="66"/>
      <c r="J626" s="66"/>
      <c r="K626" s="66"/>
      <c r="L626" s="66"/>
      <c r="M626" s="66"/>
    </row>
    <row r="627">
      <c r="A627" s="65"/>
      <c r="B627" s="66"/>
      <c r="C627" s="66"/>
      <c r="D627" s="66"/>
      <c r="E627" s="66"/>
      <c r="F627" s="66"/>
      <c r="H627" s="65"/>
      <c r="I627" s="66"/>
      <c r="J627" s="66"/>
      <c r="K627" s="66"/>
      <c r="L627" s="66"/>
      <c r="M627" s="66"/>
    </row>
    <row r="628">
      <c r="A628" s="65"/>
      <c r="B628" s="66"/>
      <c r="C628" s="66"/>
      <c r="D628" s="66"/>
      <c r="E628" s="66"/>
      <c r="F628" s="66"/>
      <c r="H628" s="65"/>
      <c r="I628" s="66"/>
      <c r="J628" s="66"/>
      <c r="K628" s="66"/>
      <c r="L628" s="66"/>
      <c r="M628" s="66"/>
    </row>
    <row r="629">
      <c r="A629" s="65"/>
      <c r="B629" s="66"/>
      <c r="C629" s="66"/>
      <c r="D629" s="66"/>
      <c r="E629" s="66"/>
      <c r="F629" s="66"/>
      <c r="H629" s="65"/>
      <c r="I629" s="66"/>
      <c r="J629" s="66"/>
      <c r="K629" s="66"/>
      <c r="L629" s="66"/>
      <c r="M629" s="66"/>
    </row>
    <row r="630">
      <c r="A630" s="65"/>
      <c r="B630" s="66"/>
      <c r="C630" s="66"/>
      <c r="D630" s="66"/>
      <c r="E630" s="66"/>
      <c r="F630" s="66"/>
      <c r="H630" s="65"/>
      <c r="I630" s="66"/>
      <c r="J630" s="66"/>
      <c r="K630" s="66"/>
      <c r="L630" s="66"/>
      <c r="M630" s="66"/>
    </row>
    <row r="631">
      <c r="A631" s="65"/>
      <c r="B631" s="66"/>
      <c r="C631" s="66"/>
      <c r="D631" s="66"/>
      <c r="E631" s="66"/>
      <c r="F631" s="66"/>
      <c r="H631" s="65"/>
      <c r="I631" s="66"/>
      <c r="J631" s="66"/>
      <c r="K631" s="66"/>
      <c r="L631" s="66"/>
      <c r="M631" s="66"/>
    </row>
    <row r="632">
      <c r="A632" s="65"/>
      <c r="B632" s="66"/>
      <c r="C632" s="66"/>
      <c r="D632" s="66"/>
      <c r="E632" s="66"/>
      <c r="F632" s="66"/>
      <c r="H632" s="65"/>
      <c r="I632" s="66"/>
      <c r="J632" s="66"/>
      <c r="K632" s="66"/>
      <c r="L632" s="66"/>
      <c r="M632" s="66"/>
    </row>
    <row r="633">
      <c r="A633" s="65"/>
      <c r="B633" s="66"/>
      <c r="C633" s="66"/>
      <c r="D633" s="66"/>
      <c r="E633" s="66"/>
      <c r="F633" s="66"/>
      <c r="H633" s="65"/>
      <c r="I633" s="66"/>
      <c r="J633" s="66"/>
      <c r="K633" s="66"/>
      <c r="L633" s="66"/>
      <c r="M633" s="66"/>
    </row>
    <row r="634">
      <c r="A634" s="65"/>
      <c r="B634" s="66"/>
      <c r="C634" s="66"/>
      <c r="D634" s="66"/>
      <c r="E634" s="66"/>
      <c r="F634" s="66"/>
      <c r="H634" s="65"/>
      <c r="I634" s="66"/>
      <c r="J634" s="66"/>
      <c r="K634" s="66"/>
      <c r="L634" s="66"/>
      <c r="M634" s="66"/>
    </row>
    <row r="635">
      <c r="A635" s="65"/>
      <c r="B635" s="66"/>
      <c r="C635" s="66"/>
      <c r="D635" s="66"/>
      <c r="E635" s="66"/>
      <c r="F635" s="66"/>
      <c r="H635" s="65"/>
      <c r="I635" s="66"/>
      <c r="J635" s="66"/>
      <c r="K635" s="66"/>
      <c r="L635" s="66"/>
      <c r="M635" s="66"/>
    </row>
    <row r="636">
      <c r="A636" s="65"/>
      <c r="B636" s="66"/>
      <c r="C636" s="66"/>
      <c r="D636" s="66"/>
      <c r="E636" s="66"/>
      <c r="F636" s="66"/>
      <c r="H636" s="65"/>
      <c r="I636" s="66"/>
      <c r="J636" s="66"/>
      <c r="K636" s="66"/>
      <c r="L636" s="66"/>
      <c r="M636" s="66"/>
    </row>
    <row r="637">
      <c r="A637" s="65"/>
      <c r="B637" s="66"/>
      <c r="C637" s="66"/>
      <c r="D637" s="66"/>
      <c r="E637" s="66"/>
      <c r="F637" s="66"/>
      <c r="H637" s="65"/>
      <c r="I637" s="66"/>
      <c r="J637" s="66"/>
      <c r="K637" s="66"/>
      <c r="L637" s="66"/>
      <c r="M637" s="66"/>
    </row>
    <row r="638">
      <c r="A638" s="65"/>
      <c r="B638" s="66"/>
      <c r="C638" s="66"/>
      <c r="D638" s="66"/>
      <c r="E638" s="66"/>
      <c r="F638" s="66"/>
      <c r="H638" s="65"/>
      <c r="I638" s="66"/>
      <c r="J638" s="66"/>
      <c r="K638" s="66"/>
      <c r="L638" s="66"/>
      <c r="M638" s="66"/>
    </row>
    <row r="639">
      <c r="A639" s="65"/>
      <c r="B639" s="66"/>
      <c r="C639" s="66"/>
      <c r="D639" s="66"/>
      <c r="E639" s="66"/>
      <c r="F639" s="66"/>
      <c r="H639" s="65"/>
      <c r="I639" s="66"/>
      <c r="J639" s="66"/>
      <c r="K639" s="66"/>
      <c r="L639" s="66"/>
      <c r="M639" s="66"/>
    </row>
    <row r="640">
      <c r="A640" s="65"/>
      <c r="B640" s="66"/>
      <c r="C640" s="66"/>
      <c r="D640" s="66"/>
      <c r="E640" s="66"/>
      <c r="F640" s="66"/>
      <c r="H640" s="65"/>
      <c r="I640" s="66"/>
      <c r="J640" s="66"/>
      <c r="K640" s="66"/>
      <c r="L640" s="66"/>
      <c r="M640" s="66"/>
    </row>
    <row r="641">
      <c r="A641" s="65"/>
      <c r="B641" s="66"/>
      <c r="C641" s="66"/>
      <c r="D641" s="66"/>
      <c r="E641" s="66"/>
      <c r="F641" s="66"/>
      <c r="H641" s="65"/>
      <c r="I641" s="66"/>
      <c r="J641" s="66"/>
      <c r="K641" s="66"/>
      <c r="L641" s="66"/>
      <c r="M641" s="66"/>
    </row>
    <row r="642">
      <c r="A642" s="65"/>
      <c r="B642" s="66"/>
      <c r="C642" s="66"/>
      <c r="D642" s="66"/>
      <c r="E642" s="66"/>
      <c r="F642" s="66"/>
      <c r="H642" s="65"/>
      <c r="I642" s="66"/>
      <c r="J642" s="66"/>
      <c r="K642" s="66"/>
      <c r="L642" s="66"/>
      <c r="M642" s="66"/>
    </row>
    <row r="643">
      <c r="A643" s="65"/>
      <c r="B643" s="66"/>
      <c r="C643" s="66"/>
      <c r="D643" s="66"/>
      <c r="E643" s="66"/>
      <c r="F643" s="66"/>
      <c r="H643" s="65"/>
      <c r="I643" s="66"/>
      <c r="J643" s="66"/>
      <c r="K643" s="66"/>
      <c r="L643" s="66"/>
      <c r="M643" s="66"/>
    </row>
    <row r="644">
      <c r="A644" s="65"/>
      <c r="B644" s="66"/>
      <c r="C644" s="66"/>
      <c r="D644" s="66"/>
      <c r="E644" s="66"/>
      <c r="F644" s="66"/>
      <c r="H644" s="65"/>
      <c r="I644" s="66"/>
      <c r="J644" s="66"/>
      <c r="K644" s="66"/>
      <c r="L644" s="66"/>
      <c r="M644" s="66"/>
    </row>
    <row r="645">
      <c r="A645" s="65"/>
      <c r="B645" s="66"/>
      <c r="C645" s="66"/>
      <c r="D645" s="66"/>
      <c r="E645" s="66"/>
      <c r="F645" s="66"/>
      <c r="H645" s="65"/>
      <c r="I645" s="66"/>
      <c r="J645" s="66"/>
      <c r="K645" s="66"/>
      <c r="L645" s="66"/>
      <c r="M645" s="66"/>
    </row>
    <row r="646">
      <c r="A646" s="65"/>
      <c r="B646" s="66"/>
      <c r="C646" s="66"/>
      <c r="D646" s="66"/>
      <c r="E646" s="66"/>
      <c r="F646" s="66"/>
      <c r="H646" s="65"/>
      <c r="I646" s="66"/>
      <c r="J646" s="66"/>
      <c r="K646" s="66"/>
      <c r="L646" s="66"/>
      <c r="M646" s="66"/>
    </row>
    <row r="647">
      <c r="A647" s="65"/>
      <c r="B647" s="66"/>
      <c r="C647" s="66"/>
      <c r="D647" s="66"/>
      <c r="E647" s="66"/>
      <c r="F647" s="66"/>
      <c r="H647" s="65"/>
      <c r="I647" s="66"/>
      <c r="J647" s="66"/>
      <c r="K647" s="66"/>
      <c r="L647" s="66"/>
      <c r="M647" s="66"/>
    </row>
    <row r="648">
      <c r="A648" s="65"/>
      <c r="B648" s="66"/>
      <c r="C648" s="66"/>
      <c r="D648" s="66"/>
      <c r="E648" s="66"/>
      <c r="F648" s="66"/>
      <c r="H648" s="65"/>
      <c r="I648" s="66"/>
      <c r="J648" s="66"/>
      <c r="K648" s="66"/>
      <c r="L648" s="66"/>
      <c r="M648" s="66"/>
    </row>
    <row r="649">
      <c r="A649" s="65"/>
      <c r="B649" s="66"/>
      <c r="C649" s="66"/>
      <c r="D649" s="66"/>
      <c r="E649" s="66"/>
      <c r="F649" s="66"/>
      <c r="H649" s="65"/>
      <c r="I649" s="66"/>
      <c r="J649" s="66"/>
      <c r="K649" s="66"/>
      <c r="L649" s="66"/>
      <c r="M649" s="66"/>
    </row>
    <row r="650">
      <c r="A650" s="65"/>
      <c r="B650" s="66"/>
      <c r="C650" s="66"/>
      <c r="D650" s="66"/>
      <c r="E650" s="66"/>
      <c r="F650" s="66"/>
      <c r="H650" s="65"/>
      <c r="I650" s="66"/>
      <c r="J650" s="66"/>
      <c r="K650" s="66"/>
      <c r="L650" s="66"/>
      <c r="M650" s="66"/>
    </row>
    <row r="651">
      <c r="A651" s="65"/>
      <c r="B651" s="66"/>
      <c r="C651" s="66"/>
      <c r="D651" s="66"/>
      <c r="E651" s="66"/>
      <c r="F651" s="66"/>
      <c r="H651" s="65"/>
      <c r="I651" s="66"/>
      <c r="J651" s="66"/>
      <c r="K651" s="66"/>
      <c r="L651" s="66"/>
      <c r="M651" s="66"/>
    </row>
    <row r="652">
      <c r="A652" s="65"/>
      <c r="B652" s="66"/>
      <c r="C652" s="66"/>
      <c r="D652" s="66"/>
      <c r="E652" s="66"/>
      <c r="F652" s="66"/>
      <c r="H652" s="65"/>
      <c r="I652" s="66"/>
      <c r="J652" s="66"/>
      <c r="K652" s="66"/>
      <c r="L652" s="66"/>
      <c r="M652" s="66"/>
    </row>
    <row r="653">
      <c r="A653" s="65"/>
      <c r="B653" s="66"/>
      <c r="C653" s="66"/>
      <c r="D653" s="66"/>
      <c r="E653" s="66"/>
      <c r="F653" s="66"/>
      <c r="H653" s="65"/>
      <c r="I653" s="66"/>
      <c r="J653" s="66"/>
      <c r="K653" s="66"/>
      <c r="L653" s="66"/>
      <c r="M653" s="66"/>
    </row>
    <row r="654">
      <c r="A654" s="65"/>
      <c r="B654" s="66"/>
      <c r="C654" s="66"/>
      <c r="D654" s="66"/>
      <c r="E654" s="66"/>
      <c r="F654" s="66"/>
      <c r="H654" s="65"/>
      <c r="I654" s="66"/>
      <c r="J654" s="66"/>
      <c r="K654" s="66"/>
      <c r="L654" s="66"/>
      <c r="M654" s="66"/>
    </row>
    <row r="655">
      <c r="A655" s="65"/>
      <c r="B655" s="66"/>
      <c r="C655" s="66"/>
      <c r="D655" s="66"/>
      <c r="E655" s="66"/>
      <c r="F655" s="66"/>
      <c r="H655" s="65"/>
      <c r="I655" s="66"/>
      <c r="J655" s="66"/>
      <c r="K655" s="66"/>
      <c r="L655" s="66"/>
      <c r="M655" s="66"/>
    </row>
    <row r="656">
      <c r="A656" s="65"/>
      <c r="B656" s="66"/>
      <c r="C656" s="66"/>
      <c r="D656" s="66"/>
      <c r="E656" s="66"/>
      <c r="F656" s="66"/>
      <c r="H656" s="65"/>
      <c r="I656" s="66"/>
      <c r="J656" s="66"/>
      <c r="K656" s="66"/>
      <c r="L656" s="66"/>
      <c r="M656" s="66"/>
    </row>
    <row r="657">
      <c r="A657" s="65"/>
      <c r="B657" s="66"/>
      <c r="C657" s="66"/>
      <c r="D657" s="66"/>
      <c r="E657" s="66"/>
      <c r="F657" s="66"/>
      <c r="H657" s="65"/>
      <c r="I657" s="66"/>
      <c r="J657" s="66"/>
      <c r="K657" s="66"/>
      <c r="L657" s="66"/>
      <c r="M657" s="66"/>
    </row>
    <row r="658">
      <c r="A658" s="65"/>
      <c r="B658" s="66"/>
      <c r="C658" s="66"/>
      <c r="D658" s="66"/>
      <c r="E658" s="66"/>
      <c r="F658" s="66"/>
      <c r="H658" s="65"/>
      <c r="I658" s="66"/>
      <c r="J658" s="66"/>
      <c r="K658" s="66"/>
      <c r="L658" s="66"/>
      <c r="M658" s="66"/>
    </row>
    <row r="659">
      <c r="A659" s="65"/>
      <c r="B659" s="66"/>
      <c r="C659" s="66"/>
      <c r="D659" s="66"/>
      <c r="E659" s="66"/>
      <c r="F659" s="66"/>
      <c r="H659" s="65"/>
      <c r="I659" s="66"/>
      <c r="J659" s="66"/>
      <c r="K659" s="66"/>
      <c r="L659" s="66"/>
      <c r="M659" s="66"/>
    </row>
    <row r="660">
      <c r="A660" s="65"/>
      <c r="B660" s="66"/>
      <c r="C660" s="66"/>
      <c r="D660" s="66"/>
      <c r="E660" s="66"/>
      <c r="F660" s="66"/>
      <c r="H660" s="65"/>
      <c r="I660" s="66"/>
      <c r="J660" s="66"/>
      <c r="K660" s="66"/>
      <c r="L660" s="66"/>
      <c r="M660" s="66"/>
    </row>
    <row r="661">
      <c r="A661" s="65"/>
      <c r="B661" s="66"/>
      <c r="C661" s="66"/>
      <c r="D661" s="66"/>
      <c r="E661" s="66"/>
      <c r="F661" s="66"/>
      <c r="H661" s="65"/>
      <c r="I661" s="66"/>
      <c r="J661" s="66"/>
      <c r="K661" s="66"/>
      <c r="L661" s="66"/>
      <c r="M661" s="66"/>
    </row>
    <row r="662">
      <c r="A662" s="65"/>
      <c r="B662" s="66"/>
      <c r="C662" s="66"/>
      <c r="D662" s="66"/>
      <c r="E662" s="66"/>
      <c r="F662" s="66"/>
      <c r="H662" s="65"/>
      <c r="I662" s="66"/>
      <c r="J662" s="66"/>
      <c r="K662" s="66"/>
      <c r="L662" s="66"/>
      <c r="M662" s="66"/>
    </row>
    <row r="663">
      <c r="A663" s="65"/>
      <c r="B663" s="66"/>
      <c r="C663" s="66"/>
      <c r="D663" s="66"/>
      <c r="E663" s="66"/>
      <c r="F663" s="66"/>
      <c r="H663" s="65"/>
      <c r="I663" s="66"/>
      <c r="J663" s="66"/>
      <c r="K663" s="66"/>
      <c r="L663" s="66"/>
      <c r="M663" s="66"/>
    </row>
    <row r="664">
      <c r="A664" s="65"/>
      <c r="B664" s="66"/>
      <c r="C664" s="66"/>
      <c r="D664" s="66"/>
      <c r="E664" s="66"/>
      <c r="F664" s="66"/>
      <c r="H664" s="65"/>
      <c r="I664" s="66"/>
      <c r="J664" s="66"/>
      <c r="K664" s="66"/>
      <c r="L664" s="66"/>
      <c r="M664" s="66"/>
    </row>
    <row r="665">
      <c r="A665" s="65"/>
      <c r="B665" s="66"/>
      <c r="C665" s="66"/>
      <c r="D665" s="66"/>
      <c r="E665" s="66"/>
      <c r="F665" s="66"/>
      <c r="H665" s="65"/>
      <c r="I665" s="66"/>
      <c r="J665" s="66"/>
      <c r="K665" s="66"/>
      <c r="L665" s="66"/>
      <c r="M665" s="66"/>
    </row>
    <row r="666">
      <c r="A666" s="65"/>
      <c r="B666" s="66"/>
      <c r="C666" s="66"/>
      <c r="D666" s="66"/>
      <c r="E666" s="66"/>
      <c r="F666" s="66"/>
      <c r="H666" s="65"/>
      <c r="I666" s="66"/>
      <c r="J666" s="66"/>
      <c r="K666" s="66"/>
      <c r="L666" s="66"/>
      <c r="M666" s="66"/>
    </row>
    <row r="667">
      <c r="A667" s="65"/>
      <c r="B667" s="66"/>
      <c r="C667" s="66"/>
      <c r="D667" s="66"/>
      <c r="E667" s="66"/>
      <c r="F667" s="66"/>
      <c r="H667" s="65"/>
      <c r="I667" s="66"/>
      <c r="J667" s="66"/>
      <c r="K667" s="66"/>
      <c r="L667" s="66"/>
      <c r="M667" s="66"/>
    </row>
    <row r="668">
      <c r="A668" s="65"/>
      <c r="B668" s="66"/>
      <c r="C668" s="66"/>
      <c r="D668" s="66"/>
      <c r="E668" s="66"/>
      <c r="F668" s="66"/>
      <c r="H668" s="65"/>
      <c r="I668" s="66"/>
      <c r="J668" s="66"/>
      <c r="K668" s="66"/>
      <c r="L668" s="66"/>
      <c r="M668" s="66"/>
    </row>
    <row r="669">
      <c r="A669" s="65"/>
      <c r="B669" s="66"/>
      <c r="C669" s="66"/>
      <c r="D669" s="66"/>
      <c r="E669" s="66"/>
      <c r="F669" s="66"/>
      <c r="H669" s="65"/>
      <c r="I669" s="66"/>
      <c r="J669" s="66"/>
      <c r="K669" s="66"/>
      <c r="L669" s="66"/>
      <c r="M669" s="66"/>
    </row>
    <row r="670">
      <c r="A670" s="65"/>
      <c r="B670" s="66"/>
      <c r="C670" s="66"/>
      <c r="D670" s="66"/>
      <c r="E670" s="66"/>
      <c r="F670" s="66"/>
      <c r="H670" s="65"/>
      <c r="I670" s="66"/>
      <c r="J670" s="66"/>
      <c r="K670" s="66"/>
      <c r="L670" s="66"/>
      <c r="M670" s="66"/>
    </row>
    <row r="671">
      <c r="A671" s="65"/>
      <c r="B671" s="66"/>
      <c r="C671" s="66"/>
      <c r="D671" s="66"/>
      <c r="E671" s="66"/>
      <c r="F671" s="66"/>
      <c r="H671" s="65"/>
      <c r="I671" s="66"/>
      <c r="J671" s="66"/>
      <c r="K671" s="66"/>
      <c r="L671" s="66"/>
      <c r="M671" s="66"/>
    </row>
    <row r="672">
      <c r="A672" s="65"/>
      <c r="B672" s="66"/>
      <c r="C672" s="66"/>
      <c r="D672" s="66"/>
      <c r="E672" s="66"/>
      <c r="F672" s="66"/>
      <c r="H672" s="65"/>
      <c r="I672" s="66"/>
      <c r="J672" s="66"/>
      <c r="K672" s="66"/>
      <c r="L672" s="66"/>
      <c r="M672" s="66"/>
    </row>
    <row r="673">
      <c r="A673" s="65"/>
      <c r="B673" s="66"/>
      <c r="C673" s="66"/>
      <c r="D673" s="66"/>
      <c r="E673" s="66"/>
      <c r="F673" s="66"/>
      <c r="H673" s="65"/>
      <c r="I673" s="66"/>
      <c r="J673" s="66"/>
      <c r="K673" s="66"/>
      <c r="L673" s="66"/>
      <c r="M673" s="66"/>
    </row>
    <row r="674">
      <c r="A674" s="65"/>
      <c r="B674" s="66"/>
      <c r="C674" s="66"/>
      <c r="D674" s="66"/>
      <c r="E674" s="66"/>
      <c r="F674" s="66"/>
      <c r="H674" s="65"/>
      <c r="I674" s="66"/>
      <c r="J674" s="66"/>
      <c r="K674" s="66"/>
      <c r="L674" s="66"/>
      <c r="M674" s="66"/>
    </row>
    <row r="675">
      <c r="A675" s="65"/>
      <c r="B675" s="66"/>
      <c r="C675" s="66"/>
      <c r="D675" s="66"/>
      <c r="E675" s="66"/>
      <c r="F675" s="66"/>
      <c r="H675" s="65"/>
      <c r="I675" s="66"/>
      <c r="J675" s="66"/>
      <c r="K675" s="66"/>
      <c r="L675" s="66"/>
      <c r="M675" s="66"/>
    </row>
    <row r="676">
      <c r="A676" s="65"/>
      <c r="B676" s="66"/>
      <c r="C676" s="66"/>
      <c r="D676" s="66"/>
      <c r="E676" s="66"/>
      <c r="F676" s="66"/>
      <c r="H676" s="65"/>
      <c r="I676" s="66"/>
      <c r="J676" s="66"/>
      <c r="K676" s="66"/>
      <c r="L676" s="66"/>
      <c r="M676" s="66"/>
    </row>
    <row r="677">
      <c r="A677" s="65"/>
      <c r="B677" s="66"/>
      <c r="C677" s="66"/>
      <c r="D677" s="66"/>
      <c r="E677" s="66"/>
      <c r="F677" s="66"/>
      <c r="H677" s="65"/>
      <c r="I677" s="66"/>
      <c r="J677" s="66"/>
      <c r="K677" s="66"/>
      <c r="L677" s="66"/>
      <c r="M677" s="66"/>
    </row>
    <row r="678">
      <c r="A678" s="65"/>
      <c r="B678" s="66"/>
      <c r="C678" s="66"/>
      <c r="D678" s="66"/>
      <c r="E678" s="66"/>
      <c r="F678" s="66"/>
      <c r="H678" s="65"/>
      <c r="I678" s="66"/>
      <c r="J678" s="66"/>
      <c r="K678" s="66"/>
      <c r="L678" s="66"/>
      <c r="M678" s="66"/>
    </row>
    <row r="679">
      <c r="A679" s="65"/>
      <c r="B679" s="66"/>
      <c r="C679" s="66"/>
      <c r="D679" s="66"/>
      <c r="E679" s="66"/>
      <c r="F679" s="66"/>
      <c r="H679" s="65"/>
      <c r="I679" s="66"/>
      <c r="J679" s="66"/>
      <c r="K679" s="66"/>
      <c r="L679" s="66"/>
      <c r="M679" s="66"/>
    </row>
    <row r="680">
      <c r="A680" s="65"/>
      <c r="B680" s="66"/>
      <c r="C680" s="66"/>
      <c r="D680" s="66"/>
      <c r="E680" s="66"/>
      <c r="F680" s="66"/>
      <c r="H680" s="65"/>
      <c r="I680" s="66"/>
      <c r="J680" s="66"/>
      <c r="K680" s="66"/>
      <c r="L680" s="66"/>
      <c r="M680" s="66"/>
    </row>
    <row r="681">
      <c r="A681" s="65"/>
      <c r="B681" s="66"/>
      <c r="C681" s="66"/>
      <c r="D681" s="66"/>
      <c r="E681" s="66"/>
      <c r="F681" s="66"/>
      <c r="H681" s="65"/>
      <c r="I681" s="66"/>
      <c r="J681" s="66"/>
      <c r="K681" s="66"/>
      <c r="L681" s="66"/>
      <c r="M681" s="66"/>
    </row>
    <row r="682">
      <c r="A682" s="65"/>
      <c r="B682" s="66"/>
      <c r="C682" s="66"/>
      <c r="D682" s="66"/>
      <c r="E682" s="66"/>
      <c r="F682" s="66"/>
      <c r="H682" s="65"/>
      <c r="I682" s="66"/>
      <c r="J682" s="66"/>
      <c r="K682" s="66"/>
      <c r="L682" s="66"/>
      <c r="M682" s="66"/>
    </row>
    <row r="683">
      <c r="A683" s="65"/>
      <c r="B683" s="66"/>
      <c r="C683" s="66"/>
      <c r="D683" s="66"/>
      <c r="E683" s="66"/>
      <c r="F683" s="66"/>
      <c r="H683" s="65"/>
      <c r="I683" s="66"/>
      <c r="J683" s="66"/>
      <c r="K683" s="66"/>
      <c r="L683" s="66"/>
      <c r="M683" s="66"/>
    </row>
    <row r="684">
      <c r="A684" s="65"/>
      <c r="B684" s="66"/>
      <c r="C684" s="66"/>
      <c r="D684" s="66"/>
      <c r="E684" s="66"/>
      <c r="F684" s="66"/>
      <c r="H684" s="65"/>
      <c r="I684" s="66"/>
      <c r="J684" s="66"/>
      <c r="K684" s="66"/>
      <c r="L684" s="66"/>
      <c r="M684" s="66"/>
    </row>
    <row r="685">
      <c r="A685" s="65"/>
      <c r="B685" s="66"/>
      <c r="C685" s="66"/>
      <c r="D685" s="66"/>
      <c r="E685" s="66"/>
      <c r="F685" s="66"/>
      <c r="H685" s="65"/>
      <c r="I685" s="66"/>
      <c r="J685" s="66"/>
      <c r="K685" s="66"/>
      <c r="L685" s="66"/>
      <c r="M685" s="66"/>
    </row>
    <row r="686">
      <c r="A686" s="65"/>
      <c r="B686" s="66"/>
      <c r="C686" s="66"/>
      <c r="D686" s="66"/>
      <c r="E686" s="66"/>
      <c r="F686" s="66"/>
      <c r="H686" s="65"/>
      <c r="I686" s="66"/>
      <c r="J686" s="66"/>
      <c r="K686" s="66"/>
      <c r="L686" s="66"/>
      <c r="M686" s="66"/>
    </row>
    <row r="687">
      <c r="A687" s="65"/>
      <c r="B687" s="66"/>
      <c r="C687" s="66"/>
      <c r="D687" s="66"/>
      <c r="E687" s="66"/>
      <c r="F687" s="66"/>
      <c r="H687" s="65"/>
      <c r="I687" s="66"/>
      <c r="J687" s="66"/>
      <c r="K687" s="66"/>
      <c r="L687" s="66"/>
      <c r="M687" s="66"/>
    </row>
    <row r="688">
      <c r="A688" s="65"/>
      <c r="B688" s="66"/>
      <c r="C688" s="66"/>
      <c r="D688" s="66"/>
      <c r="E688" s="66"/>
      <c r="F688" s="66"/>
      <c r="H688" s="65"/>
      <c r="I688" s="66"/>
      <c r="J688" s="66"/>
      <c r="K688" s="66"/>
      <c r="L688" s="66"/>
      <c r="M688" s="66"/>
    </row>
    <row r="689">
      <c r="A689" s="65"/>
      <c r="B689" s="66"/>
      <c r="C689" s="66"/>
      <c r="D689" s="66"/>
      <c r="E689" s="66"/>
      <c r="F689" s="66"/>
      <c r="H689" s="65"/>
      <c r="I689" s="66"/>
      <c r="J689" s="66"/>
      <c r="K689" s="66"/>
      <c r="L689" s="66"/>
      <c r="M689" s="66"/>
    </row>
    <row r="690">
      <c r="A690" s="65"/>
      <c r="B690" s="66"/>
      <c r="C690" s="66"/>
      <c r="D690" s="66"/>
      <c r="E690" s="66"/>
      <c r="F690" s="66"/>
      <c r="H690" s="65"/>
      <c r="I690" s="66"/>
      <c r="J690" s="66"/>
      <c r="K690" s="66"/>
      <c r="L690" s="66"/>
      <c r="M690" s="66"/>
    </row>
    <row r="691">
      <c r="A691" s="65"/>
      <c r="B691" s="66"/>
      <c r="C691" s="66"/>
      <c r="D691" s="66"/>
      <c r="E691" s="66"/>
      <c r="F691" s="66"/>
      <c r="H691" s="65"/>
      <c r="I691" s="66"/>
      <c r="J691" s="66"/>
      <c r="K691" s="66"/>
      <c r="L691" s="66"/>
      <c r="M691" s="66"/>
    </row>
    <row r="692">
      <c r="A692" s="65"/>
      <c r="B692" s="66"/>
      <c r="C692" s="66"/>
      <c r="D692" s="66"/>
      <c r="E692" s="66"/>
      <c r="F692" s="66"/>
      <c r="H692" s="65"/>
      <c r="I692" s="66"/>
      <c r="J692" s="66"/>
      <c r="K692" s="66"/>
      <c r="L692" s="66"/>
      <c r="M692" s="66"/>
    </row>
    <row r="693">
      <c r="A693" s="65"/>
      <c r="B693" s="66"/>
      <c r="C693" s="66"/>
      <c r="D693" s="66"/>
      <c r="E693" s="66"/>
      <c r="F693" s="66"/>
      <c r="H693" s="65"/>
      <c r="I693" s="66"/>
      <c r="J693" s="66"/>
      <c r="K693" s="66"/>
      <c r="L693" s="66"/>
      <c r="M693" s="66"/>
    </row>
    <row r="694">
      <c r="A694" s="65"/>
      <c r="B694" s="66"/>
      <c r="C694" s="66"/>
      <c r="D694" s="66"/>
      <c r="E694" s="66"/>
      <c r="F694" s="66"/>
      <c r="H694" s="65"/>
      <c r="I694" s="66"/>
      <c r="J694" s="66"/>
      <c r="K694" s="66"/>
      <c r="L694" s="66"/>
      <c r="M694" s="66"/>
    </row>
    <row r="695">
      <c r="A695" s="65"/>
      <c r="B695" s="66"/>
      <c r="C695" s="66"/>
      <c r="D695" s="66"/>
      <c r="E695" s="66"/>
      <c r="F695" s="66"/>
      <c r="H695" s="65"/>
      <c r="I695" s="66"/>
      <c r="J695" s="66"/>
      <c r="K695" s="66"/>
      <c r="L695" s="66"/>
      <c r="M695" s="66"/>
    </row>
    <row r="696">
      <c r="A696" s="65"/>
      <c r="B696" s="66"/>
      <c r="C696" s="66"/>
      <c r="D696" s="66"/>
      <c r="E696" s="66"/>
      <c r="F696" s="66"/>
      <c r="H696" s="65"/>
      <c r="I696" s="66"/>
      <c r="J696" s="66"/>
      <c r="K696" s="66"/>
      <c r="L696" s="66"/>
      <c r="M696" s="66"/>
    </row>
    <row r="697">
      <c r="A697" s="65"/>
      <c r="B697" s="66"/>
      <c r="C697" s="66"/>
      <c r="D697" s="66"/>
      <c r="E697" s="66"/>
      <c r="F697" s="66"/>
      <c r="H697" s="65"/>
      <c r="I697" s="66"/>
      <c r="J697" s="66"/>
      <c r="K697" s="66"/>
      <c r="L697" s="66"/>
      <c r="M697" s="66"/>
    </row>
    <row r="698">
      <c r="A698" s="65"/>
      <c r="B698" s="66"/>
      <c r="C698" s="66"/>
      <c r="D698" s="66"/>
      <c r="E698" s="66"/>
      <c r="F698" s="66"/>
      <c r="H698" s="65"/>
      <c r="I698" s="66"/>
      <c r="J698" s="66"/>
      <c r="K698" s="66"/>
      <c r="L698" s="66"/>
      <c r="M698" s="66"/>
    </row>
    <row r="699">
      <c r="A699" s="65"/>
      <c r="B699" s="66"/>
      <c r="C699" s="66"/>
      <c r="D699" s="66"/>
      <c r="E699" s="66"/>
      <c r="F699" s="66"/>
      <c r="H699" s="65"/>
      <c r="I699" s="66"/>
      <c r="J699" s="66"/>
      <c r="K699" s="66"/>
      <c r="L699" s="66"/>
      <c r="M699" s="66"/>
    </row>
    <row r="700">
      <c r="A700" s="65"/>
      <c r="B700" s="66"/>
      <c r="C700" s="66"/>
      <c r="D700" s="66"/>
      <c r="E700" s="66"/>
      <c r="F700" s="66"/>
      <c r="H700" s="65"/>
      <c r="I700" s="66"/>
      <c r="J700" s="66"/>
      <c r="K700" s="66"/>
      <c r="L700" s="66"/>
      <c r="M700" s="66"/>
    </row>
    <row r="701">
      <c r="A701" s="65"/>
      <c r="B701" s="66"/>
      <c r="C701" s="66"/>
      <c r="D701" s="66"/>
      <c r="E701" s="66"/>
      <c r="F701" s="66"/>
      <c r="H701" s="65"/>
      <c r="I701" s="66"/>
      <c r="J701" s="66"/>
      <c r="K701" s="66"/>
      <c r="L701" s="66"/>
      <c r="M701" s="66"/>
    </row>
    <row r="702">
      <c r="A702" s="65"/>
      <c r="B702" s="66"/>
      <c r="C702" s="66"/>
      <c r="D702" s="66"/>
      <c r="E702" s="66"/>
      <c r="F702" s="66"/>
      <c r="H702" s="65"/>
      <c r="I702" s="66"/>
      <c r="J702" s="66"/>
      <c r="K702" s="66"/>
      <c r="L702" s="66"/>
      <c r="M702" s="66"/>
    </row>
    <row r="703">
      <c r="A703" s="65"/>
      <c r="B703" s="66"/>
      <c r="C703" s="66"/>
      <c r="D703" s="66"/>
      <c r="E703" s="66"/>
      <c r="F703" s="66"/>
      <c r="H703" s="65"/>
      <c r="I703" s="66"/>
      <c r="J703" s="66"/>
      <c r="K703" s="66"/>
      <c r="L703" s="66"/>
      <c r="M703" s="66"/>
    </row>
    <row r="704">
      <c r="A704" s="65"/>
      <c r="B704" s="66"/>
      <c r="C704" s="66"/>
      <c r="D704" s="66"/>
      <c r="E704" s="66"/>
      <c r="F704" s="66"/>
      <c r="H704" s="65"/>
      <c r="I704" s="66"/>
      <c r="J704" s="66"/>
      <c r="K704" s="66"/>
      <c r="L704" s="66"/>
      <c r="M704" s="66"/>
    </row>
    <row r="705">
      <c r="A705" s="65"/>
      <c r="B705" s="66"/>
      <c r="C705" s="66"/>
      <c r="D705" s="66"/>
      <c r="E705" s="66"/>
      <c r="F705" s="66"/>
      <c r="H705" s="65"/>
      <c r="I705" s="66"/>
      <c r="J705" s="66"/>
      <c r="K705" s="66"/>
      <c r="L705" s="66"/>
      <c r="M705" s="66"/>
    </row>
    <row r="706">
      <c r="A706" s="65"/>
      <c r="B706" s="66"/>
      <c r="C706" s="66"/>
      <c r="D706" s="66"/>
      <c r="E706" s="66"/>
      <c r="F706" s="66"/>
      <c r="H706" s="65"/>
      <c r="I706" s="66"/>
      <c r="J706" s="66"/>
      <c r="K706" s="66"/>
      <c r="L706" s="66"/>
      <c r="M706" s="66"/>
    </row>
    <row r="707">
      <c r="A707" s="65"/>
      <c r="B707" s="66"/>
      <c r="C707" s="66"/>
      <c r="D707" s="66"/>
      <c r="E707" s="66"/>
      <c r="F707" s="66"/>
      <c r="H707" s="65"/>
      <c r="I707" s="66"/>
      <c r="J707" s="66"/>
      <c r="K707" s="66"/>
      <c r="L707" s="66"/>
      <c r="M707" s="66"/>
    </row>
    <row r="708">
      <c r="A708" s="65"/>
      <c r="B708" s="66"/>
      <c r="C708" s="66"/>
      <c r="D708" s="66"/>
      <c r="E708" s="66"/>
      <c r="F708" s="66"/>
      <c r="H708" s="65"/>
      <c r="I708" s="66"/>
      <c r="J708" s="66"/>
      <c r="K708" s="66"/>
      <c r="L708" s="66"/>
      <c r="M708" s="66"/>
    </row>
    <row r="709">
      <c r="A709" s="65"/>
      <c r="B709" s="66"/>
      <c r="C709" s="66"/>
      <c r="D709" s="66"/>
      <c r="E709" s="66"/>
      <c r="F709" s="66"/>
      <c r="H709" s="65"/>
      <c r="I709" s="66"/>
      <c r="J709" s="66"/>
      <c r="K709" s="66"/>
      <c r="L709" s="66"/>
      <c r="M709" s="66"/>
    </row>
    <row r="710">
      <c r="A710" s="65"/>
      <c r="B710" s="66"/>
      <c r="C710" s="66"/>
      <c r="D710" s="66"/>
      <c r="E710" s="66"/>
      <c r="F710" s="66"/>
      <c r="H710" s="65"/>
      <c r="I710" s="66"/>
      <c r="J710" s="66"/>
      <c r="K710" s="66"/>
      <c r="L710" s="66"/>
      <c r="M710" s="66"/>
    </row>
    <row r="711">
      <c r="A711" s="65"/>
      <c r="B711" s="66"/>
      <c r="C711" s="66"/>
      <c r="D711" s="66"/>
      <c r="E711" s="66"/>
      <c r="F711" s="66"/>
      <c r="H711" s="65"/>
      <c r="I711" s="66"/>
      <c r="J711" s="66"/>
      <c r="K711" s="66"/>
      <c r="L711" s="66"/>
      <c r="M711" s="66"/>
    </row>
    <row r="712">
      <c r="A712" s="65"/>
      <c r="B712" s="66"/>
      <c r="C712" s="66"/>
      <c r="D712" s="66"/>
      <c r="E712" s="66"/>
      <c r="F712" s="66"/>
      <c r="H712" s="65"/>
      <c r="I712" s="66"/>
      <c r="J712" s="66"/>
      <c r="K712" s="66"/>
      <c r="L712" s="66"/>
      <c r="M712" s="66"/>
    </row>
    <row r="713">
      <c r="A713" s="65"/>
      <c r="B713" s="66"/>
      <c r="C713" s="66"/>
      <c r="D713" s="66"/>
      <c r="E713" s="66"/>
      <c r="F713" s="66"/>
      <c r="H713" s="65"/>
      <c r="I713" s="66"/>
      <c r="J713" s="66"/>
      <c r="K713" s="66"/>
      <c r="L713" s="66"/>
      <c r="M713" s="66"/>
    </row>
    <row r="714">
      <c r="A714" s="65"/>
      <c r="B714" s="66"/>
      <c r="C714" s="66"/>
      <c r="D714" s="66"/>
      <c r="E714" s="66"/>
      <c r="F714" s="66"/>
      <c r="H714" s="65"/>
      <c r="I714" s="66"/>
      <c r="J714" s="66"/>
      <c r="K714" s="66"/>
      <c r="L714" s="66"/>
      <c r="M714" s="66"/>
    </row>
    <row r="715">
      <c r="A715" s="65"/>
      <c r="B715" s="66"/>
      <c r="C715" s="66"/>
      <c r="D715" s="66"/>
      <c r="E715" s="66"/>
      <c r="F715" s="66"/>
      <c r="H715" s="65"/>
      <c r="I715" s="66"/>
      <c r="J715" s="66"/>
      <c r="K715" s="66"/>
      <c r="L715" s="66"/>
      <c r="M715" s="66"/>
    </row>
    <row r="716">
      <c r="A716" s="65"/>
      <c r="B716" s="66"/>
      <c r="C716" s="66"/>
      <c r="D716" s="66"/>
      <c r="E716" s="66"/>
      <c r="F716" s="66"/>
      <c r="H716" s="65"/>
      <c r="I716" s="66"/>
      <c r="J716" s="66"/>
      <c r="K716" s="66"/>
      <c r="L716" s="66"/>
      <c r="M716" s="66"/>
    </row>
    <row r="717">
      <c r="A717" s="65"/>
      <c r="B717" s="66"/>
      <c r="C717" s="66"/>
      <c r="D717" s="66"/>
      <c r="E717" s="66"/>
      <c r="F717" s="66"/>
      <c r="H717" s="65"/>
      <c r="I717" s="66"/>
      <c r="J717" s="66"/>
      <c r="K717" s="66"/>
      <c r="L717" s="66"/>
      <c r="M717" s="66"/>
    </row>
    <row r="718">
      <c r="A718" s="65"/>
      <c r="B718" s="66"/>
      <c r="C718" s="66"/>
      <c r="D718" s="66"/>
      <c r="E718" s="66"/>
      <c r="F718" s="66"/>
      <c r="H718" s="65"/>
      <c r="I718" s="66"/>
      <c r="J718" s="66"/>
      <c r="K718" s="66"/>
      <c r="L718" s="66"/>
      <c r="M718" s="66"/>
    </row>
    <row r="719">
      <c r="A719" s="65"/>
      <c r="B719" s="66"/>
      <c r="C719" s="66"/>
      <c r="D719" s="66"/>
      <c r="E719" s="66"/>
      <c r="F719" s="66"/>
      <c r="H719" s="65"/>
      <c r="I719" s="66"/>
      <c r="J719" s="66"/>
      <c r="K719" s="66"/>
      <c r="L719" s="66"/>
      <c r="M719" s="66"/>
    </row>
    <row r="720">
      <c r="A720" s="65"/>
      <c r="B720" s="66"/>
      <c r="C720" s="66"/>
      <c r="D720" s="66"/>
      <c r="E720" s="66"/>
      <c r="F720" s="66"/>
      <c r="H720" s="65"/>
      <c r="I720" s="66"/>
      <c r="J720" s="66"/>
      <c r="K720" s="66"/>
      <c r="L720" s="66"/>
      <c r="M720" s="66"/>
    </row>
    <row r="721">
      <c r="A721" s="65"/>
      <c r="B721" s="66"/>
      <c r="C721" s="66"/>
      <c r="D721" s="66"/>
      <c r="E721" s="66"/>
      <c r="F721" s="66"/>
      <c r="H721" s="65"/>
      <c r="I721" s="66"/>
      <c r="J721" s="66"/>
      <c r="K721" s="66"/>
      <c r="L721" s="66"/>
      <c r="M721" s="66"/>
    </row>
    <row r="722">
      <c r="A722" s="65"/>
      <c r="B722" s="66"/>
      <c r="C722" s="66"/>
      <c r="D722" s="66"/>
      <c r="E722" s="66"/>
      <c r="F722" s="66"/>
      <c r="H722" s="65"/>
      <c r="I722" s="66"/>
      <c r="J722" s="66"/>
      <c r="K722" s="66"/>
      <c r="L722" s="66"/>
      <c r="M722" s="66"/>
    </row>
    <row r="723">
      <c r="A723" s="65"/>
      <c r="B723" s="66"/>
      <c r="C723" s="66"/>
      <c r="D723" s="66"/>
      <c r="E723" s="66"/>
      <c r="F723" s="66"/>
      <c r="H723" s="65"/>
      <c r="I723" s="66"/>
      <c r="J723" s="66"/>
      <c r="K723" s="66"/>
      <c r="L723" s="66"/>
      <c r="M723" s="66"/>
    </row>
    <row r="724">
      <c r="A724" s="65"/>
      <c r="B724" s="66"/>
      <c r="C724" s="66"/>
      <c r="D724" s="66"/>
      <c r="E724" s="66"/>
      <c r="F724" s="66"/>
      <c r="H724" s="65"/>
      <c r="I724" s="66"/>
      <c r="J724" s="66"/>
      <c r="K724" s="66"/>
      <c r="L724" s="66"/>
      <c r="M724" s="66"/>
    </row>
    <row r="725">
      <c r="A725" s="65"/>
      <c r="B725" s="66"/>
      <c r="C725" s="66"/>
      <c r="D725" s="66"/>
      <c r="E725" s="66"/>
      <c r="F725" s="66"/>
      <c r="H725" s="65"/>
      <c r="I725" s="66"/>
      <c r="J725" s="66"/>
      <c r="K725" s="66"/>
      <c r="L725" s="66"/>
      <c r="M725" s="66"/>
    </row>
    <row r="726">
      <c r="A726" s="65"/>
      <c r="B726" s="66"/>
      <c r="C726" s="66"/>
      <c r="D726" s="66"/>
      <c r="E726" s="66"/>
      <c r="F726" s="66"/>
      <c r="H726" s="65"/>
      <c r="I726" s="66"/>
      <c r="J726" s="66"/>
      <c r="K726" s="66"/>
      <c r="L726" s="66"/>
      <c r="M726" s="66"/>
    </row>
    <row r="727">
      <c r="A727" s="65"/>
      <c r="B727" s="66"/>
      <c r="C727" s="66"/>
      <c r="D727" s="66"/>
      <c r="E727" s="66"/>
      <c r="F727" s="66"/>
      <c r="H727" s="65"/>
      <c r="I727" s="66"/>
      <c r="J727" s="66"/>
      <c r="K727" s="66"/>
      <c r="L727" s="66"/>
      <c r="M727" s="66"/>
    </row>
    <row r="728">
      <c r="A728" s="65"/>
      <c r="B728" s="66"/>
      <c r="C728" s="66"/>
      <c r="D728" s="66"/>
      <c r="E728" s="66"/>
      <c r="F728" s="66"/>
      <c r="H728" s="65"/>
      <c r="I728" s="66"/>
      <c r="J728" s="66"/>
      <c r="K728" s="66"/>
      <c r="L728" s="66"/>
      <c r="M728" s="66"/>
    </row>
    <row r="729">
      <c r="A729" s="65"/>
      <c r="B729" s="66"/>
      <c r="C729" s="66"/>
      <c r="D729" s="66"/>
      <c r="E729" s="66"/>
      <c r="F729" s="66"/>
      <c r="H729" s="65"/>
      <c r="I729" s="66"/>
      <c r="J729" s="66"/>
      <c r="K729" s="66"/>
      <c r="L729" s="66"/>
      <c r="M729" s="66"/>
    </row>
    <row r="730">
      <c r="A730" s="65"/>
      <c r="B730" s="66"/>
      <c r="C730" s="66"/>
      <c r="D730" s="66"/>
      <c r="E730" s="66"/>
      <c r="F730" s="66"/>
      <c r="H730" s="65"/>
      <c r="I730" s="66"/>
      <c r="J730" s="66"/>
      <c r="K730" s="66"/>
      <c r="L730" s="66"/>
      <c r="M730" s="66"/>
    </row>
    <row r="731">
      <c r="A731" s="65"/>
      <c r="B731" s="66"/>
      <c r="C731" s="66"/>
      <c r="D731" s="66"/>
      <c r="E731" s="66"/>
      <c r="F731" s="66"/>
      <c r="H731" s="65"/>
      <c r="I731" s="66"/>
      <c r="J731" s="66"/>
      <c r="K731" s="66"/>
      <c r="L731" s="66"/>
      <c r="M731" s="66"/>
    </row>
    <row r="732">
      <c r="A732" s="65"/>
      <c r="B732" s="66"/>
      <c r="C732" s="66"/>
      <c r="D732" s="66"/>
      <c r="E732" s="66"/>
      <c r="F732" s="66"/>
      <c r="H732" s="65"/>
      <c r="I732" s="66"/>
      <c r="J732" s="66"/>
      <c r="K732" s="66"/>
      <c r="L732" s="66"/>
      <c r="M732" s="66"/>
    </row>
    <row r="733">
      <c r="A733" s="65"/>
      <c r="B733" s="66"/>
      <c r="C733" s="66"/>
      <c r="D733" s="66"/>
      <c r="E733" s="66"/>
      <c r="F733" s="66"/>
      <c r="H733" s="65"/>
      <c r="I733" s="66"/>
      <c r="J733" s="66"/>
      <c r="K733" s="66"/>
      <c r="L733" s="66"/>
      <c r="M733" s="66"/>
    </row>
    <row r="734">
      <c r="A734" s="65"/>
      <c r="B734" s="66"/>
      <c r="C734" s="66"/>
      <c r="D734" s="66"/>
      <c r="E734" s="66"/>
      <c r="F734" s="66"/>
      <c r="H734" s="65"/>
      <c r="I734" s="66"/>
      <c r="J734" s="66"/>
      <c r="K734" s="66"/>
      <c r="L734" s="66"/>
      <c r="M734" s="66"/>
    </row>
    <row r="735">
      <c r="A735" s="65"/>
      <c r="B735" s="66"/>
      <c r="C735" s="66"/>
      <c r="D735" s="66"/>
      <c r="E735" s="66"/>
      <c r="F735" s="66"/>
      <c r="H735" s="65"/>
      <c r="I735" s="66"/>
      <c r="J735" s="66"/>
      <c r="K735" s="66"/>
      <c r="L735" s="66"/>
      <c r="M735" s="66"/>
    </row>
    <row r="736">
      <c r="A736" s="65"/>
      <c r="B736" s="66"/>
      <c r="C736" s="66"/>
      <c r="D736" s="66"/>
      <c r="E736" s="66"/>
      <c r="F736" s="66"/>
      <c r="H736" s="65"/>
      <c r="I736" s="66"/>
      <c r="J736" s="66"/>
      <c r="K736" s="66"/>
      <c r="L736" s="66"/>
      <c r="M736" s="66"/>
    </row>
    <row r="737">
      <c r="A737" s="65"/>
      <c r="B737" s="66"/>
      <c r="C737" s="66"/>
      <c r="D737" s="66"/>
      <c r="E737" s="66"/>
      <c r="F737" s="66"/>
      <c r="H737" s="65"/>
      <c r="I737" s="66"/>
      <c r="J737" s="66"/>
      <c r="K737" s="66"/>
      <c r="L737" s="66"/>
      <c r="M737" s="66"/>
    </row>
    <row r="738">
      <c r="A738" s="65"/>
      <c r="B738" s="66"/>
      <c r="C738" s="66"/>
      <c r="D738" s="66"/>
      <c r="E738" s="66"/>
      <c r="F738" s="66"/>
      <c r="H738" s="65"/>
      <c r="I738" s="66"/>
      <c r="J738" s="66"/>
      <c r="K738" s="66"/>
      <c r="L738" s="66"/>
      <c r="M738" s="66"/>
    </row>
    <row r="739">
      <c r="A739" s="65"/>
      <c r="B739" s="66"/>
      <c r="C739" s="66"/>
      <c r="D739" s="66"/>
      <c r="E739" s="66"/>
      <c r="F739" s="66"/>
      <c r="H739" s="65"/>
      <c r="I739" s="66"/>
      <c r="J739" s="66"/>
      <c r="K739" s="66"/>
      <c r="L739" s="66"/>
      <c r="M739" s="66"/>
    </row>
    <row r="740">
      <c r="A740" s="65"/>
      <c r="B740" s="66"/>
      <c r="C740" s="66"/>
      <c r="D740" s="66"/>
      <c r="E740" s="66"/>
      <c r="F740" s="66"/>
      <c r="H740" s="65"/>
      <c r="I740" s="66"/>
      <c r="J740" s="66"/>
      <c r="K740" s="66"/>
      <c r="L740" s="66"/>
      <c r="M740" s="66"/>
    </row>
    <row r="741">
      <c r="A741" s="65"/>
      <c r="B741" s="66"/>
      <c r="C741" s="66"/>
      <c r="D741" s="66"/>
      <c r="E741" s="66"/>
      <c r="F741" s="66"/>
      <c r="H741" s="65"/>
      <c r="I741" s="66"/>
      <c r="J741" s="66"/>
      <c r="K741" s="66"/>
      <c r="L741" s="66"/>
      <c r="M741" s="66"/>
    </row>
    <row r="742">
      <c r="A742" s="65"/>
      <c r="B742" s="66"/>
      <c r="C742" s="66"/>
      <c r="D742" s="66"/>
      <c r="E742" s="66"/>
      <c r="F742" s="66"/>
      <c r="H742" s="65"/>
      <c r="I742" s="66"/>
      <c r="J742" s="66"/>
      <c r="K742" s="66"/>
      <c r="L742" s="66"/>
      <c r="M742" s="66"/>
    </row>
    <row r="743">
      <c r="A743" s="65"/>
      <c r="B743" s="66"/>
      <c r="C743" s="66"/>
      <c r="D743" s="66"/>
      <c r="E743" s="66"/>
      <c r="F743" s="66"/>
      <c r="H743" s="65"/>
      <c r="I743" s="66"/>
      <c r="J743" s="66"/>
      <c r="K743" s="66"/>
      <c r="L743" s="66"/>
      <c r="M743" s="66"/>
    </row>
    <row r="744">
      <c r="A744" s="65"/>
      <c r="B744" s="66"/>
      <c r="C744" s="66"/>
      <c r="D744" s="66"/>
      <c r="E744" s="66"/>
      <c r="F744" s="66"/>
      <c r="H744" s="65"/>
      <c r="I744" s="66"/>
      <c r="J744" s="66"/>
      <c r="K744" s="66"/>
      <c r="L744" s="66"/>
      <c r="M744" s="66"/>
    </row>
    <row r="745">
      <c r="A745" s="65"/>
      <c r="B745" s="66"/>
      <c r="C745" s="66"/>
      <c r="D745" s="66"/>
      <c r="E745" s="66"/>
      <c r="F745" s="66"/>
      <c r="H745" s="65"/>
      <c r="I745" s="66"/>
      <c r="J745" s="66"/>
      <c r="K745" s="66"/>
      <c r="L745" s="66"/>
      <c r="M745" s="66"/>
    </row>
    <row r="746">
      <c r="A746" s="65"/>
      <c r="B746" s="66"/>
      <c r="C746" s="66"/>
      <c r="D746" s="66"/>
      <c r="E746" s="66"/>
      <c r="F746" s="66"/>
      <c r="H746" s="65"/>
      <c r="I746" s="66"/>
      <c r="J746" s="66"/>
      <c r="K746" s="66"/>
      <c r="L746" s="66"/>
      <c r="M746" s="66"/>
    </row>
    <row r="747">
      <c r="A747" s="65"/>
      <c r="B747" s="66"/>
      <c r="C747" s="66"/>
      <c r="D747" s="66"/>
      <c r="E747" s="66"/>
      <c r="F747" s="66"/>
      <c r="H747" s="65"/>
      <c r="I747" s="66"/>
      <c r="J747" s="66"/>
      <c r="K747" s="66"/>
      <c r="L747" s="66"/>
      <c r="M747" s="66"/>
    </row>
    <row r="748">
      <c r="A748" s="65"/>
      <c r="B748" s="66"/>
      <c r="C748" s="66"/>
      <c r="D748" s="66"/>
      <c r="E748" s="66"/>
      <c r="F748" s="66"/>
      <c r="H748" s="65"/>
      <c r="I748" s="66"/>
      <c r="J748" s="66"/>
      <c r="K748" s="66"/>
      <c r="L748" s="66"/>
      <c r="M748" s="66"/>
    </row>
    <row r="749">
      <c r="A749" s="65"/>
      <c r="B749" s="66"/>
      <c r="C749" s="66"/>
      <c r="D749" s="66"/>
      <c r="E749" s="66"/>
      <c r="F749" s="66"/>
      <c r="H749" s="65"/>
      <c r="I749" s="66"/>
      <c r="J749" s="66"/>
      <c r="K749" s="66"/>
      <c r="L749" s="66"/>
      <c r="M749" s="66"/>
    </row>
    <row r="750">
      <c r="A750" s="65"/>
      <c r="B750" s="66"/>
      <c r="C750" s="66"/>
      <c r="D750" s="66"/>
      <c r="E750" s="66"/>
      <c r="F750" s="66"/>
      <c r="H750" s="65"/>
      <c r="I750" s="66"/>
      <c r="J750" s="66"/>
      <c r="K750" s="66"/>
      <c r="L750" s="66"/>
      <c r="M750" s="66"/>
    </row>
    <row r="751">
      <c r="A751" s="65"/>
      <c r="B751" s="66"/>
      <c r="C751" s="66"/>
      <c r="D751" s="66"/>
      <c r="E751" s="66"/>
      <c r="F751" s="66"/>
      <c r="H751" s="65"/>
      <c r="I751" s="66"/>
      <c r="J751" s="66"/>
      <c r="K751" s="66"/>
      <c r="L751" s="66"/>
      <c r="M751" s="66"/>
    </row>
    <row r="752">
      <c r="A752" s="65"/>
      <c r="B752" s="66"/>
      <c r="C752" s="66"/>
      <c r="D752" s="66"/>
      <c r="E752" s="66"/>
      <c r="F752" s="66"/>
      <c r="H752" s="65"/>
      <c r="I752" s="66"/>
      <c r="J752" s="66"/>
      <c r="K752" s="66"/>
      <c r="L752" s="66"/>
      <c r="M752" s="66"/>
    </row>
    <row r="753">
      <c r="A753" s="65"/>
      <c r="B753" s="66"/>
      <c r="C753" s="66"/>
      <c r="D753" s="66"/>
      <c r="E753" s="66"/>
      <c r="F753" s="66"/>
      <c r="H753" s="65"/>
      <c r="I753" s="66"/>
      <c r="J753" s="66"/>
      <c r="K753" s="66"/>
      <c r="L753" s="66"/>
      <c r="M753" s="66"/>
    </row>
    <row r="754">
      <c r="A754" s="65"/>
      <c r="B754" s="66"/>
      <c r="C754" s="66"/>
      <c r="D754" s="66"/>
      <c r="E754" s="66"/>
      <c r="F754" s="66"/>
      <c r="H754" s="65"/>
      <c r="I754" s="66"/>
      <c r="J754" s="66"/>
      <c r="K754" s="66"/>
      <c r="L754" s="66"/>
      <c r="M754" s="66"/>
    </row>
    <row r="755">
      <c r="A755" s="65"/>
      <c r="B755" s="66"/>
      <c r="C755" s="66"/>
      <c r="D755" s="66"/>
      <c r="E755" s="66"/>
      <c r="F755" s="66"/>
      <c r="H755" s="65"/>
      <c r="I755" s="66"/>
      <c r="J755" s="66"/>
      <c r="K755" s="66"/>
      <c r="L755" s="66"/>
      <c r="M755" s="66"/>
    </row>
    <row r="756">
      <c r="A756" s="65"/>
      <c r="B756" s="66"/>
      <c r="C756" s="66"/>
      <c r="D756" s="66"/>
      <c r="E756" s="66"/>
      <c r="F756" s="66"/>
      <c r="H756" s="65"/>
      <c r="I756" s="66"/>
      <c r="J756" s="66"/>
      <c r="K756" s="66"/>
      <c r="L756" s="66"/>
      <c r="M756" s="66"/>
    </row>
    <row r="757">
      <c r="A757" s="65"/>
      <c r="B757" s="66"/>
      <c r="C757" s="66"/>
      <c r="D757" s="66"/>
      <c r="E757" s="66"/>
      <c r="F757" s="66"/>
      <c r="H757" s="65"/>
      <c r="I757" s="66"/>
      <c r="J757" s="66"/>
      <c r="K757" s="66"/>
      <c r="L757" s="66"/>
      <c r="M757" s="66"/>
    </row>
    <row r="758">
      <c r="A758" s="65"/>
      <c r="B758" s="66"/>
      <c r="C758" s="66"/>
      <c r="D758" s="66"/>
      <c r="E758" s="66"/>
      <c r="F758" s="66"/>
      <c r="H758" s="65"/>
      <c r="I758" s="66"/>
      <c r="J758" s="66"/>
      <c r="K758" s="66"/>
      <c r="L758" s="66"/>
      <c r="M758" s="66"/>
    </row>
    <row r="759">
      <c r="A759" s="65"/>
      <c r="B759" s="66"/>
      <c r="C759" s="66"/>
      <c r="D759" s="66"/>
      <c r="E759" s="66"/>
      <c r="F759" s="66"/>
      <c r="H759" s="65"/>
      <c r="I759" s="66"/>
      <c r="J759" s="66"/>
      <c r="K759" s="66"/>
      <c r="L759" s="66"/>
      <c r="M759" s="66"/>
    </row>
    <row r="760">
      <c r="A760" s="65"/>
      <c r="B760" s="66"/>
      <c r="C760" s="66"/>
      <c r="D760" s="66"/>
      <c r="E760" s="66"/>
      <c r="F760" s="66"/>
      <c r="H760" s="65"/>
      <c r="I760" s="66"/>
      <c r="J760" s="66"/>
      <c r="K760" s="66"/>
      <c r="L760" s="66"/>
      <c r="M760" s="66"/>
    </row>
    <row r="761">
      <c r="A761" s="65"/>
      <c r="B761" s="66"/>
      <c r="C761" s="66"/>
      <c r="D761" s="66"/>
      <c r="E761" s="66"/>
      <c r="F761" s="66"/>
      <c r="H761" s="65"/>
      <c r="I761" s="66"/>
      <c r="J761" s="66"/>
      <c r="K761" s="66"/>
      <c r="L761" s="66"/>
      <c r="M761" s="66"/>
    </row>
    <row r="762">
      <c r="A762" s="65"/>
      <c r="B762" s="66"/>
      <c r="C762" s="66"/>
      <c r="D762" s="66"/>
      <c r="E762" s="66"/>
      <c r="F762" s="66"/>
      <c r="H762" s="65"/>
      <c r="I762" s="66"/>
      <c r="J762" s="66"/>
      <c r="K762" s="66"/>
      <c r="L762" s="66"/>
      <c r="M762" s="66"/>
    </row>
    <row r="763">
      <c r="A763" s="65"/>
      <c r="B763" s="66"/>
      <c r="C763" s="66"/>
      <c r="D763" s="66"/>
      <c r="E763" s="66"/>
      <c r="F763" s="66"/>
      <c r="H763" s="65"/>
      <c r="I763" s="66"/>
      <c r="J763" s="66"/>
      <c r="K763" s="66"/>
      <c r="L763" s="66"/>
      <c r="M763" s="66"/>
    </row>
    <row r="764">
      <c r="A764" s="65"/>
      <c r="B764" s="66"/>
      <c r="C764" s="66"/>
      <c r="D764" s="66"/>
      <c r="E764" s="66"/>
      <c r="F764" s="66"/>
      <c r="H764" s="65"/>
      <c r="I764" s="66"/>
      <c r="J764" s="66"/>
      <c r="K764" s="66"/>
      <c r="L764" s="66"/>
      <c r="M764" s="66"/>
    </row>
    <row r="765">
      <c r="A765" s="65"/>
      <c r="B765" s="66"/>
      <c r="C765" s="66"/>
      <c r="D765" s="66"/>
      <c r="E765" s="66"/>
      <c r="F765" s="66"/>
      <c r="H765" s="65"/>
      <c r="I765" s="66"/>
      <c r="J765" s="66"/>
      <c r="K765" s="66"/>
      <c r="L765" s="66"/>
      <c r="M765" s="66"/>
    </row>
    <row r="766">
      <c r="A766" s="65"/>
      <c r="B766" s="66"/>
      <c r="C766" s="66"/>
      <c r="D766" s="66"/>
      <c r="E766" s="66"/>
      <c r="F766" s="66"/>
      <c r="H766" s="65"/>
      <c r="I766" s="66"/>
      <c r="J766" s="66"/>
      <c r="K766" s="66"/>
      <c r="L766" s="66"/>
      <c r="M766" s="66"/>
    </row>
    <row r="767">
      <c r="A767" s="65"/>
      <c r="B767" s="66"/>
      <c r="C767" s="66"/>
      <c r="D767" s="66"/>
      <c r="E767" s="66"/>
      <c r="F767" s="66"/>
      <c r="H767" s="65"/>
      <c r="I767" s="66"/>
      <c r="J767" s="66"/>
      <c r="K767" s="66"/>
      <c r="L767" s="66"/>
      <c r="M767" s="66"/>
    </row>
    <row r="768">
      <c r="A768" s="65"/>
      <c r="B768" s="66"/>
      <c r="C768" s="66"/>
      <c r="D768" s="66"/>
      <c r="E768" s="66"/>
      <c r="F768" s="66"/>
      <c r="H768" s="65"/>
      <c r="I768" s="66"/>
      <c r="J768" s="66"/>
      <c r="K768" s="66"/>
      <c r="L768" s="66"/>
      <c r="M768" s="66"/>
    </row>
    <row r="769">
      <c r="A769" s="65"/>
      <c r="B769" s="66"/>
      <c r="C769" s="66"/>
      <c r="D769" s="66"/>
      <c r="E769" s="66"/>
      <c r="F769" s="66"/>
      <c r="H769" s="65"/>
      <c r="I769" s="66"/>
      <c r="J769" s="66"/>
      <c r="K769" s="66"/>
      <c r="L769" s="66"/>
      <c r="M769" s="66"/>
    </row>
    <row r="770">
      <c r="A770" s="65"/>
      <c r="B770" s="66"/>
      <c r="C770" s="66"/>
      <c r="D770" s="66"/>
      <c r="E770" s="66"/>
      <c r="F770" s="66"/>
      <c r="H770" s="65"/>
      <c r="I770" s="66"/>
      <c r="J770" s="66"/>
      <c r="K770" s="66"/>
      <c r="L770" s="66"/>
      <c r="M770" s="66"/>
    </row>
    <row r="771">
      <c r="A771" s="65"/>
      <c r="B771" s="66"/>
      <c r="C771" s="66"/>
      <c r="D771" s="66"/>
      <c r="E771" s="66"/>
      <c r="F771" s="66"/>
      <c r="H771" s="65"/>
      <c r="I771" s="66"/>
      <c r="J771" s="66"/>
      <c r="K771" s="66"/>
      <c r="L771" s="66"/>
      <c r="M771" s="66"/>
    </row>
    <row r="772">
      <c r="A772" s="65"/>
      <c r="B772" s="66"/>
      <c r="C772" s="66"/>
      <c r="D772" s="66"/>
      <c r="E772" s="66"/>
      <c r="F772" s="66"/>
      <c r="H772" s="65"/>
      <c r="I772" s="66"/>
      <c r="J772" s="66"/>
      <c r="K772" s="66"/>
      <c r="L772" s="66"/>
      <c r="M772" s="66"/>
    </row>
    <row r="773">
      <c r="A773" s="65"/>
      <c r="B773" s="66"/>
      <c r="C773" s="66"/>
      <c r="D773" s="66"/>
      <c r="E773" s="66"/>
      <c r="F773" s="66"/>
      <c r="H773" s="65"/>
      <c r="I773" s="66"/>
      <c r="J773" s="66"/>
      <c r="K773" s="66"/>
      <c r="L773" s="66"/>
      <c r="M773" s="66"/>
    </row>
    <row r="774">
      <c r="A774" s="65"/>
      <c r="B774" s="66"/>
      <c r="C774" s="66"/>
      <c r="D774" s="66"/>
      <c r="E774" s="66"/>
      <c r="F774" s="66"/>
      <c r="H774" s="65"/>
      <c r="I774" s="66"/>
      <c r="J774" s="66"/>
      <c r="K774" s="66"/>
      <c r="L774" s="66"/>
      <c r="M774" s="66"/>
    </row>
    <row r="775">
      <c r="A775" s="65"/>
      <c r="B775" s="66"/>
      <c r="C775" s="66"/>
      <c r="D775" s="66"/>
      <c r="E775" s="66"/>
      <c r="F775" s="66"/>
      <c r="H775" s="65"/>
      <c r="I775" s="66"/>
      <c r="J775" s="66"/>
      <c r="K775" s="66"/>
      <c r="L775" s="66"/>
      <c r="M775" s="66"/>
    </row>
    <row r="776">
      <c r="A776" s="65"/>
      <c r="B776" s="66"/>
      <c r="C776" s="66"/>
      <c r="D776" s="66"/>
      <c r="E776" s="66"/>
      <c r="F776" s="66"/>
      <c r="H776" s="65"/>
      <c r="I776" s="66"/>
      <c r="J776" s="66"/>
      <c r="K776" s="66"/>
      <c r="L776" s="66"/>
      <c r="M776" s="66"/>
    </row>
    <row r="777">
      <c r="A777" s="65"/>
      <c r="B777" s="66"/>
      <c r="C777" s="66"/>
      <c r="D777" s="66"/>
      <c r="E777" s="66"/>
      <c r="F777" s="66"/>
      <c r="H777" s="65"/>
      <c r="I777" s="66"/>
      <c r="J777" s="66"/>
      <c r="K777" s="66"/>
      <c r="L777" s="66"/>
      <c r="M777" s="66"/>
    </row>
    <row r="778">
      <c r="A778" s="65"/>
      <c r="B778" s="66"/>
      <c r="C778" s="66"/>
      <c r="D778" s="66"/>
      <c r="E778" s="66"/>
      <c r="F778" s="66"/>
      <c r="H778" s="65"/>
      <c r="I778" s="66"/>
      <c r="J778" s="66"/>
      <c r="K778" s="66"/>
      <c r="L778" s="66"/>
      <c r="M778" s="66"/>
    </row>
    <row r="779">
      <c r="A779" s="65"/>
      <c r="B779" s="66"/>
      <c r="C779" s="66"/>
      <c r="D779" s="66"/>
      <c r="E779" s="66"/>
      <c r="F779" s="66"/>
      <c r="H779" s="65"/>
      <c r="I779" s="66"/>
      <c r="J779" s="66"/>
      <c r="K779" s="66"/>
      <c r="L779" s="66"/>
      <c r="M779" s="66"/>
    </row>
    <row r="780">
      <c r="A780" s="65"/>
      <c r="B780" s="66"/>
      <c r="C780" s="66"/>
      <c r="D780" s="66"/>
      <c r="E780" s="66"/>
      <c r="F780" s="66"/>
      <c r="H780" s="65"/>
      <c r="I780" s="66"/>
      <c r="J780" s="66"/>
      <c r="K780" s="66"/>
      <c r="L780" s="66"/>
      <c r="M780" s="66"/>
    </row>
    <row r="781">
      <c r="A781" s="65"/>
      <c r="B781" s="66"/>
      <c r="C781" s="66"/>
      <c r="D781" s="66"/>
      <c r="E781" s="66"/>
      <c r="F781" s="66"/>
      <c r="H781" s="65"/>
      <c r="I781" s="66"/>
      <c r="J781" s="66"/>
      <c r="K781" s="66"/>
      <c r="L781" s="66"/>
      <c r="M781" s="66"/>
    </row>
    <row r="782">
      <c r="A782" s="65"/>
      <c r="B782" s="66"/>
      <c r="C782" s="66"/>
      <c r="D782" s="66"/>
      <c r="E782" s="66"/>
      <c r="F782" s="66"/>
      <c r="H782" s="65"/>
      <c r="I782" s="66"/>
      <c r="J782" s="66"/>
      <c r="K782" s="66"/>
      <c r="L782" s="66"/>
      <c r="M782" s="66"/>
    </row>
    <row r="783">
      <c r="A783" s="65"/>
      <c r="B783" s="66"/>
      <c r="C783" s="66"/>
      <c r="D783" s="66"/>
      <c r="E783" s="66"/>
      <c r="F783" s="66"/>
      <c r="H783" s="65"/>
      <c r="I783" s="66"/>
      <c r="J783" s="66"/>
      <c r="K783" s="66"/>
      <c r="L783" s="66"/>
      <c r="M783" s="66"/>
    </row>
    <row r="784">
      <c r="A784" s="65"/>
      <c r="B784" s="66"/>
      <c r="C784" s="66"/>
      <c r="D784" s="66"/>
      <c r="E784" s="66"/>
      <c r="F784" s="66"/>
      <c r="H784" s="65"/>
      <c r="I784" s="66"/>
      <c r="J784" s="66"/>
      <c r="K784" s="66"/>
      <c r="L784" s="66"/>
      <c r="M784" s="66"/>
    </row>
    <row r="785">
      <c r="A785" s="65"/>
      <c r="B785" s="66"/>
      <c r="C785" s="66"/>
      <c r="D785" s="66"/>
      <c r="E785" s="66"/>
      <c r="F785" s="66"/>
      <c r="H785" s="65"/>
      <c r="I785" s="66"/>
      <c r="J785" s="66"/>
      <c r="K785" s="66"/>
      <c r="L785" s="66"/>
      <c r="M785" s="66"/>
    </row>
    <row r="786">
      <c r="A786" s="65"/>
      <c r="B786" s="66"/>
      <c r="C786" s="66"/>
      <c r="D786" s="66"/>
      <c r="E786" s="66"/>
      <c r="F786" s="66"/>
      <c r="H786" s="65"/>
      <c r="I786" s="66"/>
      <c r="J786" s="66"/>
      <c r="K786" s="66"/>
      <c r="L786" s="66"/>
      <c r="M786" s="66"/>
    </row>
    <row r="787">
      <c r="A787" s="65"/>
      <c r="B787" s="66"/>
      <c r="C787" s="66"/>
      <c r="D787" s="66"/>
      <c r="E787" s="66"/>
      <c r="F787" s="66"/>
      <c r="H787" s="65"/>
      <c r="I787" s="66"/>
      <c r="J787" s="66"/>
      <c r="K787" s="66"/>
      <c r="L787" s="66"/>
      <c r="M787" s="66"/>
    </row>
    <row r="788">
      <c r="A788" s="65"/>
      <c r="B788" s="66"/>
      <c r="C788" s="66"/>
      <c r="D788" s="66"/>
      <c r="E788" s="66"/>
      <c r="F788" s="66"/>
      <c r="H788" s="65"/>
      <c r="I788" s="66"/>
      <c r="J788" s="66"/>
      <c r="K788" s="66"/>
      <c r="L788" s="66"/>
      <c r="M788" s="66"/>
    </row>
    <row r="789">
      <c r="A789" s="65"/>
      <c r="B789" s="66"/>
      <c r="C789" s="66"/>
      <c r="D789" s="66"/>
      <c r="E789" s="66"/>
      <c r="F789" s="66"/>
      <c r="H789" s="65"/>
      <c r="I789" s="66"/>
      <c r="J789" s="66"/>
      <c r="K789" s="66"/>
      <c r="L789" s="66"/>
      <c r="M789" s="66"/>
    </row>
    <row r="790">
      <c r="A790" s="65"/>
      <c r="B790" s="66"/>
      <c r="C790" s="66"/>
      <c r="D790" s="66"/>
      <c r="E790" s="66"/>
      <c r="F790" s="66"/>
      <c r="H790" s="65"/>
      <c r="I790" s="66"/>
      <c r="J790" s="66"/>
      <c r="K790" s="66"/>
      <c r="L790" s="66"/>
      <c r="M790" s="66"/>
    </row>
    <row r="791">
      <c r="A791" s="65"/>
      <c r="B791" s="66"/>
      <c r="C791" s="66"/>
      <c r="D791" s="66"/>
      <c r="E791" s="66"/>
      <c r="F791" s="66"/>
      <c r="H791" s="65"/>
      <c r="I791" s="66"/>
      <c r="J791" s="66"/>
      <c r="K791" s="66"/>
      <c r="L791" s="66"/>
      <c r="M791" s="66"/>
    </row>
    <row r="792">
      <c r="A792" s="65"/>
      <c r="B792" s="66"/>
      <c r="C792" s="66"/>
      <c r="D792" s="66"/>
      <c r="E792" s="66"/>
      <c r="F792" s="66"/>
      <c r="H792" s="65"/>
      <c r="I792" s="66"/>
      <c r="J792" s="66"/>
      <c r="K792" s="66"/>
      <c r="L792" s="66"/>
      <c r="M792" s="66"/>
    </row>
    <row r="793">
      <c r="A793" s="65"/>
      <c r="B793" s="66"/>
      <c r="C793" s="66"/>
      <c r="D793" s="66"/>
      <c r="E793" s="66"/>
      <c r="F793" s="66"/>
      <c r="H793" s="65"/>
      <c r="I793" s="66"/>
      <c r="J793" s="66"/>
      <c r="K793" s="66"/>
      <c r="L793" s="66"/>
      <c r="M793" s="66"/>
    </row>
    <row r="794">
      <c r="A794" s="65"/>
      <c r="B794" s="66"/>
      <c r="C794" s="66"/>
      <c r="D794" s="66"/>
      <c r="E794" s="66"/>
      <c r="F794" s="66"/>
      <c r="H794" s="65"/>
      <c r="I794" s="66"/>
      <c r="J794" s="66"/>
      <c r="K794" s="66"/>
      <c r="L794" s="66"/>
      <c r="M794" s="66"/>
    </row>
    <row r="795">
      <c r="A795" s="65"/>
      <c r="B795" s="66"/>
      <c r="C795" s="66"/>
      <c r="D795" s="66"/>
      <c r="E795" s="66"/>
      <c r="F795" s="66"/>
      <c r="H795" s="65"/>
      <c r="I795" s="66"/>
      <c r="J795" s="66"/>
      <c r="K795" s="66"/>
      <c r="L795" s="66"/>
      <c r="M795" s="66"/>
    </row>
    <row r="796">
      <c r="A796" s="65"/>
      <c r="B796" s="66"/>
      <c r="C796" s="66"/>
      <c r="D796" s="66"/>
      <c r="E796" s="66"/>
      <c r="F796" s="66"/>
      <c r="H796" s="65"/>
      <c r="I796" s="66"/>
      <c r="J796" s="66"/>
      <c r="K796" s="66"/>
      <c r="L796" s="66"/>
      <c r="M796" s="66"/>
    </row>
    <row r="797">
      <c r="A797" s="65"/>
      <c r="B797" s="66"/>
      <c r="C797" s="66"/>
      <c r="D797" s="66"/>
      <c r="E797" s="66"/>
      <c r="F797" s="66"/>
      <c r="H797" s="65"/>
      <c r="I797" s="66"/>
      <c r="J797" s="66"/>
      <c r="K797" s="66"/>
      <c r="L797" s="66"/>
      <c r="M797" s="66"/>
    </row>
    <row r="798">
      <c r="A798" s="65"/>
      <c r="B798" s="66"/>
      <c r="C798" s="66"/>
      <c r="D798" s="66"/>
      <c r="E798" s="66"/>
      <c r="F798" s="66"/>
      <c r="H798" s="65"/>
      <c r="I798" s="66"/>
      <c r="J798" s="66"/>
      <c r="K798" s="66"/>
      <c r="L798" s="66"/>
      <c r="M798" s="66"/>
    </row>
    <row r="799">
      <c r="A799" s="65"/>
      <c r="B799" s="66"/>
      <c r="C799" s="66"/>
      <c r="D799" s="66"/>
      <c r="E799" s="66"/>
      <c r="F799" s="66"/>
      <c r="H799" s="65"/>
      <c r="I799" s="66"/>
      <c r="J799" s="66"/>
      <c r="K799" s="66"/>
      <c r="L799" s="66"/>
      <c r="M799" s="66"/>
    </row>
    <row r="800">
      <c r="A800" s="65"/>
      <c r="B800" s="66"/>
      <c r="C800" s="66"/>
      <c r="D800" s="66"/>
      <c r="E800" s="66"/>
      <c r="F800" s="66"/>
      <c r="H800" s="65"/>
      <c r="I800" s="66"/>
      <c r="J800" s="66"/>
      <c r="K800" s="66"/>
      <c r="L800" s="66"/>
      <c r="M800" s="66"/>
    </row>
    <row r="801">
      <c r="A801" s="65"/>
      <c r="B801" s="66"/>
      <c r="C801" s="66"/>
      <c r="D801" s="66"/>
      <c r="E801" s="66"/>
      <c r="F801" s="66"/>
      <c r="H801" s="65"/>
      <c r="I801" s="66"/>
      <c r="J801" s="66"/>
      <c r="K801" s="66"/>
      <c r="L801" s="66"/>
      <c r="M801" s="66"/>
    </row>
    <row r="802">
      <c r="A802" s="65"/>
      <c r="B802" s="66"/>
      <c r="C802" s="66"/>
      <c r="D802" s="66"/>
      <c r="E802" s="66"/>
      <c r="F802" s="66"/>
      <c r="H802" s="65"/>
      <c r="I802" s="66"/>
      <c r="J802" s="66"/>
      <c r="K802" s="66"/>
      <c r="L802" s="66"/>
      <c r="M802" s="66"/>
    </row>
    <row r="803">
      <c r="A803" s="65"/>
      <c r="B803" s="66"/>
      <c r="C803" s="66"/>
      <c r="D803" s="66"/>
      <c r="E803" s="66"/>
      <c r="F803" s="66"/>
      <c r="H803" s="65"/>
      <c r="I803" s="66"/>
      <c r="J803" s="66"/>
      <c r="K803" s="66"/>
      <c r="L803" s="66"/>
      <c r="M803" s="66"/>
    </row>
    <row r="804">
      <c r="A804" s="65"/>
      <c r="B804" s="66"/>
      <c r="C804" s="66"/>
      <c r="D804" s="66"/>
      <c r="E804" s="66"/>
      <c r="F804" s="66"/>
      <c r="H804" s="65"/>
      <c r="I804" s="66"/>
      <c r="J804" s="66"/>
      <c r="K804" s="66"/>
      <c r="L804" s="66"/>
      <c r="M804" s="66"/>
    </row>
    <row r="805">
      <c r="A805" s="65"/>
      <c r="B805" s="66"/>
      <c r="C805" s="66"/>
      <c r="D805" s="66"/>
      <c r="E805" s="66"/>
      <c r="F805" s="66"/>
      <c r="H805" s="65"/>
      <c r="I805" s="66"/>
      <c r="J805" s="66"/>
      <c r="K805" s="66"/>
      <c r="L805" s="66"/>
      <c r="M805" s="66"/>
    </row>
    <row r="806">
      <c r="A806" s="65"/>
      <c r="B806" s="66"/>
      <c r="C806" s="66"/>
      <c r="D806" s="66"/>
      <c r="E806" s="66"/>
      <c r="F806" s="66"/>
      <c r="H806" s="65"/>
      <c r="I806" s="66"/>
      <c r="J806" s="66"/>
      <c r="K806" s="66"/>
      <c r="L806" s="66"/>
      <c r="M806" s="66"/>
    </row>
    <row r="807">
      <c r="A807" s="65"/>
      <c r="B807" s="66"/>
      <c r="C807" s="66"/>
      <c r="D807" s="66"/>
      <c r="E807" s="66"/>
      <c r="F807" s="66"/>
      <c r="H807" s="65"/>
      <c r="I807" s="66"/>
      <c r="J807" s="66"/>
      <c r="K807" s="66"/>
      <c r="L807" s="66"/>
      <c r="M807" s="66"/>
    </row>
    <row r="808">
      <c r="A808" s="65"/>
      <c r="B808" s="66"/>
      <c r="C808" s="66"/>
      <c r="D808" s="66"/>
      <c r="E808" s="66"/>
      <c r="F808" s="66"/>
      <c r="H808" s="65"/>
      <c r="I808" s="66"/>
      <c r="J808" s="66"/>
      <c r="K808" s="66"/>
      <c r="L808" s="66"/>
      <c r="M808" s="66"/>
    </row>
    <row r="809">
      <c r="A809" s="65"/>
      <c r="B809" s="66"/>
      <c r="C809" s="66"/>
      <c r="D809" s="66"/>
      <c r="E809" s="66"/>
      <c r="F809" s="66"/>
      <c r="H809" s="65"/>
      <c r="I809" s="66"/>
      <c r="J809" s="66"/>
      <c r="K809" s="66"/>
      <c r="L809" s="66"/>
      <c r="M809" s="66"/>
    </row>
    <row r="810">
      <c r="A810" s="65"/>
      <c r="B810" s="66"/>
      <c r="C810" s="66"/>
      <c r="D810" s="66"/>
      <c r="E810" s="66"/>
      <c r="F810" s="66"/>
      <c r="H810" s="65"/>
      <c r="I810" s="66"/>
      <c r="J810" s="66"/>
      <c r="K810" s="66"/>
      <c r="L810" s="66"/>
      <c r="M810" s="66"/>
    </row>
    <row r="811">
      <c r="A811" s="65"/>
      <c r="B811" s="66"/>
      <c r="C811" s="66"/>
      <c r="D811" s="66"/>
      <c r="E811" s="66"/>
      <c r="F811" s="66"/>
      <c r="H811" s="65"/>
      <c r="I811" s="66"/>
      <c r="J811" s="66"/>
      <c r="K811" s="66"/>
      <c r="L811" s="66"/>
      <c r="M811" s="66"/>
    </row>
    <row r="812">
      <c r="A812" s="65"/>
      <c r="B812" s="66"/>
      <c r="C812" s="66"/>
      <c r="D812" s="66"/>
      <c r="E812" s="66"/>
      <c r="F812" s="66"/>
      <c r="H812" s="65"/>
      <c r="I812" s="66"/>
      <c r="J812" s="66"/>
      <c r="K812" s="66"/>
      <c r="L812" s="66"/>
      <c r="M812" s="66"/>
    </row>
    <row r="813">
      <c r="A813" s="65"/>
      <c r="B813" s="66"/>
      <c r="C813" s="66"/>
      <c r="D813" s="66"/>
      <c r="E813" s="66"/>
      <c r="F813" s="66"/>
      <c r="H813" s="65"/>
      <c r="I813" s="66"/>
      <c r="J813" s="66"/>
      <c r="K813" s="66"/>
      <c r="L813" s="66"/>
      <c r="M813" s="66"/>
    </row>
    <row r="814">
      <c r="A814" s="65"/>
      <c r="B814" s="66"/>
      <c r="C814" s="66"/>
      <c r="D814" s="66"/>
      <c r="E814" s="66"/>
      <c r="F814" s="66"/>
      <c r="H814" s="65"/>
      <c r="I814" s="66"/>
      <c r="J814" s="66"/>
      <c r="K814" s="66"/>
      <c r="L814" s="66"/>
      <c r="M814" s="66"/>
    </row>
    <row r="815">
      <c r="A815" s="65"/>
      <c r="B815" s="66"/>
      <c r="C815" s="66"/>
      <c r="D815" s="66"/>
      <c r="E815" s="66"/>
      <c r="F815" s="66"/>
      <c r="H815" s="65"/>
      <c r="I815" s="66"/>
      <c r="J815" s="66"/>
      <c r="K815" s="66"/>
      <c r="L815" s="66"/>
      <c r="M815" s="66"/>
    </row>
    <row r="816">
      <c r="A816" s="65"/>
      <c r="B816" s="66"/>
      <c r="C816" s="66"/>
      <c r="D816" s="66"/>
      <c r="E816" s="66"/>
      <c r="F816" s="66"/>
      <c r="H816" s="65"/>
      <c r="I816" s="66"/>
      <c r="J816" s="66"/>
      <c r="K816" s="66"/>
      <c r="L816" s="66"/>
      <c r="M816" s="66"/>
    </row>
    <row r="817">
      <c r="A817" s="65"/>
      <c r="B817" s="66"/>
      <c r="C817" s="66"/>
      <c r="D817" s="66"/>
      <c r="E817" s="66"/>
      <c r="F817" s="66"/>
      <c r="H817" s="65"/>
      <c r="I817" s="66"/>
      <c r="J817" s="66"/>
      <c r="K817" s="66"/>
      <c r="L817" s="66"/>
      <c r="M817" s="66"/>
    </row>
    <row r="818">
      <c r="A818" s="65"/>
      <c r="B818" s="66"/>
      <c r="C818" s="66"/>
      <c r="D818" s="66"/>
      <c r="E818" s="66"/>
      <c r="F818" s="66"/>
      <c r="H818" s="65"/>
      <c r="I818" s="66"/>
      <c r="J818" s="66"/>
      <c r="K818" s="66"/>
      <c r="L818" s="66"/>
      <c r="M818" s="66"/>
    </row>
    <row r="819">
      <c r="A819" s="65"/>
      <c r="B819" s="66"/>
      <c r="C819" s="66"/>
      <c r="D819" s="66"/>
      <c r="E819" s="66"/>
      <c r="F819" s="66"/>
      <c r="H819" s="65"/>
      <c r="I819" s="66"/>
      <c r="J819" s="66"/>
      <c r="K819" s="66"/>
      <c r="L819" s="66"/>
      <c r="M819" s="66"/>
    </row>
    <row r="820">
      <c r="A820" s="65"/>
      <c r="B820" s="66"/>
      <c r="C820" s="66"/>
      <c r="D820" s="66"/>
      <c r="E820" s="66"/>
      <c r="F820" s="66"/>
      <c r="H820" s="65"/>
      <c r="I820" s="66"/>
      <c r="J820" s="66"/>
      <c r="K820" s="66"/>
      <c r="L820" s="66"/>
      <c r="M820" s="66"/>
    </row>
    <row r="821">
      <c r="A821" s="65"/>
      <c r="B821" s="66"/>
      <c r="C821" s="66"/>
      <c r="D821" s="66"/>
      <c r="E821" s="66"/>
      <c r="F821" s="66"/>
      <c r="H821" s="65"/>
      <c r="I821" s="66"/>
      <c r="J821" s="66"/>
      <c r="K821" s="66"/>
      <c r="L821" s="66"/>
      <c r="M821" s="66"/>
    </row>
    <row r="822">
      <c r="A822" s="65"/>
      <c r="B822" s="66"/>
      <c r="C822" s="66"/>
      <c r="D822" s="66"/>
      <c r="E822" s="66"/>
      <c r="F822" s="66"/>
      <c r="H822" s="65"/>
      <c r="I822" s="66"/>
      <c r="J822" s="66"/>
      <c r="K822" s="66"/>
      <c r="L822" s="66"/>
      <c r="M822" s="66"/>
    </row>
    <row r="823">
      <c r="A823" s="65"/>
      <c r="B823" s="66"/>
      <c r="C823" s="66"/>
      <c r="D823" s="66"/>
      <c r="E823" s="66"/>
      <c r="F823" s="66"/>
      <c r="H823" s="65"/>
      <c r="I823" s="66"/>
      <c r="J823" s="66"/>
      <c r="K823" s="66"/>
      <c r="L823" s="66"/>
      <c r="M823" s="66"/>
    </row>
    <row r="824">
      <c r="A824" s="65"/>
      <c r="B824" s="66"/>
      <c r="C824" s="66"/>
      <c r="D824" s="66"/>
      <c r="E824" s="66"/>
      <c r="F824" s="66"/>
      <c r="H824" s="65"/>
      <c r="I824" s="66"/>
      <c r="J824" s="66"/>
      <c r="K824" s="66"/>
      <c r="L824" s="66"/>
      <c r="M824" s="66"/>
    </row>
    <row r="825">
      <c r="A825" s="65"/>
      <c r="B825" s="66"/>
      <c r="C825" s="66"/>
      <c r="D825" s="66"/>
      <c r="E825" s="66"/>
      <c r="F825" s="66"/>
      <c r="H825" s="65"/>
      <c r="I825" s="66"/>
      <c r="J825" s="66"/>
      <c r="K825" s="66"/>
      <c r="L825" s="66"/>
      <c r="M825" s="66"/>
    </row>
    <row r="826">
      <c r="A826" s="65"/>
      <c r="B826" s="66"/>
      <c r="C826" s="66"/>
      <c r="D826" s="66"/>
      <c r="E826" s="66"/>
      <c r="F826" s="66"/>
      <c r="H826" s="65"/>
      <c r="I826" s="66"/>
      <c r="J826" s="66"/>
      <c r="K826" s="66"/>
      <c r="L826" s="66"/>
      <c r="M826" s="66"/>
    </row>
    <row r="827">
      <c r="A827" s="65"/>
      <c r="B827" s="66"/>
      <c r="C827" s="66"/>
      <c r="D827" s="66"/>
      <c r="E827" s="66"/>
      <c r="F827" s="66"/>
      <c r="H827" s="65"/>
      <c r="I827" s="66"/>
      <c r="J827" s="66"/>
      <c r="K827" s="66"/>
      <c r="L827" s="66"/>
      <c r="M827" s="66"/>
    </row>
    <row r="828">
      <c r="A828" s="65"/>
      <c r="B828" s="66"/>
      <c r="C828" s="66"/>
      <c r="D828" s="66"/>
      <c r="E828" s="66"/>
      <c r="F828" s="66"/>
      <c r="H828" s="65"/>
      <c r="I828" s="66"/>
      <c r="J828" s="66"/>
      <c r="K828" s="66"/>
      <c r="L828" s="66"/>
      <c r="M828" s="66"/>
    </row>
    <row r="829">
      <c r="A829" s="65"/>
      <c r="B829" s="66"/>
      <c r="C829" s="66"/>
      <c r="D829" s="66"/>
      <c r="E829" s="66"/>
      <c r="F829" s="66"/>
      <c r="H829" s="65"/>
      <c r="I829" s="66"/>
      <c r="J829" s="66"/>
      <c r="K829" s="66"/>
      <c r="L829" s="66"/>
      <c r="M829" s="66"/>
    </row>
    <row r="830">
      <c r="A830" s="65"/>
      <c r="B830" s="66"/>
      <c r="C830" s="66"/>
      <c r="D830" s="66"/>
      <c r="E830" s="66"/>
      <c r="F830" s="66"/>
      <c r="H830" s="65"/>
      <c r="I830" s="66"/>
      <c r="J830" s="66"/>
      <c r="K830" s="66"/>
      <c r="L830" s="66"/>
      <c r="M830" s="66"/>
    </row>
    <row r="831">
      <c r="A831" s="65"/>
      <c r="B831" s="66"/>
      <c r="C831" s="66"/>
      <c r="D831" s="66"/>
      <c r="E831" s="66"/>
      <c r="F831" s="66"/>
      <c r="H831" s="65"/>
      <c r="I831" s="66"/>
      <c r="J831" s="66"/>
      <c r="K831" s="66"/>
      <c r="L831" s="66"/>
      <c r="M831" s="66"/>
    </row>
    <row r="832">
      <c r="A832" s="65"/>
      <c r="B832" s="66"/>
      <c r="C832" s="66"/>
      <c r="D832" s="66"/>
      <c r="E832" s="66"/>
      <c r="F832" s="66"/>
      <c r="H832" s="65"/>
      <c r="I832" s="66"/>
      <c r="J832" s="66"/>
      <c r="K832" s="66"/>
      <c r="L832" s="66"/>
      <c r="M832" s="66"/>
    </row>
    <row r="833">
      <c r="A833" s="65"/>
      <c r="B833" s="66"/>
      <c r="C833" s="66"/>
      <c r="D833" s="66"/>
      <c r="E833" s="66"/>
      <c r="F833" s="66"/>
      <c r="H833" s="65"/>
      <c r="I833" s="66"/>
      <c r="J833" s="66"/>
      <c r="K833" s="66"/>
      <c r="L833" s="66"/>
      <c r="M833" s="66"/>
    </row>
    <row r="834">
      <c r="A834" s="65"/>
      <c r="B834" s="66"/>
      <c r="C834" s="66"/>
      <c r="D834" s="66"/>
      <c r="E834" s="66"/>
      <c r="F834" s="66"/>
      <c r="H834" s="65"/>
      <c r="I834" s="66"/>
      <c r="J834" s="66"/>
      <c r="K834" s="66"/>
      <c r="L834" s="66"/>
      <c r="M834" s="66"/>
    </row>
    <row r="835">
      <c r="A835" s="65"/>
      <c r="B835" s="66"/>
      <c r="C835" s="66"/>
      <c r="D835" s="66"/>
      <c r="E835" s="66"/>
      <c r="F835" s="66"/>
      <c r="H835" s="65"/>
      <c r="I835" s="66"/>
      <c r="J835" s="66"/>
      <c r="K835" s="66"/>
      <c r="L835" s="66"/>
      <c r="M835" s="66"/>
    </row>
    <row r="836">
      <c r="A836" s="65"/>
      <c r="B836" s="66"/>
      <c r="C836" s="66"/>
      <c r="D836" s="66"/>
      <c r="E836" s="66"/>
      <c r="F836" s="66"/>
      <c r="H836" s="65"/>
      <c r="I836" s="66"/>
      <c r="J836" s="66"/>
      <c r="K836" s="66"/>
      <c r="L836" s="66"/>
      <c r="M836" s="66"/>
    </row>
    <row r="837">
      <c r="A837" s="65"/>
      <c r="B837" s="66"/>
      <c r="C837" s="66"/>
      <c r="D837" s="66"/>
      <c r="E837" s="66"/>
      <c r="F837" s="66"/>
      <c r="H837" s="65"/>
      <c r="I837" s="66"/>
      <c r="J837" s="66"/>
      <c r="K837" s="66"/>
      <c r="L837" s="66"/>
      <c r="M837" s="66"/>
    </row>
    <row r="838">
      <c r="A838" s="65"/>
      <c r="B838" s="66"/>
      <c r="C838" s="66"/>
      <c r="D838" s="66"/>
      <c r="E838" s="66"/>
      <c r="F838" s="66"/>
      <c r="H838" s="65"/>
      <c r="I838" s="66"/>
      <c r="J838" s="66"/>
      <c r="K838" s="66"/>
      <c r="L838" s="66"/>
      <c r="M838" s="66"/>
    </row>
    <row r="839">
      <c r="A839" s="65"/>
      <c r="B839" s="66"/>
      <c r="C839" s="66"/>
      <c r="D839" s="66"/>
      <c r="E839" s="66"/>
      <c r="F839" s="66"/>
      <c r="H839" s="65"/>
      <c r="I839" s="66"/>
      <c r="J839" s="66"/>
      <c r="K839" s="66"/>
      <c r="L839" s="66"/>
      <c r="M839" s="66"/>
    </row>
    <row r="840">
      <c r="A840" s="65"/>
      <c r="B840" s="66"/>
      <c r="C840" s="66"/>
      <c r="D840" s="66"/>
      <c r="E840" s="66"/>
      <c r="F840" s="66"/>
      <c r="H840" s="65"/>
      <c r="I840" s="66"/>
      <c r="J840" s="66"/>
      <c r="K840" s="66"/>
      <c r="L840" s="66"/>
      <c r="M840" s="66"/>
    </row>
    <row r="841">
      <c r="A841" s="65"/>
      <c r="B841" s="66"/>
      <c r="C841" s="66"/>
      <c r="D841" s="66"/>
      <c r="E841" s="66"/>
      <c r="F841" s="66"/>
      <c r="H841" s="65"/>
      <c r="I841" s="66"/>
      <c r="J841" s="66"/>
      <c r="K841" s="66"/>
      <c r="L841" s="66"/>
      <c r="M841" s="66"/>
    </row>
    <row r="842">
      <c r="A842" s="65"/>
      <c r="B842" s="66"/>
      <c r="C842" s="66"/>
      <c r="D842" s="66"/>
      <c r="E842" s="66"/>
      <c r="F842" s="66"/>
      <c r="H842" s="65"/>
      <c r="I842" s="66"/>
      <c r="J842" s="66"/>
      <c r="K842" s="66"/>
      <c r="L842" s="66"/>
      <c r="M842" s="66"/>
    </row>
    <row r="843">
      <c r="A843" s="65"/>
      <c r="B843" s="66"/>
      <c r="C843" s="66"/>
      <c r="D843" s="66"/>
      <c r="E843" s="66"/>
      <c r="F843" s="66"/>
      <c r="H843" s="65"/>
      <c r="I843" s="66"/>
      <c r="J843" s="66"/>
      <c r="K843" s="66"/>
      <c r="L843" s="66"/>
      <c r="M843" s="66"/>
    </row>
    <row r="844">
      <c r="A844" s="65"/>
      <c r="B844" s="66"/>
      <c r="C844" s="66"/>
      <c r="D844" s="66"/>
      <c r="E844" s="66"/>
      <c r="F844" s="66"/>
      <c r="H844" s="65"/>
      <c r="I844" s="66"/>
      <c r="J844" s="66"/>
      <c r="K844" s="66"/>
      <c r="L844" s="66"/>
      <c r="M844" s="66"/>
    </row>
    <row r="845">
      <c r="A845" s="65"/>
      <c r="B845" s="66"/>
      <c r="C845" s="66"/>
      <c r="D845" s="66"/>
      <c r="E845" s="66"/>
      <c r="F845" s="66"/>
      <c r="H845" s="65"/>
      <c r="I845" s="66"/>
      <c r="J845" s="66"/>
      <c r="K845" s="66"/>
      <c r="L845" s="66"/>
      <c r="M845" s="66"/>
    </row>
    <row r="846">
      <c r="A846" s="65"/>
      <c r="B846" s="66"/>
      <c r="C846" s="66"/>
      <c r="D846" s="66"/>
      <c r="E846" s="66"/>
      <c r="F846" s="66"/>
      <c r="H846" s="65"/>
      <c r="I846" s="66"/>
      <c r="J846" s="66"/>
      <c r="K846" s="66"/>
      <c r="L846" s="66"/>
      <c r="M846" s="66"/>
    </row>
    <row r="847">
      <c r="A847" s="65"/>
      <c r="B847" s="66"/>
      <c r="C847" s="66"/>
      <c r="D847" s="66"/>
      <c r="E847" s="66"/>
      <c r="F847" s="66"/>
      <c r="H847" s="65"/>
      <c r="I847" s="66"/>
      <c r="J847" s="66"/>
      <c r="K847" s="66"/>
      <c r="L847" s="66"/>
      <c r="M847" s="66"/>
    </row>
    <row r="848">
      <c r="A848" s="65"/>
      <c r="B848" s="66"/>
      <c r="C848" s="66"/>
      <c r="D848" s="66"/>
      <c r="E848" s="66"/>
      <c r="F848" s="66"/>
      <c r="H848" s="65"/>
      <c r="I848" s="66"/>
      <c r="J848" s="66"/>
      <c r="K848" s="66"/>
      <c r="L848" s="66"/>
      <c r="M848" s="66"/>
    </row>
    <row r="849">
      <c r="A849" s="65"/>
      <c r="B849" s="66"/>
      <c r="C849" s="66"/>
      <c r="D849" s="66"/>
      <c r="E849" s="66"/>
      <c r="F849" s="66"/>
      <c r="H849" s="65"/>
      <c r="I849" s="66"/>
      <c r="J849" s="66"/>
      <c r="K849" s="66"/>
      <c r="L849" s="66"/>
      <c r="M849" s="66"/>
    </row>
    <row r="850">
      <c r="A850" s="65"/>
      <c r="B850" s="66"/>
      <c r="C850" s="66"/>
      <c r="D850" s="66"/>
      <c r="E850" s="66"/>
      <c r="F850" s="66"/>
      <c r="H850" s="65"/>
      <c r="I850" s="66"/>
      <c r="J850" s="66"/>
      <c r="K850" s="66"/>
      <c r="L850" s="66"/>
      <c r="M850" s="66"/>
    </row>
    <row r="851">
      <c r="A851" s="65"/>
      <c r="B851" s="66"/>
      <c r="C851" s="66"/>
      <c r="D851" s="66"/>
      <c r="E851" s="66"/>
      <c r="F851" s="66"/>
      <c r="H851" s="65"/>
      <c r="I851" s="66"/>
      <c r="J851" s="66"/>
      <c r="K851" s="66"/>
      <c r="L851" s="66"/>
      <c r="M851" s="66"/>
    </row>
    <row r="852">
      <c r="A852" s="65"/>
      <c r="B852" s="66"/>
      <c r="C852" s="66"/>
      <c r="D852" s="66"/>
      <c r="E852" s="66"/>
      <c r="F852" s="66"/>
      <c r="H852" s="65"/>
      <c r="I852" s="66"/>
      <c r="J852" s="66"/>
      <c r="K852" s="66"/>
      <c r="L852" s="66"/>
      <c r="M852" s="66"/>
    </row>
    <row r="853">
      <c r="A853" s="65"/>
      <c r="B853" s="66"/>
      <c r="C853" s="66"/>
      <c r="D853" s="66"/>
      <c r="E853" s="66"/>
      <c r="F853" s="66"/>
      <c r="H853" s="65"/>
      <c r="I853" s="66"/>
      <c r="J853" s="66"/>
      <c r="K853" s="66"/>
      <c r="L853" s="66"/>
      <c r="M853" s="66"/>
    </row>
    <row r="854">
      <c r="A854" s="65"/>
      <c r="B854" s="66"/>
      <c r="C854" s="66"/>
      <c r="D854" s="66"/>
      <c r="E854" s="66"/>
      <c r="F854" s="66"/>
      <c r="H854" s="65"/>
      <c r="I854" s="66"/>
      <c r="J854" s="66"/>
      <c r="K854" s="66"/>
      <c r="L854" s="66"/>
      <c r="M854" s="66"/>
    </row>
    <row r="855">
      <c r="A855" s="65"/>
      <c r="B855" s="66"/>
      <c r="C855" s="66"/>
      <c r="D855" s="66"/>
      <c r="E855" s="66"/>
      <c r="F855" s="66"/>
      <c r="H855" s="65"/>
      <c r="I855" s="66"/>
      <c r="J855" s="66"/>
      <c r="K855" s="66"/>
      <c r="L855" s="66"/>
      <c r="M855" s="66"/>
    </row>
    <row r="856">
      <c r="A856" s="65"/>
      <c r="B856" s="66"/>
      <c r="C856" s="66"/>
      <c r="D856" s="66"/>
      <c r="E856" s="66"/>
      <c r="F856" s="66"/>
      <c r="H856" s="65"/>
      <c r="I856" s="66"/>
      <c r="J856" s="66"/>
      <c r="K856" s="66"/>
      <c r="L856" s="66"/>
      <c r="M856" s="66"/>
    </row>
    <row r="857">
      <c r="A857" s="65"/>
      <c r="B857" s="66"/>
      <c r="C857" s="66"/>
      <c r="D857" s="66"/>
      <c r="E857" s="66"/>
      <c r="F857" s="66"/>
      <c r="H857" s="65"/>
      <c r="I857" s="66"/>
      <c r="J857" s="66"/>
      <c r="K857" s="66"/>
      <c r="L857" s="66"/>
      <c r="M857" s="66"/>
    </row>
    <row r="858">
      <c r="A858" s="65"/>
      <c r="B858" s="66"/>
      <c r="C858" s="66"/>
      <c r="D858" s="66"/>
      <c r="E858" s="66"/>
      <c r="F858" s="66"/>
      <c r="H858" s="65"/>
      <c r="I858" s="66"/>
      <c r="J858" s="66"/>
      <c r="K858" s="66"/>
      <c r="L858" s="66"/>
      <c r="M858" s="66"/>
    </row>
    <row r="859">
      <c r="A859" s="65"/>
      <c r="B859" s="66"/>
      <c r="C859" s="66"/>
      <c r="D859" s="66"/>
      <c r="E859" s="66"/>
      <c r="F859" s="66"/>
      <c r="H859" s="65"/>
      <c r="I859" s="66"/>
      <c r="J859" s="66"/>
      <c r="K859" s="66"/>
      <c r="L859" s="66"/>
      <c r="M859" s="66"/>
    </row>
    <row r="860">
      <c r="A860" s="65"/>
      <c r="B860" s="66"/>
      <c r="C860" s="66"/>
      <c r="D860" s="66"/>
      <c r="E860" s="66"/>
      <c r="F860" s="66"/>
      <c r="H860" s="65"/>
      <c r="I860" s="66"/>
      <c r="J860" s="66"/>
      <c r="K860" s="66"/>
      <c r="L860" s="66"/>
      <c r="M860" s="66"/>
    </row>
    <row r="861">
      <c r="A861" s="65"/>
      <c r="B861" s="66"/>
      <c r="C861" s="66"/>
      <c r="D861" s="66"/>
      <c r="E861" s="66"/>
      <c r="F861" s="66"/>
      <c r="H861" s="65"/>
      <c r="I861" s="66"/>
      <c r="J861" s="66"/>
      <c r="K861" s="66"/>
      <c r="L861" s="66"/>
      <c r="M861" s="66"/>
    </row>
    <row r="862">
      <c r="A862" s="65"/>
      <c r="B862" s="66"/>
      <c r="C862" s="66"/>
      <c r="D862" s="66"/>
      <c r="E862" s="66"/>
      <c r="F862" s="66"/>
      <c r="H862" s="65"/>
      <c r="I862" s="66"/>
      <c r="J862" s="66"/>
      <c r="K862" s="66"/>
      <c r="L862" s="66"/>
      <c r="M862" s="66"/>
    </row>
    <row r="863">
      <c r="A863" s="65"/>
      <c r="B863" s="66"/>
      <c r="C863" s="66"/>
      <c r="D863" s="66"/>
      <c r="E863" s="66"/>
      <c r="F863" s="66"/>
      <c r="H863" s="65"/>
      <c r="I863" s="66"/>
      <c r="J863" s="66"/>
      <c r="K863" s="66"/>
      <c r="L863" s="66"/>
      <c r="M863" s="66"/>
    </row>
    <row r="864">
      <c r="A864" s="65"/>
      <c r="B864" s="66"/>
      <c r="C864" s="66"/>
      <c r="D864" s="66"/>
      <c r="E864" s="66"/>
      <c r="F864" s="66"/>
      <c r="H864" s="65"/>
      <c r="I864" s="66"/>
      <c r="J864" s="66"/>
      <c r="K864" s="66"/>
      <c r="L864" s="66"/>
      <c r="M864" s="66"/>
    </row>
    <row r="865">
      <c r="A865" s="65"/>
      <c r="B865" s="66"/>
      <c r="C865" s="66"/>
      <c r="D865" s="66"/>
      <c r="E865" s="66"/>
      <c r="F865" s="66"/>
      <c r="H865" s="65"/>
      <c r="I865" s="66"/>
      <c r="J865" s="66"/>
      <c r="K865" s="66"/>
      <c r="L865" s="66"/>
      <c r="M865" s="66"/>
    </row>
    <row r="866">
      <c r="A866" s="65"/>
      <c r="B866" s="66"/>
      <c r="C866" s="66"/>
      <c r="D866" s="66"/>
      <c r="E866" s="66"/>
      <c r="F866" s="66"/>
      <c r="H866" s="65"/>
      <c r="I866" s="66"/>
      <c r="J866" s="66"/>
      <c r="K866" s="66"/>
      <c r="L866" s="66"/>
      <c r="M866" s="66"/>
    </row>
    <row r="867">
      <c r="A867" s="65"/>
      <c r="B867" s="66"/>
      <c r="C867" s="66"/>
      <c r="D867" s="66"/>
      <c r="E867" s="66"/>
      <c r="F867" s="66"/>
      <c r="H867" s="65"/>
      <c r="I867" s="66"/>
      <c r="J867" s="66"/>
      <c r="K867" s="66"/>
      <c r="L867" s="66"/>
      <c r="M867" s="66"/>
    </row>
    <row r="868">
      <c r="A868" s="65"/>
      <c r="B868" s="66"/>
      <c r="C868" s="66"/>
      <c r="D868" s="66"/>
      <c r="E868" s="66"/>
      <c r="F868" s="66"/>
      <c r="H868" s="65"/>
      <c r="I868" s="66"/>
      <c r="J868" s="66"/>
      <c r="K868" s="66"/>
      <c r="L868" s="66"/>
      <c r="M868" s="66"/>
    </row>
    <row r="869">
      <c r="A869" s="65"/>
      <c r="B869" s="66"/>
      <c r="C869" s="66"/>
      <c r="D869" s="66"/>
      <c r="E869" s="66"/>
      <c r="F869" s="66"/>
      <c r="H869" s="65"/>
      <c r="I869" s="66"/>
      <c r="J869" s="66"/>
      <c r="K869" s="66"/>
      <c r="L869" s="66"/>
      <c r="M869" s="66"/>
    </row>
    <row r="870">
      <c r="A870" s="65"/>
      <c r="B870" s="66"/>
      <c r="C870" s="66"/>
      <c r="D870" s="66"/>
      <c r="E870" s="66"/>
      <c r="F870" s="66"/>
      <c r="H870" s="65"/>
      <c r="I870" s="66"/>
      <c r="J870" s="66"/>
      <c r="K870" s="66"/>
      <c r="L870" s="66"/>
      <c r="M870" s="66"/>
    </row>
    <row r="871">
      <c r="A871" s="65"/>
      <c r="B871" s="66"/>
      <c r="C871" s="66"/>
      <c r="D871" s="66"/>
      <c r="E871" s="66"/>
      <c r="F871" s="66"/>
      <c r="H871" s="65"/>
      <c r="I871" s="66"/>
      <c r="J871" s="66"/>
      <c r="K871" s="66"/>
      <c r="L871" s="66"/>
      <c r="M871" s="66"/>
    </row>
    <row r="872">
      <c r="A872" s="65"/>
      <c r="B872" s="66"/>
      <c r="C872" s="66"/>
      <c r="D872" s="66"/>
      <c r="E872" s="66"/>
      <c r="F872" s="66"/>
      <c r="H872" s="65"/>
      <c r="I872" s="66"/>
      <c r="J872" s="66"/>
      <c r="K872" s="66"/>
      <c r="L872" s="66"/>
      <c r="M872" s="66"/>
    </row>
    <row r="873">
      <c r="A873" s="65"/>
      <c r="B873" s="66"/>
      <c r="C873" s="66"/>
      <c r="D873" s="66"/>
      <c r="E873" s="66"/>
      <c r="F873" s="66"/>
      <c r="H873" s="65"/>
      <c r="I873" s="66"/>
      <c r="J873" s="66"/>
      <c r="K873" s="66"/>
      <c r="L873" s="66"/>
      <c r="M873" s="66"/>
    </row>
    <row r="874">
      <c r="A874" s="65"/>
      <c r="B874" s="66"/>
      <c r="C874" s="66"/>
      <c r="D874" s="66"/>
      <c r="E874" s="66"/>
      <c r="F874" s="66"/>
      <c r="H874" s="65"/>
      <c r="I874" s="66"/>
      <c r="J874" s="66"/>
      <c r="K874" s="66"/>
      <c r="L874" s="66"/>
      <c r="M874" s="66"/>
    </row>
    <row r="875">
      <c r="A875" s="65"/>
      <c r="B875" s="66"/>
      <c r="C875" s="66"/>
      <c r="D875" s="66"/>
      <c r="E875" s="66"/>
      <c r="F875" s="66"/>
      <c r="H875" s="65"/>
      <c r="I875" s="66"/>
      <c r="J875" s="66"/>
      <c r="K875" s="66"/>
      <c r="L875" s="66"/>
      <c r="M875" s="66"/>
    </row>
    <row r="876">
      <c r="A876" s="65"/>
      <c r="B876" s="66"/>
      <c r="C876" s="66"/>
      <c r="D876" s="66"/>
      <c r="E876" s="66"/>
      <c r="F876" s="66"/>
      <c r="H876" s="65"/>
      <c r="I876" s="66"/>
      <c r="J876" s="66"/>
      <c r="K876" s="66"/>
      <c r="L876" s="66"/>
      <c r="M876" s="66"/>
    </row>
    <row r="877">
      <c r="A877" s="65"/>
      <c r="B877" s="66"/>
      <c r="C877" s="66"/>
      <c r="D877" s="66"/>
      <c r="E877" s="66"/>
      <c r="F877" s="66"/>
      <c r="H877" s="65"/>
      <c r="I877" s="66"/>
      <c r="J877" s="66"/>
      <c r="K877" s="66"/>
      <c r="L877" s="66"/>
      <c r="M877" s="66"/>
    </row>
    <row r="878">
      <c r="A878" s="65"/>
      <c r="B878" s="66"/>
      <c r="C878" s="66"/>
      <c r="D878" s="66"/>
      <c r="E878" s="66"/>
      <c r="F878" s="66"/>
      <c r="H878" s="65"/>
      <c r="I878" s="66"/>
      <c r="J878" s="66"/>
      <c r="K878" s="66"/>
      <c r="L878" s="66"/>
      <c r="M878" s="66"/>
    </row>
    <row r="879">
      <c r="A879" s="65"/>
      <c r="B879" s="66"/>
      <c r="C879" s="66"/>
      <c r="D879" s="66"/>
      <c r="E879" s="66"/>
      <c r="F879" s="66"/>
      <c r="H879" s="65"/>
      <c r="I879" s="66"/>
      <c r="J879" s="66"/>
      <c r="K879" s="66"/>
      <c r="L879" s="66"/>
      <c r="M879" s="66"/>
    </row>
    <row r="880">
      <c r="A880" s="65"/>
      <c r="B880" s="66"/>
      <c r="C880" s="66"/>
      <c r="D880" s="66"/>
      <c r="E880" s="66"/>
      <c r="F880" s="66"/>
      <c r="H880" s="65"/>
      <c r="I880" s="66"/>
      <c r="J880" s="66"/>
      <c r="K880" s="66"/>
      <c r="L880" s="66"/>
      <c r="M880" s="66"/>
    </row>
    <row r="881">
      <c r="A881" s="65"/>
      <c r="B881" s="66"/>
      <c r="C881" s="66"/>
      <c r="D881" s="66"/>
      <c r="E881" s="66"/>
      <c r="F881" s="66"/>
      <c r="H881" s="65"/>
      <c r="I881" s="66"/>
      <c r="J881" s="66"/>
      <c r="K881" s="66"/>
      <c r="L881" s="66"/>
      <c r="M881" s="66"/>
    </row>
    <row r="882">
      <c r="A882" s="65"/>
      <c r="B882" s="66"/>
      <c r="C882" s="66"/>
      <c r="D882" s="66"/>
      <c r="E882" s="66"/>
      <c r="F882" s="66"/>
      <c r="H882" s="65"/>
      <c r="I882" s="66"/>
      <c r="J882" s="66"/>
      <c r="K882" s="66"/>
      <c r="L882" s="66"/>
      <c r="M882" s="66"/>
    </row>
    <row r="883">
      <c r="A883" s="65"/>
      <c r="B883" s="66"/>
      <c r="C883" s="66"/>
      <c r="D883" s="66"/>
      <c r="E883" s="66"/>
      <c r="F883" s="66"/>
      <c r="H883" s="65"/>
      <c r="I883" s="66"/>
      <c r="J883" s="66"/>
      <c r="K883" s="66"/>
      <c r="L883" s="66"/>
      <c r="M883" s="66"/>
    </row>
    <row r="884">
      <c r="A884" s="65"/>
      <c r="B884" s="66"/>
      <c r="C884" s="66"/>
      <c r="D884" s="66"/>
      <c r="E884" s="66"/>
      <c r="F884" s="66"/>
      <c r="H884" s="65"/>
      <c r="I884" s="66"/>
      <c r="J884" s="66"/>
      <c r="K884" s="66"/>
      <c r="L884" s="66"/>
      <c r="M884" s="66"/>
    </row>
    <row r="885">
      <c r="A885" s="65"/>
      <c r="B885" s="66"/>
      <c r="C885" s="66"/>
      <c r="D885" s="66"/>
      <c r="E885" s="66"/>
      <c r="F885" s="66"/>
      <c r="H885" s="65"/>
      <c r="I885" s="66"/>
      <c r="J885" s="66"/>
      <c r="K885" s="66"/>
      <c r="L885" s="66"/>
      <c r="M885" s="66"/>
    </row>
    <row r="886">
      <c r="A886" s="65"/>
      <c r="B886" s="66"/>
      <c r="C886" s="66"/>
      <c r="D886" s="66"/>
      <c r="E886" s="66"/>
      <c r="F886" s="66"/>
      <c r="H886" s="65"/>
      <c r="I886" s="66"/>
      <c r="J886" s="66"/>
      <c r="K886" s="66"/>
      <c r="L886" s="66"/>
      <c r="M886" s="66"/>
    </row>
    <row r="887">
      <c r="A887" s="65"/>
      <c r="B887" s="66"/>
      <c r="C887" s="66"/>
      <c r="D887" s="66"/>
      <c r="E887" s="66"/>
      <c r="F887" s="66"/>
      <c r="H887" s="65"/>
      <c r="I887" s="66"/>
      <c r="J887" s="66"/>
      <c r="K887" s="66"/>
      <c r="L887" s="66"/>
      <c r="M887" s="66"/>
    </row>
    <row r="888">
      <c r="A888" s="65"/>
      <c r="B888" s="66"/>
      <c r="C888" s="66"/>
      <c r="D888" s="66"/>
      <c r="E888" s="66"/>
      <c r="F888" s="66"/>
      <c r="H888" s="65"/>
      <c r="I888" s="66"/>
      <c r="J888" s="66"/>
      <c r="K888" s="66"/>
      <c r="L888" s="66"/>
      <c r="M888" s="66"/>
    </row>
    <row r="889">
      <c r="A889" s="65"/>
      <c r="B889" s="66"/>
      <c r="C889" s="66"/>
      <c r="D889" s="66"/>
      <c r="E889" s="66"/>
      <c r="F889" s="66"/>
      <c r="H889" s="65"/>
      <c r="I889" s="66"/>
      <c r="J889" s="66"/>
      <c r="K889" s="66"/>
      <c r="L889" s="66"/>
      <c r="M889" s="66"/>
    </row>
    <row r="890">
      <c r="A890" s="65"/>
      <c r="B890" s="66"/>
      <c r="C890" s="66"/>
      <c r="D890" s="66"/>
      <c r="E890" s="66"/>
      <c r="F890" s="66"/>
      <c r="H890" s="65"/>
      <c r="I890" s="66"/>
      <c r="J890" s="66"/>
      <c r="K890" s="66"/>
      <c r="L890" s="66"/>
      <c r="M890" s="66"/>
    </row>
    <row r="891">
      <c r="A891" s="65"/>
      <c r="B891" s="66"/>
      <c r="C891" s="66"/>
      <c r="D891" s="66"/>
      <c r="E891" s="66"/>
      <c r="F891" s="66"/>
      <c r="H891" s="65"/>
      <c r="I891" s="66"/>
      <c r="J891" s="66"/>
      <c r="K891" s="66"/>
      <c r="L891" s="66"/>
      <c r="M891" s="66"/>
    </row>
    <row r="892">
      <c r="A892" s="65"/>
      <c r="B892" s="66"/>
      <c r="C892" s="66"/>
      <c r="D892" s="66"/>
      <c r="E892" s="66"/>
      <c r="F892" s="66"/>
      <c r="H892" s="65"/>
      <c r="I892" s="66"/>
      <c r="J892" s="66"/>
      <c r="K892" s="66"/>
      <c r="L892" s="66"/>
      <c r="M892" s="66"/>
    </row>
    <row r="893">
      <c r="A893" s="65"/>
      <c r="B893" s="66"/>
      <c r="C893" s="66"/>
      <c r="D893" s="66"/>
      <c r="E893" s="66"/>
      <c r="F893" s="66"/>
      <c r="H893" s="65"/>
      <c r="I893" s="66"/>
      <c r="J893" s="66"/>
      <c r="K893" s="66"/>
      <c r="L893" s="66"/>
      <c r="M893" s="66"/>
    </row>
    <row r="894">
      <c r="A894" s="65"/>
      <c r="B894" s="66"/>
      <c r="C894" s="66"/>
      <c r="D894" s="66"/>
      <c r="E894" s="66"/>
      <c r="F894" s="66"/>
      <c r="H894" s="65"/>
      <c r="I894" s="66"/>
      <c r="J894" s="66"/>
      <c r="K894" s="66"/>
      <c r="L894" s="66"/>
      <c r="M894" s="66"/>
    </row>
    <row r="895">
      <c r="A895" s="65"/>
      <c r="B895" s="66"/>
      <c r="C895" s="66"/>
      <c r="D895" s="66"/>
      <c r="E895" s="66"/>
      <c r="F895" s="66"/>
      <c r="H895" s="65"/>
      <c r="I895" s="66"/>
      <c r="J895" s="66"/>
      <c r="K895" s="66"/>
      <c r="L895" s="66"/>
      <c r="M895" s="66"/>
    </row>
    <row r="896">
      <c r="A896" s="65"/>
      <c r="B896" s="66"/>
      <c r="C896" s="66"/>
      <c r="D896" s="66"/>
      <c r="E896" s="66"/>
      <c r="F896" s="66"/>
      <c r="H896" s="65"/>
      <c r="I896" s="66"/>
      <c r="J896" s="66"/>
      <c r="K896" s="66"/>
      <c r="L896" s="66"/>
      <c r="M896" s="66"/>
    </row>
    <row r="897">
      <c r="A897" s="65"/>
      <c r="B897" s="66"/>
      <c r="C897" s="66"/>
      <c r="D897" s="66"/>
      <c r="E897" s="66"/>
      <c r="F897" s="66"/>
      <c r="H897" s="65"/>
      <c r="I897" s="66"/>
      <c r="J897" s="66"/>
      <c r="K897" s="66"/>
      <c r="L897" s="66"/>
      <c r="M897" s="66"/>
    </row>
    <row r="898">
      <c r="A898" s="65"/>
      <c r="B898" s="66"/>
      <c r="C898" s="66"/>
      <c r="D898" s="66"/>
      <c r="E898" s="66"/>
      <c r="F898" s="66"/>
      <c r="H898" s="65"/>
      <c r="I898" s="66"/>
      <c r="J898" s="66"/>
      <c r="K898" s="66"/>
      <c r="L898" s="66"/>
      <c r="M898" s="66"/>
    </row>
    <row r="899">
      <c r="A899" s="65"/>
      <c r="B899" s="66"/>
      <c r="C899" s="66"/>
      <c r="D899" s="66"/>
      <c r="E899" s="66"/>
      <c r="F899" s="66"/>
      <c r="H899" s="65"/>
      <c r="I899" s="66"/>
      <c r="J899" s="66"/>
      <c r="K899" s="66"/>
      <c r="L899" s="66"/>
      <c r="M899" s="66"/>
    </row>
    <row r="900">
      <c r="A900" s="65"/>
      <c r="B900" s="66"/>
      <c r="C900" s="66"/>
      <c r="D900" s="66"/>
      <c r="E900" s="66"/>
      <c r="F900" s="66"/>
      <c r="H900" s="65"/>
      <c r="I900" s="66"/>
      <c r="J900" s="66"/>
      <c r="K900" s="66"/>
      <c r="L900" s="66"/>
      <c r="M900" s="66"/>
    </row>
    <row r="901">
      <c r="A901" s="65"/>
      <c r="B901" s="66"/>
      <c r="C901" s="66"/>
      <c r="D901" s="66"/>
      <c r="E901" s="66"/>
      <c r="F901" s="66"/>
      <c r="H901" s="65"/>
      <c r="I901" s="66"/>
      <c r="J901" s="66"/>
      <c r="K901" s="66"/>
      <c r="L901" s="66"/>
      <c r="M901" s="66"/>
    </row>
    <row r="902">
      <c r="A902" s="65"/>
      <c r="B902" s="66"/>
      <c r="C902" s="66"/>
      <c r="D902" s="66"/>
      <c r="E902" s="66"/>
      <c r="F902" s="66"/>
      <c r="H902" s="65"/>
      <c r="I902" s="66"/>
      <c r="J902" s="66"/>
      <c r="K902" s="66"/>
      <c r="L902" s="66"/>
      <c r="M902" s="66"/>
    </row>
    <row r="903">
      <c r="A903" s="65"/>
      <c r="B903" s="66"/>
      <c r="C903" s="66"/>
      <c r="D903" s="66"/>
      <c r="E903" s="66"/>
      <c r="F903" s="66"/>
      <c r="H903" s="65"/>
      <c r="I903" s="66"/>
      <c r="J903" s="66"/>
      <c r="K903" s="66"/>
      <c r="L903" s="66"/>
      <c r="M903" s="66"/>
    </row>
    <row r="904">
      <c r="A904" s="65"/>
      <c r="B904" s="66"/>
      <c r="C904" s="66"/>
      <c r="D904" s="66"/>
      <c r="E904" s="66"/>
      <c r="F904" s="66"/>
      <c r="H904" s="65"/>
      <c r="I904" s="66"/>
      <c r="J904" s="66"/>
      <c r="K904" s="66"/>
      <c r="L904" s="66"/>
      <c r="M904" s="66"/>
    </row>
    <row r="905">
      <c r="A905" s="65"/>
      <c r="B905" s="66"/>
      <c r="C905" s="66"/>
      <c r="D905" s="66"/>
      <c r="E905" s="66"/>
      <c r="F905" s="66"/>
      <c r="H905" s="65"/>
      <c r="I905" s="66"/>
      <c r="J905" s="66"/>
      <c r="K905" s="66"/>
      <c r="L905" s="66"/>
      <c r="M905" s="66"/>
    </row>
    <row r="906">
      <c r="A906" s="65"/>
      <c r="B906" s="66"/>
      <c r="C906" s="66"/>
      <c r="D906" s="66"/>
      <c r="E906" s="66"/>
      <c r="F906" s="66"/>
      <c r="H906" s="65"/>
      <c r="I906" s="66"/>
      <c r="J906" s="66"/>
      <c r="K906" s="66"/>
      <c r="L906" s="66"/>
      <c r="M906" s="66"/>
    </row>
    <row r="907">
      <c r="A907" s="65"/>
      <c r="B907" s="66"/>
      <c r="C907" s="66"/>
      <c r="D907" s="66"/>
      <c r="E907" s="66"/>
      <c r="F907" s="66"/>
      <c r="H907" s="65"/>
      <c r="I907" s="66"/>
      <c r="J907" s="66"/>
      <c r="K907" s="66"/>
      <c r="L907" s="66"/>
      <c r="M907" s="66"/>
    </row>
    <row r="908">
      <c r="A908" s="65"/>
      <c r="B908" s="66"/>
      <c r="C908" s="66"/>
      <c r="D908" s="66"/>
      <c r="E908" s="66"/>
      <c r="F908" s="66"/>
      <c r="H908" s="65"/>
      <c r="I908" s="66"/>
      <c r="J908" s="66"/>
      <c r="K908" s="66"/>
      <c r="L908" s="66"/>
      <c r="M908" s="66"/>
    </row>
    <row r="909">
      <c r="A909" s="65"/>
      <c r="B909" s="66"/>
      <c r="C909" s="66"/>
      <c r="D909" s="66"/>
      <c r="E909" s="66"/>
      <c r="F909" s="66"/>
      <c r="H909" s="65"/>
      <c r="I909" s="66"/>
      <c r="J909" s="66"/>
      <c r="K909" s="66"/>
      <c r="L909" s="66"/>
      <c r="M909" s="66"/>
    </row>
    <row r="910">
      <c r="A910" s="65"/>
      <c r="B910" s="66"/>
      <c r="C910" s="66"/>
      <c r="D910" s="66"/>
      <c r="E910" s="66"/>
      <c r="F910" s="66"/>
      <c r="H910" s="65"/>
      <c r="I910" s="66"/>
      <c r="J910" s="66"/>
      <c r="K910" s="66"/>
      <c r="L910" s="66"/>
      <c r="M910" s="66"/>
    </row>
    <row r="911">
      <c r="A911" s="65"/>
      <c r="B911" s="66"/>
      <c r="C911" s="66"/>
      <c r="D911" s="66"/>
      <c r="E911" s="66"/>
      <c r="F911" s="66"/>
      <c r="H911" s="65"/>
      <c r="I911" s="66"/>
      <c r="J911" s="66"/>
      <c r="K911" s="66"/>
      <c r="L911" s="66"/>
      <c r="M911" s="66"/>
    </row>
    <row r="912">
      <c r="A912" s="65"/>
      <c r="B912" s="66"/>
      <c r="C912" s="66"/>
      <c r="D912" s="66"/>
      <c r="E912" s="66"/>
      <c r="F912" s="66"/>
      <c r="H912" s="65"/>
      <c r="I912" s="66"/>
      <c r="J912" s="66"/>
      <c r="K912" s="66"/>
      <c r="L912" s="66"/>
      <c r="M912" s="66"/>
    </row>
    <row r="913">
      <c r="A913" s="65"/>
      <c r="B913" s="66"/>
      <c r="C913" s="66"/>
      <c r="D913" s="66"/>
      <c r="E913" s="66"/>
      <c r="F913" s="66"/>
      <c r="H913" s="65"/>
      <c r="I913" s="66"/>
      <c r="J913" s="66"/>
      <c r="K913" s="66"/>
      <c r="L913" s="66"/>
      <c r="M913" s="66"/>
    </row>
    <row r="914">
      <c r="A914" s="65"/>
      <c r="B914" s="66"/>
      <c r="C914" s="66"/>
      <c r="D914" s="66"/>
      <c r="E914" s="66"/>
      <c r="F914" s="66"/>
      <c r="H914" s="65"/>
      <c r="I914" s="66"/>
      <c r="J914" s="66"/>
      <c r="K914" s="66"/>
      <c r="L914" s="66"/>
      <c r="M914" s="66"/>
    </row>
    <row r="915">
      <c r="A915" s="65"/>
      <c r="B915" s="66"/>
      <c r="C915" s="66"/>
      <c r="D915" s="66"/>
      <c r="E915" s="66"/>
      <c r="F915" s="66"/>
      <c r="H915" s="65"/>
      <c r="I915" s="66"/>
      <c r="J915" s="66"/>
      <c r="K915" s="66"/>
      <c r="L915" s="66"/>
      <c r="M915" s="66"/>
    </row>
    <row r="916">
      <c r="A916" s="65"/>
      <c r="B916" s="66"/>
      <c r="C916" s="66"/>
      <c r="D916" s="66"/>
      <c r="E916" s="66"/>
      <c r="F916" s="66"/>
      <c r="H916" s="65"/>
      <c r="I916" s="66"/>
      <c r="J916" s="66"/>
      <c r="K916" s="66"/>
      <c r="L916" s="66"/>
      <c r="M916" s="66"/>
    </row>
    <row r="917">
      <c r="A917" s="65"/>
      <c r="B917" s="66"/>
      <c r="C917" s="66"/>
      <c r="D917" s="66"/>
      <c r="E917" s="66"/>
      <c r="F917" s="66"/>
      <c r="H917" s="65"/>
      <c r="I917" s="66"/>
      <c r="J917" s="66"/>
      <c r="K917" s="66"/>
      <c r="L917" s="66"/>
      <c r="M917" s="66"/>
    </row>
    <row r="918">
      <c r="A918" s="65"/>
      <c r="B918" s="66"/>
      <c r="C918" s="66"/>
      <c r="D918" s="66"/>
      <c r="E918" s="66"/>
      <c r="F918" s="66"/>
      <c r="H918" s="65"/>
      <c r="I918" s="66"/>
      <c r="J918" s="66"/>
      <c r="K918" s="66"/>
      <c r="L918" s="66"/>
      <c r="M918" s="66"/>
    </row>
    <row r="919">
      <c r="A919" s="65"/>
      <c r="B919" s="66"/>
      <c r="C919" s="66"/>
      <c r="D919" s="66"/>
      <c r="E919" s="66"/>
      <c r="F919" s="66"/>
      <c r="H919" s="65"/>
      <c r="I919" s="66"/>
      <c r="J919" s="66"/>
      <c r="K919" s="66"/>
      <c r="L919" s="66"/>
      <c r="M919" s="66"/>
    </row>
    <row r="920">
      <c r="A920" s="65"/>
      <c r="B920" s="66"/>
      <c r="C920" s="66"/>
      <c r="D920" s="66"/>
      <c r="E920" s="66"/>
      <c r="F920" s="66"/>
      <c r="H920" s="65"/>
      <c r="I920" s="66"/>
      <c r="J920" s="66"/>
      <c r="K920" s="66"/>
      <c r="L920" s="66"/>
      <c r="M920" s="66"/>
    </row>
    <row r="921">
      <c r="A921" s="65"/>
      <c r="B921" s="66"/>
      <c r="C921" s="66"/>
      <c r="D921" s="66"/>
      <c r="E921" s="66"/>
      <c r="F921" s="66"/>
      <c r="H921" s="65"/>
      <c r="I921" s="66"/>
      <c r="J921" s="66"/>
      <c r="K921" s="66"/>
      <c r="L921" s="66"/>
      <c r="M921" s="66"/>
    </row>
    <row r="922">
      <c r="A922" s="65"/>
      <c r="B922" s="66"/>
      <c r="C922" s="66"/>
      <c r="D922" s="66"/>
      <c r="E922" s="66"/>
      <c r="F922" s="66"/>
      <c r="H922" s="65"/>
      <c r="I922" s="66"/>
      <c r="J922" s="66"/>
      <c r="K922" s="66"/>
      <c r="L922" s="66"/>
      <c r="M922" s="66"/>
    </row>
    <row r="923">
      <c r="A923" s="65"/>
      <c r="B923" s="66"/>
      <c r="C923" s="66"/>
      <c r="D923" s="66"/>
      <c r="E923" s="66"/>
      <c r="F923" s="66"/>
      <c r="H923" s="65"/>
      <c r="I923" s="66"/>
      <c r="J923" s="66"/>
      <c r="K923" s="66"/>
      <c r="L923" s="66"/>
      <c r="M923" s="66"/>
    </row>
    <row r="924">
      <c r="A924" s="65"/>
      <c r="B924" s="66"/>
      <c r="C924" s="66"/>
      <c r="D924" s="66"/>
      <c r="E924" s="66"/>
      <c r="F924" s="66"/>
      <c r="H924" s="65"/>
      <c r="I924" s="66"/>
      <c r="J924" s="66"/>
      <c r="K924" s="66"/>
      <c r="L924" s="66"/>
      <c r="M924" s="66"/>
    </row>
    <row r="925">
      <c r="A925" s="65"/>
      <c r="B925" s="66"/>
      <c r="C925" s="66"/>
      <c r="D925" s="66"/>
      <c r="E925" s="66"/>
      <c r="F925" s="66"/>
      <c r="H925" s="65"/>
      <c r="I925" s="66"/>
      <c r="J925" s="66"/>
      <c r="K925" s="66"/>
      <c r="L925" s="66"/>
      <c r="M925" s="66"/>
    </row>
    <row r="926">
      <c r="A926" s="65"/>
      <c r="B926" s="66"/>
      <c r="C926" s="66"/>
      <c r="D926" s="66"/>
      <c r="E926" s="66"/>
      <c r="F926" s="66"/>
      <c r="H926" s="65"/>
      <c r="I926" s="66"/>
      <c r="J926" s="66"/>
      <c r="K926" s="66"/>
      <c r="L926" s="66"/>
      <c r="M926" s="66"/>
    </row>
    <row r="927">
      <c r="A927" s="65"/>
      <c r="B927" s="66"/>
      <c r="C927" s="66"/>
      <c r="D927" s="66"/>
      <c r="E927" s="66"/>
      <c r="F927" s="66"/>
      <c r="H927" s="65"/>
      <c r="I927" s="66"/>
      <c r="J927" s="66"/>
      <c r="K927" s="66"/>
      <c r="L927" s="66"/>
      <c r="M927" s="66"/>
    </row>
    <row r="928">
      <c r="A928" s="65"/>
      <c r="B928" s="66"/>
      <c r="C928" s="66"/>
      <c r="D928" s="66"/>
      <c r="E928" s="66"/>
      <c r="F928" s="66"/>
      <c r="H928" s="65"/>
      <c r="I928" s="66"/>
      <c r="J928" s="66"/>
      <c r="K928" s="66"/>
      <c r="L928" s="66"/>
      <c r="M928" s="66"/>
    </row>
    <row r="929">
      <c r="A929" s="65"/>
      <c r="B929" s="66"/>
      <c r="C929" s="66"/>
      <c r="D929" s="66"/>
      <c r="E929" s="66"/>
      <c r="F929" s="66"/>
      <c r="H929" s="65"/>
      <c r="I929" s="66"/>
      <c r="J929" s="66"/>
      <c r="K929" s="66"/>
      <c r="L929" s="66"/>
      <c r="M929" s="66"/>
    </row>
    <row r="930">
      <c r="A930" s="65"/>
      <c r="B930" s="66"/>
      <c r="C930" s="66"/>
      <c r="D930" s="66"/>
      <c r="E930" s="66"/>
      <c r="F930" s="66"/>
      <c r="H930" s="65"/>
      <c r="I930" s="66"/>
      <c r="J930" s="66"/>
      <c r="K930" s="66"/>
      <c r="L930" s="66"/>
      <c r="M930" s="66"/>
    </row>
    <row r="931">
      <c r="A931" s="65"/>
      <c r="B931" s="66"/>
      <c r="C931" s="66"/>
      <c r="D931" s="66"/>
      <c r="E931" s="66"/>
      <c r="F931" s="66"/>
      <c r="H931" s="65"/>
      <c r="I931" s="66"/>
      <c r="J931" s="66"/>
      <c r="K931" s="66"/>
      <c r="L931" s="66"/>
      <c r="M931" s="66"/>
    </row>
    <row r="932">
      <c r="A932" s="65"/>
      <c r="B932" s="66"/>
      <c r="C932" s="66"/>
      <c r="D932" s="66"/>
      <c r="E932" s="66"/>
      <c r="F932" s="66"/>
      <c r="H932" s="65"/>
      <c r="I932" s="66"/>
      <c r="J932" s="66"/>
      <c r="K932" s="66"/>
      <c r="L932" s="66"/>
      <c r="M932" s="66"/>
    </row>
    <row r="933">
      <c r="A933" s="65"/>
      <c r="B933" s="66"/>
      <c r="C933" s="66"/>
      <c r="D933" s="66"/>
      <c r="E933" s="66"/>
      <c r="F933" s="66"/>
      <c r="H933" s="65"/>
      <c r="I933" s="66"/>
      <c r="J933" s="66"/>
      <c r="K933" s="66"/>
      <c r="L933" s="66"/>
      <c r="M933" s="66"/>
    </row>
    <row r="934">
      <c r="A934" s="65"/>
      <c r="B934" s="66"/>
      <c r="C934" s="66"/>
      <c r="D934" s="66"/>
      <c r="E934" s="66"/>
      <c r="F934" s="66"/>
      <c r="H934" s="65"/>
      <c r="I934" s="66"/>
      <c r="J934" s="66"/>
      <c r="K934" s="66"/>
      <c r="L934" s="66"/>
      <c r="M934" s="66"/>
    </row>
    <row r="935">
      <c r="A935" s="65"/>
      <c r="B935" s="66"/>
      <c r="C935" s="66"/>
      <c r="D935" s="66"/>
      <c r="E935" s="66"/>
      <c r="F935" s="66"/>
      <c r="H935" s="65"/>
      <c r="I935" s="66"/>
      <c r="J935" s="66"/>
      <c r="K935" s="66"/>
      <c r="L935" s="66"/>
      <c r="M935" s="66"/>
    </row>
    <row r="936">
      <c r="A936" s="65"/>
      <c r="B936" s="66"/>
      <c r="C936" s="66"/>
      <c r="D936" s="66"/>
      <c r="E936" s="66"/>
      <c r="F936" s="66"/>
      <c r="H936" s="65"/>
      <c r="I936" s="66"/>
      <c r="J936" s="66"/>
      <c r="K936" s="66"/>
      <c r="L936" s="66"/>
      <c r="M936" s="66"/>
    </row>
    <row r="937">
      <c r="A937" s="65"/>
      <c r="B937" s="66"/>
      <c r="C937" s="66"/>
      <c r="D937" s="66"/>
      <c r="E937" s="66"/>
      <c r="F937" s="66"/>
      <c r="H937" s="65"/>
      <c r="I937" s="66"/>
      <c r="J937" s="66"/>
      <c r="K937" s="66"/>
      <c r="L937" s="66"/>
      <c r="M937" s="66"/>
    </row>
    <row r="938">
      <c r="A938" s="65"/>
      <c r="B938" s="66"/>
      <c r="C938" s="66"/>
      <c r="D938" s="66"/>
      <c r="E938" s="66"/>
      <c r="F938" s="66"/>
      <c r="H938" s="65"/>
      <c r="I938" s="66"/>
      <c r="J938" s="66"/>
      <c r="K938" s="66"/>
      <c r="L938" s="66"/>
      <c r="M938" s="66"/>
    </row>
    <row r="939">
      <c r="A939" s="65"/>
      <c r="B939" s="66"/>
      <c r="C939" s="66"/>
      <c r="D939" s="66"/>
      <c r="E939" s="66"/>
      <c r="F939" s="66"/>
      <c r="H939" s="65"/>
      <c r="I939" s="66"/>
      <c r="J939" s="66"/>
      <c r="K939" s="66"/>
      <c r="L939" s="66"/>
      <c r="M939" s="66"/>
    </row>
    <row r="940">
      <c r="A940" s="65"/>
      <c r="B940" s="66"/>
      <c r="C940" s="66"/>
      <c r="D940" s="66"/>
      <c r="E940" s="66"/>
      <c r="F940" s="66"/>
      <c r="H940" s="65"/>
      <c r="I940" s="66"/>
      <c r="J940" s="66"/>
      <c r="K940" s="66"/>
      <c r="L940" s="66"/>
      <c r="M940" s="66"/>
    </row>
    <row r="941">
      <c r="A941" s="65"/>
      <c r="B941" s="66"/>
      <c r="C941" s="66"/>
      <c r="D941" s="66"/>
      <c r="E941" s="66"/>
      <c r="F941" s="66"/>
      <c r="H941" s="65"/>
      <c r="I941" s="66"/>
      <c r="J941" s="66"/>
      <c r="K941" s="66"/>
      <c r="L941" s="66"/>
      <c r="M941" s="66"/>
    </row>
    <row r="942">
      <c r="A942" s="65"/>
      <c r="B942" s="66"/>
      <c r="C942" s="66"/>
      <c r="D942" s="66"/>
      <c r="E942" s="66"/>
      <c r="F942" s="66"/>
      <c r="H942" s="65"/>
      <c r="I942" s="66"/>
      <c r="J942" s="66"/>
      <c r="K942" s="66"/>
      <c r="L942" s="66"/>
      <c r="M942" s="66"/>
    </row>
    <row r="943">
      <c r="A943" s="65"/>
      <c r="B943" s="66"/>
      <c r="C943" s="66"/>
      <c r="D943" s="66"/>
      <c r="E943" s="66"/>
      <c r="F943" s="66"/>
      <c r="H943" s="65"/>
      <c r="I943" s="66"/>
      <c r="J943" s="66"/>
      <c r="K943" s="66"/>
      <c r="L943" s="66"/>
      <c r="M943" s="66"/>
    </row>
    <row r="944">
      <c r="A944" s="65"/>
      <c r="B944" s="66"/>
      <c r="C944" s="66"/>
      <c r="D944" s="66"/>
      <c r="E944" s="66"/>
      <c r="F944" s="66"/>
      <c r="H944" s="65"/>
      <c r="I944" s="66"/>
      <c r="J944" s="66"/>
      <c r="K944" s="66"/>
      <c r="L944" s="66"/>
      <c r="M944" s="66"/>
    </row>
    <row r="945">
      <c r="A945" s="65"/>
      <c r="B945" s="66"/>
      <c r="C945" s="66"/>
      <c r="D945" s="66"/>
      <c r="E945" s="66"/>
      <c r="F945" s="66"/>
      <c r="H945" s="65"/>
      <c r="I945" s="66"/>
      <c r="J945" s="66"/>
      <c r="K945" s="66"/>
      <c r="L945" s="66"/>
      <c r="M945" s="66"/>
    </row>
    <row r="946">
      <c r="A946" s="65"/>
      <c r="B946" s="66"/>
      <c r="C946" s="66"/>
      <c r="D946" s="66"/>
      <c r="E946" s="66"/>
      <c r="F946" s="66"/>
      <c r="H946" s="65"/>
      <c r="I946" s="66"/>
      <c r="J946" s="66"/>
      <c r="K946" s="66"/>
      <c r="L946" s="66"/>
      <c r="M946" s="66"/>
    </row>
    <row r="947">
      <c r="A947" s="65"/>
      <c r="B947" s="66"/>
      <c r="C947" s="66"/>
      <c r="D947" s="66"/>
      <c r="E947" s="66"/>
      <c r="F947" s="66"/>
      <c r="H947" s="65"/>
      <c r="I947" s="66"/>
      <c r="J947" s="66"/>
      <c r="K947" s="66"/>
      <c r="L947" s="66"/>
      <c r="M947" s="66"/>
    </row>
    <row r="948">
      <c r="A948" s="65"/>
      <c r="B948" s="66"/>
      <c r="C948" s="66"/>
      <c r="D948" s="66"/>
      <c r="E948" s="66"/>
      <c r="F948" s="66"/>
      <c r="H948" s="65"/>
      <c r="I948" s="66"/>
      <c r="J948" s="66"/>
      <c r="K948" s="66"/>
      <c r="L948" s="66"/>
      <c r="M948" s="66"/>
    </row>
    <row r="949">
      <c r="A949" s="65"/>
      <c r="B949" s="66"/>
      <c r="C949" s="66"/>
      <c r="D949" s="66"/>
      <c r="E949" s="66"/>
      <c r="F949" s="66"/>
      <c r="H949" s="65"/>
      <c r="I949" s="66"/>
      <c r="J949" s="66"/>
      <c r="K949" s="66"/>
      <c r="L949" s="66"/>
      <c r="M949" s="66"/>
    </row>
    <row r="950">
      <c r="A950" s="65"/>
      <c r="B950" s="66"/>
      <c r="C950" s="66"/>
      <c r="D950" s="66"/>
      <c r="E950" s="66"/>
      <c r="F950" s="66"/>
      <c r="H950" s="65"/>
      <c r="I950" s="66"/>
      <c r="J950" s="66"/>
      <c r="K950" s="66"/>
      <c r="L950" s="66"/>
      <c r="M950" s="66"/>
    </row>
    <row r="951">
      <c r="A951" s="65"/>
      <c r="B951" s="66"/>
      <c r="C951" s="66"/>
      <c r="D951" s="66"/>
      <c r="E951" s="66"/>
      <c r="F951" s="66"/>
      <c r="H951" s="65"/>
      <c r="I951" s="66"/>
      <c r="J951" s="66"/>
      <c r="K951" s="66"/>
      <c r="L951" s="66"/>
      <c r="M951" s="66"/>
    </row>
    <row r="952">
      <c r="A952" s="65"/>
      <c r="B952" s="66"/>
      <c r="C952" s="66"/>
      <c r="D952" s="66"/>
      <c r="E952" s="66"/>
      <c r="F952" s="66"/>
      <c r="H952" s="65"/>
      <c r="I952" s="66"/>
      <c r="J952" s="66"/>
      <c r="K952" s="66"/>
      <c r="L952" s="66"/>
      <c r="M952" s="66"/>
    </row>
    <row r="953">
      <c r="A953" s="65"/>
      <c r="B953" s="66"/>
      <c r="C953" s="66"/>
      <c r="D953" s="66"/>
      <c r="E953" s="66"/>
      <c r="F953" s="66"/>
      <c r="H953" s="65"/>
      <c r="I953" s="66"/>
      <c r="J953" s="66"/>
      <c r="K953" s="66"/>
      <c r="L953" s="66"/>
      <c r="M953" s="66"/>
    </row>
    <row r="954">
      <c r="A954" s="65"/>
      <c r="B954" s="66"/>
      <c r="C954" s="66"/>
      <c r="D954" s="66"/>
      <c r="E954" s="66"/>
      <c r="F954" s="66"/>
      <c r="H954" s="65"/>
      <c r="I954" s="66"/>
      <c r="J954" s="66"/>
      <c r="K954" s="66"/>
      <c r="L954" s="66"/>
      <c r="M954" s="66"/>
    </row>
    <row r="955">
      <c r="A955" s="65"/>
      <c r="B955" s="66"/>
      <c r="C955" s="66"/>
      <c r="D955" s="66"/>
      <c r="E955" s="66"/>
      <c r="F955" s="66"/>
      <c r="H955" s="65"/>
      <c r="I955" s="66"/>
      <c r="J955" s="66"/>
      <c r="K955" s="66"/>
      <c r="L955" s="66"/>
      <c r="M955" s="66"/>
    </row>
    <row r="956">
      <c r="A956" s="65"/>
      <c r="B956" s="66"/>
      <c r="C956" s="66"/>
      <c r="D956" s="66"/>
      <c r="E956" s="66"/>
      <c r="F956" s="66"/>
      <c r="H956" s="65"/>
      <c r="I956" s="66"/>
      <c r="J956" s="66"/>
      <c r="K956" s="66"/>
      <c r="L956" s="66"/>
      <c r="M956" s="66"/>
    </row>
    <row r="957">
      <c r="A957" s="65"/>
      <c r="B957" s="66"/>
      <c r="C957" s="66"/>
      <c r="D957" s="66"/>
      <c r="E957" s="66"/>
      <c r="F957" s="66"/>
      <c r="H957" s="65"/>
      <c r="I957" s="66"/>
      <c r="J957" s="66"/>
      <c r="K957" s="66"/>
      <c r="L957" s="66"/>
      <c r="M957" s="66"/>
    </row>
    <row r="958">
      <c r="A958" s="65"/>
      <c r="B958" s="66"/>
      <c r="C958" s="66"/>
      <c r="D958" s="66"/>
      <c r="E958" s="66"/>
      <c r="F958" s="66"/>
      <c r="H958" s="65"/>
      <c r="I958" s="66"/>
      <c r="J958" s="66"/>
      <c r="K958" s="66"/>
      <c r="L958" s="66"/>
      <c r="M958" s="66"/>
    </row>
    <row r="959">
      <c r="A959" s="65"/>
      <c r="B959" s="66"/>
      <c r="C959" s="66"/>
      <c r="D959" s="66"/>
      <c r="E959" s="66"/>
      <c r="F959" s="66"/>
      <c r="H959" s="65"/>
      <c r="I959" s="66"/>
      <c r="J959" s="66"/>
      <c r="K959" s="66"/>
      <c r="L959" s="66"/>
      <c r="M959" s="66"/>
    </row>
    <row r="960">
      <c r="A960" s="65"/>
      <c r="B960" s="66"/>
      <c r="C960" s="66"/>
      <c r="D960" s="66"/>
      <c r="E960" s="66"/>
      <c r="F960" s="66"/>
      <c r="H960" s="65"/>
      <c r="I960" s="66"/>
      <c r="J960" s="66"/>
      <c r="K960" s="66"/>
      <c r="L960" s="66"/>
      <c r="M960" s="66"/>
    </row>
    <row r="961">
      <c r="A961" s="65"/>
      <c r="B961" s="66"/>
      <c r="C961" s="66"/>
      <c r="D961" s="66"/>
      <c r="E961" s="66"/>
      <c r="F961" s="66"/>
      <c r="H961" s="65"/>
      <c r="I961" s="66"/>
      <c r="J961" s="66"/>
      <c r="K961" s="66"/>
      <c r="L961" s="66"/>
      <c r="M961" s="66"/>
    </row>
    <row r="962">
      <c r="A962" s="65"/>
      <c r="B962" s="66"/>
      <c r="C962" s="66"/>
      <c r="D962" s="66"/>
      <c r="E962" s="66"/>
      <c r="F962" s="66"/>
      <c r="H962" s="65"/>
      <c r="I962" s="66"/>
      <c r="J962" s="66"/>
      <c r="K962" s="66"/>
      <c r="L962" s="66"/>
      <c r="M962" s="66"/>
    </row>
    <row r="963">
      <c r="A963" s="65"/>
      <c r="B963" s="66"/>
      <c r="C963" s="66"/>
      <c r="D963" s="66"/>
      <c r="E963" s="66"/>
      <c r="F963" s="66"/>
      <c r="H963" s="65"/>
      <c r="I963" s="66"/>
      <c r="J963" s="66"/>
      <c r="K963" s="66"/>
      <c r="L963" s="66"/>
      <c r="M963" s="66"/>
    </row>
    <row r="964">
      <c r="A964" s="65"/>
      <c r="B964" s="66"/>
      <c r="C964" s="66"/>
      <c r="D964" s="66"/>
      <c r="E964" s="66"/>
      <c r="F964" s="66"/>
      <c r="H964" s="65"/>
      <c r="I964" s="66"/>
      <c r="J964" s="66"/>
      <c r="K964" s="66"/>
      <c r="L964" s="66"/>
      <c r="M964" s="66"/>
    </row>
    <row r="965">
      <c r="A965" s="65"/>
      <c r="B965" s="66"/>
      <c r="C965" s="66"/>
      <c r="D965" s="66"/>
      <c r="E965" s="66"/>
      <c r="F965" s="66"/>
      <c r="H965" s="65"/>
      <c r="I965" s="66"/>
      <c r="J965" s="66"/>
      <c r="K965" s="66"/>
      <c r="L965" s="66"/>
      <c r="M965" s="66"/>
    </row>
    <row r="966">
      <c r="A966" s="65"/>
      <c r="B966" s="66"/>
      <c r="C966" s="66"/>
      <c r="D966" s="66"/>
      <c r="E966" s="66"/>
      <c r="F966" s="66"/>
      <c r="H966" s="65"/>
      <c r="I966" s="66"/>
      <c r="J966" s="66"/>
      <c r="K966" s="66"/>
      <c r="L966" s="66"/>
      <c r="M966" s="66"/>
    </row>
    <row r="967">
      <c r="A967" s="65"/>
      <c r="B967" s="66"/>
      <c r="C967" s="66"/>
      <c r="D967" s="66"/>
      <c r="E967" s="66"/>
      <c r="F967" s="66"/>
      <c r="H967" s="65"/>
      <c r="I967" s="66"/>
      <c r="J967" s="66"/>
      <c r="K967" s="66"/>
      <c r="L967" s="66"/>
      <c r="M967" s="66"/>
    </row>
    <row r="968">
      <c r="A968" s="65"/>
      <c r="B968" s="66"/>
      <c r="C968" s="66"/>
      <c r="D968" s="66"/>
      <c r="E968" s="66"/>
      <c r="F968" s="66"/>
      <c r="H968" s="65"/>
      <c r="I968" s="66"/>
      <c r="J968" s="66"/>
      <c r="K968" s="66"/>
      <c r="L968" s="66"/>
      <c r="M968" s="66"/>
    </row>
    <row r="969">
      <c r="A969" s="65"/>
      <c r="B969" s="66"/>
      <c r="C969" s="66"/>
      <c r="D969" s="66"/>
      <c r="E969" s="66"/>
      <c r="F969" s="66"/>
      <c r="H969" s="65"/>
      <c r="I969" s="66"/>
      <c r="J969" s="66"/>
      <c r="K969" s="66"/>
      <c r="L969" s="66"/>
      <c r="M969" s="66"/>
    </row>
    <row r="970">
      <c r="A970" s="65"/>
      <c r="B970" s="66"/>
      <c r="C970" s="66"/>
      <c r="D970" s="66"/>
      <c r="E970" s="66"/>
      <c r="F970" s="66"/>
      <c r="H970" s="65"/>
      <c r="I970" s="66"/>
      <c r="J970" s="66"/>
      <c r="K970" s="66"/>
      <c r="L970" s="66"/>
      <c r="M970" s="66"/>
    </row>
    <row r="971">
      <c r="A971" s="65"/>
      <c r="B971" s="66"/>
      <c r="C971" s="66"/>
      <c r="D971" s="66"/>
      <c r="E971" s="66"/>
      <c r="F971" s="66"/>
      <c r="H971" s="65"/>
      <c r="I971" s="66"/>
      <c r="J971" s="66"/>
      <c r="K971" s="66"/>
      <c r="L971" s="66"/>
      <c r="M971" s="66"/>
    </row>
    <row r="972">
      <c r="A972" s="65"/>
      <c r="B972" s="66"/>
      <c r="C972" s="66"/>
      <c r="D972" s="66"/>
      <c r="E972" s="66"/>
      <c r="F972" s="66"/>
      <c r="H972" s="65"/>
      <c r="I972" s="66"/>
      <c r="J972" s="66"/>
      <c r="K972" s="66"/>
      <c r="L972" s="66"/>
      <c r="M972" s="66"/>
    </row>
    <row r="973">
      <c r="A973" s="65"/>
      <c r="B973" s="66"/>
      <c r="C973" s="66"/>
      <c r="D973" s="66"/>
      <c r="E973" s="66"/>
      <c r="F973" s="66"/>
      <c r="H973" s="65"/>
      <c r="I973" s="66"/>
      <c r="J973" s="66"/>
      <c r="K973" s="66"/>
      <c r="L973" s="66"/>
      <c r="M973" s="66"/>
    </row>
    <row r="974">
      <c r="A974" s="65"/>
      <c r="B974" s="66"/>
      <c r="C974" s="66"/>
      <c r="D974" s="66"/>
      <c r="E974" s="66"/>
      <c r="F974" s="66"/>
      <c r="H974" s="65"/>
      <c r="I974" s="66"/>
      <c r="J974" s="66"/>
      <c r="K974" s="66"/>
      <c r="L974" s="66"/>
      <c r="M974" s="66"/>
    </row>
    <row r="975">
      <c r="A975" s="65"/>
      <c r="B975" s="66"/>
      <c r="C975" s="66"/>
      <c r="D975" s="66"/>
      <c r="E975" s="66"/>
      <c r="F975" s="66"/>
      <c r="H975" s="65"/>
      <c r="I975" s="66"/>
      <c r="J975" s="66"/>
      <c r="K975" s="66"/>
      <c r="L975" s="66"/>
      <c r="M975" s="66"/>
    </row>
  </sheetData>
  <autoFilter ref="$H$2:$M$82"/>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0.0"/>
    <col customWidth="1" min="2" max="2" width="17.25"/>
    <col customWidth="1" min="3" max="3" width="24.13"/>
    <col customWidth="1" min="5" max="5" width="31.5"/>
    <col customWidth="1" min="6" max="6" width="26.13"/>
    <col customWidth="1" min="7" max="7" width="53.63"/>
    <col customWidth="1" min="11" max="11" width="46.38"/>
    <col customWidth="1" min="12" max="12" width="39.13"/>
  </cols>
  <sheetData>
    <row r="1">
      <c r="A1" s="70" t="s">
        <v>253</v>
      </c>
      <c r="B1" s="70" t="s">
        <v>254</v>
      </c>
      <c r="C1" s="71"/>
      <c r="D1" s="71"/>
      <c r="E1" s="72" t="s">
        <v>255</v>
      </c>
      <c r="F1" s="73"/>
      <c r="G1" s="73"/>
      <c r="H1" s="73"/>
      <c r="I1" s="71"/>
      <c r="J1" s="74"/>
      <c r="K1" s="74"/>
      <c r="L1" s="75"/>
    </row>
    <row r="2">
      <c r="A2" s="76" t="s">
        <v>140</v>
      </c>
      <c r="B2" s="77">
        <v>1.0</v>
      </c>
      <c r="C2" s="78" t="s">
        <v>77</v>
      </c>
      <c r="D2" s="71"/>
      <c r="E2" s="79" t="s">
        <v>136</v>
      </c>
      <c r="F2" s="80" t="s">
        <v>256</v>
      </c>
      <c r="G2" s="81" t="s">
        <v>137</v>
      </c>
      <c r="H2" s="80" t="s">
        <v>257</v>
      </c>
      <c r="I2" s="71"/>
      <c r="J2" s="74"/>
      <c r="K2" s="82"/>
      <c r="L2" s="83"/>
    </row>
    <row r="3">
      <c r="A3" s="76" t="s">
        <v>143</v>
      </c>
      <c r="B3" s="77">
        <v>1.0</v>
      </c>
      <c r="C3" s="78" t="s">
        <v>41</v>
      </c>
      <c r="D3" s="71"/>
      <c r="E3" s="84" t="s">
        <v>140</v>
      </c>
      <c r="F3" s="85" t="s">
        <v>140</v>
      </c>
      <c r="G3" s="86" t="s">
        <v>140</v>
      </c>
      <c r="H3" s="87" t="s">
        <v>258</v>
      </c>
      <c r="I3" s="71"/>
      <c r="J3" s="82"/>
      <c r="K3" s="82" t="s">
        <v>253</v>
      </c>
      <c r="L3" s="83" t="s">
        <v>259</v>
      </c>
    </row>
    <row r="4">
      <c r="A4" s="76" t="s">
        <v>147</v>
      </c>
      <c r="B4" s="77">
        <v>1.0</v>
      </c>
      <c r="C4" s="78" t="s">
        <v>81</v>
      </c>
      <c r="D4" s="71"/>
      <c r="E4" s="84" t="s">
        <v>142</v>
      </c>
      <c r="F4" s="87"/>
      <c r="G4" s="88" t="s">
        <v>143</v>
      </c>
      <c r="H4" s="87" t="s">
        <v>260</v>
      </c>
      <c r="I4" s="71"/>
      <c r="J4" s="83" t="s">
        <v>77</v>
      </c>
      <c r="K4" s="83" t="s">
        <v>140</v>
      </c>
      <c r="L4" s="83" t="s">
        <v>78</v>
      </c>
    </row>
    <row r="5">
      <c r="A5" s="76" t="s">
        <v>150</v>
      </c>
      <c r="B5" s="77">
        <v>1.0</v>
      </c>
      <c r="C5" s="78" t="s">
        <v>53</v>
      </c>
      <c r="D5" s="71"/>
      <c r="E5" s="84" t="s">
        <v>145</v>
      </c>
      <c r="F5" s="87"/>
      <c r="G5" s="88" t="s">
        <v>143</v>
      </c>
      <c r="H5" s="87" t="s">
        <v>261</v>
      </c>
      <c r="I5" s="71"/>
      <c r="J5" s="82" t="s">
        <v>41</v>
      </c>
      <c r="K5" s="82" t="s">
        <v>143</v>
      </c>
      <c r="L5" s="83" t="s">
        <v>143</v>
      </c>
    </row>
    <row r="6">
      <c r="A6" s="76" t="s">
        <v>151</v>
      </c>
      <c r="B6" s="77">
        <v>1.0</v>
      </c>
      <c r="C6" s="78" t="s">
        <v>51</v>
      </c>
      <c r="D6" s="71"/>
      <c r="E6" s="84" t="s">
        <v>155</v>
      </c>
      <c r="F6" s="87"/>
      <c r="G6" s="89" t="s">
        <v>156</v>
      </c>
      <c r="H6" s="87" t="s">
        <v>262</v>
      </c>
      <c r="I6" s="71"/>
      <c r="J6" s="83" t="s">
        <v>81</v>
      </c>
      <c r="K6" s="83" t="s">
        <v>147</v>
      </c>
      <c r="L6" s="83" t="s">
        <v>140</v>
      </c>
    </row>
    <row r="7">
      <c r="A7" s="76" t="s">
        <v>156</v>
      </c>
      <c r="B7" s="77">
        <v>1.0</v>
      </c>
      <c r="C7" s="78" t="s">
        <v>62</v>
      </c>
      <c r="D7" s="71"/>
      <c r="E7" s="84" t="s">
        <v>169</v>
      </c>
      <c r="F7" s="87"/>
      <c r="G7" s="90" t="s">
        <v>170</v>
      </c>
      <c r="H7" s="87" t="s">
        <v>263</v>
      </c>
      <c r="I7" s="71"/>
      <c r="J7" s="82" t="s">
        <v>53</v>
      </c>
      <c r="K7" s="82" t="s">
        <v>150</v>
      </c>
      <c r="L7" s="83" t="s">
        <v>187</v>
      </c>
    </row>
    <row r="8">
      <c r="A8" s="76" t="s">
        <v>264</v>
      </c>
      <c r="B8" s="91">
        <v>5.0</v>
      </c>
      <c r="C8" s="78" t="s">
        <v>265</v>
      </c>
      <c r="D8" s="71"/>
      <c r="E8" s="84" t="s">
        <v>173</v>
      </c>
      <c r="F8" s="87"/>
      <c r="G8" s="90" t="s">
        <v>170</v>
      </c>
      <c r="H8" s="87" t="s">
        <v>262</v>
      </c>
      <c r="I8" s="71"/>
      <c r="J8" s="82" t="s">
        <v>51</v>
      </c>
      <c r="K8" s="82" t="s">
        <v>151</v>
      </c>
      <c r="L8" s="83" t="s">
        <v>182</v>
      </c>
    </row>
    <row r="9">
      <c r="A9" s="76" t="s">
        <v>170</v>
      </c>
      <c r="B9" s="91">
        <v>5.0</v>
      </c>
      <c r="C9" s="78" t="s">
        <v>266</v>
      </c>
      <c r="D9" s="71"/>
      <c r="E9" s="84" t="s">
        <v>174</v>
      </c>
      <c r="F9" s="92" t="s">
        <v>177</v>
      </c>
      <c r="G9" s="90" t="s">
        <v>170</v>
      </c>
      <c r="H9" s="87" t="s">
        <v>267</v>
      </c>
      <c r="I9" s="71"/>
      <c r="J9" s="82" t="s">
        <v>62</v>
      </c>
      <c r="K9" s="82" t="s">
        <v>156</v>
      </c>
      <c r="L9" s="83" t="s">
        <v>187</v>
      </c>
    </row>
    <row r="10">
      <c r="A10" s="76" t="s">
        <v>180</v>
      </c>
      <c r="B10" s="91">
        <v>1.0</v>
      </c>
      <c r="C10" s="78" t="s">
        <v>37</v>
      </c>
      <c r="D10" s="71"/>
      <c r="E10" s="84" t="s">
        <v>177</v>
      </c>
      <c r="F10" s="92"/>
      <c r="G10" s="90" t="s">
        <v>170</v>
      </c>
      <c r="H10" s="87" t="s">
        <v>267</v>
      </c>
      <c r="I10" s="71"/>
      <c r="J10" s="82" t="s">
        <v>32</v>
      </c>
      <c r="K10" s="82" t="s">
        <v>264</v>
      </c>
      <c r="L10" s="83" t="s">
        <v>140</v>
      </c>
    </row>
    <row r="11">
      <c r="A11" s="76" t="s">
        <v>268</v>
      </c>
      <c r="B11" s="91"/>
      <c r="C11" s="71"/>
      <c r="D11" s="71"/>
      <c r="E11" s="84" t="s">
        <v>176</v>
      </c>
      <c r="F11" s="92"/>
      <c r="G11" s="90" t="s">
        <v>170</v>
      </c>
      <c r="H11" s="87" t="s">
        <v>267</v>
      </c>
      <c r="I11" s="71"/>
      <c r="J11" s="93" t="s">
        <v>43</v>
      </c>
      <c r="K11" s="93" t="s">
        <v>170</v>
      </c>
      <c r="L11" s="94" t="s">
        <v>143</v>
      </c>
      <c r="M11" s="3" t="s">
        <v>269</v>
      </c>
    </row>
    <row r="12">
      <c r="A12" s="76" t="s">
        <v>182</v>
      </c>
      <c r="B12" s="91">
        <v>4.0</v>
      </c>
      <c r="C12" s="95" t="s">
        <v>270</v>
      </c>
      <c r="D12" s="76"/>
      <c r="E12" s="84" t="s">
        <v>175</v>
      </c>
      <c r="F12" s="87"/>
      <c r="G12" s="90" t="s">
        <v>170</v>
      </c>
      <c r="H12" s="87" t="s">
        <v>260</v>
      </c>
      <c r="I12" s="71"/>
      <c r="J12" s="93" t="s">
        <v>59</v>
      </c>
      <c r="K12" s="93" t="s">
        <v>170</v>
      </c>
      <c r="L12" s="94" t="s">
        <v>143</v>
      </c>
    </row>
    <row r="13">
      <c r="A13" s="76" t="s">
        <v>187</v>
      </c>
      <c r="B13" s="91">
        <v>2.0</v>
      </c>
      <c r="C13" s="95" t="s">
        <v>271</v>
      </c>
      <c r="D13" s="76"/>
      <c r="E13" s="96" t="s">
        <v>158</v>
      </c>
      <c r="F13" s="87"/>
      <c r="G13" s="97" t="s">
        <v>159</v>
      </c>
      <c r="H13" s="87" t="s">
        <v>272</v>
      </c>
      <c r="I13" s="71"/>
      <c r="J13" s="82" t="s">
        <v>67</v>
      </c>
      <c r="K13" s="82" t="s">
        <v>170</v>
      </c>
      <c r="L13" s="83" t="s">
        <v>170</v>
      </c>
    </row>
    <row r="14">
      <c r="A14" s="76" t="s">
        <v>191</v>
      </c>
      <c r="B14" s="91">
        <v>8.0</v>
      </c>
      <c r="C14" s="95" t="s">
        <v>273</v>
      </c>
      <c r="D14" s="76"/>
      <c r="E14" s="84" t="s">
        <v>161</v>
      </c>
      <c r="F14" s="87"/>
      <c r="G14" s="97" t="s">
        <v>162</v>
      </c>
      <c r="H14" s="87" t="s">
        <v>262</v>
      </c>
      <c r="I14" s="71"/>
      <c r="J14" s="98" t="s">
        <v>30</v>
      </c>
      <c r="K14" s="98" t="s">
        <v>170</v>
      </c>
      <c r="L14" s="99" t="s">
        <v>182</v>
      </c>
    </row>
    <row r="15">
      <c r="A15" s="76" t="s">
        <v>274</v>
      </c>
      <c r="B15" s="91">
        <v>1.0</v>
      </c>
      <c r="C15" s="95" t="s">
        <v>49</v>
      </c>
      <c r="D15" s="76"/>
      <c r="E15" s="84" t="s">
        <v>166</v>
      </c>
      <c r="F15" s="87"/>
      <c r="G15" s="97" t="s">
        <v>162</v>
      </c>
      <c r="H15" s="87" t="s">
        <v>262</v>
      </c>
      <c r="I15" s="71"/>
      <c r="J15" s="98" t="s">
        <v>44</v>
      </c>
      <c r="K15" s="98" t="s">
        <v>170</v>
      </c>
      <c r="L15" s="99" t="s">
        <v>182</v>
      </c>
      <c r="M15" s="3" t="s">
        <v>275</v>
      </c>
    </row>
    <row r="16">
      <c r="A16" s="76" t="s">
        <v>202</v>
      </c>
      <c r="B16" s="77">
        <v>3.0</v>
      </c>
      <c r="C16" s="78" t="s">
        <v>276</v>
      </c>
      <c r="D16" s="76"/>
      <c r="E16" s="84" t="s">
        <v>164</v>
      </c>
      <c r="F16" s="87"/>
      <c r="G16" s="97" t="s">
        <v>162</v>
      </c>
      <c r="H16" s="87" t="s">
        <v>277</v>
      </c>
      <c r="I16" s="71"/>
      <c r="J16" s="100" t="s">
        <v>64</v>
      </c>
      <c r="K16" s="100" t="s">
        <v>170</v>
      </c>
      <c r="L16" s="101" t="s">
        <v>187</v>
      </c>
      <c r="M16" s="3" t="s">
        <v>275</v>
      </c>
    </row>
    <row r="17">
      <c r="A17" s="76" t="s">
        <v>278</v>
      </c>
      <c r="B17" s="91">
        <v>1.0</v>
      </c>
      <c r="C17" s="95" t="s">
        <v>79</v>
      </c>
      <c r="D17" s="76"/>
      <c r="E17" s="84" t="s">
        <v>184</v>
      </c>
      <c r="F17" s="102" t="s">
        <v>245</v>
      </c>
      <c r="G17" s="103" t="s">
        <v>185</v>
      </c>
      <c r="H17" s="87" t="s">
        <v>262</v>
      </c>
      <c r="I17" s="71"/>
      <c r="J17" s="100" t="s">
        <v>65</v>
      </c>
      <c r="K17" s="100" t="s">
        <v>170</v>
      </c>
      <c r="L17" s="101" t="s">
        <v>187</v>
      </c>
    </row>
    <row r="18">
      <c r="A18" s="76" t="s">
        <v>237</v>
      </c>
      <c r="B18" s="77">
        <v>1.0</v>
      </c>
      <c r="C18" s="95" t="s">
        <v>56</v>
      </c>
      <c r="D18" s="76"/>
      <c r="E18" s="84" t="s">
        <v>181</v>
      </c>
      <c r="F18" s="102"/>
      <c r="G18" s="103" t="s">
        <v>182</v>
      </c>
      <c r="H18" s="87" t="s">
        <v>262</v>
      </c>
      <c r="I18" s="71"/>
      <c r="J18" s="82" t="s">
        <v>27</v>
      </c>
      <c r="K18" s="82" t="s">
        <v>170</v>
      </c>
      <c r="L18" s="83" t="s">
        <v>200</v>
      </c>
    </row>
    <row r="19">
      <c r="A19" s="78" t="s">
        <v>231</v>
      </c>
      <c r="B19" s="104">
        <v>1.0</v>
      </c>
      <c r="C19" s="78" t="s">
        <v>43</v>
      </c>
      <c r="D19" s="71"/>
      <c r="E19" s="84" t="s">
        <v>183</v>
      </c>
      <c r="F19" s="87"/>
      <c r="G19" s="103" t="s">
        <v>182</v>
      </c>
      <c r="H19" s="87" t="s">
        <v>279</v>
      </c>
      <c r="I19" s="71"/>
      <c r="J19" s="82" t="s">
        <v>58</v>
      </c>
      <c r="K19" s="82" t="s">
        <v>170</v>
      </c>
      <c r="L19" s="83" t="s">
        <v>202</v>
      </c>
    </row>
    <row r="20">
      <c r="A20" s="78" t="s">
        <v>178</v>
      </c>
      <c r="B20" s="104">
        <v>1.0</v>
      </c>
      <c r="C20" s="78" t="s">
        <v>98</v>
      </c>
      <c r="D20" s="71"/>
      <c r="E20" s="84" t="s">
        <v>186</v>
      </c>
      <c r="F20" s="87"/>
      <c r="G20" s="105" t="s">
        <v>187</v>
      </c>
      <c r="H20" s="87" t="s">
        <v>280</v>
      </c>
      <c r="I20" s="71"/>
      <c r="J20" s="106" t="s">
        <v>23</v>
      </c>
      <c r="K20" s="106" t="s">
        <v>180</v>
      </c>
      <c r="L20" s="107" t="s">
        <v>191</v>
      </c>
      <c r="M20" s="3" t="s">
        <v>275</v>
      </c>
    </row>
    <row r="21">
      <c r="A21" s="78" t="s">
        <v>281</v>
      </c>
      <c r="B21" s="71"/>
      <c r="C21" s="71"/>
      <c r="D21" s="71"/>
      <c r="E21" s="84" t="s">
        <v>189</v>
      </c>
      <c r="F21" s="102" t="s">
        <v>188</v>
      </c>
      <c r="G21" s="105" t="s">
        <v>187</v>
      </c>
      <c r="H21" s="87" t="s">
        <v>282</v>
      </c>
      <c r="I21" s="71"/>
      <c r="J21" s="106" t="s">
        <v>26</v>
      </c>
      <c r="K21" s="106" t="s">
        <v>180</v>
      </c>
      <c r="L21" s="107" t="s">
        <v>191</v>
      </c>
    </row>
    <row r="22">
      <c r="A22" s="71"/>
      <c r="B22" s="71"/>
      <c r="C22" s="71"/>
      <c r="D22" s="71"/>
      <c r="E22" s="84" t="s">
        <v>188</v>
      </c>
      <c r="F22" s="102"/>
      <c r="G22" s="105" t="s">
        <v>187</v>
      </c>
      <c r="H22" s="87" t="s">
        <v>282</v>
      </c>
      <c r="I22" s="71"/>
      <c r="J22" s="83" t="s">
        <v>70</v>
      </c>
      <c r="K22" s="83" t="s">
        <v>180</v>
      </c>
      <c r="L22" s="83" t="s">
        <v>140</v>
      </c>
    </row>
    <row r="23">
      <c r="A23" s="78" t="s">
        <v>283</v>
      </c>
      <c r="B23" s="71"/>
      <c r="C23" s="71"/>
      <c r="D23" s="71"/>
      <c r="E23" s="108" t="s">
        <v>192</v>
      </c>
      <c r="F23" s="109"/>
      <c r="G23" s="110" t="s">
        <v>191</v>
      </c>
      <c r="H23" s="109" t="s">
        <v>284</v>
      </c>
      <c r="I23" s="71"/>
      <c r="J23" s="82" t="s">
        <v>37</v>
      </c>
      <c r="K23" s="82" t="s">
        <v>268</v>
      </c>
      <c r="L23" s="83" t="s">
        <v>202</v>
      </c>
    </row>
    <row r="24">
      <c r="A24" s="111" t="s">
        <v>259</v>
      </c>
      <c r="B24" s="112" t="s">
        <v>254</v>
      </c>
      <c r="C24" s="71"/>
      <c r="D24" s="71"/>
      <c r="E24" s="113" t="s">
        <v>190</v>
      </c>
      <c r="F24" s="113"/>
      <c r="G24" s="110" t="s">
        <v>191</v>
      </c>
      <c r="H24" s="113" t="s">
        <v>285</v>
      </c>
      <c r="I24" s="71"/>
      <c r="J24" s="82" t="s">
        <v>73</v>
      </c>
      <c r="K24" s="82" t="s">
        <v>182</v>
      </c>
      <c r="L24" s="83" t="s">
        <v>140</v>
      </c>
    </row>
    <row r="25">
      <c r="A25" s="114" t="s">
        <v>140</v>
      </c>
      <c r="B25" s="41">
        <v>9.0</v>
      </c>
      <c r="C25" s="115" t="s">
        <v>286</v>
      </c>
      <c r="D25" s="71"/>
      <c r="E25" s="108" t="s">
        <v>193</v>
      </c>
      <c r="F25" s="116" t="s">
        <v>193</v>
      </c>
      <c r="G25" s="110" t="s">
        <v>191</v>
      </c>
      <c r="H25" s="109" t="s">
        <v>287</v>
      </c>
      <c r="I25" s="71"/>
      <c r="J25" s="117" t="s">
        <v>66</v>
      </c>
      <c r="K25" s="117" t="s">
        <v>182</v>
      </c>
      <c r="L25" s="117" t="s">
        <v>182</v>
      </c>
      <c r="M25" s="3" t="s">
        <v>288</v>
      </c>
    </row>
    <row r="26">
      <c r="A26" s="114" t="s">
        <v>143</v>
      </c>
      <c r="B26" s="118">
        <v>3.0</v>
      </c>
      <c r="C26" s="115" t="s">
        <v>289</v>
      </c>
      <c r="D26" s="71"/>
      <c r="E26" s="108" t="s">
        <v>194</v>
      </c>
      <c r="F26" s="116"/>
      <c r="G26" s="110" t="s">
        <v>191</v>
      </c>
      <c r="H26" s="109" t="s">
        <v>287</v>
      </c>
      <c r="I26" s="71"/>
      <c r="J26" s="117" t="s">
        <v>76</v>
      </c>
      <c r="K26" s="117" t="s">
        <v>182</v>
      </c>
      <c r="L26" s="117" t="s">
        <v>182</v>
      </c>
    </row>
    <row r="27">
      <c r="A27" s="114" t="s">
        <v>170</v>
      </c>
      <c r="B27" s="118">
        <v>2.0</v>
      </c>
      <c r="C27" s="115" t="s">
        <v>290</v>
      </c>
      <c r="D27" s="71"/>
      <c r="E27" s="108" t="s">
        <v>195</v>
      </c>
      <c r="F27" s="116"/>
      <c r="G27" s="110" t="s">
        <v>191</v>
      </c>
      <c r="H27" s="109" t="s">
        <v>287</v>
      </c>
      <c r="I27" s="71"/>
      <c r="J27" s="83" t="s">
        <v>75</v>
      </c>
      <c r="K27" s="83" t="s">
        <v>182</v>
      </c>
      <c r="L27" s="83" t="s">
        <v>202</v>
      </c>
    </row>
    <row r="28">
      <c r="A28" s="114" t="s">
        <v>182</v>
      </c>
      <c r="B28" s="41">
        <v>5.0</v>
      </c>
      <c r="C28" s="115" t="s">
        <v>291</v>
      </c>
      <c r="D28" s="71"/>
      <c r="E28" s="108" t="s">
        <v>198</v>
      </c>
      <c r="F28" s="109"/>
      <c r="G28" s="119" t="s">
        <v>197</v>
      </c>
      <c r="H28" s="109" t="s">
        <v>279</v>
      </c>
      <c r="I28" s="71"/>
      <c r="J28" s="120" t="s">
        <v>47</v>
      </c>
      <c r="K28" s="120" t="s">
        <v>187</v>
      </c>
      <c r="L28" s="121" t="s">
        <v>187</v>
      </c>
    </row>
    <row r="29">
      <c r="A29" s="114" t="s">
        <v>187</v>
      </c>
      <c r="B29" s="41">
        <v>4.0</v>
      </c>
      <c r="C29" s="115" t="s">
        <v>292</v>
      </c>
      <c r="D29" s="71"/>
      <c r="E29" s="84" t="s">
        <v>196</v>
      </c>
      <c r="F29" s="87"/>
      <c r="G29" s="122" t="s">
        <v>197</v>
      </c>
      <c r="H29" s="87" t="s">
        <v>293</v>
      </c>
      <c r="I29" s="78"/>
      <c r="J29" s="120" t="s">
        <v>61</v>
      </c>
      <c r="K29" s="120" t="s">
        <v>187</v>
      </c>
      <c r="L29" s="121" t="s">
        <v>187</v>
      </c>
    </row>
    <row r="30">
      <c r="A30" s="114"/>
      <c r="B30" s="118"/>
      <c r="C30" s="123"/>
      <c r="D30" s="71"/>
      <c r="E30" s="84" t="s">
        <v>201</v>
      </c>
      <c r="F30" s="87"/>
      <c r="G30" s="124" t="s">
        <v>202</v>
      </c>
      <c r="H30" s="87" t="s">
        <v>294</v>
      </c>
      <c r="I30" s="71"/>
      <c r="J30" s="82" t="s">
        <v>71</v>
      </c>
      <c r="K30" s="82" t="s">
        <v>187</v>
      </c>
      <c r="L30" s="83" t="s">
        <v>40</v>
      </c>
    </row>
    <row r="31">
      <c r="A31" s="114" t="s">
        <v>191</v>
      </c>
      <c r="B31" s="118">
        <v>8.0</v>
      </c>
      <c r="C31" s="115" t="s">
        <v>295</v>
      </c>
      <c r="D31" s="71"/>
      <c r="E31" s="84" t="s">
        <v>203</v>
      </c>
      <c r="F31" s="87"/>
      <c r="G31" s="124" t="s">
        <v>202</v>
      </c>
      <c r="H31" s="87" t="s">
        <v>284</v>
      </c>
      <c r="I31" s="71"/>
      <c r="J31" s="83" t="s">
        <v>74</v>
      </c>
      <c r="K31" s="83" t="s">
        <v>187</v>
      </c>
      <c r="L31" s="83" t="s">
        <v>140</v>
      </c>
    </row>
    <row r="32">
      <c r="A32" s="114" t="s">
        <v>200</v>
      </c>
      <c r="B32" s="41">
        <v>1.0</v>
      </c>
      <c r="C32" s="115" t="s">
        <v>97</v>
      </c>
      <c r="D32" s="71"/>
      <c r="E32" s="84" t="s">
        <v>204</v>
      </c>
      <c r="F32" s="87"/>
      <c r="G32" s="124" t="s">
        <v>202</v>
      </c>
      <c r="H32" s="87" t="s">
        <v>296</v>
      </c>
      <c r="I32" s="71"/>
      <c r="J32" s="82" t="s">
        <v>39</v>
      </c>
      <c r="K32" s="82" t="s">
        <v>191</v>
      </c>
      <c r="L32" s="83" t="s">
        <v>40</v>
      </c>
    </row>
    <row r="33">
      <c r="A33" s="114" t="s">
        <v>202</v>
      </c>
      <c r="B33" s="118">
        <v>5.0</v>
      </c>
      <c r="C33" s="78" t="s">
        <v>297</v>
      </c>
      <c r="D33" s="71"/>
      <c r="E33" s="84" t="s">
        <v>205</v>
      </c>
      <c r="F33" s="87"/>
      <c r="G33" s="124" t="s">
        <v>202</v>
      </c>
      <c r="H33" s="87" t="s">
        <v>298</v>
      </c>
      <c r="I33" s="71"/>
      <c r="J33" s="82" t="s">
        <v>45</v>
      </c>
      <c r="K33" s="82" t="s">
        <v>191</v>
      </c>
      <c r="L33" s="83" t="s">
        <v>140</v>
      </c>
    </row>
    <row r="34">
      <c r="A34" s="71"/>
      <c r="B34" s="71"/>
      <c r="C34" s="71"/>
      <c r="D34" s="71"/>
      <c r="E34" s="84" t="s">
        <v>208</v>
      </c>
      <c r="F34" s="87"/>
      <c r="G34" s="125" t="s">
        <v>209</v>
      </c>
      <c r="H34" s="87" t="s">
        <v>287</v>
      </c>
      <c r="I34" s="71"/>
      <c r="J34" s="82" t="s">
        <v>49</v>
      </c>
      <c r="K34" s="82" t="s">
        <v>274</v>
      </c>
      <c r="L34" s="83" t="s">
        <v>140</v>
      </c>
    </row>
    <row r="35">
      <c r="A35" s="123" t="s">
        <v>197</v>
      </c>
      <c r="B35" s="126">
        <v>1.0</v>
      </c>
      <c r="C35" s="115" t="s">
        <v>77</v>
      </c>
      <c r="D35" s="71"/>
      <c r="E35" s="84" t="s">
        <v>206</v>
      </c>
      <c r="F35" s="87"/>
      <c r="G35" s="124" t="s">
        <v>202</v>
      </c>
      <c r="H35" s="87" t="s">
        <v>299</v>
      </c>
      <c r="I35" s="71"/>
      <c r="J35" s="82" t="s">
        <v>55</v>
      </c>
      <c r="K35" s="82" t="s">
        <v>191</v>
      </c>
      <c r="L35" s="83" t="s">
        <v>170</v>
      </c>
    </row>
    <row r="36">
      <c r="A36" s="78" t="s">
        <v>300</v>
      </c>
      <c r="B36" s="71"/>
      <c r="C36" s="71"/>
      <c r="D36" s="71"/>
      <c r="E36" s="84" t="s">
        <v>207</v>
      </c>
      <c r="F36" s="102" t="s">
        <v>207</v>
      </c>
      <c r="G36" s="124" t="s">
        <v>202</v>
      </c>
      <c r="H36" s="87" t="s">
        <v>301</v>
      </c>
      <c r="I36" s="71"/>
      <c r="J36" s="127" t="s">
        <v>60</v>
      </c>
      <c r="K36" s="127" t="s">
        <v>191</v>
      </c>
      <c r="L36" s="128" t="s">
        <v>191</v>
      </c>
    </row>
    <row r="37">
      <c r="A37" s="78" t="s">
        <v>302</v>
      </c>
      <c r="B37" s="71"/>
      <c r="C37" s="71"/>
      <c r="D37" s="71"/>
      <c r="E37" s="84" t="s">
        <v>207</v>
      </c>
      <c r="F37" s="102"/>
      <c r="G37" s="124" t="s">
        <v>202</v>
      </c>
      <c r="H37" s="87" t="s">
        <v>301</v>
      </c>
      <c r="I37" s="71"/>
      <c r="J37" s="128" t="s">
        <v>68</v>
      </c>
      <c r="K37" s="127" t="s">
        <v>191</v>
      </c>
      <c r="L37" s="128" t="s">
        <v>191</v>
      </c>
    </row>
    <row r="38">
      <c r="A38" s="71"/>
      <c r="B38" s="71"/>
      <c r="C38" s="71"/>
      <c r="D38" s="71"/>
      <c r="E38" s="84" t="s">
        <v>199</v>
      </c>
      <c r="F38" s="87"/>
      <c r="G38" s="129" t="s">
        <v>200</v>
      </c>
      <c r="H38" s="87" t="s">
        <v>303</v>
      </c>
      <c r="I38" s="71"/>
      <c r="J38" s="127" t="s">
        <v>72</v>
      </c>
      <c r="K38" s="128" t="s">
        <v>191</v>
      </c>
      <c r="L38" s="128" t="s">
        <v>191</v>
      </c>
    </row>
    <row r="39">
      <c r="A39" s="71"/>
      <c r="B39" s="71"/>
      <c r="C39" s="71"/>
      <c r="D39" s="71"/>
      <c r="G39" s="4" t="s">
        <v>147</v>
      </c>
      <c r="J39" s="82" t="s">
        <v>35</v>
      </c>
      <c r="K39" s="82" t="s">
        <v>202</v>
      </c>
      <c r="L39" s="83" t="s">
        <v>140</v>
      </c>
    </row>
    <row r="40">
      <c r="A40" s="71"/>
      <c r="B40" s="71"/>
      <c r="C40" s="71"/>
      <c r="D40" s="71"/>
      <c r="G40" s="4" t="s">
        <v>150</v>
      </c>
      <c r="J40" s="120" t="s">
        <v>46</v>
      </c>
      <c r="K40" s="120" t="s">
        <v>202</v>
      </c>
      <c r="L40" s="121" t="s">
        <v>202</v>
      </c>
    </row>
    <row r="41">
      <c r="G41" s="4" t="s">
        <v>151</v>
      </c>
      <c r="J41" s="120" t="s">
        <v>69</v>
      </c>
      <c r="K41" s="120" t="s">
        <v>202</v>
      </c>
      <c r="L41" s="121" t="s">
        <v>202</v>
      </c>
    </row>
    <row r="42">
      <c r="G42" s="4" t="s">
        <v>180</v>
      </c>
      <c r="J42" s="83" t="s">
        <v>79</v>
      </c>
      <c r="K42" s="83" t="s">
        <v>278</v>
      </c>
      <c r="L42" s="83" t="s">
        <v>191</v>
      </c>
    </row>
    <row r="43">
      <c r="G43" s="3" t="s">
        <v>210</v>
      </c>
      <c r="J43" s="82" t="s">
        <v>56</v>
      </c>
      <c r="K43" s="82" t="s">
        <v>237</v>
      </c>
      <c r="L43" s="83" t="s">
        <v>140</v>
      </c>
    </row>
    <row r="44">
      <c r="G44" s="3" t="s">
        <v>178</v>
      </c>
      <c r="J44" s="82"/>
      <c r="K44" s="82"/>
      <c r="L44" s="75"/>
    </row>
    <row r="45">
      <c r="J45" s="82"/>
      <c r="K45" s="82"/>
      <c r="L45" s="75"/>
    </row>
    <row r="46">
      <c r="J46" s="82"/>
      <c r="K46" s="82"/>
      <c r="L46" s="75"/>
    </row>
    <row r="47">
      <c r="J47" s="74"/>
      <c r="K47" s="74"/>
      <c r="L47" s="75"/>
    </row>
    <row r="48">
      <c r="J48" s="75"/>
      <c r="K48" s="75"/>
      <c r="L48" s="75"/>
    </row>
    <row r="49">
      <c r="J49" s="75"/>
      <c r="K49" s="75"/>
      <c r="L49" s="75"/>
    </row>
    <row r="50">
      <c r="J50" s="83"/>
      <c r="K50" s="83" t="s">
        <v>253</v>
      </c>
      <c r="L50" s="83" t="s">
        <v>259</v>
      </c>
      <c r="M50" s="3" t="s">
        <v>304</v>
      </c>
      <c r="N50" s="3" t="s">
        <v>305</v>
      </c>
      <c r="O50" s="3" t="s">
        <v>306</v>
      </c>
      <c r="P50" s="3" t="s">
        <v>307</v>
      </c>
      <c r="Q50" s="3" t="s">
        <v>308</v>
      </c>
      <c r="R50" s="3" t="s">
        <v>309</v>
      </c>
      <c r="S50" s="3" t="s">
        <v>310</v>
      </c>
      <c r="T50" s="3" t="s">
        <v>311</v>
      </c>
      <c r="U50" s="3" t="s">
        <v>312</v>
      </c>
      <c r="V50" s="3" t="s">
        <v>313</v>
      </c>
      <c r="W50" s="3" t="s">
        <v>314</v>
      </c>
      <c r="X50" s="3" t="s">
        <v>315</v>
      </c>
      <c r="Y50" s="3" t="s">
        <v>316</v>
      </c>
    </row>
    <row r="51">
      <c r="J51" s="83" t="s">
        <v>77</v>
      </c>
      <c r="K51" s="83" t="s">
        <v>140</v>
      </c>
      <c r="L51" s="83" t="s">
        <v>78</v>
      </c>
      <c r="M51" s="3">
        <v>2.0</v>
      </c>
      <c r="N51" s="3">
        <v>1.0</v>
      </c>
      <c r="O51" s="3" t="s">
        <v>317</v>
      </c>
      <c r="S51" s="3" t="s">
        <v>317</v>
      </c>
      <c r="T51" s="3" t="s">
        <v>317</v>
      </c>
      <c r="U51" s="3" t="s">
        <v>317</v>
      </c>
      <c r="V51" s="3" t="s">
        <v>317</v>
      </c>
    </row>
    <row r="52">
      <c r="J52" s="83" t="s">
        <v>41</v>
      </c>
      <c r="K52" s="83" t="s">
        <v>143</v>
      </c>
      <c r="L52" s="83" t="s">
        <v>143</v>
      </c>
      <c r="M52" s="3">
        <v>4.0</v>
      </c>
      <c r="N52" s="3">
        <v>2.0</v>
      </c>
      <c r="O52" s="3" t="s">
        <v>317</v>
      </c>
      <c r="P52" s="3" t="s">
        <v>317</v>
      </c>
      <c r="S52" s="3" t="s">
        <v>317</v>
      </c>
      <c r="T52" s="3" t="s">
        <v>317</v>
      </c>
      <c r="U52" s="3" t="s">
        <v>317</v>
      </c>
      <c r="V52" s="3" t="s">
        <v>317</v>
      </c>
      <c r="X52" s="3" t="s">
        <v>317</v>
      </c>
    </row>
    <row r="53">
      <c r="J53" s="83" t="s">
        <v>81</v>
      </c>
      <c r="K53" s="83" t="s">
        <v>147</v>
      </c>
      <c r="L53" s="83" t="s">
        <v>140</v>
      </c>
      <c r="M53" s="3">
        <v>2.0</v>
      </c>
      <c r="N53" s="3">
        <v>1.0</v>
      </c>
      <c r="O53" s="3" t="s">
        <v>317</v>
      </c>
      <c r="P53" s="3" t="s">
        <v>317</v>
      </c>
      <c r="Q53" s="3" t="s">
        <v>317</v>
      </c>
      <c r="S53" s="3" t="s">
        <v>317</v>
      </c>
      <c r="T53" s="3" t="s">
        <v>317</v>
      </c>
      <c r="U53" s="3" t="s">
        <v>317</v>
      </c>
      <c r="V53" s="3" t="s">
        <v>317</v>
      </c>
      <c r="X53" s="3" t="s">
        <v>317</v>
      </c>
    </row>
    <row r="54">
      <c r="J54" s="83" t="s">
        <v>53</v>
      </c>
      <c r="K54" s="83" t="s">
        <v>150</v>
      </c>
      <c r="L54" s="83" t="s">
        <v>187</v>
      </c>
      <c r="M54" s="3">
        <v>4.0</v>
      </c>
      <c r="N54" s="3">
        <v>2.0</v>
      </c>
      <c r="O54" s="3" t="s">
        <v>317</v>
      </c>
      <c r="S54" s="3" t="s">
        <v>317</v>
      </c>
      <c r="T54" s="3" t="s">
        <v>317</v>
      </c>
      <c r="V54" s="3" t="s">
        <v>317</v>
      </c>
      <c r="X54" s="3" t="s">
        <v>317</v>
      </c>
    </row>
    <row r="55">
      <c r="J55" s="83" t="s">
        <v>51</v>
      </c>
      <c r="K55" s="83" t="s">
        <v>151</v>
      </c>
      <c r="L55" s="83" t="s">
        <v>182</v>
      </c>
      <c r="M55" s="3">
        <v>4.0</v>
      </c>
      <c r="N55" s="3">
        <v>1.0</v>
      </c>
      <c r="O55" s="3" t="s">
        <v>317</v>
      </c>
      <c r="P55" s="3" t="s">
        <v>317</v>
      </c>
      <c r="Q55" s="3" t="s">
        <v>317</v>
      </c>
      <c r="S55" s="3" t="s">
        <v>317</v>
      </c>
      <c r="T55" s="3" t="s">
        <v>317</v>
      </c>
      <c r="U55" s="3" t="s">
        <v>317</v>
      </c>
      <c r="V55" s="3" t="s">
        <v>317</v>
      </c>
      <c r="X55" s="3" t="s">
        <v>317</v>
      </c>
    </row>
    <row r="56">
      <c r="J56" s="83" t="s">
        <v>62</v>
      </c>
      <c r="K56" s="83" t="s">
        <v>156</v>
      </c>
      <c r="L56" s="83" t="s">
        <v>187</v>
      </c>
      <c r="M56" s="3">
        <v>4.0</v>
      </c>
      <c r="N56" s="3">
        <v>2.0</v>
      </c>
      <c r="O56" s="3" t="s">
        <v>317</v>
      </c>
      <c r="S56" s="3" t="s">
        <v>317</v>
      </c>
      <c r="T56" s="3" t="s">
        <v>317</v>
      </c>
      <c r="U56" s="3" t="s">
        <v>317</v>
      </c>
      <c r="V56" s="3" t="s">
        <v>317</v>
      </c>
    </row>
    <row r="57">
      <c r="J57" s="83" t="s">
        <v>32</v>
      </c>
      <c r="K57" s="83" t="s">
        <v>264</v>
      </c>
      <c r="L57" s="83" t="s">
        <v>140</v>
      </c>
      <c r="M57" s="3">
        <v>1.0</v>
      </c>
      <c r="N57" s="3">
        <v>2.0</v>
      </c>
      <c r="O57" s="3" t="s">
        <v>317</v>
      </c>
      <c r="P57" s="3" t="s">
        <v>317</v>
      </c>
      <c r="S57" s="3" t="s">
        <v>317</v>
      </c>
      <c r="T57" s="3" t="s">
        <v>317</v>
      </c>
      <c r="U57" s="3" t="s">
        <v>317</v>
      </c>
      <c r="V57" s="3" t="s">
        <v>317</v>
      </c>
    </row>
    <row r="58">
      <c r="J58" s="83" t="s">
        <v>43</v>
      </c>
      <c r="K58" s="83" t="s">
        <v>170</v>
      </c>
      <c r="L58" s="83" t="s">
        <v>143</v>
      </c>
      <c r="M58" s="3">
        <v>4.0</v>
      </c>
      <c r="N58" s="3">
        <v>2.0</v>
      </c>
      <c r="O58" s="3" t="s">
        <v>317</v>
      </c>
      <c r="Q58" s="3" t="s">
        <v>317</v>
      </c>
      <c r="S58" s="3" t="s">
        <v>317</v>
      </c>
      <c r="T58" s="3" t="s">
        <v>317</v>
      </c>
      <c r="U58" s="3" t="s">
        <v>317</v>
      </c>
      <c r="V58" s="3" t="s">
        <v>317</v>
      </c>
    </row>
    <row r="59">
      <c r="J59" s="83" t="s">
        <v>59</v>
      </c>
      <c r="K59" s="83" t="s">
        <v>170</v>
      </c>
      <c r="L59" s="83" t="s">
        <v>143</v>
      </c>
      <c r="M59" s="3">
        <v>4.0</v>
      </c>
      <c r="N59" s="3">
        <v>2.0</v>
      </c>
      <c r="Q59" s="3" t="s">
        <v>317</v>
      </c>
      <c r="S59" s="3" t="s">
        <v>317</v>
      </c>
      <c r="T59" s="3" t="s">
        <v>317</v>
      </c>
      <c r="U59" s="3" t="s">
        <v>317</v>
      </c>
      <c r="V59" s="3" t="s">
        <v>317</v>
      </c>
      <c r="X59" s="3" t="s">
        <v>317</v>
      </c>
    </row>
    <row r="60">
      <c r="J60" s="83" t="s">
        <v>67</v>
      </c>
      <c r="K60" s="83" t="s">
        <v>170</v>
      </c>
      <c r="L60" s="83" t="s">
        <v>170</v>
      </c>
      <c r="M60" s="3">
        <v>3.0</v>
      </c>
      <c r="N60" s="3">
        <v>1.0</v>
      </c>
      <c r="O60" s="3" t="s">
        <v>317</v>
      </c>
      <c r="P60" s="3" t="s">
        <v>317</v>
      </c>
      <c r="S60" s="3" t="s">
        <v>317</v>
      </c>
      <c r="T60" s="3" t="s">
        <v>317</v>
      </c>
      <c r="U60" s="3" t="s">
        <v>317</v>
      </c>
      <c r="V60" s="3" t="s">
        <v>317</v>
      </c>
      <c r="X60" s="3" t="s">
        <v>317</v>
      </c>
    </row>
    <row r="61">
      <c r="J61" s="83" t="s">
        <v>30</v>
      </c>
      <c r="K61" s="83" t="s">
        <v>170</v>
      </c>
      <c r="L61" s="83" t="s">
        <v>182</v>
      </c>
      <c r="M61" s="3">
        <v>4.0</v>
      </c>
      <c r="N61" s="3">
        <v>1.0</v>
      </c>
      <c r="O61" s="3" t="s">
        <v>317</v>
      </c>
      <c r="T61" s="3" t="s">
        <v>317</v>
      </c>
      <c r="U61" s="3" t="s">
        <v>317</v>
      </c>
    </row>
    <row r="62">
      <c r="J62" s="83" t="s">
        <v>44</v>
      </c>
      <c r="K62" s="83" t="s">
        <v>170</v>
      </c>
      <c r="L62" s="83" t="s">
        <v>182</v>
      </c>
      <c r="M62" s="3">
        <v>3.0</v>
      </c>
      <c r="N62" s="3">
        <v>1.0</v>
      </c>
      <c r="O62" s="3" t="s">
        <v>317</v>
      </c>
      <c r="S62" s="3" t="s">
        <v>317</v>
      </c>
      <c r="T62" s="3" t="s">
        <v>317</v>
      </c>
    </row>
    <row r="63">
      <c r="J63" s="83" t="s">
        <v>64</v>
      </c>
      <c r="K63" s="83" t="s">
        <v>170</v>
      </c>
      <c r="L63" s="83" t="s">
        <v>187</v>
      </c>
      <c r="M63" s="3">
        <v>4.0</v>
      </c>
      <c r="N63" s="3">
        <v>2.0</v>
      </c>
      <c r="P63" s="3" t="s">
        <v>317</v>
      </c>
      <c r="S63" s="3" t="s">
        <v>317</v>
      </c>
      <c r="T63" s="3" t="s">
        <v>317</v>
      </c>
      <c r="U63" s="3" t="s">
        <v>317</v>
      </c>
    </row>
    <row r="64">
      <c r="J64" s="83" t="s">
        <v>65</v>
      </c>
      <c r="K64" s="83" t="s">
        <v>170</v>
      </c>
      <c r="L64" s="83" t="s">
        <v>187</v>
      </c>
      <c r="M64" s="3">
        <v>2.0</v>
      </c>
      <c r="N64" s="3">
        <v>1.0</v>
      </c>
      <c r="P64" s="3" t="s">
        <v>317</v>
      </c>
      <c r="S64" s="3" t="s">
        <v>317</v>
      </c>
      <c r="T64" s="3" t="s">
        <v>317</v>
      </c>
      <c r="U64" s="3" t="s">
        <v>317</v>
      </c>
      <c r="V64" s="3" t="s">
        <v>317</v>
      </c>
      <c r="X64" s="3" t="s">
        <v>317</v>
      </c>
    </row>
    <row r="65">
      <c r="J65" s="83" t="s">
        <v>27</v>
      </c>
      <c r="K65" s="83" t="s">
        <v>170</v>
      </c>
      <c r="L65" s="83" t="s">
        <v>200</v>
      </c>
      <c r="M65" s="3">
        <v>1.0</v>
      </c>
      <c r="N65" s="3">
        <v>2.0</v>
      </c>
      <c r="Q65" s="3" t="s">
        <v>317</v>
      </c>
      <c r="S65" s="3" t="s">
        <v>317</v>
      </c>
      <c r="T65" s="3" t="s">
        <v>317</v>
      </c>
      <c r="V65" s="3" t="s">
        <v>317</v>
      </c>
      <c r="X65" s="3" t="s">
        <v>317</v>
      </c>
    </row>
    <row r="66">
      <c r="J66" s="83" t="s">
        <v>58</v>
      </c>
      <c r="K66" s="83" t="s">
        <v>170</v>
      </c>
      <c r="L66" s="83" t="s">
        <v>202</v>
      </c>
      <c r="M66" s="3">
        <v>3.0</v>
      </c>
      <c r="N66" s="3">
        <v>1.0</v>
      </c>
      <c r="Q66" s="3" t="s">
        <v>317</v>
      </c>
      <c r="T66" s="3" t="s">
        <v>317</v>
      </c>
    </row>
    <row r="67">
      <c r="J67" s="83" t="s">
        <v>70</v>
      </c>
      <c r="K67" s="83" t="s">
        <v>180</v>
      </c>
      <c r="L67" s="83" t="s">
        <v>140</v>
      </c>
      <c r="M67" s="3">
        <v>1.0</v>
      </c>
      <c r="N67" s="3">
        <v>2.0</v>
      </c>
      <c r="O67" s="3" t="s">
        <v>317</v>
      </c>
      <c r="Q67" s="3" t="s">
        <v>317</v>
      </c>
      <c r="S67" s="3" t="s">
        <v>317</v>
      </c>
      <c r="T67" s="3" t="s">
        <v>317</v>
      </c>
      <c r="U67" s="3" t="s">
        <v>317</v>
      </c>
      <c r="V67" s="3" t="s">
        <v>317</v>
      </c>
      <c r="X67" s="3" t="s">
        <v>317</v>
      </c>
    </row>
    <row r="68">
      <c r="J68" s="83" t="s">
        <v>23</v>
      </c>
      <c r="K68" s="83" t="s">
        <v>180</v>
      </c>
      <c r="L68" s="83" t="s">
        <v>191</v>
      </c>
      <c r="M68" s="3">
        <v>3.0</v>
      </c>
      <c r="N68" s="3">
        <v>1.0</v>
      </c>
      <c r="S68" s="3" t="s">
        <v>317</v>
      </c>
      <c r="T68" s="3" t="s">
        <v>317</v>
      </c>
    </row>
    <row r="69">
      <c r="J69" s="83" t="s">
        <v>26</v>
      </c>
      <c r="K69" s="83" t="s">
        <v>180</v>
      </c>
      <c r="L69" s="83" t="s">
        <v>191</v>
      </c>
      <c r="M69" s="3">
        <v>1.0</v>
      </c>
      <c r="N69" s="3">
        <v>2.0</v>
      </c>
      <c r="Q69" s="3" t="s">
        <v>317</v>
      </c>
      <c r="S69" s="3" t="s">
        <v>317</v>
      </c>
      <c r="T69" s="3" t="s">
        <v>317</v>
      </c>
      <c r="V69" s="3" t="s">
        <v>317</v>
      </c>
    </row>
    <row r="70">
      <c r="J70" s="83" t="s">
        <v>37</v>
      </c>
      <c r="K70" s="83" t="s">
        <v>268</v>
      </c>
      <c r="L70" s="83" t="s">
        <v>202</v>
      </c>
      <c r="M70" s="3">
        <v>1.0</v>
      </c>
      <c r="N70" s="3">
        <v>2.0</v>
      </c>
      <c r="P70" s="3" t="s">
        <v>317</v>
      </c>
      <c r="S70" s="3" t="s">
        <v>317</v>
      </c>
      <c r="T70" s="3" t="s">
        <v>317</v>
      </c>
      <c r="U70" s="3" t="s">
        <v>317</v>
      </c>
      <c r="V70" s="3" t="s">
        <v>317</v>
      </c>
      <c r="X70" s="3" t="s">
        <v>317</v>
      </c>
    </row>
    <row r="71">
      <c r="J71" s="83" t="s">
        <v>73</v>
      </c>
      <c r="K71" s="83" t="s">
        <v>182</v>
      </c>
      <c r="L71" s="83" t="s">
        <v>140</v>
      </c>
      <c r="M71" s="3">
        <v>3.0</v>
      </c>
      <c r="N71" s="3">
        <v>1.0</v>
      </c>
      <c r="O71" s="3" t="s">
        <v>317</v>
      </c>
      <c r="P71" s="3" t="s">
        <v>317</v>
      </c>
      <c r="Q71" s="3" t="s">
        <v>317</v>
      </c>
      <c r="S71" s="3" t="s">
        <v>317</v>
      </c>
      <c r="T71" s="3" t="s">
        <v>317</v>
      </c>
      <c r="U71" s="3" t="s">
        <v>317</v>
      </c>
      <c r="V71" s="3" t="s">
        <v>317</v>
      </c>
      <c r="X71" s="3" t="s">
        <v>317</v>
      </c>
    </row>
    <row r="72">
      <c r="J72" s="83" t="s">
        <v>66</v>
      </c>
      <c r="K72" s="83" t="s">
        <v>182</v>
      </c>
      <c r="L72" s="83" t="s">
        <v>182</v>
      </c>
      <c r="M72" s="3">
        <v>4.0</v>
      </c>
      <c r="N72" s="3">
        <v>1.0</v>
      </c>
      <c r="O72" s="3" t="s">
        <v>317</v>
      </c>
      <c r="P72" s="3" t="s">
        <v>317</v>
      </c>
      <c r="Q72" s="3" t="s">
        <v>317</v>
      </c>
      <c r="T72" s="3" t="s">
        <v>317</v>
      </c>
      <c r="U72" s="3" t="s">
        <v>317</v>
      </c>
      <c r="V72" s="3" t="s">
        <v>317</v>
      </c>
    </row>
    <row r="73">
      <c r="J73" s="83" t="s">
        <v>76</v>
      </c>
      <c r="K73" s="83" t="s">
        <v>182</v>
      </c>
      <c r="L73" s="83" t="s">
        <v>182</v>
      </c>
      <c r="M73" s="3">
        <v>2.0</v>
      </c>
      <c r="N73" s="3">
        <v>1.0</v>
      </c>
      <c r="O73" s="3" t="s">
        <v>317</v>
      </c>
      <c r="P73" s="3" t="s">
        <v>317</v>
      </c>
      <c r="S73" s="3" t="s">
        <v>317</v>
      </c>
      <c r="T73" s="3" t="s">
        <v>317</v>
      </c>
      <c r="U73" s="3" t="s">
        <v>317</v>
      </c>
      <c r="V73" s="3" t="s">
        <v>317</v>
      </c>
      <c r="X73" s="3" t="s">
        <v>317</v>
      </c>
    </row>
    <row r="74">
      <c r="J74" s="83" t="s">
        <v>75</v>
      </c>
      <c r="K74" s="83" t="s">
        <v>182</v>
      </c>
      <c r="L74" s="83" t="s">
        <v>202</v>
      </c>
      <c r="M74" s="3">
        <v>2.0</v>
      </c>
      <c r="N74" s="3">
        <v>2.0</v>
      </c>
      <c r="T74" s="3" t="s">
        <v>317</v>
      </c>
      <c r="V74" s="3" t="s">
        <v>317</v>
      </c>
    </row>
    <row r="75">
      <c r="J75" s="83" t="s">
        <v>71</v>
      </c>
      <c r="K75" s="83" t="s">
        <v>187</v>
      </c>
      <c r="L75" s="83" t="s">
        <v>40</v>
      </c>
      <c r="M75" s="3">
        <v>2.0</v>
      </c>
      <c r="N75" s="3">
        <v>1.0</v>
      </c>
      <c r="P75" s="3" t="s">
        <v>317</v>
      </c>
      <c r="Q75" s="3" t="s">
        <v>317</v>
      </c>
      <c r="S75" s="3" t="s">
        <v>317</v>
      </c>
      <c r="T75" s="3" t="s">
        <v>317</v>
      </c>
      <c r="U75" s="3" t="s">
        <v>317</v>
      </c>
      <c r="V75" s="3" t="s">
        <v>317</v>
      </c>
      <c r="X75" s="3" t="s">
        <v>317</v>
      </c>
    </row>
    <row r="76">
      <c r="J76" s="83" t="s">
        <v>74</v>
      </c>
      <c r="K76" s="83" t="s">
        <v>187</v>
      </c>
      <c r="L76" s="83" t="s">
        <v>140</v>
      </c>
      <c r="M76" s="3">
        <v>4.0</v>
      </c>
      <c r="N76" s="3">
        <v>2.0</v>
      </c>
      <c r="O76" s="3" t="s">
        <v>317</v>
      </c>
      <c r="P76" s="3" t="s">
        <v>317</v>
      </c>
      <c r="Q76" s="3" t="s">
        <v>317</v>
      </c>
      <c r="S76" s="3" t="s">
        <v>317</v>
      </c>
      <c r="T76" s="3" t="s">
        <v>317</v>
      </c>
      <c r="U76" s="3" t="s">
        <v>317</v>
      </c>
      <c r="V76" s="3" t="s">
        <v>317</v>
      </c>
      <c r="X76" s="3" t="s">
        <v>317</v>
      </c>
    </row>
    <row r="77">
      <c r="J77" s="83" t="s">
        <v>47</v>
      </c>
      <c r="K77" s="83" t="s">
        <v>187</v>
      </c>
      <c r="L77" s="83" t="s">
        <v>187</v>
      </c>
      <c r="M77" s="3">
        <v>2.0</v>
      </c>
      <c r="N77" s="3">
        <v>1.0</v>
      </c>
      <c r="S77" s="3" t="s">
        <v>317</v>
      </c>
      <c r="T77" s="3" t="s">
        <v>317</v>
      </c>
      <c r="U77" s="3" t="s">
        <v>317</v>
      </c>
      <c r="V77" s="3" t="s">
        <v>317</v>
      </c>
    </row>
    <row r="78">
      <c r="J78" s="83" t="s">
        <v>61</v>
      </c>
      <c r="K78" s="83" t="s">
        <v>187</v>
      </c>
      <c r="L78" s="83" t="s">
        <v>187</v>
      </c>
      <c r="M78" s="3">
        <v>1.0</v>
      </c>
      <c r="N78" s="3">
        <v>2.0</v>
      </c>
      <c r="O78" s="3" t="s">
        <v>317</v>
      </c>
      <c r="S78" s="3" t="s">
        <v>317</v>
      </c>
      <c r="T78" s="3" t="s">
        <v>317</v>
      </c>
      <c r="U78" s="3" t="s">
        <v>317</v>
      </c>
      <c r="V78" s="3" t="s">
        <v>317</v>
      </c>
      <c r="X78" s="3" t="s">
        <v>317</v>
      </c>
    </row>
    <row r="79">
      <c r="J79" s="83" t="s">
        <v>39</v>
      </c>
      <c r="K79" s="83" t="s">
        <v>191</v>
      </c>
      <c r="L79" s="83" t="s">
        <v>40</v>
      </c>
      <c r="M79" s="3">
        <v>4.0</v>
      </c>
      <c r="N79" s="3">
        <v>2.0</v>
      </c>
      <c r="O79" s="3" t="s">
        <v>317</v>
      </c>
      <c r="P79" s="3" t="s">
        <v>317</v>
      </c>
      <c r="S79" s="3" t="s">
        <v>317</v>
      </c>
      <c r="T79" s="3" t="s">
        <v>317</v>
      </c>
      <c r="U79" s="3" t="s">
        <v>317</v>
      </c>
      <c r="V79" s="3" t="s">
        <v>317</v>
      </c>
      <c r="X79" s="3" t="s">
        <v>317</v>
      </c>
    </row>
    <row r="80">
      <c r="J80" s="83" t="s">
        <v>45</v>
      </c>
      <c r="K80" s="83" t="s">
        <v>191</v>
      </c>
      <c r="L80" s="83" t="s">
        <v>140</v>
      </c>
      <c r="M80" s="3">
        <v>4.0</v>
      </c>
      <c r="N80" s="3">
        <v>2.0</v>
      </c>
      <c r="O80" s="3" t="s">
        <v>317</v>
      </c>
      <c r="P80" s="3" t="s">
        <v>317</v>
      </c>
      <c r="S80" s="3" t="s">
        <v>317</v>
      </c>
      <c r="T80" s="3" t="s">
        <v>317</v>
      </c>
      <c r="U80" s="3" t="s">
        <v>317</v>
      </c>
      <c r="V80" s="3" t="s">
        <v>317</v>
      </c>
    </row>
    <row r="81">
      <c r="J81" s="83" t="s">
        <v>55</v>
      </c>
      <c r="K81" s="83" t="s">
        <v>191</v>
      </c>
      <c r="L81" s="83" t="s">
        <v>170</v>
      </c>
      <c r="M81" s="3">
        <v>2.0</v>
      </c>
      <c r="N81" s="3">
        <v>1.0</v>
      </c>
      <c r="O81" s="3" t="s">
        <v>317</v>
      </c>
      <c r="Q81" s="3" t="s">
        <v>317</v>
      </c>
      <c r="S81" s="3" t="s">
        <v>317</v>
      </c>
      <c r="T81" s="3" t="s">
        <v>317</v>
      </c>
      <c r="U81" s="3" t="s">
        <v>317</v>
      </c>
    </row>
    <row r="82">
      <c r="J82" s="83" t="s">
        <v>60</v>
      </c>
      <c r="K82" s="83" t="s">
        <v>191</v>
      </c>
      <c r="L82" s="83" t="s">
        <v>191</v>
      </c>
      <c r="M82" s="3">
        <v>4.0</v>
      </c>
      <c r="N82" s="3">
        <v>2.0</v>
      </c>
      <c r="O82" s="3" t="s">
        <v>317</v>
      </c>
      <c r="S82" s="3" t="s">
        <v>317</v>
      </c>
      <c r="T82" s="3" t="s">
        <v>317</v>
      </c>
      <c r="U82" s="3" t="s">
        <v>317</v>
      </c>
      <c r="V82" s="3" t="s">
        <v>317</v>
      </c>
    </row>
    <row r="83">
      <c r="J83" s="83" t="s">
        <v>68</v>
      </c>
      <c r="K83" s="83" t="s">
        <v>191</v>
      </c>
      <c r="L83" s="83" t="s">
        <v>191</v>
      </c>
      <c r="M83" s="3">
        <v>1.0</v>
      </c>
      <c r="N83" s="3">
        <v>2.0</v>
      </c>
      <c r="O83" s="3" t="s">
        <v>317</v>
      </c>
      <c r="P83" s="3" t="s">
        <v>317</v>
      </c>
      <c r="Q83" s="3" t="s">
        <v>317</v>
      </c>
      <c r="S83" s="3" t="s">
        <v>317</v>
      </c>
      <c r="T83" s="3" t="s">
        <v>317</v>
      </c>
      <c r="U83" s="3" t="s">
        <v>317</v>
      </c>
      <c r="V83" s="3" t="s">
        <v>317</v>
      </c>
    </row>
    <row r="84">
      <c r="J84" s="83" t="s">
        <v>72</v>
      </c>
      <c r="K84" s="83" t="s">
        <v>191</v>
      </c>
      <c r="L84" s="83" t="s">
        <v>191</v>
      </c>
      <c r="M84" s="3">
        <v>4.0</v>
      </c>
      <c r="N84" s="3">
        <v>1.0</v>
      </c>
      <c r="O84" s="3" t="s">
        <v>317</v>
      </c>
      <c r="Q84" s="3" t="s">
        <v>317</v>
      </c>
      <c r="S84" s="3" t="s">
        <v>317</v>
      </c>
      <c r="T84" s="3" t="s">
        <v>317</v>
      </c>
      <c r="U84" s="3" t="s">
        <v>317</v>
      </c>
      <c r="V84" s="3" t="s">
        <v>317</v>
      </c>
      <c r="W84" s="3" t="s">
        <v>317</v>
      </c>
      <c r="X84" s="3" t="s">
        <v>317</v>
      </c>
    </row>
    <row r="85">
      <c r="J85" s="83" t="s">
        <v>49</v>
      </c>
      <c r="K85" s="83" t="s">
        <v>274</v>
      </c>
      <c r="L85" s="83" t="s">
        <v>140</v>
      </c>
      <c r="M85" s="3">
        <v>4.0</v>
      </c>
      <c r="N85" s="3">
        <v>2.0</v>
      </c>
      <c r="O85" s="3" t="s">
        <v>317</v>
      </c>
      <c r="S85" s="3" t="s">
        <v>317</v>
      </c>
      <c r="T85" s="3" t="s">
        <v>317</v>
      </c>
      <c r="U85" s="3" t="s">
        <v>317</v>
      </c>
      <c r="V85" s="3" t="s">
        <v>317</v>
      </c>
      <c r="X85" s="3" t="s">
        <v>317</v>
      </c>
    </row>
    <row r="86">
      <c r="J86" s="83" t="s">
        <v>35</v>
      </c>
      <c r="K86" s="83" t="s">
        <v>202</v>
      </c>
      <c r="L86" s="83" t="s">
        <v>140</v>
      </c>
      <c r="M86" s="3">
        <v>4.0</v>
      </c>
      <c r="N86" s="3">
        <v>1.0</v>
      </c>
      <c r="Q86" s="3" t="s">
        <v>317</v>
      </c>
      <c r="S86" s="3" t="s">
        <v>317</v>
      </c>
      <c r="T86" s="3" t="s">
        <v>317</v>
      </c>
      <c r="U86" s="3" t="s">
        <v>317</v>
      </c>
      <c r="V86" s="3" t="s">
        <v>317</v>
      </c>
      <c r="X86" s="3" t="s">
        <v>317</v>
      </c>
    </row>
    <row r="87">
      <c r="J87" s="83" t="s">
        <v>46</v>
      </c>
      <c r="K87" s="83" t="s">
        <v>202</v>
      </c>
      <c r="L87" s="83" t="s">
        <v>202</v>
      </c>
      <c r="M87" s="3">
        <v>4.0</v>
      </c>
      <c r="N87" s="3">
        <v>2.0</v>
      </c>
      <c r="O87" s="3" t="s">
        <v>317</v>
      </c>
      <c r="Q87" s="3" t="s">
        <v>317</v>
      </c>
      <c r="S87" s="3" t="s">
        <v>317</v>
      </c>
      <c r="T87" s="3" t="s">
        <v>317</v>
      </c>
      <c r="V87" s="3" t="s">
        <v>317</v>
      </c>
      <c r="X87" s="3" t="s">
        <v>317</v>
      </c>
    </row>
    <row r="88">
      <c r="J88" s="83" t="s">
        <v>69</v>
      </c>
      <c r="K88" s="83" t="s">
        <v>202</v>
      </c>
      <c r="L88" s="83" t="s">
        <v>202</v>
      </c>
      <c r="M88" s="3">
        <v>4.0</v>
      </c>
      <c r="N88" s="3">
        <v>2.0</v>
      </c>
      <c r="O88" s="3" t="s">
        <v>317</v>
      </c>
      <c r="S88" s="3" t="s">
        <v>317</v>
      </c>
      <c r="T88" s="3" t="s">
        <v>317</v>
      </c>
      <c r="U88" s="3" t="s">
        <v>317</v>
      </c>
      <c r="V88" s="3" t="s">
        <v>317</v>
      </c>
    </row>
    <row r="89">
      <c r="J89" s="83" t="s">
        <v>79</v>
      </c>
      <c r="K89" s="83" t="s">
        <v>278</v>
      </c>
      <c r="L89" s="83" t="s">
        <v>191</v>
      </c>
      <c r="M89" s="3">
        <v>4.0</v>
      </c>
      <c r="N89" s="3">
        <v>2.0</v>
      </c>
      <c r="O89" s="3" t="s">
        <v>317</v>
      </c>
      <c r="P89" s="3" t="s">
        <v>317</v>
      </c>
      <c r="S89" s="3" t="s">
        <v>317</v>
      </c>
      <c r="T89" s="3" t="s">
        <v>317</v>
      </c>
      <c r="U89" s="3" t="s">
        <v>317</v>
      </c>
      <c r="V89" s="3" t="s">
        <v>317</v>
      </c>
      <c r="X89" s="3" t="s">
        <v>317</v>
      </c>
    </row>
    <row r="90">
      <c r="J90" s="83" t="s">
        <v>56</v>
      </c>
      <c r="K90" s="83" t="s">
        <v>237</v>
      </c>
      <c r="L90" s="83" t="s">
        <v>140</v>
      </c>
      <c r="M90" s="3">
        <v>1.0</v>
      </c>
      <c r="N90" s="3">
        <v>2.0</v>
      </c>
      <c r="O90" s="3" t="s">
        <v>317</v>
      </c>
      <c r="P90" s="3" t="s">
        <v>317</v>
      </c>
      <c r="Q90" s="3" t="s">
        <v>317</v>
      </c>
      <c r="S90" s="3" t="s">
        <v>317</v>
      </c>
      <c r="T90" s="3" t="s">
        <v>317</v>
      </c>
      <c r="U90" s="3" t="s">
        <v>317</v>
      </c>
      <c r="V90" s="3" t="s">
        <v>317</v>
      </c>
      <c r="X90" s="3" t="s">
        <v>317</v>
      </c>
    </row>
    <row r="91">
      <c r="J91" s="75"/>
      <c r="K91" s="75"/>
      <c r="L91" s="75"/>
    </row>
    <row r="92">
      <c r="J92" s="75"/>
      <c r="K92" s="75"/>
      <c r="L92" s="75"/>
    </row>
    <row r="93">
      <c r="J93" s="75"/>
      <c r="K93" s="75"/>
      <c r="L93" s="75"/>
    </row>
    <row r="94">
      <c r="J94" s="75"/>
      <c r="K94" s="75"/>
      <c r="L94" s="75"/>
    </row>
    <row r="95">
      <c r="J95" s="75"/>
      <c r="K95" s="75"/>
      <c r="L95" s="75"/>
    </row>
    <row r="96">
      <c r="J96" s="75"/>
      <c r="K96" s="75"/>
      <c r="L96" s="75"/>
    </row>
    <row r="97">
      <c r="J97" s="75"/>
      <c r="K97" s="75"/>
      <c r="L97" s="75"/>
    </row>
    <row r="98">
      <c r="J98" s="75"/>
      <c r="K98" s="75"/>
      <c r="L98" s="75"/>
    </row>
    <row r="99">
      <c r="J99" s="75"/>
      <c r="K99" s="75"/>
      <c r="L99" s="75"/>
    </row>
    <row r="100">
      <c r="J100" s="75"/>
      <c r="K100" s="75"/>
      <c r="L100" s="75"/>
    </row>
    <row r="101">
      <c r="J101" s="75"/>
      <c r="K101" s="75"/>
      <c r="L101" s="75"/>
    </row>
    <row r="102">
      <c r="J102" s="75"/>
      <c r="K102" s="75"/>
      <c r="L102" s="75"/>
    </row>
    <row r="103">
      <c r="J103" s="75"/>
      <c r="K103" s="75"/>
      <c r="L103" s="75"/>
    </row>
    <row r="104">
      <c r="J104" s="75"/>
      <c r="K104" s="75"/>
      <c r="L104" s="75"/>
    </row>
    <row r="105">
      <c r="J105" s="75"/>
      <c r="K105" s="75"/>
      <c r="L105" s="75"/>
    </row>
    <row r="106">
      <c r="J106" s="75"/>
      <c r="K106" s="75"/>
      <c r="L106" s="75"/>
    </row>
    <row r="107">
      <c r="J107" s="75"/>
      <c r="K107" s="75"/>
      <c r="L107" s="75"/>
    </row>
    <row r="108">
      <c r="J108" s="75"/>
      <c r="K108" s="75"/>
      <c r="L108" s="75"/>
    </row>
    <row r="109">
      <c r="J109" s="75"/>
      <c r="K109" s="75"/>
      <c r="L109" s="75"/>
    </row>
    <row r="110">
      <c r="J110" s="75"/>
      <c r="K110" s="75"/>
      <c r="L110" s="75"/>
    </row>
    <row r="111">
      <c r="J111" s="75"/>
      <c r="K111" s="75"/>
      <c r="L111" s="75"/>
    </row>
    <row r="112">
      <c r="J112" s="75"/>
      <c r="K112" s="75"/>
      <c r="L112" s="75"/>
    </row>
    <row r="113">
      <c r="J113" s="75"/>
      <c r="K113" s="75"/>
      <c r="L113" s="75"/>
    </row>
    <row r="114">
      <c r="J114" s="75"/>
      <c r="K114" s="75"/>
      <c r="L114" s="75"/>
    </row>
    <row r="115">
      <c r="J115" s="75"/>
      <c r="K115" s="75"/>
      <c r="L115" s="75"/>
    </row>
    <row r="116">
      <c r="J116" s="75"/>
      <c r="K116" s="75"/>
      <c r="L116" s="75"/>
    </row>
    <row r="117">
      <c r="J117" s="75"/>
      <c r="K117" s="75"/>
      <c r="L117" s="75"/>
    </row>
    <row r="118">
      <c r="J118" s="75"/>
      <c r="K118" s="75"/>
      <c r="L118" s="75"/>
    </row>
    <row r="119">
      <c r="J119" s="75"/>
      <c r="K119" s="75"/>
      <c r="L119" s="75"/>
    </row>
    <row r="120">
      <c r="J120" s="75"/>
      <c r="K120" s="75"/>
      <c r="L120" s="75"/>
    </row>
    <row r="121">
      <c r="J121" s="75"/>
      <c r="K121" s="75"/>
      <c r="L121" s="75"/>
    </row>
    <row r="122">
      <c r="J122" s="75"/>
      <c r="K122" s="75"/>
      <c r="L122" s="75"/>
    </row>
    <row r="123">
      <c r="J123" s="75"/>
      <c r="K123" s="75"/>
      <c r="L123" s="75"/>
    </row>
    <row r="124">
      <c r="J124" s="75"/>
      <c r="K124" s="75"/>
      <c r="L124" s="75"/>
    </row>
    <row r="125">
      <c r="J125" s="75"/>
      <c r="K125" s="75"/>
      <c r="L125" s="75"/>
    </row>
    <row r="126">
      <c r="J126" s="75"/>
      <c r="K126" s="75"/>
      <c r="L126" s="75"/>
    </row>
    <row r="127">
      <c r="J127" s="75"/>
      <c r="K127" s="75"/>
      <c r="L127" s="75"/>
    </row>
    <row r="128">
      <c r="J128" s="75"/>
      <c r="K128" s="75"/>
      <c r="L128" s="75"/>
    </row>
    <row r="129">
      <c r="J129" s="75"/>
      <c r="K129" s="75"/>
      <c r="L129" s="75"/>
    </row>
    <row r="130">
      <c r="J130" s="75"/>
      <c r="K130" s="75"/>
      <c r="L130" s="75"/>
    </row>
    <row r="131">
      <c r="J131" s="75"/>
      <c r="K131" s="75"/>
      <c r="L131" s="75"/>
    </row>
    <row r="132">
      <c r="J132" s="75"/>
      <c r="K132" s="75"/>
      <c r="L132" s="75"/>
    </row>
    <row r="133">
      <c r="J133" s="75"/>
      <c r="K133" s="75"/>
      <c r="L133" s="75"/>
    </row>
    <row r="134">
      <c r="J134" s="75"/>
      <c r="K134" s="75"/>
      <c r="L134" s="75"/>
    </row>
    <row r="135">
      <c r="J135" s="75"/>
      <c r="K135" s="75"/>
      <c r="L135" s="75"/>
    </row>
    <row r="136">
      <c r="J136" s="75"/>
      <c r="K136" s="75"/>
      <c r="L136" s="75"/>
    </row>
    <row r="137">
      <c r="J137" s="75"/>
      <c r="K137" s="75"/>
      <c r="L137" s="75"/>
    </row>
    <row r="138">
      <c r="J138" s="75"/>
      <c r="K138" s="75"/>
      <c r="L138" s="75"/>
    </row>
    <row r="139">
      <c r="J139" s="75"/>
      <c r="K139" s="75"/>
      <c r="L139" s="75"/>
    </row>
    <row r="140">
      <c r="J140" s="75"/>
      <c r="K140" s="75"/>
      <c r="L140" s="75"/>
    </row>
    <row r="141">
      <c r="J141" s="75"/>
      <c r="K141" s="75"/>
      <c r="L141" s="75"/>
    </row>
    <row r="142">
      <c r="J142" s="75"/>
      <c r="K142" s="75"/>
      <c r="L142" s="75"/>
    </row>
    <row r="143">
      <c r="J143" s="75"/>
      <c r="K143" s="75"/>
      <c r="L143" s="75"/>
    </row>
    <row r="144">
      <c r="J144" s="75"/>
      <c r="K144" s="75"/>
      <c r="L144" s="75"/>
    </row>
    <row r="145">
      <c r="J145" s="75"/>
      <c r="K145" s="75"/>
      <c r="L145" s="75"/>
    </row>
    <row r="146">
      <c r="J146" s="75"/>
      <c r="K146" s="75"/>
      <c r="L146" s="75"/>
    </row>
    <row r="147">
      <c r="J147" s="75"/>
      <c r="K147" s="75"/>
      <c r="L147" s="75"/>
    </row>
    <row r="148">
      <c r="J148" s="75"/>
      <c r="K148" s="75"/>
      <c r="L148" s="75"/>
    </row>
    <row r="149">
      <c r="J149" s="75"/>
      <c r="K149" s="75"/>
      <c r="L149" s="75"/>
    </row>
    <row r="150">
      <c r="J150" s="75"/>
      <c r="K150" s="75"/>
      <c r="L150" s="75"/>
    </row>
    <row r="151">
      <c r="J151" s="75"/>
      <c r="K151" s="75"/>
      <c r="L151" s="75"/>
    </row>
    <row r="152">
      <c r="J152" s="75"/>
      <c r="K152" s="75"/>
      <c r="L152" s="75"/>
    </row>
    <row r="153">
      <c r="J153" s="75"/>
      <c r="K153" s="75"/>
      <c r="L153" s="75"/>
    </row>
    <row r="154">
      <c r="J154" s="75"/>
      <c r="K154" s="75"/>
      <c r="L154" s="75"/>
    </row>
    <row r="155">
      <c r="J155" s="75"/>
      <c r="K155" s="75"/>
      <c r="L155" s="75"/>
    </row>
    <row r="156">
      <c r="J156" s="75"/>
      <c r="K156" s="75"/>
      <c r="L156" s="75"/>
    </row>
    <row r="157">
      <c r="J157" s="75"/>
      <c r="K157" s="75"/>
      <c r="L157" s="75"/>
    </row>
    <row r="158">
      <c r="J158" s="75"/>
      <c r="K158" s="75"/>
      <c r="L158" s="75"/>
    </row>
    <row r="159">
      <c r="J159" s="75"/>
      <c r="K159" s="75"/>
      <c r="L159" s="75"/>
    </row>
    <row r="160">
      <c r="J160" s="75"/>
      <c r="K160" s="75"/>
      <c r="L160" s="75"/>
    </row>
    <row r="161">
      <c r="J161" s="75"/>
      <c r="K161" s="75"/>
      <c r="L161" s="75"/>
    </row>
    <row r="162">
      <c r="J162" s="75"/>
      <c r="K162" s="75"/>
      <c r="L162" s="75"/>
    </row>
    <row r="163">
      <c r="J163" s="75"/>
      <c r="K163" s="75"/>
      <c r="L163" s="75"/>
    </row>
    <row r="164">
      <c r="J164" s="75"/>
      <c r="K164" s="75"/>
      <c r="L164" s="75"/>
    </row>
    <row r="165">
      <c r="J165" s="75"/>
      <c r="K165" s="75"/>
      <c r="L165" s="75"/>
    </row>
    <row r="166">
      <c r="J166" s="75"/>
      <c r="K166" s="75"/>
      <c r="L166" s="75"/>
    </row>
    <row r="167">
      <c r="J167" s="75"/>
      <c r="K167" s="75"/>
      <c r="L167" s="75"/>
    </row>
    <row r="168">
      <c r="J168" s="75"/>
      <c r="K168" s="75"/>
      <c r="L168" s="75"/>
    </row>
    <row r="169">
      <c r="J169" s="75"/>
      <c r="K169" s="75"/>
      <c r="L169" s="75"/>
    </row>
    <row r="170">
      <c r="J170" s="75"/>
      <c r="K170" s="75"/>
      <c r="L170" s="75"/>
    </row>
    <row r="171">
      <c r="J171" s="75"/>
      <c r="K171" s="75"/>
      <c r="L171" s="75"/>
    </row>
    <row r="172">
      <c r="J172" s="75"/>
      <c r="K172" s="75"/>
      <c r="L172" s="75"/>
    </row>
    <row r="173">
      <c r="J173" s="75"/>
      <c r="K173" s="75"/>
      <c r="L173" s="75"/>
    </row>
    <row r="174">
      <c r="J174" s="75"/>
      <c r="K174" s="75"/>
      <c r="L174" s="75"/>
    </row>
    <row r="175">
      <c r="J175" s="75"/>
      <c r="K175" s="75"/>
      <c r="L175" s="75"/>
    </row>
    <row r="176">
      <c r="J176" s="75"/>
      <c r="K176" s="75"/>
      <c r="L176" s="75"/>
    </row>
    <row r="177">
      <c r="J177" s="75"/>
      <c r="K177" s="75"/>
      <c r="L177" s="75"/>
    </row>
    <row r="178">
      <c r="J178" s="75"/>
      <c r="K178" s="75"/>
      <c r="L178" s="75"/>
    </row>
    <row r="179">
      <c r="J179" s="75"/>
      <c r="K179" s="75"/>
      <c r="L179" s="75"/>
    </row>
    <row r="180">
      <c r="J180" s="75"/>
      <c r="K180" s="75"/>
      <c r="L180" s="75"/>
    </row>
    <row r="181">
      <c r="J181" s="75"/>
      <c r="K181" s="75"/>
      <c r="L181" s="75"/>
    </row>
    <row r="182">
      <c r="J182" s="75"/>
      <c r="K182" s="75"/>
      <c r="L182" s="75"/>
    </row>
    <row r="183">
      <c r="J183" s="75"/>
      <c r="K183" s="75"/>
      <c r="L183" s="75"/>
    </row>
    <row r="184">
      <c r="J184" s="75"/>
      <c r="K184" s="75"/>
      <c r="L184" s="75"/>
    </row>
    <row r="185">
      <c r="J185" s="75"/>
      <c r="K185" s="75"/>
      <c r="L185" s="75"/>
    </row>
    <row r="186">
      <c r="J186" s="75"/>
      <c r="K186" s="75"/>
      <c r="L186" s="75"/>
    </row>
    <row r="187">
      <c r="J187" s="75"/>
      <c r="K187" s="75"/>
      <c r="L187" s="75"/>
    </row>
    <row r="188">
      <c r="J188" s="75"/>
      <c r="K188" s="75"/>
      <c r="L188" s="75"/>
    </row>
    <row r="189">
      <c r="J189" s="75"/>
      <c r="K189" s="75"/>
      <c r="L189" s="75"/>
    </row>
    <row r="190">
      <c r="J190" s="75"/>
      <c r="K190" s="75"/>
      <c r="L190" s="75"/>
    </row>
    <row r="191">
      <c r="J191" s="75"/>
      <c r="K191" s="75"/>
      <c r="L191" s="75"/>
    </row>
    <row r="192">
      <c r="J192" s="75"/>
      <c r="K192" s="75"/>
      <c r="L192" s="75"/>
    </row>
    <row r="193">
      <c r="J193" s="75"/>
      <c r="K193" s="75"/>
      <c r="L193" s="75"/>
    </row>
    <row r="194">
      <c r="J194" s="75"/>
      <c r="K194" s="75"/>
      <c r="L194" s="75"/>
    </row>
    <row r="195">
      <c r="J195" s="75"/>
      <c r="K195" s="75"/>
      <c r="L195" s="75"/>
    </row>
    <row r="196">
      <c r="J196" s="75"/>
      <c r="K196" s="75"/>
      <c r="L196" s="75"/>
    </row>
    <row r="197">
      <c r="J197" s="75"/>
      <c r="K197" s="75"/>
      <c r="L197" s="75"/>
    </row>
    <row r="198">
      <c r="J198" s="75"/>
      <c r="K198" s="75"/>
      <c r="L198" s="75"/>
    </row>
    <row r="199">
      <c r="J199" s="75"/>
      <c r="K199" s="75"/>
      <c r="L199" s="75"/>
    </row>
    <row r="200">
      <c r="J200" s="75"/>
      <c r="K200" s="75"/>
      <c r="L200" s="75"/>
    </row>
    <row r="201">
      <c r="J201" s="75"/>
      <c r="K201" s="75"/>
      <c r="L201" s="75"/>
    </row>
    <row r="202">
      <c r="J202" s="75"/>
      <c r="K202" s="75"/>
      <c r="L202" s="75"/>
    </row>
    <row r="203">
      <c r="J203" s="75"/>
      <c r="K203" s="75"/>
      <c r="L203" s="75"/>
    </row>
    <row r="204">
      <c r="J204" s="75"/>
      <c r="K204" s="75"/>
      <c r="L204" s="75"/>
    </row>
    <row r="205">
      <c r="J205" s="75"/>
      <c r="K205" s="75"/>
      <c r="L205" s="75"/>
    </row>
    <row r="206">
      <c r="J206" s="75"/>
      <c r="K206" s="75"/>
      <c r="L206" s="75"/>
    </row>
    <row r="207">
      <c r="J207" s="75"/>
      <c r="K207" s="75"/>
      <c r="L207" s="75"/>
    </row>
    <row r="208">
      <c r="J208" s="75"/>
      <c r="K208" s="75"/>
      <c r="L208" s="75"/>
    </row>
    <row r="209">
      <c r="J209" s="75"/>
      <c r="K209" s="75"/>
      <c r="L209" s="75"/>
    </row>
    <row r="210">
      <c r="J210" s="75"/>
      <c r="K210" s="75"/>
      <c r="L210" s="75"/>
    </row>
    <row r="211">
      <c r="J211" s="75"/>
      <c r="K211" s="75"/>
      <c r="L211" s="75"/>
    </row>
    <row r="212">
      <c r="J212" s="75"/>
      <c r="K212" s="75"/>
      <c r="L212" s="75"/>
    </row>
    <row r="213">
      <c r="J213" s="75"/>
      <c r="K213" s="75"/>
      <c r="L213" s="75"/>
    </row>
    <row r="214">
      <c r="J214" s="75"/>
      <c r="K214" s="75"/>
      <c r="L214" s="75"/>
    </row>
    <row r="215">
      <c r="J215" s="75"/>
      <c r="K215" s="75"/>
      <c r="L215" s="75"/>
    </row>
    <row r="216">
      <c r="J216" s="75"/>
      <c r="K216" s="75"/>
      <c r="L216" s="75"/>
    </row>
    <row r="217">
      <c r="J217" s="75"/>
      <c r="K217" s="75"/>
      <c r="L217" s="75"/>
    </row>
    <row r="218">
      <c r="J218" s="75"/>
      <c r="K218" s="75"/>
      <c r="L218" s="75"/>
    </row>
    <row r="219">
      <c r="J219" s="75"/>
      <c r="K219" s="75"/>
      <c r="L219" s="75"/>
    </row>
    <row r="220">
      <c r="J220" s="75"/>
      <c r="K220" s="75"/>
      <c r="L220" s="75"/>
    </row>
    <row r="221">
      <c r="J221" s="75"/>
      <c r="K221" s="75"/>
      <c r="L221" s="75"/>
    </row>
    <row r="222">
      <c r="J222" s="75"/>
      <c r="K222" s="75"/>
      <c r="L222" s="75"/>
    </row>
    <row r="223">
      <c r="J223" s="75"/>
      <c r="K223" s="75"/>
      <c r="L223" s="75"/>
    </row>
    <row r="224">
      <c r="J224" s="75"/>
      <c r="K224" s="75"/>
      <c r="L224" s="75"/>
    </row>
    <row r="225">
      <c r="J225" s="75"/>
      <c r="K225" s="75"/>
      <c r="L225" s="75"/>
    </row>
    <row r="226">
      <c r="J226" s="75"/>
      <c r="K226" s="75"/>
      <c r="L226" s="75"/>
    </row>
    <row r="227">
      <c r="J227" s="75"/>
      <c r="K227" s="75"/>
      <c r="L227" s="75"/>
    </row>
    <row r="228">
      <c r="J228" s="75"/>
      <c r="K228" s="75"/>
      <c r="L228" s="75"/>
    </row>
    <row r="229">
      <c r="J229" s="75"/>
      <c r="K229" s="75"/>
      <c r="L229" s="75"/>
    </row>
    <row r="230">
      <c r="J230" s="75"/>
      <c r="K230" s="75"/>
      <c r="L230" s="75"/>
    </row>
    <row r="231">
      <c r="J231" s="75"/>
      <c r="K231" s="75"/>
      <c r="L231" s="75"/>
    </row>
    <row r="232">
      <c r="J232" s="75"/>
      <c r="K232" s="75"/>
      <c r="L232" s="75"/>
    </row>
    <row r="233">
      <c r="J233" s="75"/>
      <c r="K233" s="75"/>
      <c r="L233" s="75"/>
    </row>
    <row r="234">
      <c r="J234" s="75"/>
      <c r="K234" s="75"/>
      <c r="L234" s="75"/>
    </row>
    <row r="235">
      <c r="J235" s="75"/>
      <c r="K235" s="75"/>
      <c r="L235" s="75"/>
    </row>
    <row r="236">
      <c r="J236" s="75"/>
      <c r="K236" s="75"/>
      <c r="L236" s="75"/>
    </row>
    <row r="237">
      <c r="J237" s="75"/>
      <c r="K237" s="75"/>
      <c r="L237" s="75"/>
    </row>
    <row r="238">
      <c r="J238" s="75"/>
      <c r="K238" s="75"/>
      <c r="L238" s="75"/>
    </row>
    <row r="239">
      <c r="J239" s="75"/>
      <c r="K239" s="75"/>
      <c r="L239" s="75"/>
    </row>
    <row r="240">
      <c r="J240" s="75"/>
      <c r="K240" s="75"/>
      <c r="L240" s="75"/>
    </row>
    <row r="241">
      <c r="J241" s="75"/>
      <c r="K241" s="75"/>
      <c r="L241" s="75"/>
    </row>
    <row r="242">
      <c r="J242" s="75"/>
      <c r="K242" s="75"/>
      <c r="L242" s="75"/>
    </row>
    <row r="243">
      <c r="J243" s="75"/>
      <c r="K243" s="75"/>
      <c r="L243" s="75"/>
    </row>
    <row r="244">
      <c r="J244" s="75"/>
      <c r="K244" s="75"/>
      <c r="L244" s="75"/>
    </row>
    <row r="245">
      <c r="J245" s="75"/>
      <c r="K245" s="75"/>
      <c r="L245" s="75"/>
    </row>
    <row r="246">
      <c r="J246" s="75"/>
      <c r="K246" s="75"/>
      <c r="L246" s="75"/>
    </row>
    <row r="247">
      <c r="J247" s="75"/>
      <c r="K247" s="75"/>
      <c r="L247" s="75"/>
    </row>
    <row r="248">
      <c r="J248" s="75"/>
      <c r="K248" s="75"/>
      <c r="L248" s="75"/>
    </row>
    <row r="249">
      <c r="J249" s="75"/>
      <c r="K249" s="75"/>
      <c r="L249" s="75"/>
    </row>
    <row r="250">
      <c r="J250" s="75"/>
      <c r="K250" s="75"/>
      <c r="L250" s="75"/>
    </row>
    <row r="251">
      <c r="J251" s="75"/>
      <c r="K251" s="75"/>
      <c r="L251" s="75"/>
    </row>
    <row r="252">
      <c r="J252" s="75"/>
      <c r="K252" s="75"/>
      <c r="L252" s="75"/>
    </row>
    <row r="253">
      <c r="J253" s="75"/>
      <c r="K253" s="75"/>
      <c r="L253" s="75"/>
    </row>
    <row r="254">
      <c r="J254" s="75"/>
      <c r="K254" s="75"/>
      <c r="L254" s="75"/>
    </row>
    <row r="255">
      <c r="J255" s="75"/>
      <c r="K255" s="75"/>
      <c r="L255" s="75"/>
    </row>
    <row r="256">
      <c r="J256" s="75"/>
      <c r="K256" s="75"/>
      <c r="L256" s="75"/>
    </row>
    <row r="257">
      <c r="J257" s="75"/>
      <c r="K257" s="75"/>
      <c r="L257" s="75"/>
    </row>
    <row r="258">
      <c r="J258" s="75"/>
      <c r="K258" s="75"/>
      <c r="L258" s="75"/>
    </row>
    <row r="259">
      <c r="J259" s="75"/>
      <c r="K259" s="75"/>
      <c r="L259" s="75"/>
    </row>
    <row r="260">
      <c r="J260" s="75"/>
      <c r="K260" s="75"/>
      <c r="L260" s="75"/>
    </row>
    <row r="261">
      <c r="J261" s="75"/>
      <c r="K261" s="75"/>
      <c r="L261" s="75"/>
    </row>
    <row r="262">
      <c r="J262" s="75"/>
      <c r="K262" s="75"/>
      <c r="L262" s="75"/>
    </row>
    <row r="263">
      <c r="J263" s="75"/>
      <c r="K263" s="75"/>
      <c r="L263" s="75"/>
    </row>
    <row r="264">
      <c r="J264" s="75"/>
      <c r="K264" s="75"/>
      <c r="L264" s="75"/>
    </row>
    <row r="265">
      <c r="J265" s="75"/>
      <c r="K265" s="75"/>
      <c r="L265" s="75"/>
    </row>
    <row r="266">
      <c r="J266" s="75"/>
      <c r="K266" s="75"/>
      <c r="L266" s="75"/>
    </row>
    <row r="267">
      <c r="J267" s="75"/>
      <c r="K267" s="75"/>
      <c r="L267" s="75"/>
    </row>
    <row r="268">
      <c r="J268" s="75"/>
      <c r="K268" s="75"/>
      <c r="L268" s="75"/>
    </row>
    <row r="269">
      <c r="J269" s="75"/>
      <c r="K269" s="75"/>
      <c r="L269" s="75"/>
    </row>
    <row r="270">
      <c r="J270" s="75"/>
      <c r="K270" s="75"/>
      <c r="L270" s="75"/>
    </row>
    <row r="271">
      <c r="J271" s="75"/>
      <c r="K271" s="75"/>
      <c r="L271" s="75"/>
    </row>
    <row r="272">
      <c r="J272" s="75"/>
      <c r="K272" s="75"/>
      <c r="L272" s="75"/>
    </row>
    <row r="273">
      <c r="J273" s="75"/>
      <c r="K273" s="75"/>
      <c r="L273" s="75"/>
    </row>
    <row r="274">
      <c r="J274" s="75"/>
      <c r="K274" s="75"/>
      <c r="L274" s="75"/>
    </row>
    <row r="275">
      <c r="J275" s="75"/>
      <c r="K275" s="75"/>
      <c r="L275" s="75"/>
    </row>
    <row r="276">
      <c r="J276" s="75"/>
      <c r="K276" s="75"/>
      <c r="L276" s="75"/>
    </row>
    <row r="277">
      <c r="J277" s="75"/>
      <c r="K277" s="75"/>
      <c r="L277" s="75"/>
    </row>
    <row r="278">
      <c r="J278" s="75"/>
      <c r="K278" s="75"/>
      <c r="L278" s="75"/>
    </row>
    <row r="279">
      <c r="J279" s="75"/>
      <c r="K279" s="75"/>
      <c r="L279" s="75"/>
    </row>
    <row r="280">
      <c r="J280" s="75"/>
      <c r="K280" s="75"/>
      <c r="L280" s="75"/>
    </row>
    <row r="281">
      <c r="J281" s="75"/>
      <c r="K281" s="75"/>
      <c r="L281" s="75"/>
    </row>
    <row r="282">
      <c r="J282" s="75"/>
      <c r="K282" s="75"/>
      <c r="L282" s="75"/>
    </row>
    <row r="283">
      <c r="J283" s="75"/>
      <c r="K283" s="75"/>
      <c r="L283" s="75"/>
    </row>
    <row r="284">
      <c r="J284" s="75"/>
      <c r="K284" s="75"/>
      <c r="L284" s="75"/>
    </row>
    <row r="285">
      <c r="J285" s="75"/>
      <c r="K285" s="75"/>
      <c r="L285" s="75"/>
    </row>
    <row r="286">
      <c r="J286" s="75"/>
      <c r="K286" s="75"/>
      <c r="L286" s="75"/>
    </row>
    <row r="287">
      <c r="J287" s="75"/>
      <c r="K287" s="75"/>
      <c r="L287" s="75"/>
    </row>
    <row r="288">
      <c r="J288" s="75"/>
      <c r="K288" s="75"/>
      <c r="L288" s="75"/>
    </row>
    <row r="289">
      <c r="J289" s="75"/>
      <c r="K289" s="75"/>
      <c r="L289" s="75"/>
    </row>
    <row r="290">
      <c r="J290" s="75"/>
      <c r="K290" s="75"/>
      <c r="L290" s="75"/>
    </row>
    <row r="291">
      <c r="J291" s="75"/>
      <c r="K291" s="75"/>
      <c r="L291" s="75"/>
    </row>
    <row r="292">
      <c r="J292" s="75"/>
      <c r="K292" s="75"/>
      <c r="L292" s="75"/>
    </row>
    <row r="293">
      <c r="J293" s="75"/>
      <c r="K293" s="75"/>
      <c r="L293" s="75"/>
    </row>
    <row r="294">
      <c r="J294" s="75"/>
      <c r="K294" s="75"/>
      <c r="L294" s="75"/>
    </row>
    <row r="295">
      <c r="J295" s="75"/>
      <c r="K295" s="75"/>
      <c r="L295" s="75"/>
    </row>
    <row r="296">
      <c r="J296" s="75"/>
      <c r="K296" s="75"/>
      <c r="L296" s="75"/>
    </row>
    <row r="297">
      <c r="J297" s="75"/>
      <c r="K297" s="75"/>
      <c r="L297" s="75"/>
    </row>
    <row r="298">
      <c r="J298" s="75"/>
      <c r="K298" s="75"/>
      <c r="L298" s="75"/>
    </row>
    <row r="299">
      <c r="J299" s="75"/>
      <c r="K299" s="75"/>
      <c r="L299" s="75"/>
    </row>
    <row r="300">
      <c r="J300" s="75"/>
      <c r="K300" s="75"/>
      <c r="L300" s="75"/>
    </row>
    <row r="301">
      <c r="J301" s="75"/>
      <c r="K301" s="75"/>
      <c r="L301" s="75"/>
    </row>
    <row r="302">
      <c r="J302" s="75"/>
      <c r="K302" s="75"/>
      <c r="L302" s="75"/>
    </row>
    <row r="303">
      <c r="J303" s="75"/>
      <c r="K303" s="75"/>
      <c r="L303" s="75"/>
    </row>
    <row r="304">
      <c r="J304" s="75"/>
      <c r="K304" s="75"/>
      <c r="L304" s="75"/>
    </row>
    <row r="305">
      <c r="J305" s="75"/>
      <c r="K305" s="75"/>
      <c r="L305" s="75"/>
    </row>
    <row r="306">
      <c r="J306" s="75"/>
      <c r="K306" s="75"/>
      <c r="L306" s="75"/>
    </row>
    <row r="307">
      <c r="J307" s="75"/>
      <c r="K307" s="75"/>
      <c r="L307" s="75"/>
    </row>
    <row r="308">
      <c r="J308" s="75"/>
      <c r="K308" s="75"/>
      <c r="L308" s="75"/>
    </row>
    <row r="309">
      <c r="J309" s="75"/>
      <c r="K309" s="75"/>
      <c r="L309" s="75"/>
    </row>
    <row r="310">
      <c r="J310" s="75"/>
      <c r="K310" s="75"/>
      <c r="L310" s="75"/>
    </row>
    <row r="311">
      <c r="J311" s="75"/>
      <c r="K311" s="75"/>
      <c r="L311" s="75"/>
    </row>
    <row r="312">
      <c r="J312" s="75"/>
      <c r="K312" s="75"/>
      <c r="L312" s="75"/>
    </row>
    <row r="313">
      <c r="J313" s="75"/>
      <c r="K313" s="75"/>
      <c r="L313" s="75"/>
    </row>
    <row r="314">
      <c r="J314" s="75"/>
      <c r="K314" s="75"/>
      <c r="L314" s="75"/>
    </row>
    <row r="315">
      <c r="J315" s="75"/>
      <c r="K315" s="75"/>
      <c r="L315" s="75"/>
    </row>
    <row r="316">
      <c r="J316" s="75"/>
      <c r="K316" s="75"/>
      <c r="L316" s="75"/>
    </row>
    <row r="317">
      <c r="J317" s="75"/>
      <c r="K317" s="75"/>
      <c r="L317" s="75"/>
    </row>
    <row r="318">
      <c r="J318" s="75"/>
      <c r="K318" s="75"/>
      <c r="L318" s="75"/>
    </row>
    <row r="319">
      <c r="J319" s="75"/>
      <c r="K319" s="75"/>
      <c r="L319" s="75"/>
    </row>
    <row r="320">
      <c r="J320" s="75"/>
      <c r="K320" s="75"/>
      <c r="L320" s="75"/>
    </row>
    <row r="321">
      <c r="J321" s="75"/>
      <c r="K321" s="75"/>
      <c r="L321" s="75"/>
    </row>
    <row r="322">
      <c r="J322" s="75"/>
      <c r="K322" s="75"/>
      <c r="L322" s="75"/>
    </row>
    <row r="323">
      <c r="J323" s="75"/>
      <c r="K323" s="75"/>
      <c r="L323" s="75"/>
    </row>
    <row r="324">
      <c r="J324" s="75"/>
      <c r="K324" s="75"/>
      <c r="L324" s="75"/>
    </row>
    <row r="325">
      <c r="J325" s="75"/>
      <c r="K325" s="75"/>
      <c r="L325" s="75"/>
    </row>
    <row r="326">
      <c r="J326" s="75"/>
      <c r="K326" s="75"/>
      <c r="L326" s="75"/>
    </row>
    <row r="327">
      <c r="J327" s="75"/>
      <c r="K327" s="75"/>
      <c r="L327" s="75"/>
    </row>
    <row r="328">
      <c r="J328" s="75"/>
      <c r="K328" s="75"/>
      <c r="L328" s="75"/>
    </row>
    <row r="329">
      <c r="J329" s="75"/>
      <c r="K329" s="75"/>
      <c r="L329" s="75"/>
    </row>
    <row r="330">
      <c r="J330" s="75"/>
      <c r="K330" s="75"/>
      <c r="L330" s="75"/>
    </row>
    <row r="331">
      <c r="J331" s="75"/>
      <c r="K331" s="75"/>
      <c r="L331" s="75"/>
    </row>
    <row r="332">
      <c r="J332" s="75"/>
      <c r="K332" s="75"/>
      <c r="L332" s="75"/>
    </row>
    <row r="333">
      <c r="J333" s="75"/>
      <c r="K333" s="75"/>
      <c r="L333" s="75"/>
    </row>
    <row r="334">
      <c r="J334" s="75"/>
      <c r="K334" s="75"/>
      <c r="L334" s="75"/>
    </row>
    <row r="335">
      <c r="J335" s="75"/>
      <c r="K335" s="75"/>
      <c r="L335" s="75"/>
    </row>
    <row r="336">
      <c r="J336" s="75"/>
      <c r="K336" s="75"/>
      <c r="L336" s="75"/>
    </row>
    <row r="337">
      <c r="J337" s="75"/>
      <c r="K337" s="75"/>
      <c r="L337" s="75"/>
    </row>
    <row r="338">
      <c r="J338" s="75"/>
      <c r="K338" s="75"/>
      <c r="L338" s="75"/>
    </row>
    <row r="339">
      <c r="J339" s="75"/>
      <c r="K339" s="75"/>
      <c r="L339" s="75"/>
    </row>
    <row r="340">
      <c r="J340" s="75"/>
      <c r="K340" s="75"/>
      <c r="L340" s="75"/>
    </row>
    <row r="341">
      <c r="J341" s="75"/>
      <c r="K341" s="75"/>
      <c r="L341" s="75"/>
    </row>
    <row r="342">
      <c r="J342" s="75"/>
      <c r="K342" s="75"/>
      <c r="L342" s="75"/>
    </row>
    <row r="343">
      <c r="J343" s="75"/>
      <c r="K343" s="75"/>
      <c r="L343" s="75"/>
    </row>
    <row r="344">
      <c r="J344" s="75"/>
      <c r="K344" s="75"/>
      <c r="L344" s="75"/>
    </row>
    <row r="345">
      <c r="J345" s="75"/>
      <c r="K345" s="75"/>
      <c r="L345" s="75"/>
    </row>
    <row r="346">
      <c r="J346" s="75"/>
      <c r="K346" s="75"/>
      <c r="L346" s="75"/>
    </row>
    <row r="347">
      <c r="J347" s="75"/>
      <c r="K347" s="75"/>
      <c r="L347" s="75"/>
    </row>
    <row r="348">
      <c r="J348" s="75"/>
      <c r="K348" s="75"/>
      <c r="L348" s="75"/>
    </row>
    <row r="349">
      <c r="J349" s="75"/>
      <c r="K349" s="75"/>
      <c r="L349" s="75"/>
    </row>
    <row r="350">
      <c r="J350" s="75"/>
      <c r="K350" s="75"/>
      <c r="L350" s="75"/>
    </row>
    <row r="351">
      <c r="J351" s="75"/>
      <c r="K351" s="75"/>
      <c r="L351" s="75"/>
    </row>
    <row r="352">
      <c r="J352" s="75"/>
      <c r="K352" s="75"/>
      <c r="L352" s="75"/>
    </row>
    <row r="353">
      <c r="J353" s="75"/>
      <c r="K353" s="75"/>
      <c r="L353" s="75"/>
    </row>
    <row r="354">
      <c r="J354" s="75"/>
      <c r="K354" s="75"/>
      <c r="L354" s="75"/>
    </row>
    <row r="355">
      <c r="J355" s="75"/>
      <c r="K355" s="75"/>
      <c r="L355" s="75"/>
    </row>
    <row r="356">
      <c r="J356" s="75"/>
      <c r="K356" s="75"/>
      <c r="L356" s="75"/>
    </row>
    <row r="357">
      <c r="J357" s="75"/>
      <c r="K357" s="75"/>
      <c r="L357" s="75"/>
    </row>
    <row r="358">
      <c r="J358" s="75"/>
      <c r="K358" s="75"/>
      <c r="L358" s="75"/>
    </row>
    <row r="359">
      <c r="J359" s="75"/>
      <c r="K359" s="75"/>
      <c r="L359" s="75"/>
    </row>
    <row r="360">
      <c r="J360" s="75"/>
      <c r="K360" s="75"/>
      <c r="L360" s="75"/>
    </row>
    <row r="361">
      <c r="J361" s="75"/>
      <c r="K361" s="75"/>
      <c r="L361" s="75"/>
    </row>
    <row r="362">
      <c r="J362" s="75"/>
      <c r="K362" s="75"/>
      <c r="L362" s="75"/>
    </row>
    <row r="363">
      <c r="J363" s="75"/>
      <c r="K363" s="75"/>
      <c r="L363" s="75"/>
    </row>
    <row r="364">
      <c r="J364" s="75"/>
      <c r="K364" s="75"/>
      <c r="L364" s="75"/>
    </row>
    <row r="365">
      <c r="J365" s="75"/>
      <c r="K365" s="75"/>
      <c r="L365" s="75"/>
    </row>
    <row r="366">
      <c r="J366" s="75"/>
      <c r="K366" s="75"/>
      <c r="L366" s="75"/>
    </row>
    <row r="367">
      <c r="J367" s="75"/>
      <c r="K367" s="75"/>
      <c r="L367" s="75"/>
    </row>
    <row r="368">
      <c r="J368" s="75"/>
      <c r="K368" s="75"/>
      <c r="L368" s="75"/>
    </row>
    <row r="369">
      <c r="J369" s="75"/>
      <c r="K369" s="75"/>
      <c r="L369" s="75"/>
    </row>
    <row r="370">
      <c r="J370" s="75"/>
      <c r="K370" s="75"/>
      <c r="L370" s="75"/>
    </row>
    <row r="371">
      <c r="J371" s="75"/>
      <c r="K371" s="75"/>
      <c r="L371" s="75"/>
    </row>
    <row r="372">
      <c r="J372" s="75"/>
      <c r="K372" s="75"/>
      <c r="L372" s="75"/>
    </row>
    <row r="373">
      <c r="J373" s="75"/>
      <c r="K373" s="75"/>
      <c r="L373" s="75"/>
    </row>
    <row r="374">
      <c r="J374" s="75"/>
      <c r="K374" s="75"/>
      <c r="L374" s="75"/>
    </row>
    <row r="375">
      <c r="J375" s="75"/>
      <c r="K375" s="75"/>
      <c r="L375" s="75"/>
    </row>
    <row r="376">
      <c r="J376" s="75"/>
      <c r="K376" s="75"/>
      <c r="L376" s="75"/>
    </row>
    <row r="377">
      <c r="J377" s="75"/>
      <c r="K377" s="75"/>
      <c r="L377" s="75"/>
    </row>
    <row r="378">
      <c r="J378" s="75"/>
      <c r="K378" s="75"/>
      <c r="L378" s="75"/>
    </row>
    <row r="379">
      <c r="J379" s="75"/>
      <c r="K379" s="75"/>
      <c r="L379" s="75"/>
    </row>
    <row r="380">
      <c r="J380" s="75"/>
      <c r="K380" s="75"/>
      <c r="L380" s="75"/>
    </row>
    <row r="381">
      <c r="J381" s="75"/>
      <c r="K381" s="75"/>
      <c r="L381" s="75"/>
    </row>
    <row r="382">
      <c r="J382" s="75"/>
      <c r="K382" s="75"/>
      <c r="L382" s="75"/>
    </row>
    <row r="383">
      <c r="J383" s="75"/>
      <c r="K383" s="75"/>
      <c r="L383" s="75"/>
    </row>
    <row r="384">
      <c r="J384" s="75"/>
      <c r="K384" s="75"/>
      <c r="L384" s="75"/>
    </row>
    <row r="385">
      <c r="J385" s="75"/>
      <c r="K385" s="75"/>
      <c r="L385" s="75"/>
    </row>
    <row r="386">
      <c r="J386" s="75"/>
      <c r="K386" s="75"/>
      <c r="L386" s="75"/>
    </row>
    <row r="387">
      <c r="J387" s="75"/>
      <c r="K387" s="75"/>
      <c r="L387" s="75"/>
    </row>
    <row r="388">
      <c r="J388" s="75"/>
      <c r="K388" s="75"/>
      <c r="L388" s="75"/>
    </row>
    <row r="389">
      <c r="J389" s="75"/>
      <c r="K389" s="75"/>
      <c r="L389" s="75"/>
    </row>
    <row r="390">
      <c r="J390" s="75"/>
      <c r="K390" s="75"/>
      <c r="L390" s="75"/>
    </row>
    <row r="391">
      <c r="J391" s="75"/>
      <c r="K391" s="75"/>
      <c r="L391" s="75"/>
    </row>
    <row r="392">
      <c r="J392" s="75"/>
      <c r="K392" s="75"/>
      <c r="L392" s="75"/>
    </row>
    <row r="393">
      <c r="J393" s="75"/>
      <c r="K393" s="75"/>
      <c r="L393" s="75"/>
    </row>
    <row r="394">
      <c r="J394" s="75"/>
      <c r="K394" s="75"/>
      <c r="L394" s="75"/>
    </row>
    <row r="395">
      <c r="J395" s="75"/>
      <c r="K395" s="75"/>
      <c r="L395" s="75"/>
    </row>
    <row r="396">
      <c r="J396" s="75"/>
      <c r="K396" s="75"/>
      <c r="L396" s="75"/>
    </row>
    <row r="397">
      <c r="J397" s="75"/>
      <c r="K397" s="75"/>
      <c r="L397" s="75"/>
    </row>
    <row r="398">
      <c r="J398" s="75"/>
      <c r="K398" s="75"/>
      <c r="L398" s="75"/>
    </row>
    <row r="399">
      <c r="J399" s="75"/>
      <c r="K399" s="75"/>
      <c r="L399" s="75"/>
    </row>
    <row r="400">
      <c r="J400" s="75"/>
      <c r="K400" s="75"/>
      <c r="L400" s="75"/>
    </row>
    <row r="401">
      <c r="J401" s="75"/>
      <c r="K401" s="75"/>
      <c r="L401" s="75"/>
    </row>
    <row r="402">
      <c r="J402" s="75"/>
      <c r="K402" s="75"/>
      <c r="L402" s="75"/>
    </row>
    <row r="403">
      <c r="J403" s="75"/>
      <c r="K403" s="75"/>
      <c r="L403" s="75"/>
    </row>
    <row r="404">
      <c r="J404" s="75"/>
      <c r="K404" s="75"/>
      <c r="L404" s="75"/>
    </row>
    <row r="405">
      <c r="J405" s="75"/>
      <c r="K405" s="75"/>
      <c r="L405" s="75"/>
    </row>
    <row r="406">
      <c r="J406" s="75"/>
      <c r="K406" s="75"/>
      <c r="L406" s="75"/>
    </row>
    <row r="407">
      <c r="J407" s="75"/>
      <c r="K407" s="75"/>
      <c r="L407" s="75"/>
    </row>
    <row r="408">
      <c r="J408" s="75"/>
      <c r="K408" s="75"/>
      <c r="L408" s="75"/>
    </row>
    <row r="409">
      <c r="J409" s="75"/>
      <c r="K409" s="75"/>
      <c r="L409" s="75"/>
    </row>
    <row r="410">
      <c r="J410" s="75"/>
      <c r="K410" s="75"/>
      <c r="L410" s="75"/>
    </row>
    <row r="411">
      <c r="J411" s="75"/>
      <c r="K411" s="75"/>
      <c r="L411" s="75"/>
    </row>
    <row r="412">
      <c r="J412" s="75"/>
      <c r="K412" s="75"/>
      <c r="L412" s="75"/>
    </row>
    <row r="413">
      <c r="J413" s="75"/>
      <c r="K413" s="75"/>
      <c r="L413" s="75"/>
    </row>
    <row r="414">
      <c r="J414" s="75"/>
      <c r="K414" s="75"/>
      <c r="L414" s="75"/>
    </row>
    <row r="415">
      <c r="J415" s="75"/>
      <c r="K415" s="75"/>
      <c r="L415" s="75"/>
    </row>
    <row r="416">
      <c r="J416" s="75"/>
      <c r="K416" s="75"/>
      <c r="L416" s="75"/>
    </row>
    <row r="417">
      <c r="J417" s="75"/>
      <c r="K417" s="75"/>
      <c r="L417" s="75"/>
    </row>
    <row r="418">
      <c r="J418" s="75"/>
      <c r="K418" s="75"/>
      <c r="L418" s="75"/>
    </row>
    <row r="419">
      <c r="J419" s="75"/>
      <c r="K419" s="75"/>
      <c r="L419" s="75"/>
    </row>
    <row r="420">
      <c r="J420" s="75"/>
      <c r="K420" s="75"/>
      <c r="L420" s="75"/>
    </row>
    <row r="421">
      <c r="J421" s="75"/>
      <c r="K421" s="75"/>
      <c r="L421" s="75"/>
    </row>
    <row r="422">
      <c r="J422" s="75"/>
      <c r="K422" s="75"/>
      <c r="L422" s="75"/>
    </row>
    <row r="423">
      <c r="J423" s="75"/>
      <c r="K423" s="75"/>
      <c r="L423" s="75"/>
    </row>
    <row r="424">
      <c r="J424" s="75"/>
      <c r="K424" s="75"/>
      <c r="L424" s="75"/>
    </row>
    <row r="425">
      <c r="J425" s="75"/>
      <c r="K425" s="75"/>
      <c r="L425" s="75"/>
    </row>
    <row r="426">
      <c r="J426" s="75"/>
      <c r="K426" s="75"/>
      <c r="L426" s="75"/>
    </row>
    <row r="427">
      <c r="J427" s="75"/>
      <c r="K427" s="75"/>
      <c r="L427" s="75"/>
    </row>
    <row r="428">
      <c r="J428" s="75"/>
      <c r="K428" s="75"/>
      <c r="L428" s="75"/>
    </row>
    <row r="429">
      <c r="J429" s="75"/>
      <c r="K429" s="75"/>
      <c r="L429" s="75"/>
    </row>
    <row r="430">
      <c r="J430" s="75"/>
      <c r="K430" s="75"/>
      <c r="L430" s="75"/>
    </row>
    <row r="431">
      <c r="J431" s="75"/>
      <c r="K431" s="75"/>
      <c r="L431" s="75"/>
    </row>
    <row r="432">
      <c r="J432" s="75"/>
      <c r="K432" s="75"/>
      <c r="L432" s="75"/>
    </row>
    <row r="433">
      <c r="J433" s="75"/>
      <c r="K433" s="75"/>
      <c r="L433" s="75"/>
    </row>
    <row r="434">
      <c r="J434" s="75"/>
      <c r="K434" s="75"/>
      <c r="L434" s="75"/>
    </row>
    <row r="435">
      <c r="J435" s="75"/>
      <c r="K435" s="75"/>
      <c r="L435" s="75"/>
    </row>
    <row r="436">
      <c r="J436" s="75"/>
      <c r="K436" s="75"/>
      <c r="L436" s="75"/>
    </row>
    <row r="437">
      <c r="J437" s="75"/>
      <c r="K437" s="75"/>
      <c r="L437" s="75"/>
    </row>
    <row r="438">
      <c r="J438" s="75"/>
      <c r="K438" s="75"/>
      <c r="L438" s="75"/>
    </row>
    <row r="439">
      <c r="J439" s="75"/>
      <c r="K439" s="75"/>
      <c r="L439" s="75"/>
    </row>
    <row r="440">
      <c r="J440" s="75"/>
      <c r="K440" s="75"/>
      <c r="L440" s="75"/>
    </row>
    <row r="441">
      <c r="J441" s="75"/>
      <c r="K441" s="75"/>
      <c r="L441" s="75"/>
    </row>
    <row r="442">
      <c r="J442" s="75"/>
      <c r="K442" s="75"/>
      <c r="L442" s="75"/>
    </row>
    <row r="443">
      <c r="J443" s="75"/>
      <c r="K443" s="75"/>
      <c r="L443" s="75"/>
    </row>
    <row r="444">
      <c r="J444" s="75"/>
      <c r="K444" s="75"/>
      <c r="L444" s="75"/>
    </row>
    <row r="445">
      <c r="J445" s="75"/>
      <c r="K445" s="75"/>
      <c r="L445" s="75"/>
    </row>
    <row r="446">
      <c r="J446" s="75"/>
      <c r="K446" s="75"/>
      <c r="L446" s="75"/>
    </row>
    <row r="447">
      <c r="J447" s="75"/>
      <c r="K447" s="75"/>
      <c r="L447" s="75"/>
    </row>
    <row r="448">
      <c r="J448" s="75"/>
      <c r="K448" s="75"/>
      <c r="L448" s="75"/>
    </row>
    <row r="449">
      <c r="J449" s="75"/>
      <c r="K449" s="75"/>
      <c r="L449" s="75"/>
    </row>
    <row r="450">
      <c r="J450" s="75"/>
      <c r="K450" s="75"/>
      <c r="L450" s="75"/>
    </row>
    <row r="451">
      <c r="J451" s="75"/>
      <c r="K451" s="75"/>
      <c r="L451" s="75"/>
    </row>
    <row r="452">
      <c r="J452" s="75"/>
      <c r="K452" s="75"/>
      <c r="L452" s="75"/>
    </row>
    <row r="453">
      <c r="J453" s="75"/>
      <c r="K453" s="75"/>
      <c r="L453" s="75"/>
    </row>
    <row r="454">
      <c r="J454" s="75"/>
      <c r="K454" s="75"/>
      <c r="L454" s="75"/>
    </row>
    <row r="455">
      <c r="J455" s="75"/>
      <c r="K455" s="75"/>
      <c r="L455" s="75"/>
    </row>
    <row r="456">
      <c r="J456" s="75"/>
      <c r="K456" s="75"/>
      <c r="L456" s="75"/>
    </row>
    <row r="457">
      <c r="J457" s="75"/>
      <c r="K457" s="75"/>
      <c r="L457" s="75"/>
    </row>
    <row r="458">
      <c r="J458" s="75"/>
      <c r="K458" s="75"/>
      <c r="L458" s="75"/>
    </row>
    <row r="459">
      <c r="J459" s="75"/>
      <c r="K459" s="75"/>
      <c r="L459" s="75"/>
    </row>
    <row r="460">
      <c r="J460" s="75"/>
      <c r="K460" s="75"/>
      <c r="L460" s="75"/>
    </row>
    <row r="461">
      <c r="J461" s="75"/>
      <c r="K461" s="75"/>
      <c r="L461" s="75"/>
    </row>
    <row r="462">
      <c r="J462" s="75"/>
      <c r="K462" s="75"/>
      <c r="L462" s="75"/>
    </row>
    <row r="463">
      <c r="J463" s="75"/>
      <c r="K463" s="75"/>
      <c r="L463" s="75"/>
    </row>
    <row r="464">
      <c r="J464" s="75"/>
      <c r="K464" s="75"/>
      <c r="L464" s="75"/>
    </row>
    <row r="465">
      <c r="J465" s="75"/>
      <c r="K465" s="75"/>
      <c r="L465" s="75"/>
    </row>
    <row r="466">
      <c r="J466" s="75"/>
      <c r="K466" s="75"/>
      <c r="L466" s="75"/>
    </row>
    <row r="467">
      <c r="J467" s="75"/>
      <c r="K467" s="75"/>
      <c r="L467" s="75"/>
    </row>
    <row r="468">
      <c r="J468" s="75"/>
      <c r="K468" s="75"/>
      <c r="L468" s="75"/>
    </row>
    <row r="469">
      <c r="J469" s="75"/>
      <c r="K469" s="75"/>
      <c r="L469" s="75"/>
    </row>
    <row r="470">
      <c r="J470" s="75"/>
      <c r="K470" s="75"/>
      <c r="L470" s="75"/>
    </row>
    <row r="471">
      <c r="J471" s="75"/>
      <c r="K471" s="75"/>
      <c r="L471" s="75"/>
    </row>
    <row r="472">
      <c r="J472" s="75"/>
      <c r="K472" s="75"/>
      <c r="L472" s="75"/>
    </row>
    <row r="473">
      <c r="J473" s="75"/>
      <c r="K473" s="75"/>
      <c r="L473" s="75"/>
    </row>
    <row r="474">
      <c r="J474" s="75"/>
      <c r="K474" s="75"/>
      <c r="L474" s="75"/>
    </row>
    <row r="475">
      <c r="J475" s="75"/>
      <c r="K475" s="75"/>
      <c r="L475" s="75"/>
    </row>
    <row r="476">
      <c r="J476" s="75"/>
      <c r="K476" s="75"/>
      <c r="L476" s="75"/>
    </row>
    <row r="477">
      <c r="J477" s="75"/>
      <c r="K477" s="75"/>
      <c r="L477" s="75"/>
    </row>
    <row r="478">
      <c r="J478" s="75"/>
      <c r="K478" s="75"/>
      <c r="L478" s="75"/>
    </row>
    <row r="479">
      <c r="J479" s="75"/>
      <c r="K479" s="75"/>
      <c r="L479" s="75"/>
    </row>
    <row r="480">
      <c r="J480" s="75"/>
      <c r="K480" s="75"/>
      <c r="L480" s="75"/>
    </row>
    <row r="481">
      <c r="J481" s="75"/>
      <c r="K481" s="75"/>
      <c r="L481" s="75"/>
    </row>
    <row r="482">
      <c r="J482" s="75"/>
      <c r="K482" s="75"/>
      <c r="L482" s="75"/>
    </row>
    <row r="483">
      <c r="J483" s="75"/>
      <c r="K483" s="75"/>
      <c r="L483" s="75"/>
    </row>
    <row r="484">
      <c r="J484" s="75"/>
      <c r="K484" s="75"/>
      <c r="L484" s="75"/>
    </row>
    <row r="485">
      <c r="J485" s="75"/>
      <c r="K485" s="75"/>
      <c r="L485" s="75"/>
    </row>
    <row r="486">
      <c r="J486" s="75"/>
      <c r="K486" s="75"/>
      <c r="L486" s="75"/>
    </row>
    <row r="487">
      <c r="J487" s="75"/>
      <c r="K487" s="75"/>
      <c r="L487" s="75"/>
    </row>
    <row r="488">
      <c r="J488" s="75"/>
      <c r="K488" s="75"/>
      <c r="L488" s="75"/>
    </row>
    <row r="489">
      <c r="J489" s="75"/>
      <c r="K489" s="75"/>
      <c r="L489" s="75"/>
    </row>
    <row r="490">
      <c r="J490" s="75"/>
      <c r="K490" s="75"/>
      <c r="L490" s="75"/>
    </row>
    <row r="491">
      <c r="J491" s="75"/>
      <c r="K491" s="75"/>
      <c r="L491" s="75"/>
    </row>
    <row r="492">
      <c r="J492" s="75"/>
      <c r="K492" s="75"/>
      <c r="L492" s="75"/>
    </row>
    <row r="493">
      <c r="J493" s="75"/>
      <c r="K493" s="75"/>
      <c r="L493" s="75"/>
    </row>
    <row r="494">
      <c r="J494" s="75"/>
      <c r="K494" s="75"/>
      <c r="L494" s="75"/>
    </row>
    <row r="495">
      <c r="J495" s="75"/>
      <c r="K495" s="75"/>
      <c r="L495" s="75"/>
    </row>
    <row r="496">
      <c r="J496" s="75"/>
      <c r="K496" s="75"/>
      <c r="L496" s="75"/>
    </row>
    <row r="497">
      <c r="J497" s="75"/>
      <c r="K497" s="75"/>
      <c r="L497" s="75"/>
    </row>
    <row r="498">
      <c r="J498" s="75"/>
      <c r="K498" s="75"/>
      <c r="L498" s="75"/>
    </row>
    <row r="499">
      <c r="J499" s="75"/>
      <c r="K499" s="75"/>
      <c r="L499" s="75"/>
    </row>
    <row r="500">
      <c r="J500" s="75"/>
      <c r="K500" s="75"/>
      <c r="L500" s="75"/>
    </row>
    <row r="501">
      <c r="J501" s="75"/>
      <c r="K501" s="75"/>
      <c r="L501" s="75"/>
    </row>
    <row r="502">
      <c r="J502" s="75"/>
      <c r="K502" s="75"/>
      <c r="L502" s="75"/>
    </row>
    <row r="503">
      <c r="J503" s="75"/>
      <c r="K503" s="75"/>
      <c r="L503" s="75"/>
    </row>
    <row r="504">
      <c r="J504" s="75"/>
      <c r="K504" s="75"/>
      <c r="L504" s="75"/>
    </row>
    <row r="505">
      <c r="J505" s="75"/>
      <c r="K505" s="75"/>
      <c r="L505" s="75"/>
    </row>
    <row r="506">
      <c r="J506" s="75"/>
      <c r="K506" s="75"/>
      <c r="L506" s="75"/>
    </row>
    <row r="507">
      <c r="J507" s="75"/>
      <c r="K507" s="75"/>
      <c r="L507" s="75"/>
    </row>
    <row r="508">
      <c r="J508" s="75"/>
      <c r="K508" s="75"/>
      <c r="L508" s="75"/>
    </row>
    <row r="509">
      <c r="J509" s="75"/>
      <c r="K509" s="75"/>
      <c r="L509" s="75"/>
    </row>
    <row r="510">
      <c r="J510" s="75"/>
      <c r="K510" s="75"/>
      <c r="L510" s="75"/>
    </row>
    <row r="511">
      <c r="J511" s="75"/>
      <c r="K511" s="75"/>
      <c r="L511" s="75"/>
    </row>
    <row r="512">
      <c r="J512" s="75"/>
      <c r="K512" s="75"/>
      <c r="L512" s="75"/>
    </row>
    <row r="513">
      <c r="J513" s="75"/>
      <c r="K513" s="75"/>
      <c r="L513" s="75"/>
    </row>
    <row r="514">
      <c r="J514" s="75"/>
      <c r="K514" s="75"/>
      <c r="L514" s="75"/>
    </row>
    <row r="515">
      <c r="J515" s="75"/>
      <c r="K515" s="75"/>
      <c r="L515" s="75"/>
    </row>
    <row r="516">
      <c r="J516" s="75"/>
      <c r="K516" s="75"/>
      <c r="L516" s="75"/>
    </row>
    <row r="517">
      <c r="J517" s="75"/>
      <c r="K517" s="75"/>
      <c r="L517" s="75"/>
    </row>
    <row r="518">
      <c r="J518" s="75"/>
      <c r="K518" s="75"/>
      <c r="L518" s="75"/>
    </row>
    <row r="519">
      <c r="J519" s="75"/>
      <c r="K519" s="75"/>
      <c r="L519" s="75"/>
    </row>
    <row r="520">
      <c r="J520" s="75"/>
      <c r="K520" s="75"/>
      <c r="L520" s="75"/>
    </row>
    <row r="521">
      <c r="J521" s="75"/>
      <c r="K521" s="75"/>
      <c r="L521" s="75"/>
    </row>
    <row r="522">
      <c r="J522" s="75"/>
      <c r="K522" s="75"/>
      <c r="L522" s="75"/>
    </row>
    <row r="523">
      <c r="J523" s="75"/>
      <c r="K523" s="75"/>
      <c r="L523" s="75"/>
    </row>
    <row r="524">
      <c r="J524" s="75"/>
      <c r="K524" s="75"/>
      <c r="L524" s="75"/>
    </row>
    <row r="525">
      <c r="J525" s="75"/>
      <c r="K525" s="75"/>
      <c r="L525" s="75"/>
    </row>
    <row r="526">
      <c r="J526" s="75"/>
      <c r="K526" s="75"/>
      <c r="L526" s="75"/>
    </row>
    <row r="527">
      <c r="J527" s="75"/>
      <c r="K527" s="75"/>
      <c r="L527" s="75"/>
    </row>
    <row r="528">
      <c r="J528" s="75"/>
      <c r="K528" s="75"/>
      <c r="L528" s="75"/>
    </row>
    <row r="529">
      <c r="J529" s="75"/>
      <c r="K529" s="75"/>
      <c r="L529" s="75"/>
    </row>
    <row r="530">
      <c r="J530" s="75"/>
      <c r="K530" s="75"/>
      <c r="L530" s="75"/>
    </row>
    <row r="531">
      <c r="J531" s="75"/>
      <c r="K531" s="75"/>
      <c r="L531" s="75"/>
    </row>
    <row r="532">
      <c r="J532" s="75"/>
      <c r="K532" s="75"/>
      <c r="L532" s="75"/>
    </row>
    <row r="533">
      <c r="J533" s="75"/>
      <c r="K533" s="75"/>
      <c r="L533" s="75"/>
    </row>
    <row r="534">
      <c r="J534" s="75"/>
      <c r="K534" s="75"/>
      <c r="L534" s="75"/>
    </row>
    <row r="535">
      <c r="J535" s="75"/>
      <c r="K535" s="75"/>
      <c r="L535" s="75"/>
    </row>
    <row r="536">
      <c r="J536" s="75"/>
      <c r="K536" s="75"/>
      <c r="L536" s="75"/>
    </row>
    <row r="537">
      <c r="J537" s="75"/>
      <c r="K537" s="75"/>
      <c r="L537" s="75"/>
    </row>
    <row r="538">
      <c r="J538" s="75"/>
      <c r="K538" s="75"/>
      <c r="L538" s="75"/>
    </row>
    <row r="539">
      <c r="J539" s="75"/>
      <c r="K539" s="75"/>
      <c r="L539" s="75"/>
    </row>
    <row r="540">
      <c r="J540" s="75"/>
      <c r="K540" s="75"/>
      <c r="L540" s="75"/>
    </row>
    <row r="541">
      <c r="J541" s="75"/>
      <c r="K541" s="75"/>
      <c r="L541" s="75"/>
    </row>
    <row r="542">
      <c r="J542" s="75"/>
      <c r="K542" s="75"/>
      <c r="L542" s="75"/>
    </row>
    <row r="543">
      <c r="J543" s="75"/>
      <c r="K543" s="75"/>
      <c r="L543" s="75"/>
    </row>
    <row r="544">
      <c r="J544" s="75"/>
      <c r="K544" s="75"/>
      <c r="L544" s="75"/>
    </row>
    <row r="545">
      <c r="J545" s="75"/>
      <c r="K545" s="75"/>
      <c r="L545" s="75"/>
    </row>
    <row r="546">
      <c r="J546" s="75"/>
      <c r="K546" s="75"/>
      <c r="L546" s="75"/>
    </row>
    <row r="547">
      <c r="J547" s="75"/>
      <c r="K547" s="75"/>
      <c r="L547" s="75"/>
    </row>
    <row r="548">
      <c r="J548" s="75"/>
      <c r="K548" s="75"/>
      <c r="L548" s="75"/>
    </row>
    <row r="549">
      <c r="J549" s="75"/>
      <c r="K549" s="75"/>
      <c r="L549" s="75"/>
    </row>
    <row r="550">
      <c r="J550" s="75"/>
      <c r="K550" s="75"/>
      <c r="L550" s="75"/>
    </row>
    <row r="551">
      <c r="J551" s="75"/>
      <c r="K551" s="75"/>
      <c r="L551" s="75"/>
    </row>
    <row r="552">
      <c r="J552" s="75"/>
      <c r="K552" s="75"/>
      <c r="L552" s="75"/>
    </row>
    <row r="553">
      <c r="J553" s="75"/>
      <c r="K553" s="75"/>
      <c r="L553" s="75"/>
    </row>
    <row r="554">
      <c r="J554" s="75"/>
      <c r="K554" s="75"/>
      <c r="L554" s="75"/>
    </row>
    <row r="555">
      <c r="J555" s="75"/>
      <c r="K555" s="75"/>
      <c r="L555" s="75"/>
    </row>
    <row r="556">
      <c r="J556" s="75"/>
      <c r="K556" s="75"/>
      <c r="L556" s="75"/>
    </row>
    <row r="557">
      <c r="J557" s="75"/>
      <c r="K557" s="75"/>
      <c r="L557" s="75"/>
    </row>
    <row r="558">
      <c r="J558" s="75"/>
      <c r="K558" s="75"/>
      <c r="L558" s="75"/>
    </row>
    <row r="559">
      <c r="J559" s="75"/>
      <c r="K559" s="75"/>
      <c r="L559" s="75"/>
    </row>
    <row r="560">
      <c r="J560" s="75"/>
      <c r="K560" s="75"/>
      <c r="L560" s="75"/>
    </row>
    <row r="561">
      <c r="J561" s="75"/>
      <c r="K561" s="75"/>
      <c r="L561" s="75"/>
    </row>
    <row r="562">
      <c r="J562" s="75"/>
      <c r="K562" s="75"/>
      <c r="L562" s="75"/>
    </row>
    <row r="563">
      <c r="J563" s="75"/>
      <c r="K563" s="75"/>
      <c r="L563" s="75"/>
    </row>
    <row r="564">
      <c r="J564" s="75"/>
      <c r="K564" s="75"/>
      <c r="L564" s="75"/>
    </row>
    <row r="565">
      <c r="J565" s="75"/>
      <c r="K565" s="75"/>
      <c r="L565" s="75"/>
    </row>
    <row r="566">
      <c r="J566" s="75"/>
      <c r="K566" s="75"/>
      <c r="L566" s="75"/>
    </row>
    <row r="567">
      <c r="J567" s="75"/>
      <c r="K567" s="75"/>
      <c r="L567" s="75"/>
    </row>
    <row r="568">
      <c r="J568" s="75"/>
      <c r="K568" s="75"/>
      <c r="L568" s="75"/>
    </row>
    <row r="569">
      <c r="J569" s="75"/>
      <c r="K569" s="75"/>
      <c r="L569" s="75"/>
    </row>
    <row r="570">
      <c r="J570" s="75"/>
      <c r="K570" s="75"/>
      <c r="L570" s="75"/>
    </row>
    <row r="571">
      <c r="J571" s="75"/>
      <c r="K571" s="75"/>
      <c r="L571" s="75"/>
    </row>
    <row r="572">
      <c r="J572" s="75"/>
      <c r="K572" s="75"/>
      <c r="L572" s="75"/>
    </row>
    <row r="573">
      <c r="J573" s="75"/>
      <c r="K573" s="75"/>
      <c r="L573" s="75"/>
    </row>
    <row r="574">
      <c r="J574" s="75"/>
      <c r="K574" s="75"/>
      <c r="L574" s="75"/>
    </row>
    <row r="575">
      <c r="J575" s="75"/>
      <c r="K575" s="75"/>
      <c r="L575" s="75"/>
    </row>
    <row r="576">
      <c r="J576" s="75"/>
      <c r="K576" s="75"/>
      <c r="L576" s="75"/>
    </row>
    <row r="577">
      <c r="J577" s="75"/>
      <c r="K577" s="75"/>
      <c r="L577" s="75"/>
    </row>
    <row r="578">
      <c r="J578" s="75"/>
      <c r="K578" s="75"/>
      <c r="L578" s="75"/>
    </row>
    <row r="579">
      <c r="J579" s="75"/>
      <c r="K579" s="75"/>
      <c r="L579" s="75"/>
    </row>
    <row r="580">
      <c r="J580" s="75"/>
      <c r="K580" s="75"/>
      <c r="L580" s="75"/>
    </row>
    <row r="581">
      <c r="J581" s="75"/>
      <c r="K581" s="75"/>
      <c r="L581" s="75"/>
    </row>
    <row r="582">
      <c r="J582" s="75"/>
      <c r="K582" s="75"/>
      <c r="L582" s="75"/>
    </row>
    <row r="583">
      <c r="J583" s="75"/>
      <c r="K583" s="75"/>
      <c r="L583" s="75"/>
    </row>
    <row r="584">
      <c r="J584" s="75"/>
      <c r="K584" s="75"/>
      <c r="L584" s="75"/>
    </row>
    <row r="585">
      <c r="J585" s="75"/>
      <c r="K585" s="75"/>
      <c r="L585" s="75"/>
    </row>
    <row r="586">
      <c r="J586" s="75"/>
      <c r="K586" s="75"/>
      <c r="L586" s="75"/>
    </row>
    <row r="587">
      <c r="J587" s="75"/>
      <c r="K587" s="75"/>
      <c r="L587" s="75"/>
    </row>
    <row r="588">
      <c r="J588" s="75"/>
      <c r="K588" s="75"/>
      <c r="L588" s="75"/>
    </row>
    <row r="589">
      <c r="J589" s="75"/>
      <c r="K589" s="75"/>
      <c r="L589" s="75"/>
    </row>
    <row r="590">
      <c r="J590" s="75"/>
      <c r="K590" s="75"/>
      <c r="L590" s="75"/>
    </row>
    <row r="591">
      <c r="J591" s="75"/>
      <c r="K591" s="75"/>
      <c r="L591" s="75"/>
    </row>
    <row r="592">
      <c r="J592" s="75"/>
      <c r="K592" s="75"/>
      <c r="L592" s="75"/>
    </row>
    <row r="593">
      <c r="J593" s="75"/>
      <c r="K593" s="75"/>
      <c r="L593" s="75"/>
    </row>
    <row r="594">
      <c r="J594" s="75"/>
      <c r="K594" s="75"/>
      <c r="L594" s="75"/>
    </row>
    <row r="595">
      <c r="J595" s="75"/>
      <c r="K595" s="75"/>
      <c r="L595" s="75"/>
    </row>
    <row r="596">
      <c r="J596" s="75"/>
      <c r="K596" s="75"/>
      <c r="L596" s="75"/>
    </row>
    <row r="597">
      <c r="J597" s="75"/>
      <c r="K597" s="75"/>
      <c r="L597" s="75"/>
    </row>
    <row r="598">
      <c r="J598" s="75"/>
      <c r="K598" s="75"/>
      <c r="L598" s="75"/>
    </row>
    <row r="599">
      <c r="J599" s="75"/>
      <c r="K599" s="75"/>
      <c r="L599" s="75"/>
    </row>
    <row r="600">
      <c r="J600" s="75"/>
      <c r="K600" s="75"/>
      <c r="L600" s="75"/>
    </row>
    <row r="601">
      <c r="J601" s="75"/>
      <c r="K601" s="75"/>
      <c r="L601" s="75"/>
    </row>
    <row r="602">
      <c r="J602" s="75"/>
      <c r="K602" s="75"/>
      <c r="L602" s="75"/>
    </row>
    <row r="603">
      <c r="J603" s="75"/>
      <c r="K603" s="75"/>
      <c r="L603" s="75"/>
    </row>
    <row r="604">
      <c r="J604" s="75"/>
      <c r="K604" s="75"/>
      <c r="L604" s="75"/>
    </row>
    <row r="605">
      <c r="J605" s="75"/>
      <c r="K605" s="75"/>
      <c r="L605" s="75"/>
    </row>
    <row r="606">
      <c r="J606" s="75"/>
      <c r="K606" s="75"/>
      <c r="L606" s="75"/>
    </row>
    <row r="607">
      <c r="J607" s="75"/>
      <c r="K607" s="75"/>
      <c r="L607" s="75"/>
    </row>
    <row r="608">
      <c r="J608" s="75"/>
      <c r="K608" s="75"/>
      <c r="L608" s="75"/>
    </row>
    <row r="609">
      <c r="J609" s="75"/>
      <c r="K609" s="75"/>
      <c r="L609" s="75"/>
    </row>
    <row r="610">
      <c r="J610" s="75"/>
      <c r="K610" s="75"/>
      <c r="L610" s="75"/>
    </row>
    <row r="611">
      <c r="J611" s="75"/>
      <c r="K611" s="75"/>
      <c r="L611" s="75"/>
    </row>
    <row r="612">
      <c r="J612" s="75"/>
      <c r="K612" s="75"/>
      <c r="L612" s="75"/>
    </row>
    <row r="613">
      <c r="J613" s="75"/>
      <c r="K613" s="75"/>
      <c r="L613" s="75"/>
    </row>
    <row r="614">
      <c r="J614" s="75"/>
      <c r="K614" s="75"/>
      <c r="L614" s="75"/>
    </row>
    <row r="615">
      <c r="J615" s="75"/>
      <c r="K615" s="75"/>
      <c r="L615" s="75"/>
    </row>
    <row r="616">
      <c r="J616" s="75"/>
      <c r="K616" s="75"/>
      <c r="L616" s="75"/>
    </row>
    <row r="617">
      <c r="J617" s="75"/>
      <c r="K617" s="75"/>
      <c r="L617" s="75"/>
    </row>
    <row r="618">
      <c r="J618" s="75"/>
      <c r="K618" s="75"/>
      <c r="L618" s="75"/>
    </row>
    <row r="619">
      <c r="J619" s="75"/>
      <c r="K619" s="75"/>
      <c r="L619" s="75"/>
    </row>
    <row r="620">
      <c r="J620" s="75"/>
      <c r="K620" s="75"/>
      <c r="L620" s="75"/>
    </row>
    <row r="621">
      <c r="J621" s="75"/>
      <c r="K621" s="75"/>
      <c r="L621" s="75"/>
    </row>
    <row r="622">
      <c r="J622" s="75"/>
      <c r="K622" s="75"/>
      <c r="L622" s="75"/>
    </row>
    <row r="623">
      <c r="J623" s="75"/>
      <c r="K623" s="75"/>
      <c r="L623" s="75"/>
    </row>
    <row r="624">
      <c r="J624" s="75"/>
      <c r="K624" s="75"/>
      <c r="L624" s="75"/>
    </row>
    <row r="625">
      <c r="J625" s="75"/>
      <c r="K625" s="75"/>
      <c r="L625" s="75"/>
    </row>
    <row r="626">
      <c r="J626" s="75"/>
      <c r="K626" s="75"/>
      <c r="L626" s="75"/>
    </row>
    <row r="627">
      <c r="J627" s="75"/>
      <c r="K627" s="75"/>
      <c r="L627" s="75"/>
    </row>
    <row r="628">
      <c r="J628" s="75"/>
      <c r="K628" s="75"/>
      <c r="L628" s="75"/>
    </row>
    <row r="629">
      <c r="J629" s="75"/>
      <c r="K629" s="75"/>
      <c r="L629" s="75"/>
    </row>
    <row r="630">
      <c r="J630" s="75"/>
      <c r="K630" s="75"/>
      <c r="L630" s="75"/>
    </row>
    <row r="631">
      <c r="J631" s="75"/>
      <c r="K631" s="75"/>
      <c r="L631" s="75"/>
    </row>
    <row r="632">
      <c r="J632" s="75"/>
      <c r="K632" s="75"/>
      <c r="L632" s="75"/>
    </row>
    <row r="633">
      <c r="J633" s="75"/>
      <c r="K633" s="75"/>
      <c r="L633" s="75"/>
    </row>
    <row r="634">
      <c r="J634" s="75"/>
      <c r="K634" s="75"/>
      <c r="L634" s="75"/>
    </row>
    <row r="635">
      <c r="J635" s="75"/>
      <c r="K635" s="75"/>
      <c r="L635" s="75"/>
    </row>
    <row r="636">
      <c r="J636" s="75"/>
      <c r="K636" s="75"/>
      <c r="L636" s="75"/>
    </row>
    <row r="637">
      <c r="J637" s="75"/>
      <c r="K637" s="75"/>
      <c r="L637" s="75"/>
    </row>
    <row r="638">
      <c r="J638" s="75"/>
      <c r="K638" s="75"/>
      <c r="L638" s="75"/>
    </row>
    <row r="639">
      <c r="J639" s="75"/>
      <c r="K639" s="75"/>
      <c r="L639" s="75"/>
    </row>
    <row r="640">
      <c r="J640" s="75"/>
      <c r="K640" s="75"/>
      <c r="L640" s="75"/>
    </row>
    <row r="641">
      <c r="J641" s="75"/>
      <c r="K641" s="75"/>
      <c r="L641" s="75"/>
    </row>
    <row r="642">
      <c r="J642" s="75"/>
      <c r="K642" s="75"/>
      <c r="L642" s="75"/>
    </row>
    <row r="643">
      <c r="J643" s="75"/>
      <c r="K643" s="75"/>
      <c r="L643" s="75"/>
    </row>
    <row r="644">
      <c r="J644" s="75"/>
      <c r="K644" s="75"/>
      <c r="L644" s="75"/>
    </row>
    <row r="645">
      <c r="J645" s="75"/>
      <c r="K645" s="75"/>
      <c r="L645" s="75"/>
    </row>
    <row r="646">
      <c r="J646" s="75"/>
      <c r="K646" s="75"/>
      <c r="L646" s="75"/>
    </row>
    <row r="647">
      <c r="J647" s="75"/>
      <c r="K647" s="75"/>
      <c r="L647" s="75"/>
    </row>
    <row r="648">
      <c r="J648" s="75"/>
      <c r="K648" s="75"/>
      <c r="L648" s="75"/>
    </row>
    <row r="649">
      <c r="J649" s="75"/>
      <c r="K649" s="75"/>
      <c r="L649" s="75"/>
    </row>
    <row r="650">
      <c r="J650" s="75"/>
      <c r="K650" s="75"/>
      <c r="L650" s="75"/>
    </row>
    <row r="651">
      <c r="J651" s="75"/>
      <c r="K651" s="75"/>
      <c r="L651" s="75"/>
    </row>
    <row r="652">
      <c r="J652" s="75"/>
      <c r="K652" s="75"/>
      <c r="L652" s="75"/>
    </row>
    <row r="653">
      <c r="J653" s="75"/>
      <c r="K653" s="75"/>
      <c r="L653" s="75"/>
    </row>
    <row r="654">
      <c r="J654" s="75"/>
      <c r="K654" s="75"/>
      <c r="L654" s="75"/>
    </row>
    <row r="655">
      <c r="J655" s="75"/>
      <c r="K655" s="75"/>
      <c r="L655" s="75"/>
    </row>
    <row r="656">
      <c r="J656" s="75"/>
      <c r="K656" s="75"/>
      <c r="L656" s="75"/>
    </row>
    <row r="657">
      <c r="J657" s="75"/>
      <c r="K657" s="75"/>
      <c r="L657" s="75"/>
    </row>
    <row r="658">
      <c r="J658" s="75"/>
      <c r="K658" s="75"/>
      <c r="L658" s="75"/>
    </row>
    <row r="659">
      <c r="J659" s="75"/>
      <c r="K659" s="75"/>
      <c r="L659" s="75"/>
    </row>
    <row r="660">
      <c r="J660" s="75"/>
      <c r="K660" s="75"/>
      <c r="L660" s="75"/>
    </row>
    <row r="661">
      <c r="J661" s="75"/>
      <c r="K661" s="75"/>
      <c r="L661" s="75"/>
    </row>
    <row r="662">
      <c r="J662" s="75"/>
      <c r="K662" s="75"/>
      <c r="L662" s="75"/>
    </row>
    <row r="663">
      <c r="J663" s="75"/>
      <c r="K663" s="75"/>
      <c r="L663" s="75"/>
    </row>
    <row r="664">
      <c r="J664" s="75"/>
      <c r="K664" s="75"/>
      <c r="L664" s="75"/>
    </row>
    <row r="665">
      <c r="J665" s="75"/>
      <c r="K665" s="75"/>
      <c r="L665" s="75"/>
    </row>
    <row r="666">
      <c r="J666" s="75"/>
      <c r="K666" s="75"/>
      <c r="L666" s="75"/>
    </row>
    <row r="667">
      <c r="J667" s="75"/>
      <c r="K667" s="75"/>
      <c r="L667" s="75"/>
    </row>
    <row r="668">
      <c r="J668" s="75"/>
      <c r="K668" s="75"/>
      <c r="L668" s="75"/>
    </row>
    <row r="669">
      <c r="J669" s="75"/>
      <c r="K669" s="75"/>
      <c r="L669" s="75"/>
    </row>
    <row r="670">
      <c r="J670" s="75"/>
      <c r="K670" s="75"/>
      <c r="L670" s="75"/>
    </row>
    <row r="671">
      <c r="J671" s="75"/>
      <c r="K671" s="75"/>
      <c r="L671" s="75"/>
    </row>
    <row r="672">
      <c r="J672" s="75"/>
      <c r="K672" s="75"/>
      <c r="L672" s="75"/>
    </row>
    <row r="673">
      <c r="J673" s="75"/>
      <c r="K673" s="75"/>
      <c r="L673" s="75"/>
    </row>
    <row r="674">
      <c r="J674" s="75"/>
      <c r="K674" s="75"/>
      <c r="L674" s="75"/>
    </row>
    <row r="675">
      <c r="J675" s="75"/>
      <c r="K675" s="75"/>
      <c r="L675" s="75"/>
    </row>
    <row r="676">
      <c r="J676" s="75"/>
      <c r="K676" s="75"/>
      <c r="L676" s="75"/>
    </row>
    <row r="677">
      <c r="J677" s="75"/>
      <c r="K677" s="75"/>
      <c r="L677" s="75"/>
    </row>
    <row r="678">
      <c r="J678" s="75"/>
      <c r="K678" s="75"/>
      <c r="L678" s="75"/>
    </row>
    <row r="679">
      <c r="J679" s="75"/>
      <c r="K679" s="75"/>
      <c r="L679" s="75"/>
    </row>
    <row r="680">
      <c r="J680" s="75"/>
      <c r="K680" s="75"/>
      <c r="L680" s="75"/>
    </row>
    <row r="681">
      <c r="J681" s="75"/>
      <c r="K681" s="75"/>
      <c r="L681" s="75"/>
    </row>
    <row r="682">
      <c r="J682" s="75"/>
      <c r="K682" s="75"/>
      <c r="L682" s="75"/>
    </row>
    <row r="683">
      <c r="J683" s="75"/>
      <c r="K683" s="75"/>
      <c r="L683" s="75"/>
    </row>
    <row r="684">
      <c r="J684" s="75"/>
      <c r="K684" s="75"/>
      <c r="L684" s="75"/>
    </row>
    <row r="685">
      <c r="J685" s="75"/>
      <c r="K685" s="75"/>
      <c r="L685" s="75"/>
    </row>
    <row r="686">
      <c r="J686" s="75"/>
      <c r="K686" s="75"/>
      <c r="L686" s="75"/>
    </row>
    <row r="687">
      <c r="J687" s="75"/>
      <c r="K687" s="75"/>
      <c r="L687" s="75"/>
    </row>
    <row r="688">
      <c r="J688" s="75"/>
      <c r="K688" s="75"/>
      <c r="L688" s="75"/>
    </row>
    <row r="689">
      <c r="J689" s="75"/>
      <c r="K689" s="75"/>
      <c r="L689" s="75"/>
    </row>
    <row r="690">
      <c r="J690" s="75"/>
      <c r="K690" s="75"/>
      <c r="L690" s="75"/>
    </row>
    <row r="691">
      <c r="J691" s="75"/>
      <c r="K691" s="75"/>
      <c r="L691" s="75"/>
    </row>
    <row r="692">
      <c r="J692" s="75"/>
      <c r="K692" s="75"/>
      <c r="L692" s="75"/>
    </row>
    <row r="693">
      <c r="J693" s="75"/>
      <c r="K693" s="75"/>
      <c r="L693" s="75"/>
    </row>
    <row r="694">
      <c r="J694" s="75"/>
      <c r="K694" s="75"/>
      <c r="L694" s="75"/>
    </row>
    <row r="695">
      <c r="J695" s="75"/>
      <c r="K695" s="75"/>
      <c r="L695" s="75"/>
    </row>
    <row r="696">
      <c r="J696" s="75"/>
      <c r="K696" s="75"/>
      <c r="L696" s="75"/>
    </row>
    <row r="697">
      <c r="J697" s="75"/>
      <c r="K697" s="75"/>
      <c r="L697" s="75"/>
    </row>
    <row r="698">
      <c r="J698" s="75"/>
      <c r="K698" s="75"/>
      <c r="L698" s="75"/>
    </row>
    <row r="699">
      <c r="J699" s="75"/>
      <c r="K699" s="75"/>
      <c r="L699" s="75"/>
    </row>
    <row r="700">
      <c r="J700" s="75"/>
      <c r="K700" s="75"/>
      <c r="L700" s="75"/>
    </row>
    <row r="701">
      <c r="J701" s="75"/>
      <c r="K701" s="75"/>
      <c r="L701" s="75"/>
    </row>
    <row r="702">
      <c r="J702" s="75"/>
      <c r="K702" s="75"/>
      <c r="L702" s="75"/>
    </row>
    <row r="703">
      <c r="J703" s="75"/>
      <c r="K703" s="75"/>
      <c r="L703" s="75"/>
    </row>
    <row r="704">
      <c r="J704" s="75"/>
      <c r="K704" s="75"/>
      <c r="L704" s="75"/>
    </row>
    <row r="705">
      <c r="J705" s="75"/>
      <c r="K705" s="75"/>
      <c r="L705" s="75"/>
    </row>
    <row r="706">
      <c r="J706" s="75"/>
      <c r="K706" s="75"/>
      <c r="L706" s="75"/>
    </row>
    <row r="707">
      <c r="J707" s="75"/>
      <c r="K707" s="75"/>
      <c r="L707" s="75"/>
    </row>
    <row r="708">
      <c r="J708" s="75"/>
      <c r="K708" s="75"/>
      <c r="L708" s="75"/>
    </row>
    <row r="709">
      <c r="J709" s="75"/>
      <c r="K709" s="75"/>
      <c r="L709" s="75"/>
    </row>
    <row r="710">
      <c r="J710" s="75"/>
      <c r="K710" s="75"/>
      <c r="L710" s="75"/>
    </row>
    <row r="711">
      <c r="J711" s="75"/>
      <c r="K711" s="75"/>
      <c r="L711" s="75"/>
    </row>
    <row r="712">
      <c r="J712" s="75"/>
      <c r="K712" s="75"/>
      <c r="L712" s="75"/>
    </row>
    <row r="713">
      <c r="J713" s="75"/>
      <c r="K713" s="75"/>
      <c r="L713" s="75"/>
    </row>
    <row r="714">
      <c r="J714" s="75"/>
      <c r="K714" s="75"/>
      <c r="L714" s="75"/>
    </row>
    <row r="715">
      <c r="J715" s="75"/>
      <c r="K715" s="75"/>
      <c r="L715" s="75"/>
    </row>
    <row r="716">
      <c r="J716" s="75"/>
      <c r="K716" s="75"/>
      <c r="L716" s="75"/>
    </row>
    <row r="717">
      <c r="J717" s="75"/>
      <c r="K717" s="75"/>
      <c r="L717" s="75"/>
    </row>
    <row r="718">
      <c r="J718" s="75"/>
      <c r="K718" s="75"/>
      <c r="L718" s="75"/>
    </row>
    <row r="719">
      <c r="J719" s="75"/>
      <c r="K719" s="75"/>
      <c r="L719" s="75"/>
    </row>
    <row r="720">
      <c r="J720" s="75"/>
      <c r="K720" s="75"/>
      <c r="L720" s="75"/>
    </row>
    <row r="721">
      <c r="J721" s="75"/>
      <c r="K721" s="75"/>
      <c r="L721" s="75"/>
    </row>
    <row r="722">
      <c r="J722" s="75"/>
      <c r="K722" s="75"/>
      <c r="L722" s="75"/>
    </row>
    <row r="723">
      <c r="J723" s="75"/>
      <c r="K723" s="75"/>
      <c r="L723" s="75"/>
    </row>
    <row r="724">
      <c r="J724" s="75"/>
      <c r="K724" s="75"/>
      <c r="L724" s="75"/>
    </row>
    <row r="725">
      <c r="J725" s="75"/>
      <c r="K725" s="75"/>
      <c r="L725" s="75"/>
    </row>
    <row r="726">
      <c r="J726" s="75"/>
      <c r="K726" s="75"/>
      <c r="L726" s="75"/>
    </row>
    <row r="727">
      <c r="J727" s="75"/>
      <c r="K727" s="75"/>
      <c r="L727" s="75"/>
    </row>
    <row r="728">
      <c r="J728" s="75"/>
      <c r="K728" s="75"/>
      <c r="L728" s="75"/>
    </row>
    <row r="729">
      <c r="J729" s="75"/>
      <c r="K729" s="75"/>
      <c r="L729" s="75"/>
    </row>
    <row r="730">
      <c r="J730" s="75"/>
      <c r="K730" s="75"/>
      <c r="L730" s="75"/>
    </row>
    <row r="731">
      <c r="J731" s="75"/>
      <c r="K731" s="75"/>
      <c r="L731" s="75"/>
    </row>
    <row r="732">
      <c r="J732" s="75"/>
      <c r="K732" s="75"/>
      <c r="L732" s="75"/>
    </row>
    <row r="733">
      <c r="J733" s="75"/>
      <c r="K733" s="75"/>
      <c r="L733" s="75"/>
    </row>
    <row r="734">
      <c r="J734" s="75"/>
      <c r="K734" s="75"/>
      <c r="L734" s="75"/>
    </row>
    <row r="735">
      <c r="J735" s="75"/>
      <c r="K735" s="75"/>
      <c r="L735" s="75"/>
    </row>
    <row r="736">
      <c r="J736" s="75"/>
      <c r="K736" s="75"/>
      <c r="L736" s="75"/>
    </row>
    <row r="737">
      <c r="J737" s="75"/>
      <c r="K737" s="75"/>
      <c r="L737" s="75"/>
    </row>
    <row r="738">
      <c r="J738" s="75"/>
      <c r="K738" s="75"/>
      <c r="L738" s="75"/>
    </row>
    <row r="739">
      <c r="J739" s="75"/>
      <c r="K739" s="75"/>
      <c r="L739" s="75"/>
    </row>
    <row r="740">
      <c r="J740" s="75"/>
      <c r="K740" s="75"/>
      <c r="L740" s="75"/>
    </row>
    <row r="741">
      <c r="J741" s="75"/>
      <c r="K741" s="75"/>
      <c r="L741" s="75"/>
    </row>
    <row r="742">
      <c r="J742" s="75"/>
      <c r="K742" s="75"/>
      <c r="L742" s="75"/>
    </row>
    <row r="743">
      <c r="J743" s="75"/>
      <c r="K743" s="75"/>
      <c r="L743" s="75"/>
    </row>
    <row r="744">
      <c r="J744" s="75"/>
      <c r="K744" s="75"/>
      <c r="L744" s="75"/>
    </row>
    <row r="745">
      <c r="J745" s="75"/>
      <c r="K745" s="75"/>
      <c r="L745" s="75"/>
    </row>
    <row r="746">
      <c r="J746" s="75"/>
      <c r="K746" s="75"/>
      <c r="L746" s="75"/>
    </row>
    <row r="747">
      <c r="J747" s="75"/>
      <c r="K747" s="75"/>
      <c r="L747" s="75"/>
    </row>
    <row r="748">
      <c r="J748" s="75"/>
      <c r="K748" s="75"/>
      <c r="L748" s="75"/>
    </row>
    <row r="749">
      <c r="J749" s="75"/>
      <c r="K749" s="75"/>
      <c r="L749" s="75"/>
    </row>
    <row r="750">
      <c r="J750" s="75"/>
      <c r="K750" s="75"/>
      <c r="L750" s="75"/>
    </row>
    <row r="751">
      <c r="J751" s="75"/>
      <c r="K751" s="75"/>
      <c r="L751" s="75"/>
    </row>
    <row r="752">
      <c r="J752" s="75"/>
      <c r="K752" s="75"/>
      <c r="L752" s="75"/>
    </row>
    <row r="753">
      <c r="J753" s="75"/>
      <c r="K753" s="75"/>
      <c r="L753" s="75"/>
    </row>
    <row r="754">
      <c r="J754" s="75"/>
      <c r="K754" s="75"/>
      <c r="L754" s="75"/>
    </row>
    <row r="755">
      <c r="J755" s="75"/>
      <c r="K755" s="75"/>
      <c r="L755" s="75"/>
    </row>
    <row r="756">
      <c r="J756" s="75"/>
      <c r="K756" s="75"/>
      <c r="L756" s="75"/>
    </row>
    <row r="757">
      <c r="J757" s="75"/>
      <c r="K757" s="75"/>
      <c r="L757" s="75"/>
    </row>
    <row r="758">
      <c r="J758" s="75"/>
      <c r="K758" s="75"/>
      <c r="L758" s="75"/>
    </row>
    <row r="759">
      <c r="J759" s="75"/>
      <c r="K759" s="75"/>
      <c r="L759" s="75"/>
    </row>
    <row r="760">
      <c r="J760" s="75"/>
      <c r="K760" s="75"/>
      <c r="L760" s="75"/>
    </row>
    <row r="761">
      <c r="J761" s="75"/>
      <c r="K761" s="75"/>
      <c r="L761" s="75"/>
    </row>
    <row r="762">
      <c r="J762" s="75"/>
      <c r="K762" s="75"/>
      <c r="L762" s="75"/>
    </row>
    <row r="763">
      <c r="J763" s="75"/>
      <c r="K763" s="75"/>
      <c r="L763" s="75"/>
    </row>
    <row r="764">
      <c r="J764" s="75"/>
      <c r="K764" s="75"/>
      <c r="L764" s="75"/>
    </row>
    <row r="765">
      <c r="J765" s="75"/>
      <c r="K765" s="75"/>
      <c r="L765" s="75"/>
    </row>
    <row r="766">
      <c r="J766" s="75"/>
      <c r="K766" s="75"/>
      <c r="L766" s="75"/>
    </row>
    <row r="767">
      <c r="J767" s="75"/>
      <c r="K767" s="75"/>
      <c r="L767" s="75"/>
    </row>
    <row r="768">
      <c r="J768" s="75"/>
      <c r="K768" s="75"/>
      <c r="L768" s="75"/>
    </row>
    <row r="769">
      <c r="J769" s="75"/>
      <c r="K769" s="75"/>
      <c r="L769" s="75"/>
    </row>
    <row r="770">
      <c r="J770" s="75"/>
      <c r="K770" s="75"/>
      <c r="L770" s="75"/>
    </row>
    <row r="771">
      <c r="J771" s="75"/>
      <c r="K771" s="75"/>
      <c r="L771" s="75"/>
    </row>
    <row r="772">
      <c r="J772" s="75"/>
      <c r="K772" s="75"/>
      <c r="L772" s="75"/>
    </row>
    <row r="773">
      <c r="J773" s="75"/>
      <c r="K773" s="75"/>
      <c r="L773" s="75"/>
    </row>
    <row r="774">
      <c r="J774" s="75"/>
      <c r="K774" s="75"/>
      <c r="L774" s="75"/>
    </row>
    <row r="775">
      <c r="J775" s="75"/>
      <c r="K775" s="75"/>
      <c r="L775" s="75"/>
    </row>
    <row r="776">
      <c r="J776" s="75"/>
      <c r="K776" s="75"/>
      <c r="L776" s="75"/>
    </row>
    <row r="777">
      <c r="J777" s="75"/>
      <c r="K777" s="75"/>
      <c r="L777" s="75"/>
    </row>
    <row r="778">
      <c r="J778" s="75"/>
      <c r="K778" s="75"/>
      <c r="L778" s="75"/>
    </row>
    <row r="779">
      <c r="J779" s="75"/>
      <c r="K779" s="75"/>
      <c r="L779" s="75"/>
    </row>
    <row r="780">
      <c r="J780" s="75"/>
      <c r="K780" s="75"/>
      <c r="L780" s="75"/>
    </row>
    <row r="781">
      <c r="J781" s="75"/>
      <c r="K781" s="75"/>
      <c r="L781" s="75"/>
    </row>
    <row r="782">
      <c r="J782" s="75"/>
      <c r="K782" s="75"/>
      <c r="L782" s="75"/>
    </row>
    <row r="783">
      <c r="J783" s="75"/>
      <c r="K783" s="75"/>
      <c r="L783" s="75"/>
    </row>
    <row r="784">
      <c r="J784" s="75"/>
      <c r="K784" s="75"/>
      <c r="L784" s="75"/>
    </row>
    <row r="785">
      <c r="J785" s="75"/>
      <c r="K785" s="75"/>
      <c r="L785" s="75"/>
    </row>
    <row r="786">
      <c r="J786" s="75"/>
      <c r="K786" s="75"/>
      <c r="L786" s="75"/>
    </row>
    <row r="787">
      <c r="J787" s="75"/>
      <c r="K787" s="75"/>
      <c r="L787" s="75"/>
    </row>
    <row r="788">
      <c r="J788" s="75"/>
      <c r="K788" s="75"/>
      <c r="L788" s="75"/>
    </row>
    <row r="789">
      <c r="J789" s="75"/>
      <c r="K789" s="75"/>
      <c r="L789" s="75"/>
    </row>
    <row r="790">
      <c r="J790" s="75"/>
      <c r="K790" s="75"/>
      <c r="L790" s="75"/>
    </row>
    <row r="791">
      <c r="J791" s="75"/>
      <c r="K791" s="75"/>
      <c r="L791" s="75"/>
    </row>
    <row r="792">
      <c r="J792" s="75"/>
      <c r="K792" s="75"/>
      <c r="L792" s="75"/>
    </row>
    <row r="793">
      <c r="J793" s="75"/>
      <c r="K793" s="75"/>
      <c r="L793" s="75"/>
    </row>
    <row r="794">
      <c r="J794" s="75"/>
      <c r="K794" s="75"/>
      <c r="L794" s="75"/>
    </row>
    <row r="795">
      <c r="J795" s="75"/>
      <c r="K795" s="75"/>
      <c r="L795" s="75"/>
    </row>
    <row r="796">
      <c r="J796" s="75"/>
      <c r="K796" s="75"/>
      <c r="L796" s="75"/>
    </row>
    <row r="797">
      <c r="J797" s="75"/>
      <c r="K797" s="75"/>
      <c r="L797" s="75"/>
    </row>
    <row r="798">
      <c r="J798" s="75"/>
      <c r="K798" s="75"/>
      <c r="L798" s="75"/>
    </row>
    <row r="799">
      <c r="J799" s="75"/>
      <c r="K799" s="75"/>
      <c r="L799" s="75"/>
    </row>
    <row r="800">
      <c r="J800" s="75"/>
      <c r="K800" s="75"/>
      <c r="L800" s="75"/>
    </row>
    <row r="801">
      <c r="J801" s="75"/>
      <c r="K801" s="75"/>
      <c r="L801" s="75"/>
    </row>
    <row r="802">
      <c r="J802" s="75"/>
      <c r="K802" s="75"/>
      <c r="L802" s="75"/>
    </row>
    <row r="803">
      <c r="J803" s="75"/>
      <c r="K803" s="75"/>
      <c r="L803" s="75"/>
    </row>
    <row r="804">
      <c r="J804" s="75"/>
      <c r="K804" s="75"/>
      <c r="L804" s="75"/>
    </row>
    <row r="805">
      <c r="J805" s="75"/>
      <c r="K805" s="75"/>
      <c r="L805" s="75"/>
    </row>
    <row r="806">
      <c r="J806" s="75"/>
      <c r="K806" s="75"/>
      <c r="L806" s="75"/>
    </row>
    <row r="807">
      <c r="J807" s="75"/>
      <c r="K807" s="75"/>
      <c r="L807" s="75"/>
    </row>
    <row r="808">
      <c r="J808" s="75"/>
      <c r="K808" s="75"/>
      <c r="L808" s="75"/>
    </row>
    <row r="809">
      <c r="J809" s="75"/>
      <c r="K809" s="75"/>
      <c r="L809" s="75"/>
    </row>
    <row r="810">
      <c r="J810" s="75"/>
      <c r="K810" s="75"/>
      <c r="L810" s="75"/>
    </row>
    <row r="811">
      <c r="J811" s="75"/>
      <c r="K811" s="75"/>
      <c r="L811" s="75"/>
    </row>
    <row r="812">
      <c r="J812" s="75"/>
      <c r="K812" s="75"/>
      <c r="L812" s="75"/>
    </row>
    <row r="813">
      <c r="J813" s="75"/>
      <c r="K813" s="75"/>
      <c r="L813" s="75"/>
    </row>
    <row r="814">
      <c r="J814" s="75"/>
      <c r="K814" s="75"/>
      <c r="L814" s="75"/>
    </row>
    <row r="815">
      <c r="J815" s="75"/>
      <c r="K815" s="75"/>
      <c r="L815" s="75"/>
    </row>
    <row r="816">
      <c r="J816" s="75"/>
      <c r="K816" s="75"/>
      <c r="L816" s="75"/>
    </row>
    <row r="817">
      <c r="J817" s="75"/>
      <c r="K817" s="75"/>
      <c r="L817" s="75"/>
    </row>
    <row r="818">
      <c r="J818" s="75"/>
      <c r="K818" s="75"/>
      <c r="L818" s="75"/>
    </row>
    <row r="819">
      <c r="J819" s="75"/>
      <c r="K819" s="75"/>
      <c r="L819" s="75"/>
    </row>
    <row r="820">
      <c r="J820" s="75"/>
      <c r="K820" s="75"/>
      <c r="L820" s="75"/>
    </row>
    <row r="821">
      <c r="J821" s="75"/>
      <c r="K821" s="75"/>
      <c r="L821" s="75"/>
    </row>
    <row r="822">
      <c r="J822" s="75"/>
      <c r="K822" s="75"/>
      <c r="L822" s="75"/>
    </row>
    <row r="823">
      <c r="J823" s="75"/>
      <c r="K823" s="75"/>
      <c r="L823" s="75"/>
    </row>
    <row r="824">
      <c r="J824" s="75"/>
      <c r="K824" s="75"/>
      <c r="L824" s="75"/>
    </row>
    <row r="825">
      <c r="J825" s="75"/>
      <c r="K825" s="75"/>
      <c r="L825" s="75"/>
    </row>
    <row r="826">
      <c r="J826" s="75"/>
      <c r="K826" s="75"/>
      <c r="L826" s="75"/>
    </row>
    <row r="827">
      <c r="J827" s="75"/>
      <c r="K827" s="75"/>
      <c r="L827" s="75"/>
    </row>
    <row r="828">
      <c r="J828" s="75"/>
      <c r="K828" s="75"/>
      <c r="L828" s="75"/>
    </row>
    <row r="829">
      <c r="J829" s="75"/>
      <c r="K829" s="75"/>
      <c r="L829" s="75"/>
    </row>
    <row r="830">
      <c r="J830" s="75"/>
      <c r="K830" s="75"/>
      <c r="L830" s="75"/>
    </row>
    <row r="831">
      <c r="J831" s="75"/>
      <c r="K831" s="75"/>
      <c r="L831" s="75"/>
    </row>
    <row r="832">
      <c r="J832" s="75"/>
      <c r="K832" s="75"/>
      <c r="L832" s="75"/>
    </row>
    <row r="833">
      <c r="J833" s="75"/>
      <c r="K833" s="75"/>
      <c r="L833" s="75"/>
    </row>
    <row r="834">
      <c r="J834" s="75"/>
      <c r="K834" s="75"/>
      <c r="L834" s="75"/>
    </row>
    <row r="835">
      <c r="J835" s="75"/>
      <c r="K835" s="75"/>
      <c r="L835" s="75"/>
    </row>
    <row r="836">
      <c r="J836" s="75"/>
      <c r="K836" s="75"/>
      <c r="L836" s="75"/>
    </row>
    <row r="837">
      <c r="J837" s="75"/>
      <c r="K837" s="75"/>
      <c r="L837" s="75"/>
    </row>
    <row r="838">
      <c r="J838" s="75"/>
      <c r="K838" s="75"/>
      <c r="L838" s="75"/>
    </row>
    <row r="839">
      <c r="J839" s="75"/>
      <c r="K839" s="75"/>
      <c r="L839" s="75"/>
    </row>
    <row r="840">
      <c r="J840" s="75"/>
      <c r="K840" s="75"/>
      <c r="L840" s="75"/>
    </row>
    <row r="841">
      <c r="J841" s="75"/>
      <c r="K841" s="75"/>
      <c r="L841" s="75"/>
    </row>
    <row r="842">
      <c r="J842" s="75"/>
      <c r="K842" s="75"/>
      <c r="L842" s="75"/>
    </row>
    <row r="843">
      <c r="J843" s="75"/>
      <c r="K843" s="75"/>
      <c r="L843" s="75"/>
    </row>
    <row r="844">
      <c r="J844" s="75"/>
      <c r="K844" s="75"/>
      <c r="L844" s="75"/>
    </row>
    <row r="845">
      <c r="J845" s="75"/>
      <c r="K845" s="75"/>
      <c r="L845" s="75"/>
    </row>
    <row r="846">
      <c r="J846" s="75"/>
      <c r="K846" s="75"/>
      <c r="L846" s="75"/>
    </row>
    <row r="847">
      <c r="J847" s="75"/>
      <c r="K847" s="75"/>
      <c r="L847" s="75"/>
    </row>
    <row r="848">
      <c r="J848" s="75"/>
      <c r="K848" s="75"/>
      <c r="L848" s="75"/>
    </row>
    <row r="849">
      <c r="J849" s="75"/>
      <c r="K849" s="75"/>
      <c r="L849" s="75"/>
    </row>
    <row r="850">
      <c r="J850" s="75"/>
      <c r="K850" s="75"/>
      <c r="L850" s="75"/>
    </row>
    <row r="851">
      <c r="J851" s="75"/>
      <c r="K851" s="75"/>
      <c r="L851" s="75"/>
    </row>
    <row r="852">
      <c r="J852" s="75"/>
      <c r="K852" s="75"/>
      <c r="L852" s="75"/>
    </row>
    <row r="853">
      <c r="J853" s="75"/>
      <c r="K853" s="75"/>
      <c r="L853" s="75"/>
    </row>
    <row r="854">
      <c r="J854" s="75"/>
      <c r="K854" s="75"/>
      <c r="L854" s="75"/>
    </row>
    <row r="855">
      <c r="J855" s="75"/>
      <c r="K855" s="75"/>
      <c r="L855" s="75"/>
    </row>
    <row r="856">
      <c r="J856" s="75"/>
      <c r="K856" s="75"/>
      <c r="L856" s="75"/>
    </row>
    <row r="857">
      <c r="J857" s="75"/>
      <c r="K857" s="75"/>
      <c r="L857" s="75"/>
    </row>
    <row r="858">
      <c r="J858" s="75"/>
      <c r="K858" s="75"/>
      <c r="L858" s="75"/>
    </row>
    <row r="859">
      <c r="J859" s="75"/>
      <c r="K859" s="75"/>
      <c r="L859" s="75"/>
    </row>
    <row r="860">
      <c r="J860" s="75"/>
      <c r="K860" s="75"/>
      <c r="L860" s="75"/>
    </row>
    <row r="861">
      <c r="J861" s="75"/>
      <c r="K861" s="75"/>
      <c r="L861" s="75"/>
    </row>
    <row r="862">
      <c r="J862" s="75"/>
      <c r="K862" s="75"/>
      <c r="L862" s="75"/>
    </row>
    <row r="863">
      <c r="J863" s="75"/>
      <c r="K863" s="75"/>
      <c r="L863" s="75"/>
    </row>
    <row r="864">
      <c r="J864" s="75"/>
      <c r="K864" s="75"/>
      <c r="L864" s="75"/>
    </row>
    <row r="865">
      <c r="J865" s="75"/>
      <c r="K865" s="75"/>
      <c r="L865" s="75"/>
    </row>
    <row r="866">
      <c r="J866" s="75"/>
      <c r="K866" s="75"/>
      <c r="L866" s="75"/>
    </row>
    <row r="867">
      <c r="J867" s="75"/>
      <c r="K867" s="75"/>
      <c r="L867" s="75"/>
    </row>
    <row r="868">
      <c r="J868" s="75"/>
      <c r="K868" s="75"/>
      <c r="L868" s="75"/>
    </row>
    <row r="869">
      <c r="J869" s="75"/>
      <c r="K869" s="75"/>
      <c r="L869" s="75"/>
    </row>
    <row r="870">
      <c r="J870" s="75"/>
      <c r="K870" s="75"/>
      <c r="L870" s="75"/>
    </row>
    <row r="871">
      <c r="J871" s="75"/>
      <c r="K871" s="75"/>
      <c r="L871" s="75"/>
    </row>
    <row r="872">
      <c r="J872" s="75"/>
      <c r="K872" s="75"/>
      <c r="L872" s="75"/>
    </row>
    <row r="873">
      <c r="J873" s="75"/>
      <c r="K873" s="75"/>
      <c r="L873" s="75"/>
    </row>
    <row r="874">
      <c r="J874" s="75"/>
      <c r="K874" s="75"/>
      <c r="L874" s="75"/>
    </row>
    <row r="875">
      <c r="J875" s="75"/>
      <c r="K875" s="75"/>
      <c r="L875" s="75"/>
    </row>
    <row r="876">
      <c r="J876" s="75"/>
      <c r="K876" s="75"/>
      <c r="L876" s="75"/>
    </row>
    <row r="877">
      <c r="J877" s="75"/>
      <c r="K877" s="75"/>
      <c r="L877" s="75"/>
    </row>
    <row r="878">
      <c r="J878" s="75"/>
      <c r="K878" s="75"/>
      <c r="L878" s="75"/>
    </row>
    <row r="879">
      <c r="J879" s="75"/>
      <c r="K879" s="75"/>
      <c r="L879" s="75"/>
    </row>
    <row r="880">
      <c r="J880" s="75"/>
      <c r="K880" s="75"/>
      <c r="L880" s="75"/>
    </row>
    <row r="881">
      <c r="J881" s="75"/>
      <c r="K881" s="75"/>
      <c r="L881" s="75"/>
    </row>
    <row r="882">
      <c r="J882" s="75"/>
      <c r="K882" s="75"/>
      <c r="L882" s="75"/>
    </row>
    <row r="883">
      <c r="J883" s="75"/>
      <c r="K883" s="75"/>
      <c r="L883" s="75"/>
    </row>
    <row r="884">
      <c r="J884" s="75"/>
      <c r="K884" s="75"/>
      <c r="L884" s="75"/>
    </row>
    <row r="885">
      <c r="J885" s="75"/>
      <c r="K885" s="75"/>
      <c r="L885" s="75"/>
    </row>
    <row r="886">
      <c r="J886" s="75"/>
      <c r="K886" s="75"/>
      <c r="L886" s="75"/>
    </row>
    <row r="887">
      <c r="J887" s="75"/>
      <c r="K887" s="75"/>
      <c r="L887" s="75"/>
    </row>
    <row r="888">
      <c r="J888" s="75"/>
      <c r="K888" s="75"/>
      <c r="L888" s="75"/>
    </row>
    <row r="889">
      <c r="J889" s="75"/>
      <c r="K889" s="75"/>
      <c r="L889" s="75"/>
    </row>
    <row r="890">
      <c r="J890" s="75"/>
      <c r="K890" s="75"/>
      <c r="L890" s="75"/>
    </row>
    <row r="891">
      <c r="J891" s="75"/>
      <c r="K891" s="75"/>
      <c r="L891" s="75"/>
    </row>
    <row r="892">
      <c r="J892" s="75"/>
      <c r="K892" s="75"/>
      <c r="L892" s="75"/>
    </row>
    <row r="893">
      <c r="J893" s="75"/>
      <c r="K893" s="75"/>
      <c r="L893" s="75"/>
    </row>
    <row r="894">
      <c r="J894" s="75"/>
      <c r="K894" s="75"/>
      <c r="L894" s="75"/>
    </row>
    <row r="895">
      <c r="J895" s="75"/>
      <c r="K895" s="75"/>
      <c r="L895" s="75"/>
    </row>
    <row r="896">
      <c r="J896" s="75"/>
      <c r="K896" s="75"/>
      <c r="L896" s="75"/>
    </row>
    <row r="897">
      <c r="J897" s="75"/>
      <c r="K897" s="75"/>
      <c r="L897" s="75"/>
    </row>
    <row r="898">
      <c r="J898" s="75"/>
      <c r="K898" s="75"/>
      <c r="L898" s="75"/>
    </row>
    <row r="899">
      <c r="J899" s="75"/>
      <c r="K899" s="75"/>
      <c r="L899" s="75"/>
    </row>
    <row r="900">
      <c r="J900" s="75"/>
      <c r="K900" s="75"/>
      <c r="L900" s="75"/>
    </row>
    <row r="901">
      <c r="J901" s="75"/>
      <c r="K901" s="75"/>
      <c r="L901" s="75"/>
    </row>
    <row r="902">
      <c r="J902" s="75"/>
      <c r="K902" s="75"/>
      <c r="L902" s="75"/>
    </row>
    <row r="903">
      <c r="J903" s="75"/>
      <c r="K903" s="75"/>
      <c r="L903" s="75"/>
    </row>
    <row r="904">
      <c r="J904" s="75"/>
      <c r="K904" s="75"/>
      <c r="L904" s="75"/>
    </row>
    <row r="905">
      <c r="J905" s="75"/>
      <c r="K905" s="75"/>
      <c r="L905" s="75"/>
    </row>
    <row r="906">
      <c r="J906" s="75"/>
      <c r="K906" s="75"/>
      <c r="L906" s="75"/>
    </row>
    <row r="907">
      <c r="J907" s="75"/>
      <c r="K907" s="75"/>
      <c r="L907" s="75"/>
    </row>
    <row r="908">
      <c r="J908" s="75"/>
      <c r="K908" s="75"/>
      <c r="L908" s="75"/>
    </row>
    <row r="909">
      <c r="J909" s="75"/>
      <c r="K909" s="75"/>
      <c r="L909" s="75"/>
    </row>
    <row r="910">
      <c r="J910" s="75"/>
      <c r="K910" s="75"/>
      <c r="L910" s="75"/>
    </row>
    <row r="911">
      <c r="J911" s="75"/>
      <c r="K911" s="75"/>
      <c r="L911" s="75"/>
    </row>
    <row r="912">
      <c r="J912" s="75"/>
      <c r="K912" s="75"/>
      <c r="L912" s="75"/>
    </row>
    <row r="913">
      <c r="J913" s="75"/>
      <c r="K913" s="75"/>
      <c r="L913" s="75"/>
    </row>
    <row r="914">
      <c r="J914" s="75"/>
      <c r="K914" s="75"/>
      <c r="L914" s="75"/>
    </row>
    <row r="915">
      <c r="J915" s="75"/>
      <c r="K915" s="75"/>
      <c r="L915" s="75"/>
    </row>
    <row r="916">
      <c r="J916" s="75"/>
      <c r="K916" s="75"/>
      <c r="L916" s="75"/>
    </row>
    <row r="917">
      <c r="J917" s="75"/>
      <c r="K917" s="75"/>
      <c r="L917" s="75"/>
    </row>
    <row r="918">
      <c r="J918" s="75"/>
      <c r="K918" s="75"/>
      <c r="L918" s="75"/>
    </row>
    <row r="919">
      <c r="J919" s="75"/>
      <c r="K919" s="75"/>
      <c r="L919" s="75"/>
    </row>
    <row r="920">
      <c r="J920" s="75"/>
      <c r="K920" s="75"/>
      <c r="L920" s="75"/>
    </row>
    <row r="921">
      <c r="J921" s="75"/>
      <c r="K921" s="75"/>
      <c r="L921" s="75"/>
    </row>
    <row r="922">
      <c r="J922" s="75"/>
      <c r="K922" s="75"/>
      <c r="L922" s="75"/>
    </row>
    <row r="923">
      <c r="J923" s="75"/>
      <c r="K923" s="75"/>
      <c r="L923" s="75"/>
    </row>
    <row r="924">
      <c r="J924" s="75"/>
      <c r="K924" s="75"/>
      <c r="L924" s="75"/>
    </row>
    <row r="925">
      <c r="J925" s="75"/>
      <c r="K925" s="75"/>
      <c r="L925" s="75"/>
    </row>
    <row r="926">
      <c r="J926" s="75"/>
      <c r="K926" s="75"/>
      <c r="L926" s="75"/>
    </row>
    <row r="927">
      <c r="J927" s="75"/>
      <c r="K927" s="75"/>
      <c r="L927" s="75"/>
    </row>
    <row r="928">
      <c r="J928" s="75"/>
      <c r="K928" s="75"/>
      <c r="L928" s="75"/>
    </row>
    <row r="929">
      <c r="J929" s="75"/>
      <c r="K929" s="75"/>
      <c r="L929" s="75"/>
    </row>
    <row r="930">
      <c r="J930" s="75"/>
      <c r="K930" s="75"/>
      <c r="L930" s="75"/>
    </row>
    <row r="931">
      <c r="J931" s="75"/>
      <c r="K931" s="75"/>
      <c r="L931" s="75"/>
    </row>
    <row r="932">
      <c r="J932" s="75"/>
      <c r="K932" s="75"/>
      <c r="L932" s="75"/>
    </row>
    <row r="933">
      <c r="J933" s="75"/>
      <c r="K933" s="75"/>
      <c r="L933" s="75"/>
    </row>
    <row r="934">
      <c r="J934" s="75"/>
      <c r="K934" s="75"/>
      <c r="L934" s="75"/>
    </row>
    <row r="935">
      <c r="J935" s="75"/>
      <c r="K935" s="75"/>
      <c r="L935" s="75"/>
    </row>
    <row r="936">
      <c r="J936" s="75"/>
      <c r="K936" s="75"/>
      <c r="L936" s="75"/>
    </row>
    <row r="937">
      <c r="J937" s="75"/>
      <c r="K937" s="75"/>
      <c r="L937" s="75"/>
    </row>
    <row r="938">
      <c r="J938" s="75"/>
      <c r="K938" s="75"/>
      <c r="L938" s="75"/>
    </row>
    <row r="939">
      <c r="J939" s="75"/>
      <c r="K939" s="75"/>
      <c r="L939" s="75"/>
    </row>
    <row r="940">
      <c r="J940" s="75"/>
      <c r="K940" s="75"/>
      <c r="L940" s="75"/>
    </row>
    <row r="941">
      <c r="J941" s="75"/>
      <c r="K941" s="75"/>
      <c r="L941" s="75"/>
    </row>
    <row r="942">
      <c r="J942" s="75"/>
      <c r="K942" s="75"/>
      <c r="L942" s="75"/>
    </row>
    <row r="943">
      <c r="J943" s="75"/>
      <c r="K943" s="75"/>
      <c r="L943" s="75"/>
    </row>
    <row r="944">
      <c r="J944" s="75"/>
      <c r="K944" s="75"/>
      <c r="L944" s="75"/>
    </row>
    <row r="945">
      <c r="J945" s="75"/>
      <c r="K945" s="75"/>
      <c r="L945" s="75"/>
    </row>
    <row r="946">
      <c r="J946" s="75"/>
      <c r="K946" s="75"/>
      <c r="L946" s="75"/>
    </row>
    <row r="947">
      <c r="J947" s="75"/>
      <c r="K947" s="75"/>
      <c r="L947" s="75"/>
    </row>
    <row r="948">
      <c r="J948" s="75"/>
      <c r="K948" s="75"/>
      <c r="L948" s="75"/>
    </row>
    <row r="949">
      <c r="J949" s="75"/>
      <c r="K949" s="75"/>
      <c r="L949" s="75"/>
    </row>
    <row r="950">
      <c r="J950" s="75"/>
      <c r="K950" s="75"/>
      <c r="L950" s="75"/>
    </row>
    <row r="951">
      <c r="J951" s="75"/>
      <c r="K951" s="75"/>
      <c r="L951" s="75"/>
    </row>
    <row r="952">
      <c r="J952" s="75"/>
      <c r="K952" s="75"/>
      <c r="L952" s="75"/>
    </row>
    <row r="953">
      <c r="J953" s="75"/>
      <c r="K953" s="75"/>
      <c r="L953" s="75"/>
    </row>
    <row r="954">
      <c r="J954" s="75"/>
      <c r="K954" s="75"/>
      <c r="L954" s="75"/>
    </row>
    <row r="955">
      <c r="J955" s="75"/>
      <c r="K955" s="75"/>
      <c r="L955" s="75"/>
    </row>
    <row r="956">
      <c r="J956" s="75"/>
      <c r="K956" s="75"/>
      <c r="L956" s="75"/>
    </row>
    <row r="957">
      <c r="J957" s="75"/>
      <c r="K957" s="75"/>
      <c r="L957" s="75"/>
    </row>
    <row r="958">
      <c r="J958" s="75"/>
      <c r="K958" s="75"/>
      <c r="L958" s="75"/>
    </row>
    <row r="959">
      <c r="J959" s="75"/>
      <c r="K959" s="75"/>
      <c r="L959" s="75"/>
    </row>
    <row r="960">
      <c r="J960" s="75"/>
      <c r="K960" s="75"/>
      <c r="L960" s="75"/>
    </row>
    <row r="961">
      <c r="J961" s="75"/>
      <c r="K961" s="75"/>
      <c r="L961" s="75"/>
    </row>
    <row r="962">
      <c r="J962" s="75"/>
      <c r="K962" s="75"/>
      <c r="L962" s="75"/>
    </row>
    <row r="963">
      <c r="J963" s="75"/>
      <c r="K963" s="75"/>
      <c r="L963" s="75"/>
    </row>
    <row r="964">
      <c r="J964" s="75"/>
      <c r="K964" s="75"/>
      <c r="L964" s="75"/>
    </row>
    <row r="965">
      <c r="J965" s="75"/>
      <c r="K965" s="75"/>
      <c r="L965" s="75"/>
    </row>
    <row r="966">
      <c r="J966" s="75"/>
      <c r="K966" s="75"/>
      <c r="L966" s="75"/>
    </row>
    <row r="967">
      <c r="J967" s="75"/>
      <c r="K967" s="75"/>
      <c r="L967" s="75"/>
    </row>
    <row r="968">
      <c r="J968" s="75"/>
      <c r="K968" s="75"/>
      <c r="L968" s="75"/>
    </row>
    <row r="969">
      <c r="J969" s="75"/>
      <c r="K969" s="75"/>
      <c r="L969" s="75"/>
    </row>
    <row r="970">
      <c r="J970" s="75"/>
      <c r="K970" s="75"/>
      <c r="L970" s="75"/>
    </row>
    <row r="971">
      <c r="J971" s="75"/>
      <c r="K971" s="75"/>
      <c r="L971" s="75"/>
    </row>
    <row r="972">
      <c r="J972" s="75"/>
      <c r="K972" s="75"/>
      <c r="L972" s="75"/>
    </row>
    <row r="973">
      <c r="J973" s="75"/>
      <c r="K973" s="75"/>
      <c r="L973" s="75"/>
    </row>
    <row r="974">
      <c r="J974" s="75"/>
      <c r="K974" s="75"/>
      <c r="L974" s="75"/>
    </row>
    <row r="975">
      <c r="J975" s="75"/>
      <c r="K975" s="75"/>
      <c r="L975" s="75"/>
    </row>
    <row r="976">
      <c r="J976" s="75"/>
      <c r="K976" s="75"/>
      <c r="L976" s="75"/>
    </row>
    <row r="977">
      <c r="J977" s="75"/>
      <c r="K977" s="75"/>
      <c r="L977" s="75"/>
    </row>
    <row r="978">
      <c r="J978" s="75"/>
      <c r="K978" s="75"/>
      <c r="L978" s="75"/>
    </row>
    <row r="979">
      <c r="J979" s="75"/>
      <c r="K979" s="75"/>
      <c r="L979" s="75"/>
    </row>
    <row r="980">
      <c r="J980" s="75"/>
      <c r="K980" s="75"/>
      <c r="L980" s="75"/>
    </row>
    <row r="981">
      <c r="J981" s="75"/>
      <c r="K981" s="75"/>
      <c r="L981" s="75"/>
    </row>
    <row r="982">
      <c r="J982" s="75"/>
      <c r="K982" s="75"/>
      <c r="L982" s="75"/>
    </row>
    <row r="983">
      <c r="J983" s="75"/>
      <c r="K983" s="75"/>
      <c r="L983" s="75"/>
    </row>
    <row r="984">
      <c r="J984" s="75"/>
      <c r="K984" s="75"/>
      <c r="L984" s="75"/>
    </row>
    <row r="985">
      <c r="J985" s="75"/>
      <c r="K985" s="75"/>
      <c r="L985" s="75"/>
    </row>
    <row r="986">
      <c r="J986" s="75"/>
      <c r="K986" s="75"/>
      <c r="L986" s="75"/>
    </row>
    <row r="987">
      <c r="J987" s="75"/>
      <c r="K987" s="75"/>
      <c r="L987" s="75"/>
    </row>
    <row r="988">
      <c r="J988" s="75"/>
      <c r="K988" s="75"/>
      <c r="L988" s="75"/>
    </row>
    <row r="989">
      <c r="J989" s="75"/>
      <c r="K989" s="75"/>
      <c r="L989" s="75"/>
    </row>
    <row r="990">
      <c r="J990" s="75"/>
      <c r="K990" s="75"/>
      <c r="L990" s="75"/>
    </row>
    <row r="991">
      <c r="J991" s="75"/>
      <c r="K991" s="75"/>
      <c r="L991" s="75"/>
    </row>
    <row r="992">
      <c r="J992" s="75"/>
      <c r="K992" s="75"/>
      <c r="L992" s="75"/>
    </row>
    <row r="993">
      <c r="J993" s="75"/>
      <c r="K993" s="75"/>
      <c r="L993" s="75"/>
    </row>
    <row r="994">
      <c r="J994" s="75"/>
      <c r="K994" s="75"/>
      <c r="L994" s="75"/>
    </row>
    <row r="995">
      <c r="J995" s="75"/>
      <c r="K995" s="75"/>
      <c r="L995" s="75"/>
    </row>
    <row r="996">
      <c r="J996" s="75"/>
      <c r="K996" s="75"/>
      <c r="L996" s="75"/>
    </row>
    <row r="997">
      <c r="J997" s="75"/>
      <c r="K997" s="75"/>
      <c r="L997" s="75"/>
    </row>
    <row r="998">
      <c r="J998" s="75"/>
      <c r="K998" s="75"/>
      <c r="L998" s="75"/>
    </row>
    <row r="999">
      <c r="J999" s="75"/>
      <c r="K999" s="75"/>
      <c r="L999" s="75"/>
    </row>
    <row r="1000">
      <c r="J1000" s="75"/>
      <c r="K1000" s="75"/>
      <c r="L1000" s="75"/>
    </row>
    <row r="1001">
      <c r="J1001" s="75"/>
      <c r="K1001" s="75"/>
      <c r="L1001" s="75"/>
    </row>
  </sheetData>
  <autoFilter ref="$J$50:$Y$90"/>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hidden="1" min="1" max="1" width="34.38"/>
    <col customWidth="1" hidden="1" min="2" max="2" width="21.38"/>
    <col hidden="1" min="3" max="3" width="12.63"/>
    <col customWidth="1" min="4" max="4" width="49.25"/>
  </cols>
  <sheetData>
    <row r="1">
      <c r="A1" s="130"/>
      <c r="B1" s="130"/>
      <c r="C1" s="130"/>
      <c r="D1" s="131" t="s">
        <v>318</v>
      </c>
      <c r="E1" s="132"/>
      <c r="F1" s="132"/>
      <c r="G1" s="130"/>
      <c r="H1" s="130"/>
      <c r="I1" s="130"/>
      <c r="J1" s="130"/>
      <c r="K1" s="130"/>
      <c r="L1" s="130"/>
      <c r="M1" s="130"/>
      <c r="N1" s="133"/>
      <c r="O1" s="133"/>
      <c r="P1" s="133"/>
      <c r="Q1" s="133"/>
      <c r="R1" s="133"/>
      <c r="S1" s="133"/>
      <c r="T1" s="133"/>
      <c r="U1" s="133"/>
      <c r="V1" s="133"/>
      <c r="W1" s="133"/>
      <c r="X1" s="133"/>
      <c r="Y1" s="133"/>
      <c r="Z1" s="133"/>
    </row>
    <row r="2">
      <c r="A2" s="134" t="s">
        <v>253</v>
      </c>
      <c r="B2" s="134" t="s">
        <v>254</v>
      </c>
      <c r="C2" s="130"/>
      <c r="D2" s="135" t="s">
        <v>319</v>
      </c>
      <c r="E2" s="135" t="s">
        <v>91</v>
      </c>
      <c r="F2" s="135" t="s">
        <v>94</v>
      </c>
      <c r="G2" s="130"/>
      <c r="H2" s="130"/>
      <c r="I2" s="130"/>
      <c r="J2" s="130"/>
      <c r="K2" s="130"/>
      <c r="L2" s="130"/>
      <c r="M2" s="130"/>
      <c r="N2" s="133"/>
      <c r="O2" s="133"/>
      <c r="P2" s="133"/>
      <c r="Q2" s="133"/>
      <c r="R2" s="133"/>
      <c r="S2" s="133"/>
      <c r="T2" s="133"/>
      <c r="U2" s="133"/>
      <c r="V2" s="133"/>
      <c r="W2" s="133"/>
      <c r="X2" s="133"/>
      <c r="Y2" s="133"/>
      <c r="Z2" s="133"/>
    </row>
    <row r="3">
      <c r="A3" s="136" t="s">
        <v>151</v>
      </c>
      <c r="B3" s="137">
        <v>1.0</v>
      </c>
      <c r="C3" s="130"/>
      <c r="D3" s="138" t="s">
        <v>52</v>
      </c>
      <c r="E3" s="139">
        <v>1.0</v>
      </c>
      <c r="F3" s="140">
        <v>0.0</v>
      </c>
      <c r="G3" s="130"/>
      <c r="H3" s="130"/>
      <c r="I3" s="130"/>
      <c r="J3" s="130"/>
      <c r="K3" s="130"/>
      <c r="L3" s="130"/>
      <c r="M3" s="130"/>
      <c r="N3" s="133"/>
      <c r="O3" s="133"/>
      <c r="P3" s="133"/>
      <c r="Q3" s="133"/>
      <c r="R3" s="133"/>
      <c r="S3" s="133"/>
      <c r="T3" s="133"/>
      <c r="U3" s="133"/>
      <c r="V3" s="133"/>
      <c r="W3" s="133"/>
      <c r="X3" s="133"/>
      <c r="Y3" s="133"/>
      <c r="Z3" s="133"/>
    </row>
    <row r="4">
      <c r="A4" s="141" t="s">
        <v>320</v>
      </c>
      <c r="B4" s="142">
        <f>sum(B5:B21)</f>
        <v>38</v>
      </c>
      <c r="C4" s="130"/>
      <c r="D4" s="138" t="s">
        <v>179</v>
      </c>
      <c r="E4" s="143">
        <v>1.0</v>
      </c>
      <c r="F4" s="140">
        <v>0.0</v>
      </c>
      <c r="G4" s="130"/>
      <c r="H4" s="130"/>
      <c r="I4" s="130"/>
      <c r="J4" s="130"/>
      <c r="K4" s="130"/>
      <c r="L4" s="130"/>
      <c r="M4" s="130"/>
      <c r="N4" s="133"/>
      <c r="O4" s="133"/>
      <c r="P4" s="133"/>
      <c r="Q4" s="133"/>
      <c r="R4" s="133"/>
      <c r="S4" s="133"/>
      <c r="T4" s="133"/>
      <c r="U4" s="133"/>
      <c r="V4" s="133"/>
      <c r="W4" s="133"/>
      <c r="X4" s="133"/>
      <c r="Y4" s="133"/>
      <c r="Z4" s="133"/>
    </row>
    <row r="5">
      <c r="A5" s="136" t="s">
        <v>140</v>
      </c>
      <c r="B5" s="137">
        <v>1.0</v>
      </c>
      <c r="C5" s="130"/>
      <c r="D5" s="144" t="s">
        <v>34</v>
      </c>
      <c r="E5" s="145">
        <v>1.0</v>
      </c>
      <c r="F5" s="146">
        <v>9.0</v>
      </c>
      <c r="G5" s="130"/>
      <c r="H5" s="130"/>
      <c r="I5" s="130"/>
      <c r="J5" s="130"/>
      <c r="K5" s="130"/>
      <c r="L5" s="130"/>
      <c r="M5" s="130"/>
      <c r="N5" s="133"/>
      <c r="O5" s="133"/>
      <c r="P5" s="133"/>
      <c r="Q5" s="133"/>
      <c r="R5" s="133"/>
      <c r="S5" s="133"/>
      <c r="T5" s="133"/>
      <c r="U5" s="133"/>
      <c r="V5" s="133"/>
      <c r="W5" s="133"/>
      <c r="X5" s="133"/>
      <c r="Y5" s="133"/>
      <c r="Z5" s="133"/>
    </row>
    <row r="6">
      <c r="A6" s="136" t="s">
        <v>143</v>
      </c>
      <c r="B6" s="137">
        <v>1.0</v>
      </c>
      <c r="C6" s="130"/>
      <c r="D6" s="138" t="s">
        <v>42</v>
      </c>
      <c r="E6" s="139">
        <v>1.0</v>
      </c>
      <c r="F6" s="147">
        <v>3.0</v>
      </c>
      <c r="G6" s="130"/>
      <c r="H6" s="130"/>
      <c r="I6" s="130"/>
      <c r="J6" s="130"/>
      <c r="K6" s="130"/>
      <c r="L6" s="130"/>
      <c r="M6" s="130"/>
      <c r="N6" s="133"/>
      <c r="O6" s="133"/>
      <c r="P6" s="133"/>
      <c r="Q6" s="133"/>
      <c r="R6" s="133"/>
      <c r="S6" s="133"/>
      <c r="T6" s="148"/>
      <c r="U6" s="133"/>
      <c r="V6" s="133"/>
      <c r="W6" s="133"/>
      <c r="X6" s="133"/>
      <c r="Y6" s="133"/>
      <c r="Z6" s="133"/>
    </row>
    <row r="7">
      <c r="A7" s="136" t="s">
        <v>147</v>
      </c>
      <c r="B7" s="137">
        <v>1.0</v>
      </c>
      <c r="C7" s="130"/>
      <c r="D7" s="149" t="s">
        <v>321</v>
      </c>
      <c r="E7" s="139">
        <v>1.0</v>
      </c>
      <c r="F7" s="140">
        <v>0.0</v>
      </c>
      <c r="G7" s="130"/>
      <c r="H7" s="130"/>
      <c r="I7" s="130"/>
      <c r="J7" s="130"/>
      <c r="K7" s="130"/>
      <c r="L7" s="130"/>
      <c r="M7" s="130"/>
      <c r="N7" s="133"/>
      <c r="O7" s="133"/>
      <c r="P7" s="133"/>
      <c r="Q7" s="133"/>
      <c r="R7" s="133"/>
      <c r="S7" s="133"/>
      <c r="T7" s="133"/>
      <c r="U7" s="133"/>
      <c r="V7" s="133"/>
      <c r="W7" s="133"/>
      <c r="X7" s="133"/>
      <c r="Y7" s="133"/>
      <c r="Z7" s="133"/>
    </row>
    <row r="8">
      <c r="A8" s="150" t="s">
        <v>178</v>
      </c>
      <c r="B8" s="151">
        <v>1.0</v>
      </c>
      <c r="C8" s="130"/>
      <c r="D8" s="149" t="s">
        <v>322</v>
      </c>
      <c r="E8" s="143">
        <v>1.0</v>
      </c>
      <c r="F8" s="140">
        <v>0.0</v>
      </c>
      <c r="G8" s="130"/>
      <c r="H8" s="130"/>
      <c r="I8" s="130"/>
      <c r="J8" s="130"/>
      <c r="K8" s="130"/>
      <c r="L8" s="130"/>
      <c r="M8" s="130"/>
      <c r="N8" s="133"/>
      <c r="O8" s="133"/>
      <c r="P8" s="133"/>
      <c r="Q8" s="133"/>
      <c r="R8" s="133"/>
      <c r="S8" s="133"/>
      <c r="T8" s="133"/>
      <c r="U8" s="133"/>
      <c r="V8" s="133"/>
      <c r="W8" s="133"/>
      <c r="X8" s="133"/>
      <c r="Y8" s="133"/>
      <c r="Z8" s="133"/>
    </row>
    <row r="9">
      <c r="A9" s="136" t="s">
        <v>150</v>
      </c>
      <c r="B9" s="137">
        <v>1.0</v>
      </c>
      <c r="C9" s="130"/>
      <c r="D9" s="138" t="s">
        <v>54</v>
      </c>
      <c r="E9" s="139">
        <v>1.0</v>
      </c>
      <c r="F9" s="140">
        <v>0.0</v>
      </c>
      <c r="G9" s="130"/>
      <c r="H9" s="130"/>
      <c r="I9" s="130"/>
      <c r="J9" s="130"/>
      <c r="K9" s="130"/>
      <c r="L9" s="130"/>
      <c r="M9" s="130"/>
      <c r="N9" s="133"/>
      <c r="O9" s="133"/>
      <c r="P9" s="133"/>
      <c r="Q9" s="133"/>
      <c r="R9" s="133"/>
      <c r="S9" s="133"/>
      <c r="T9" s="133"/>
      <c r="U9" s="133"/>
      <c r="V9" s="133"/>
      <c r="W9" s="133"/>
      <c r="X9" s="133"/>
      <c r="Y9" s="133"/>
      <c r="Z9" s="133"/>
    </row>
    <row r="10">
      <c r="A10" s="136" t="s">
        <v>156</v>
      </c>
      <c r="B10" s="137">
        <v>1.0</v>
      </c>
      <c r="C10" s="130"/>
      <c r="D10" s="138" t="s">
        <v>63</v>
      </c>
      <c r="E10" s="139">
        <v>1.0</v>
      </c>
      <c r="F10" s="140">
        <v>0.0</v>
      </c>
      <c r="G10" s="130"/>
      <c r="H10" s="130"/>
      <c r="I10" s="130"/>
      <c r="J10" s="130"/>
      <c r="K10" s="130"/>
      <c r="L10" s="130"/>
      <c r="M10" s="130"/>
      <c r="N10" s="133"/>
      <c r="O10" s="133"/>
      <c r="P10" s="133"/>
      <c r="Q10" s="133"/>
      <c r="R10" s="133"/>
      <c r="S10" s="133"/>
      <c r="T10" s="133"/>
      <c r="U10" s="133"/>
      <c r="V10" s="133"/>
      <c r="W10" s="133"/>
      <c r="X10" s="133"/>
      <c r="Y10" s="133"/>
      <c r="Z10" s="133"/>
    </row>
    <row r="11">
      <c r="A11" s="136" t="s">
        <v>264</v>
      </c>
      <c r="B11" s="152">
        <v>5.0</v>
      </c>
      <c r="C11" s="130"/>
      <c r="D11" s="149" t="s">
        <v>323</v>
      </c>
      <c r="E11" s="153">
        <v>5.0</v>
      </c>
      <c r="F11" s="140">
        <v>0.0</v>
      </c>
      <c r="G11" s="130"/>
      <c r="H11" s="130"/>
      <c r="I11" s="130"/>
      <c r="J11" s="130"/>
      <c r="K11" s="130"/>
      <c r="L11" s="130"/>
      <c r="M11" s="130"/>
      <c r="N11" s="133"/>
      <c r="O11" s="133"/>
      <c r="P11" s="133"/>
      <c r="Q11" s="133"/>
      <c r="R11" s="133"/>
      <c r="S11" s="133"/>
      <c r="T11" s="133"/>
      <c r="U11" s="133"/>
      <c r="V11" s="133"/>
      <c r="W11" s="133"/>
      <c r="X11" s="133"/>
      <c r="Y11" s="133"/>
      <c r="Z11" s="133"/>
    </row>
    <row r="12">
      <c r="A12" s="136" t="s">
        <v>182</v>
      </c>
      <c r="B12" s="152">
        <v>4.0</v>
      </c>
      <c r="C12" s="130"/>
      <c r="D12" s="138" t="s">
        <v>31</v>
      </c>
      <c r="E12" s="153">
        <v>4.0</v>
      </c>
      <c r="F12" s="140">
        <v>5.0</v>
      </c>
      <c r="G12" s="130"/>
      <c r="H12" s="130"/>
      <c r="I12" s="130"/>
      <c r="J12" s="130"/>
      <c r="K12" s="130"/>
      <c r="L12" s="130"/>
      <c r="M12" s="130"/>
      <c r="N12" s="133"/>
      <c r="O12" s="133"/>
      <c r="P12" s="133"/>
      <c r="Q12" s="133"/>
      <c r="R12" s="133"/>
      <c r="S12" s="133"/>
      <c r="T12" s="133"/>
      <c r="U12" s="133"/>
      <c r="V12" s="133"/>
      <c r="W12" s="133"/>
      <c r="X12" s="133"/>
      <c r="Y12" s="133"/>
      <c r="Z12" s="133"/>
    </row>
    <row r="13">
      <c r="A13" s="136" t="s">
        <v>170</v>
      </c>
      <c r="B13" s="152">
        <v>5.0</v>
      </c>
      <c r="C13" s="130"/>
      <c r="D13" s="138" t="s">
        <v>28</v>
      </c>
      <c r="E13" s="153">
        <v>5.0</v>
      </c>
      <c r="F13" s="147">
        <v>2.0</v>
      </c>
      <c r="G13" s="130"/>
      <c r="H13" s="130"/>
      <c r="I13" s="130"/>
      <c r="J13" s="130"/>
      <c r="K13" s="130"/>
      <c r="L13" s="130"/>
      <c r="M13" s="130"/>
      <c r="N13" s="133"/>
      <c r="O13" s="133"/>
      <c r="P13" s="133"/>
      <c r="Q13" s="133"/>
      <c r="R13" s="133"/>
      <c r="S13" s="133"/>
      <c r="T13" s="133"/>
      <c r="U13" s="133"/>
      <c r="V13" s="133"/>
      <c r="W13" s="133"/>
      <c r="X13" s="133"/>
      <c r="Y13" s="133"/>
      <c r="Z13" s="133"/>
    </row>
    <row r="14">
      <c r="A14" s="136" t="s">
        <v>187</v>
      </c>
      <c r="B14" s="152">
        <v>2.0</v>
      </c>
      <c r="C14" s="130"/>
      <c r="D14" s="138" t="s">
        <v>48</v>
      </c>
      <c r="E14" s="153">
        <v>2.0</v>
      </c>
      <c r="F14" s="140">
        <v>4.0</v>
      </c>
      <c r="G14" s="130"/>
      <c r="H14" s="130"/>
      <c r="I14" s="130"/>
      <c r="J14" s="130"/>
      <c r="K14" s="130"/>
      <c r="L14" s="130"/>
      <c r="M14" s="130"/>
      <c r="N14" s="133"/>
      <c r="O14" s="133"/>
      <c r="P14" s="133"/>
      <c r="Q14" s="133"/>
      <c r="R14" s="133"/>
      <c r="S14" s="133"/>
      <c r="T14" s="133"/>
      <c r="U14" s="133"/>
      <c r="V14" s="133"/>
      <c r="W14" s="133"/>
      <c r="X14" s="133"/>
      <c r="Y14" s="133"/>
      <c r="Z14" s="133"/>
    </row>
    <row r="15">
      <c r="A15" s="136" t="s">
        <v>191</v>
      </c>
      <c r="B15" s="152">
        <v>8.0</v>
      </c>
      <c r="C15" s="130"/>
      <c r="D15" s="138" t="s">
        <v>29</v>
      </c>
      <c r="E15" s="153" t="s">
        <v>40</v>
      </c>
      <c r="F15" s="140">
        <v>1.0</v>
      </c>
      <c r="G15" s="130"/>
      <c r="H15" s="130"/>
      <c r="I15" s="130"/>
      <c r="J15" s="130"/>
      <c r="K15" s="130"/>
      <c r="L15" s="130"/>
      <c r="M15" s="130"/>
      <c r="N15" s="133"/>
      <c r="O15" s="133"/>
      <c r="P15" s="133"/>
      <c r="Q15" s="133"/>
      <c r="R15" s="133"/>
      <c r="S15" s="133"/>
      <c r="T15" s="133"/>
      <c r="U15" s="133"/>
      <c r="V15" s="133"/>
      <c r="W15" s="133"/>
      <c r="X15" s="133"/>
      <c r="Y15" s="133"/>
      <c r="Z15" s="133"/>
    </row>
    <row r="16">
      <c r="A16" s="136" t="s">
        <v>274</v>
      </c>
      <c r="B16" s="152">
        <v>1.0</v>
      </c>
      <c r="C16" s="130"/>
      <c r="D16" s="138" t="s">
        <v>36</v>
      </c>
      <c r="E16" s="139">
        <v>3.0</v>
      </c>
      <c r="F16" s="140">
        <v>5.0</v>
      </c>
      <c r="G16" s="130"/>
      <c r="H16" s="130"/>
      <c r="I16" s="130"/>
      <c r="J16" s="130"/>
      <c r="K16" s="130"/>
      <c r="L16" s="130"/>
      <c r="M16" s="130"/>
      <c r="N16" s="133"/>
      <c r="O16" s="133"/>
      <c r="P16" s="133"/>
      <c r="Q16" s="133"/>
      <c r="R16" s="133"/>
      <c r="S16" s="133"/>
      <c r="T16" s="133"/>
      <c r="U16" s="133"/>
      <c r="V16" s="133"/>
      <c r="W16" s="133"/>
      <c r="X16" s="133"/>
      <c r="Y16" s="133"/>
      <c r="Z16" s="133"/>
    </row>
    <row r="17">
      <c r="A17" s="136" t="s">
        <v>237</v>
      </c>
      <c r="B17" s="137">
        <v>1.0</v>
      </c>
      <c r="C17" s="130"/>
      <c r="D17" s="138" t="s">
        <v>80</v>
      </c>
      <c r="E17" s="153">
        <v>1.0</v>
      </c>
      <c r="F17" s="140">
        <v>0.0</v>
      </c>
      <c r="G17" s="130"/>
      <c r="H17" s="130"/>
      <c r="I17" s="130"/>
      <c r="J17" s="130"/>
      <c r="K17" s="130"/>
      <c r="L17" s="130"/>
      <c r="M17" s="130"/>
      <c r="N17" s="133"/>
      <c r="O17" s="133"/>
      <c r="P17" s="133"/>
      <c r="Q17" s="133"/>
      <c r="R17" s="133"/>
      <c r="S17" s="133"/>
      <c r="T17" s="133"/>
      <c r="U17" s="133"/>
      <c r="V17" s="133"/>
      <c r="W17" s="133"/>
      <c r="X17" s="133"/>
      <c r="Y17" s="133"/>
      <c r="Z17" s="133"/>
    </row>
    <row r="18">
      <c r="A18" s="136" t="s">
        <v>202</v>
      </c>
      <c r="B18" s="137">
        <v>3.0</v>
      </c>
      <c r="C18" s="130"/>
      <c r="D18" s="138" t="s">
        <v>25</v>
      </c>
      <c r="E18" s="153">
        <v>8.0</v>
      </c>
      <c r="F18" s="147">
        <v>8.0</v>
      </c>
      <c r="G18" s="130"/>
      <c r="H18" s="130"/>
      <c r="I18" s="130"/>
      <c r="J18" s="130"/>
      <c r="K18" s="130"/>
      <c r="L18" s="130"/>
      <c r="M18" s="130"/>
      <c r="N18" s="133"/>
      <c r="O18" s="133"/>
      <c r="P18" s="133"/>
      <c r="Q18" s="133"/>
      <c r="R18" s="133"/>
      <c r="S18" s="133"/>
      <c r="T18" s="133"/>
      <c r="U18" s="133"/>
      <c r="V18" s="133"/>
      <c r="W18" s="133"/>
      <c r="X18" s="133"/>
      <c r="Y18" s="133"/>
      <c r="Z18" s="133"/>
    </row>
    <row r="19">
      <c r="A19" s="136" t="s">
        <v>278</v>
      </c>
      <c r="B19" s="152">
        <v>1.0</v>
      </c>
      <c r="C19" s="130"/>
      <c r="D19" s="138" t="s">
        <v>50</v>
      </c>
      <c r="E19" s="153">
        <v>1.0</v>
      </c>
      <c r="F19" s="140">
        <v>1.0</v>
      </c>
      <c r="G19" s="130"/>
      <c r="H19" s="130"/>
      <c r="I19" s="130"/>
      <c r="J19" s="130"/>
      <c r="K19" s="130"/>
      <c r="L19" s="130"/>
      <c r="M19" s="130"/>
      <c r="N19" s="133"/>
      <c r="O19" s="133"/>
      <c r="P19" s="133"/>
      <c r="Q19" s="133"/>
      <c r="R19" s="133"/>
      <c r="S19" s="133"/>
      <c r="T19" s="133"/>
      <c r="U19" s="133"/>
      <c r="V19" s="133"/>
      <c r="W19" s="133"/>
      <c r="X19" s="133"/>
      <c r="Y19" s="133"/>
      <c r="Z19" s="133"/>
    </row>
    <row r="20">
      <c r="A20" s="136" t="s">
        <v>180</v>
      </c>
      <c r="B20" s="152">
        <v>1.0</v>
      </c>
      <c r="C20" s="130"/>
      <c r="D20" s="138" t="s">
        <v>24</v>
      </c>
      <c r="E20" s="153">
        <v>1.0</v>
      </c>
      <c r="F20" s="140">
        <v>0.0</v>
      </c>
      <c r="G20" s="130"/>
      <c r="H20" s="130"/>
      <c r="I20" s="130"/>
      <c r="J20" s="130"/>
      <c r="K20" s="130"/>
      <c r="L20" s="130"/>
      <c r="M20" s="130"/>
      <c r="N20" s="133"/>
      <c r="O20" s="133"/>
      <c r="P20" s="133"/>
      <c r="Q20" s="154"/>
      <c r="R20" s="133"/>
      <c r="S20" s="133"/>
      <c r="T20" s="133"/>
      <c r="U20" s="133"/>
      <c r="V20" s="133"/>
      <c r="W20" s="133"/>
      <c r="X20" s="133"/>
      <c r="Y20" s="133"/>
      <c r="Z20" s="133"/>
    </row>
    <row r="21">
      <c r="A21" s="155" t="s">
        <v>231</v>
      </c>
      <c r="B21" s="156">
        <v>1.0</v>
      </c>
      <c r="C21" s="130"/>
      <c r="D21" s="157" t="s">
        <v>57</v>
      </c>
      <c r="E21" s="158">
        <v>1.0</v>
      </c>
      <c r="F21" s="159">
        <v>0.0</v>
      </c>
      <c r="G21" s="130"/>
      <c r="H21" s="130"/>
      <c r="I21" s="130"/>
      <c r="J21" s="130"/>
      <c r="K21" s="130"/>
      <c r="L21" s="130"/>
      <c r="M21" s="130"/>
      <c r="N21" s="133"/>
      <c r="O21" s="133"/>
      <c r="P21" s="133"/>
      <c r="Q21" s="133"/>
      <c r="R21" s="133"/>
      <c r="S21" s="133"/>
      <c r="T21" s="133"/>
      <c r="U21" s="133"/>
      <c r="V21" s="133"/>
      <c r="W21" s="133"/>
      <c r="X21" s="133"/>
      <c r="Y21" s="133"/>
      <c r="Z21" s="133"/>
    </row>
    <row r="22">
      <c r="A22" s="160" t="s">
        <v>324</v>
      </c>
      <c r="B22" s="130"/>
      <c r="C22" s="130"/>
      <c r="D22" s="161" t="s">
        <v>325</v>
      </c>
      <c r="E22" s="162" t="s">
        <v>326</v>
      </c>
      <c r="F22" s="163" t="s">
        <v>327</v>
      </c>
      <c r="G22" s="130"/>
      <c r="H22" s="130"/>
      <c r="I22" s="130"/>
      <c r="J22" s="130"/>
      <c r="K22" s="130"/>
      <c r="L22" s="130"/>
      <c r="M22" s="130"/>
      <c r="N22" s="133"/>
      <c r="O22" s="133"/>
      <c r="P22" s="133"/>
      <c r="Q22" s="133"/>
      <c r="R22" s="133"/>
      <c r="S22" s="133"/>
      <c r="T22" s="133"/>
      <c r="U22" s="133"/>
      <c r="V22" s="133"/>
      <c r="W22" s="133"/>
      <c r="X22" s="133"/>
      <c r="Y22" s="133"/>
      <c r="Z22" s="133"/>
    </row>
    <row r="23">
      <c r="A23" s="130"/>
      <c r="B23" s="130"/>
      <c r="C23" s="130"/>
      <c r="D23" s="144"/>
      <c r="E23" s="144"/>
      <c r="F23" s="144"/>
      <c r="G23" s="130"/>
      <c r="H23" s="130"/>
      <c r="I23" s="130"/>
      <c r="J23" s="130"/>
      <c r="K23" s="130"/>
      <c r="L23" s="130"/>
      <c r="M23" s="130"/>
      <c r="N23" s="133"/>
      <c r="O23" s="133"/>
      <c r="P23" s="133"/>
      <c r="Q23" s="133"/>
      <c r="R23" s="133"/>
      <c r="S23" s="133"/>
      <c r="T23" s="133"/>
      <c r="U23" s="133"/>
      <c r="V23" s="133"/>
      <c r="W23" s="133"/>
      <c r="X23" s="133"/>
      <c r="Y23" s="133"/>
      <c r="Z23" s="133"/>
    </row>
    <row r="24">
      <c r="A24" s="130"/>
      <c r="B24" s="130"/>
      <c r="C24" s="130"/>
      <c r="D24" s="149" t="s">
        <v>328</v>
      </c>
      <c r="E24" s="138"/>
      <c r="F24" s="138"/>
      <c r="G24" s="130"/>
      <c r="H24" s="130"/>
      <c r="I24" s="130"/>
      <c r="J24" s="130"/>
      <c r="K24" s="130"/>
      <c r="L24" s="130"/>
      <c r="M24" s="130"/>
      <c r="N24" s="133"/>
      <c r="O24" s="133"/>
      <c r="P24" s="133"/>
      <c r="Q24" s="133"/>
      <c r="R24" s="133"/>
      <c r="S24" s="133"/>
      <c r="T24" s="133"/>
      <c r="U24" s="133"/>
      <c r="V24" s="133"/>
      <c r="W24" s="133"/>
      <c r="X24" s="133"/>
      <c r="Y24" s="133"/>
      <c r="Z24" s="133"/>
    </row>
    <row r="25">
      <c r="A25" s="164" t="s">
        <v>259</v>
      </c>
      <c r="B25" s="164" t="s">
        <v>254</v>
      </c>
      <c r="C25" s="130"/>
      <c r="D25" s="149" t="s">
        <v>329</v>
      </c>
      <c r="E25" s="138"/>
      <c r="F25" s="138"/>
      <c r="G25" s="130"/>
      <c r="H25" s="130"/>
      <c r="I25" s="130"/>
      <c r="J25" s="130"/>
      <c r="K25" s="130"/>
      <c r="L25" s="130"/>
      <c r="M25" s="130"/>
      <c r="N25" s="133"/>
      <c r="O25" s="133"/>
      <c r="P25" s="133"/>
      <c r="Q25" s="133"/>
      <c r="R25" s="133"/>
      <c r="S25" s="133"/>
      <c r="T25" s="133"/>
      <c r="U25" s="133"/>
      <c r="V25" s="133"/>
      <c r="W25" s="133"/>
      <c r="X25" s="133"/>
      <c r="Y25" s="133"/>
      <c r="Z25" s="133"/>
    </row>
    <row r="26">
      <c r="A26" s="130" t="s">
        <v>140</v>
      </c>
      <c r="B26" s="165">
        <v>9.0</v>
      </c>
      <c r="C26" s="130"/>
      <c r="D26" s="130"/>
      <c r="E26" s="130"/>
      <c r="F26" s="130"/>
      <c r="G26" s="130"/>
      <c r="H26" s="130"/>
      <c r="I26" s="130"/>
      <c r="J26" s="130"/>
      <c r="K26" s="130"/>
      <c r="L26" s="130"/>
      <c r="M26" s="130"/>
      <c r="N26" s="133"/>
      <c r="O26" s="133"/>
      <c r="P26" s="133"/>
      <c r="Q26" s="133"/>
      <c r="R26" s="133"/>
      <c r="S26" s="133"/>
      <c r="T26" s="133"/>
      <c r="U26" s="133"/>
      <c r="V26" s="133"/>
      <c r="W26" s="133"/>
      <c r="X26" s="133"/>
      <c r="Y26" s="133"/>
      <c r="Z26" s="133"/>
    </row>
    <row r="27">
      <c r="A27" s="130" t="s">
        <v>143</v>
      </c>
      <c r="B27" s="133">
        <v>3.0</v>
      </c>
      <c r="C27" s="130"/>
      <c r="D27" s="130"/>
      <c r="E27" s="130"/>
      <c r="F27" s="130"/>
      <c r="G27" s="130"/>
      <c r="H27" s="130"/>
      <c r="I27" s="130"/>
      <c r="J27" s="130"/>
      <c r="K27" s="130"/>
      <c r="L27" s="130"/>
      <c r="M27" s="130"/>
      <c r="N27" s="133"/>
      <c r="O27" s="133"/>
      <c r="P27" s="133"/>
      <c r="Q27" s="133"/>
      <c r="R27" s="133"/>
      <c r="S27" s="133"/>
      <c r="T27" s="133"/>
      <c r="U27" s="133"/>
      <c r="V27" s="133"/>
      <c r="W27" s="133"/>
      <c r="X27" s="133"/>
      <c r="Y27" s="133"/>
      <c r="Z27" s="133"/>
    </row>
    <row r="28">
      <c r="A28" s="130" t="s">
        <v>170</v>
      </c>
      <c r="B28" s="133">
        <v>2.0</v>
      </c>
      <c r="C28" s="130"/>
      <c r="D28" s="130"/>
      <c r="E28" s="130"/>
      <c r="F28" s="130"/>
      <c r="G28" s="130"/>
      <c r="H28" s="130"/>
      <c r="I28" s="130"/>
      <c r="J28" s="130"/>
      <c r="K28" s="130"/>
      <c r="L28" s="130"/>
      <c r="M28" s="130"/>
      <c r="N28" s="133"/>
      <c r="O28" s="133"/>
      <c r="P28" s="133"/>
      <c r="Q28" s="133"/>
      <c r="R28" s="133"/>
      <c r="S28" s="133"/>
      <c r="T28" s="133"/>
      <c r="U28" s="133"/>
      <c r="V28" s="133"/>
      <c r="W28" s="133"/>
      <c r="X28" s="133"/>
      <c r="Y28" s="133"/>
      <c r="Z28" s="133"/>
    </row>
    <row r="29">
      <c r="A29" s="130" t="s">
        <v>182</v>
      </c>
      <c r="B29" s="165">
        <v>5.0</v>
      </c>
      <c r="C29" s="130"/>
      <c r="D29" s="130"/>
      <c r="E29" s="130"/>
      <c r="F29" s="130"/>
      <c r="G29" s="130"/>
      <c r="H29" s="130"/>
      <c r="I29" s="130"/>
      <c r="J29" s="130"/>
      <c r="K29" s="130"/>
      <c r="L29" s="130"/>
      <c r="M29" s="130"/>
      <c r="N29" s="133"/>
      <c r="O29" s="133"/>
      <c r="P29" s="133"/>
      <c r="Q29" s="133"/>
      <c r="R29" s="133"/>
      <c r="S29" s="133"/>
      <c r="T29" s="133"/>
      <c r="U29" s="133"/>
      <c r="V29" s="133"/>
      <c r="W29" s="133"/>
      <c r="X29" s="133"/>
      <c r="Y29" s="133"/>
      <c r="Z29" s="133"/>
    </row>
    <row r="30">
      <c r="A30" s="130" t="s">
        <v>187</v>
      </c>
      <c r="B30" s="165">
        <v>4.0</v>
      </c>
      <c r="C30" s="130"/>
      <c r="D30" s="130"/>
      <c r="E30" s="130"/>
      <c r="F30" s="130"/>
      <c r="G30" s="130"/>
      <c r="H30" s="130"/>
      <c r="I30" s="130"/>
      <c r="J30" s="130"/>
      <c r="K30" s="130"/>
      <c r="L30" s="130"/>
      <c r="M30" s="130"/>
      <c r="N30" s="133"/>
      <c r="O30" s="133"/>
      <c r="P30" s="133"/>
      <c r="Q30" s="133"/>
      <c r="R30" s="133"/>
      <c r="S30" s="133"/>
      <c r="T30" s="133"/>
      <c r="U30" s="133"/>
      <c r="V30" s="133"/>
      <c r="W30" s="133"/>
      <c r="X30" s="133"/>
      <c r="Y30" s="133"/>
      <c r="Z30" s="133"/>
    </row>
    <row r="31">
      <c r="A31" s="130" t="s">
        <v>191</v>
      </c>
      <c r="B31" s="133">
        <v>8.0</v>
      </c>
      <c r="C31" s="130"/>
      <c r="D31" s="130"/>
      <c r="E31" s="130"/>
      <c r="F31" s="130"/>
      <c r="G31" s="130"/>
      <c r="H31" s="130"/>
      <c r="I31" s="130"/>
      <c r="J31" s="130"/>
      <c r="K31" s="130"/>
      <c r="L31" s="130"/>
      <c r="M31" s="130"/>
      <c r="N31" s="133"/>
      <c r="O31" s="133"/>
      <c r="P31" s="133"/>
      <c r="Q31" s="133"/>
      <c r="R31" s="133"/>
      <c r="S31" s="133"/>
      <c r="T31" s="133"/>
      <c r="U31" s="133"/>
      <c r="V31" s="133"/>
      <c r="W31" s="133"/>
      <c r="X31" s="133"/>
      <c r="Y31" s="133"/>
      <c r="Z31" s="133"/>
    </row>
    <row r="32">
      <c r="A32" s="130" t="s">
        <v>200</v>
      </c>
      <c r="B32" s="165">
        <v>1.0</v>
      </c>
      <c r="C32" s="130"/>
      <c r="D32" s="130"/>
      <c r="E32" s="130"/>
      <c r="F32" s="130"/>
      <c r="G32" s="130"/>
      <c r="H32" s="130"/>
      <c r="I32" s="130"/>
      <c r="J32" s="130"/>
      <c r="K32" s="130"/>
      <c r="L32" s="130"/>
      <c r="M32" s="130"/>
      <c r="N32" s="133"/>
      <c r="O32" s="133"/>
      <c r="P32" s="133"/>
      <c r="Q32" s="133"/>
      <c r="R32" s="133"/>
      <c r="S32" s="133"/>
      <c r="T32" s="133"/>
      <c r="U32" s="133"/>
      <c r="V32" s="133"/>
      <c r="W32" s="133"/>
      <c r="X32" s="133"/>
      <c r="Y32" s="133"/>
      <c r="Z32" s="133"/>
    </row>
    <row r="33">
      <c r="A33" s="130" t="s">
        <v>202</v>
      </c>
      <c r="B33" s="133">
        <v>5.0</v>
      </c>
      <c r="C33" s="130"/>
      <c r="D33" s="130"/>
      <c r="E33" s="130"/>
      <c r="F33" s="130"/>
      <c r="G33" s="130"/>
      <c r="H33" s="130"/>
      <c r="I33" s="130"/>
      <c r="J33" s="130"/>
      <c r="K33" s="130"/>
      <c r="L33" s="130"/>
      <c r="M33" s="130"/>
      <c r="N33" s="133"/>
      <c r="O33" s="133"/>
      <c r="P33" s="133"/>
      <c r="Q33" s="133"/>
      <c r="R33" s="133"/>
      <c r="S33" s="133"/>
      <c r="T33" s="133"/>
      <c r="U33" s="133"/>
      <c r="V33" s="133"/>
      <c r="W33" s="133"/>
      <c r="X33" s="133"/>
      <c r="Y33" s="133"/>
      <c r="Z33" s="133"/>
    </row>
    <row r="34">
      <c r="A34" s="132" t="s">
        <v>197</v>
      </c>
      <c r="B34" s="166">
        <v>1.0</v>
      </c>
      <c r="C34" s="130"/>
      <c r="D34" s="160" t="s">
        <v>330</v>
      </c>
      <c r="E34" s="130"/>
      <c r="F34" s="130"/>
      <c r="G34" s="130"/>
      <c r="H34" s="130"/>
      <c r="I34" s="130"/>
      <c r="J34" s="130"/>
      <c r="K34" s="130"/>
      <c r="L34" s="130"/>
      <c r="M34" s="130"/>
      <c r="N34" s="133"/>
      <c r="O34" s="133"/>
      <c r="P34" s="133"/>
      <c r="Q34" s="133"/>
      <c r="R34" s="133"/>
      <c r="S34" s="133"/>
      <c r="T34" s="133"/>
      <c r="U34" s="133"/>
      <c r="V34" s="133"/>
      <c r="W34" s="133"/>
      <c r="X34" s="133"/>
      <c r="Y34" s="133"/>
      <c r="Z34" s="133"/>
    </row>
    <row r="35">
      <c r="A35" s="167" t="s">
        <v>320</v>
      </c>
      <c r="B35" s="168">
        <f>sum(B26:B34)</f>
        <v>38</v>
      </c>
      <c r="C35" s="130"/>
      <c r="D35" s="160" t="s">
        <v>331</v>
      </c>
      <c r="E35" s="130"/>
      <c r="F35" s="130"/>
      <c r="G35" s="130"/>
      <c r="H35" s="130"/>
      <c r="I35" s="130"/>
      <c r="J35" s="130"/>
      <c r="K35" s="130"/>
      <c r="L35" s="130"/>
      <c r="M35" s="130"/>
      <c r="N35" s="133"/>
      <c r="O35" s="133"/>
      <c r="P35" s="133"/>
      <c r="Q35" s="133"/>
      <c r="R35" s="133"/>
      <c r="S35" s="133"/>
      <c r="T35" s="133"/>
      <c r="U35" s="133"/>
      <c r="V35" s="133"/>
      <c r="W35" s="133"/>
      <c r="X35" s="133"/>
      <c r="Y35" s="133"/>
      <c r="Z35" s="133"/>
    </row>
    <row r="36">
      <c r="A36" s="160" t="s">
        <v>332</v>
      </c>
      <c r="B36" s="130"/>
      <c r="C36" s="130"/>
      <c r="D36" s="160" t="s">
        <v>333</v>
      </c>
      <c r="E36" s="130"/>
      <c r="F36" s="130"/>
      <c r="G36" s="130"/>
      <c r="H36" s="130"/>
      <c r="I36" s="130"/>
      <c r="J36" s="130"/>
      <c r="K36" s="130"/>
      <c r="L36" s="130"/>
      <c r="M36" s="130"/>
      <c r="N36" s="133"/>
      <c r="O36" s="133"/>
      <c r="P36" s="133"/>
      <c r="Q36" s="133"/>
      <c r="R36" s="133"/>
      <c r="S36" s="133"/>
      <c r="T36" s="133"/>
      <c r="U36" s="133"/>
      <c r="V36" s="133"/>
      <c r="W36" s="133"/>
      <c r="X36" s="133"/>
      <c r="Y36" s="133"/>
      <c r="Z36" s="133"/>
    </row>
    <row r="37">
      <c r="A37" s="130"/>
      <c r="B37" s="130"/>
      <c r="C37" s="130"/>
      <c r="D37" s="130"/>
      <c r="E37" s="130"/>
      <c r="F37" s="130"/>
      <c r="G37" s="130"/>
      <c r="H37" s="130"/>
      <c r="I37" s="130"/>
      <c r="J37" s="130"/>
      <c r="K37" s="130"/>
      <c r="L37" s="130"/>
      <c r="M37" s="130"/>
      <c r="N37" s="133"/>
      <c r="O37" s="133"/>
      <c r="P37" s="133"/>
      <c r="Q37" s="133"/>
      <c r="R37" s="133"/>
      <c r="S37" s="133"/>
      <c r="T37" s="133"/>
      <c r="U37" s="133"/>
      <c r="V37" s="133"/>
      <c r="W37" s="133"/>
      <c r="X37" s="133"/>
      <c r="Y37" s="133"/>
      <c r="Z37" s="133"/>
    </row>
    <row r="38">
      <c r="A38" s="130"/>
      <c r="B38" s="130"/>
      <c r="C38" s="130"/>
      <c r="D38" s="130"/>
      <c r="E38" s="130"/>
      <c r="F38" s="130"/>
      <c r="G38" s="130"/>
      <c r="H38" s="130"/>
      <c r="I38" s="130"/>
      <c r="J38" s="130"/>
      <c r="K38" s="130"/>
      <c r="L38" s="130"/>
      <c r="M38" s="130"/>
      <c r="N38" s="133"/>
      <c r="O38" s="133"/>
      <c r="P38" s="133"/>
      <c r="Q38" s="133"/>
      <c r="R38" s="133"/>
      <c r="S38" s="133"/>
      <c r="T38" s="133"/>
      <c r="U38" s="133"/>
      <c r="V38" s="133"/>
      <c r="W38" s="133"/>
      <c r="X38" s="133"/>
      <c r="Y38" s="133"/>
      <c r="Z38" s="133"/>
    </row>
    <row r="39">
      <c r="A39" s="130"/>
      <c r="B39" s="130"/>
      <c r="C39" s="130"/>
      <c r="D39" s="130"/>
      <c r="E39" s="130"/>
      <c r="F39" s="130"/>
      <c r="G39" s="130"/>
      <c r="H39" s="130"/>
      <c r="I39" s="130"/>
      <c r="J39" s="130"/>
      <c r="K39" s="130"/>
      <c r="L39" s="130"/>
      <c r="M39" s="130"/>
      <c r="N39" s="133"/>
      <c r="O39" s="133"/>
      <c r="P39" s="133"/>
      <c r="Q39" s="133"/>
      <c r="R39" s="133"/>
      <c r="S39" s="133"/>
      <c r="T39" s="133"/>
      <c r="U39" s="133"/>
      <c r="V39" s="133"/>
      <c r="W39" s="133"/>
      <c r="X39" s="133"/>
      <c r="Y39" s="133"/>
      <c r="Z39" s="133"/>
    </row>
    <row r="40">
      <c r="A40" s="130"/>
      <c r="B40" s="130"/>
      <c r="C40" s="130"/>
      <c r="D40" s="130"/>
      <c r="E40" s="130"/>
      <c r="F40" s="130"/>
      <c r="G40" s="130"/>
      <c r="H40" s="130"/>
      <c r="I40" s="130"/>
      <c r="J40" s="130"/>
      <c r="K40" s="130"/>
      <c r="L40" s="130"/>
      <c r="M40" s="130"/>
      <c r="N40" s="133"/>
      <c r="O40" s="133"/>
      <c r="P40" s="133"/>
      <c r="Q40" s="133"/>
      <c r="R40" s="133"/>
      <c r="S40" s="133"/>
      <c r="T40" s="133"/>
      <c r="U40" s="133"/>
      <c r="V40" s="133"/>
      <c r="W40" s="133"/>
      <c r="X40" s="133"/>
      <c r="Y40" s="133"/>
      <c r="Z40" s="133"/>
    </row>
    <row r="41">
      <c r="A41" s="130"/>
      <c r="B41" s="130"/>
      <c r="C41" s="130"/>
      <c r="D41" s="130"/>
      <c r="E41" s="130"/>
      <c r="F41" s="130"/>
      <c r="G41" s="130"/>
      <c r="H41" s="130"/>
      <c r="I41" s="130"/>
      <c r="J41" s="130"/>
      <c r="K41" s="130"/>
      <c r="L41" s="130"/>
      <c r="M41" s="130"/>
      <c r="N41" s="133"/>
      <c r="O41" s="133"/>
      <c r="P41" s="133"/>
      <c r="Q41" s="133"/>
      <c r="R41" s="133"/>
      <c r="S41" s="133"/>
      <c r="T41" s="133"/>
      <c r="U41" s="133"/>
      <c r="V41" s="133"/>
      <c r="W41" s="133"/>
      <c r="X41" s="133"/>
      <c r="Y41" s="133"/>
      <c r="Z41" s="133"/>
    </row>
    <row r="42">
      <c r="A42" s="130"/>
      <c r="B42" s="130"/>
      <c r="C42" s="130"/>
      <c r="D42" s="130"/>
      <c r="E42" s="130"/>
      <c r="F42" s="130"/>
      <c r="G42" s="130"/>
      <c r="H42" s="130"/>
      <c r="I42" s="130"/>
      <c r="J42" s="130"/>
      <c r="K42" s="130"/>
      <c r="L42" s="130"/>
      <c r="M42" s="130"/>
      <c r="N42" s="133"/>
      <c r="O42" s="133"/>
      <c r="P42" s="133"/>
      <c r="Q42" s="133"/>
      <c r="R42" s="133"/>
      <c r="S42" s="133"/>
      <c r="T42" s="133"/>
      <c r="U42" s="133"/>
      <c r="V42" s="133"/>
      <c r="W42" s="133"/>
      <c r="X42" s="133"/>
      <c r="Y42" s="133"/>
      <c r="Z42" s="133"/>
    </row>
    <row r="43">
      <c r="A43" s="130"/>
      <c r="B43" s="130"/>
      <c r="C43" s="130"/>
      <c r="D43" s="130"/>
      <c r="E43" s="130"/>
      <c r="F43" s="130"/>
      <c r="G43" s="130"/>
      <c r="H43" s="130"/>
      <c r="I43" s="130"/>
      <c r="J43" s="130"/>
      <c r="K43" s="130"/>
      <c r="L43" s="130"/>
      <c r="M43" s="130"/>
      <c r="N43" s="133"/>
      <c r="O43" s="133"/>
      <c r="P43" s="133"/>
      <c r="Q43" s="133"/>
      <c r="R43" s="133"/>
      <c r="S43" s="133"/>
      <c r="T43" s="133"/>
      <c r="U43" s="133"/>
      <c r="V43" s="133"/>
      <c r="W43" s="133"/>
      <c r="X43" s="133"/>
      <c r="Y43" s="133"/>
      <c r="Z43" s="133"/>
    </row>
    <row r="44">
      <c r="A44" s="130"/>
      <c r="B44" s="130"/>
      <c r="C44" s="130"/>
      <c r="D44" s="130"/>
      <c r="E44" s="130"/>
      <c r="F44" s="130"/>
      <c r="G44" s="130"/>
      <c r="H44" s="130"/>
      <c r="I44" s="130"/>
      <c r="J44" s="130"/>
      <c r="K44" s="130"/>
      <c r="L44" s="130"/>
      <c r="M44" s="130"/>
      <c r="N44" s="133"/>
      <c r="O44" s="133"/>
      <c r="P44" s="133"/>
      <c r="Q44" s="133"/>
      <c r="R44" s="133"/>
      <c r="S44" s="133"/>
      <c r="T44" s="133"/>
      <c r="U44" s="133"/>
      <c r="V44" s="133"/>
      <c r="W44" s="133"/>
      <c r="X44" s="133"/>
      <c r="Y44" s="133"/>
      <c r="Z44" s="133"/>
    </row>
    <row r="45">
      <c r="A45" s="130"/>
      <c r="B45" s="130"/>
      <c r="C45" s="130"/>
      <c r="D45" s="130"/>
      <c r="E45" s="130"/>
      <c r="F45" s="130"/>
      <c r="G45" s="130"/>
      <c r="H45" s="130"/>
      <c r="I45" s="130"/>
      <c r="J45" s="130"/>
      <c r="K45" s="130"/>
      <c r="L45" s="130"/>
      <c r="M45" s="130"/>
      <c r="N45" s="133"/>
      <c r="O45" s="133"/>
      <c r="P45" s="133"/>
      <c r="Q45" s="133"/>
      <c r="R45" s="133"/>
      <c r="S45" s="133"/>
      <c r="T45" s="133"/>
      <c r="U45" s="133"/>
      <c r="V45" s="133"/>
      <c r="W45" s="133"/>
      <c r="X45" s="133"/>
      <c r="Y45" s="133"/>
      <c r="Z45" s="133"/>
    </row>
    <row r="46">
      <c r="A46" s="130"/>
      <c r="B46" s="130"/>
      <c r="C46" s="130"/>
      <c r="D46" s="130"/>
      <c r="E46" s="130"/>
      <c r="F46" s="130"/>
      <c r="G46" s="130"/>
      <c r="H46" s="130"/>
      <c r="I46" s="130"/>
      <c r="J46" s="130"/>
      <c r="K46" s="130"/>
      <c r="L46" s="130"/>
      <c r="M46" s="130"/>
      <c r="N46" s="133"/>
      <c r="O46" s="133"/>
      <c r="P46" s="133"/>
      <c r="Q46" s="133"/>
      <c r="R46" s="133"/>
      <c r="S46" s="133"/>
      <c r="T46" s="133"/>
      <c r="U46" s="133"/>
      <c r="V46" s="133"/>
      <c r="W46" s="133"/>
      <c r="X46" s="133"/>
      <c r="Y46" s="133"/>
      <c r="Z46" s="133"/>
    </row>
    <row r="47">
      <c r="A47" s="130"/>
      <c r="B47" s="130"/>
      <c r="C47" s="130"/>
      <c r="D47" s="130"/>
      <c r="E47" s="130"/>
      <c r="F47" s="130"/>
      <c r="G47" s="130"/>
      <c r="H47" s="130"/>
      <c r="I47" s="130"/>
      <c r="J47" s="130"/>
      <c r="K47" s="130"/>
      <c r="L47" s="130"/>
      <c r="M47" s="130"/>
      <c r="N47" s="133"/>
      <c r="O47" s="133"/>
      <c r="P47" s="133"/>
      <c r="Q47" s="133"/>
      <c r="R47" s="133"/>
      <c r="S47" s="133"/>
      <c r="T47" s="133"/>
      <c r="U47" s="133"/>
      <c r="V47" s="133"/>
      <c r="W47" s="133"/>
      <c r="X47" s="133"/>
      <c r="Y47" s="133"/>
      <c r="Z47" s="133"/>
    </row>
    <row r="48">
      <c r="A48" s="130"/>
      <c r="B48" s="130"/>
      <c r="C48" s="130"/>
      <c r="D48" s="130"/>
      <c r="E48" s="130"/>
      <c r="F48" s="130"/>
      <c r="G48" s="130"/>
      <c r="H48" s="130"/>
      <c r="I48" s="130"/>
      <c r="J48" s="130"/>
      <c r="K48" s="130"/>
      <c r="L48" s="130"/>
      <c r="M48" s="130"/>
      <c r="N48" s="133"/>
      <c r="O48" s="133"/>
      <c r="P48" s="133"/>
      <c r="Q48" s="133"/>
      <c r="R48" s="133"/>
      <c r="S48" s="133"/>
      <c r="T48" s="133"/>
      <c r="U48" s="133"/>
      <c r="V48" s="133"/>
      <c r="W48" s="133"/>
      <c r="X48" s="133"/>
      <c r="Y48" s="133"/>
      <c r="Z48" s="133"/>
    </row>
    <row r="49">
      <c r="A49" s="130"/>
      <c r="B49" s="130"/>
      <c r="C49" s="130"/>
      <c r="D49" s="130"/>
      <c r="E49" s="130"/>
      <c r="F49" s="130"/>
      <c r="G49" s="130"/>
      <c r="H49" s="130"/>
      <c r="I49" s="130"/>
      <c r="J49" s="130"/>
      <c r="K49" s="130"/>
      <c r="L49" s="130"/>
      <c r="M49" s="130"/>
      <c r="N49" s="133"/>
      <c r="O49" s="133"/>
      <c r="P49" s="133"/>
      <c r="Q49" s="133"/>
      <c r="R49" s="133"/>
      <c r="S49" s="133"/>
      <c r="T49" s="133"/>
      <c r="U49" s="133"/>
      <c r="V49" s="133"/>
      <c r="W49" s="133"/>
      <c r="X49" s="133"/>
      <c r="Y49" s="133"/>
      <c r="Z49" s="133"/>
    </row>
    <row r="50">
      <c r="A50" s="130"/>
      <c r="B50" s="130"/>
      <c r="C50" s="130"/>
      <c r="D50" s="130"/>
      <c r="E50" s="130"/>
      <c r="F50" s="130"/>
      <c r="G50" s="130"/>
      <c r="H50" s="130"/>
      <c r="I50" s="130"/>
      <c r="J50" s="130"/>
      <c r="K50" s="130"/>
      <c r="L50" s="130"/>
      <c r="M50" s="130"/>
      <c r="N50" s="133"/>
      <c r="O50" s="133"/>
      <c r="P50" s="133"/>
      <c r="Q50" s="133"/>
      <c r="R50" s="133"/>
      <c r="S50" s="133"/>
      <c r="T50" s="133"/>
      <c r="U50" s="133"/>
      <c r="V50" s="133"/>
      <c r="W50" s="133"/>
      <c r="X50" s="133"/>
      <c r="Y50" s="133"/>
      <c r="Z50" s="133"/>
    </row>
    <row r="51">
      <c r="A51" s="130"/>
      <c r="B51" s="130"/>
      <c r="C51" s="130"/>
      <c r="D51" s="130"/>
      <c r="E51" s="130"/>
      <c r="F51" s="130"/>
      <c r="G51" s="130"/>
      <c r="H51" s="130"/>
      <c r="I51" s="130"/>
      <c r="J51" s="130"/>
      <c r="K51" s="130"/>
      <c r="L51" s="130"/>
      <c r="M51" s="130"/>
      <c r="N51" s="133"/>
      <c r="O51" s="133"/>
      <c r="P51" s="133"/>
      <c r="Q51" s="133"/>
      <c r="R51" s="133"/>
      <c r="S51" s="133"/>
      <c r="T51" s="133"/>
      <c r="U51" s="133"/>
      <c r="V51" s="133"/>
      <c r="W51" s="133"/>
      <c r="X51" s="133"/>
      <c r="Y51" s="133"/>
      <c r="Z51" s="133"/>
    </row>
    <row r="52">
      <c r="A52" s="130"/>
      <c r="B52" s="130"/>
      <c r="C52" s="130"/>
      <c r="D52" s="130"/>
      <c r="E52" s="130"/>
      <c r="F52" s="130"/>
      <c r="G52" s="130"/>
      <c r="H52" s="130"/>
      <c r="I52" s="130"/>
      <c r="J52" s="130"/>
      <c r="K52" s="130"/>
      <c r="L52" s="130"/>
      <c r="M52" s="130"/>
      <c r="N52" s="133"/>
      <c r="O52" s="133"/>
      <c r="P52" s="133"/>
      <c r="Q52" s="133"/>
      <c r="R52" s="133"/>
      <c r="S52" s="133"/>
      <c r="T52" s="133"/>
      <c r="U52" s="133"/>
      <c r="V52" s="133"/>
      <c r="W52" s="133"/>
      <c r="X52" s="133"/>
      <c r="Y52" s="133"/>
      <c r="Z52" s="133"/>
    </row>
    <row r="53">
      <c r="A53" s="130"/>
      <c r="B53" s="130"/>
      <c r="C53" s="130"/>
      <c r="D53" s="130"/>
      <c r="E53" s="130"/>
      <c r="F53" s="130"/>
      <c r="G53" s="130"/>
      <c r="H53" s="130"/>
      <c r="I53" s="130"/>
      <c r="J53" s="130"/>
      <c r="K53" s="130"/>
      <c r="L53" s="130"/>
      <c r="M53" s="130"/>
      <c r="N53" s="133"/>
      <c r="O53" s="133"/>
      <c r="P53" s="133"/>
      <c r="Q53" s="133"/>
      <c r="R53" s="133"/>
      <c r="S53" s="133"/>
      <c r="T53" s="133"/>
      <c r="U53" s="133"/>
      <c r="V53" s="133"/>
      <c r="W53" s="133"/>
      <c r="X53" s="133"/>
      <c r="Y53" s="133"/>
      <c r="Z53" s="133"/>
    </row>
    <row r="54">
      <c r="A54" s="130"/>
      <c r="B54" s="130"/>
      <c r="C54" s="130"/>
      <c r="D54" s="130"/>
      <c r="E54" s="130"/>
      <c r="F54" s="130"/>
      <c r="G54" s="130"/>
      <c r="H54" s="130"/>
      <c r="I54" s="130"/>
      <c r="J54" s="130"/>
      <c r="K54" s="130"/>
      <c r="L54" s="130"/>
      <c r="M54" s="130"/>
      <c r="N54" s="133"/>
      <c r="O54" s="133"/>
      <c r="P54" s="133"/>
      <c r="Q54" s="133"/>
      <c r="R54" s="133"/>
      <c r="S54" s="133"/>
      <c r="T54" s="133"/>
      <c r="U54" s="133"/>
      <c r="V54" s="133"/>
      <c r="W54" s="133"/>
      <c r="X54" s="133"/>
      <c r="Y54" s="133"/>
      <c r="Z54" s="133"/>
    </row>
    <row r="55">
      <c r="A55" s="130"/>
      <c r="B55" s="130"/>
      <c r="C55" s="130"/>
      <c r="D55" s="130"/>
      <c r="E55" s="130"/>
      <c r="F55" s="130"/>
      <c r="G55" s="130"/>
      <c r="H55" s="130"/>
      <c r="I55" s="130"/>
      <c r="J55" s="130"/>
      <c r="K55" s="130"/>
      <c r="L55" s="130"/>
      <c r="M55" s="130"/>
      <c r="N55" s="133"/>
      <c r="O55" s="133"/>
      <c r="P55" s="133"/>
      <c r="Q55" s="133"/>
      <c r="R55" s="133"/>
      <c r="S55" s="133"/>
      <c r="T55" s="133"/>
      <c r="U55" s="133"/>
      <c r="V55" s="133"/>
      <c r="W55" s="133"/>
      <c r="X55" s="133"/>
      <c r="Y55" s="133"/>
      <c r="Z55" s="133"/>
    </row>
    <row r="56">
      <c r="A56" s="130"/>
      <c r="B56" s="130"/>
      <c r="C56" s="130"/>
      <c r="D56" s="130"/>
      <c r="E56" s="130"/>
      <c r="F56" s="130"/>
      <c r="G56" s="130"/>
      <c r="H56" s="130"/>
      <c r="I56" s="130"/>
      <c r="J56" s="130"/>
      <c r="K56" s="130"/>
      <c r="L56" s="130"/>
      <c r="M56" s="130"/>
      <c r="N56" s="133"/>
      <c r="O56" s="133"/>
      <c r="P56" s="133"/>
      <c r="Q56" s="133"/>
      <c r="R56" s="133"/>
      <c r="S56" s="133"/>
      <c r="T56" s="133"/>
      <c r="U56" s="133"/>
      <c r="V56" s="133"/>
      <c r="W56" s="133"/>
      <c r="X56" s="133"/>
      <c r="Y56" s="133"/>
      <c r="Z56" s="133"/>
    </row>
    <row r="57">
      <c r="A57" s="130"/>
      <c r="B57" s="130"/>
      <c r="C57" s="130"/>
      <c r="D57" s="130"/>
      <c r="E57" s="130"/>
      <c r="F57" s="130"/>
      <c r="G57" s="130"/>
      <c r="H57" s="130"/>
      <c r="I57" s="130"/>
      <c r="J57" s="130"/>
      <c r="K57" s="130"/>
      <c r="L57" s="130"/>
      <c r="M57" s="130"/>
      <c r="N57" s="133"/>
      <c r="O57" s="133"/>
      <c r="P57" s="133"/>
      <c r="Q57" s="133"/>
      <c r="R57" s="133"/>
      <c r="S57" s="133"/>
      <c r="T57" s="133"/>
      <c r="U57" s="133"/>
      <c r="V57" s="133"/>
      <c r="W57" s="133"/>
      <c r="X57" s="133"/>
      <c r="Y57" s="133"/>
      <c r="Z57" s="133"/>
    </row>
    <row r="58">
      <c r="A58" s="130"/>
      <c r="B58" s="130"/>
      <c r="C58" s="130"/>
      <c r="D58" s="130"/>
      <c r="E58" s="130"/>
      <c r="F58" s="130"/>
      <c r="G58" s="130"/>
      <c r="H58" s="130"/>
      <c r="I58" s="130"/>
      <c r="J58" s="130"/>
      <c r="K58" s="130"/>
      <c r="L58" s="130"/>
      <c r="M58" s="130"/>
      <c r="N58" s="133"/>
      <c r="O58" s="133"/>
      <c r="P58" s="133"/>
      <c r="Q58" s="133"/>
      <c r="R58" s="133"/>
      <c r="S58" s="133"/>
      <c r="T58" s="133"/>
      <c r="U58" s="133"/>
      <c r="V58" s="133"/>
      <c r="W58" s="133"/>
      <c r="X58" s="133"/>
      <c r="Y58" s="133"/>
      <c r="Z58" s="133"/>
    </row>
    <row r="59">
      <c r="A59" s="130"/>
      <c r="B59" s="130"/>
      <c r="C59" s="130"/>
      <c r="D59" s="130"/>
      <c r="E59" s="130"/>
      <c r="F59" s="130"/>
      <c r="G59" s="130"/>
      <c r="H59" s="130"/>
      <c r="I59" s="130"/>
      <c r="J59" s="130"/>
      <c r="K59" s="130"/>
      <c r="L59" s="130"/>
      <c r="M59" s="130"/>
      <c r="N59" s="133"/>
      <c r="O59" s="133"/>
      <c r="P59" s="133"/>
      <c r="Q59" s="133"/>
      <c r="R59" s="133"/>
      <c r="S59" s="133"/>
      <c r="T59" s="133"/>
      <c r="U59" s="133"/>
      <c r="V59" s="133"/>
      <c r="W59" s="133"/>
      <c r="X59" s="133"/>
      <c r="Y59" s="133"/>
      <c r="Z59" s="133"/>
    </row>
    <row r="60">
      <c r="A60" s="130"/>
      <c r="B60" s="130"/>
      <c r="C60" s="130"/>
      <c r="D60" s="130"/>
      <c r="E60" s="130"/>
      <c r="F60" s="130"/>
      <c r="G60" s="130"/>
      <c r="H60" s="130"/>
      <c r="I60" s="130"/>
      <c r="J60" s="130"/>
      <c r="K60" s="130"/>
      <c r="L60" s="130"/>
      <c r="M60" s="130"/>
      <c r="N60" s="133"/>
      <c r="O60" s="133"/>
      <c r="P60" s="133"/>
      <c r="Q60" s="133"/>
      <c r="R60" s="133"/>
      <c r="S60" s="133"/>
      <c r="T60" s="133"/>
      <c r="U60" s="133"/>
      <c r="V60" s="133"/>
      <c r="W60" s="133"/>
      <c r="X60" s="133"/>
      <c r="Y60" s="133"/>
      <c r="Z60" s="133"/>
    </row>
    <row r="61">
      <c r="A61" s="130"/>
      <c r="B61" s="130"/>
      <c r="C61" s="130"/>
      <c r="D61" s="130"/>
      <c r="E61" s="130"/>
      <c r="F61" s="130"/>
      <c r="G61" s="130"/>
      <c r="H61" s="130"/>
      <c r="I61" s="130"/>
      <c r="J61" s="130"/>
      <c r="K61" s="130"/>
      <c r="L61" s="130"/>
      <c r="M61" s="130"/>
      <c r="N61" s="133"/>
      <c r="O61" s="133"/>
      <c r="P61" s="133"/>
      <c r="Q61" s="133"/>
      <c r="R61" s="133"/>
      <c r="S61" s="133"/>
      <c r="T61" s="133"/>
      <c r="U61" s="133"/>
      <c r="V61" s="133"/>
      <c r="W61" s="133"/>
      <c r="X61" s="133"/>
      <c r="Y61" s="133"/>
      <c r="Z61" s="133"/>
    </row>
    <row r="62">
      <c r="A62" s="130"/>
      <c r="B62" s="130"/>
      <c r="C62" s="130"/>
      <c r="D62" s="130"/>
      <c r="E62" s="130"/>
      <c r="F62" s="130"/>
      <c r="G62" s="130"/>
      <c r="H62" s="130"/>
      <c r="I62" s="130"/>
      <c r="J62" s="130"/>
      <c r="K62" s="130"/>
      <c r="L62" s="130"/>
      <c r="M62" s="130"/>
      <c r="N62" s="133"/>
      <c r="O62" s="133"/>
      <c r="P62" s="133"/>
      <c r="Q62" s="133"/>
      <c r="R62" s="133"/>
      <c r="S62" s="133"/>
      <c r="T62" s="133"/>
      <c r="U62" s="133"/>
      <c r="V62" s="133"/>
      <c r="W62" s="133"/>
      <c r="X62" s="133"/>
      <c r="Y62" s="133"/>
      <c r="Z62" s="133"/>
    </row>
    <row r="63">
      <c r="A63" s="130"/>
      <c r="B63" s="130"/>
      <c r="C63" s="130"/>
      <c r="D63" s="130"/>
      <c r="E63" s="130"/>
      <c r="F63" s="130"/>
      <c r="G63" s="130"/>
      <c r="H63" s="130"/>
      <c r="I63" s="130"/>
      <c r="J63" s="130"/>
      <c r="K63" s="130"/>
      <c r="L63" s="130"/>
      <c r="M63" s="130"/>
      <c r="N63" s="133"/>
      <c r="O63" s="133"/>
      <c r="P63" s="133"/>
      <c r="Q63" s="133"/>
      <c r="R63" s="133"/>
      <c r="S63" s="133"/>
      <c r="T63" s="133"/>
      <c r="U63" s="133"/>
      <c r="V63" s="133"/>
      <c r="W63" s="133"/>
      <c r="X63" s="133"/>
      <c r="Y63" s="133"/>
      <c r="Z63" s="133"/>
    </row>
    <row r="64">
      <c r="A64" s="130"/>
      <c r="B64" s="130"/>
      <c r="C64" s="130"/>
      <c r="D64" s="130"/>
      <c r="E64" s="130"/>
      <c r="F64" s="130"/>
      <c r="G64" s="130"/>
      <c r="H64" s="130"/>
      <c r="I64" s="130"/>
      <c r="J64" s="130"/>
      <c r="K64" s="130"/>
      <c r="L64" s="130"/>
      <c r="M64" s="130"/>
      <c r="N64" s="133"/>
      <c r="O64" s="133"/>
      <c r="P64" s="133"/>
      <c r="Q64" s="133"/>
      <c r="R64" s="133"/>
      <c r="S64" s="133"/>
      <c r="T64" s="133"/>
      <c r="U64" s="133"/>
      <c r="V64" s="133"/>
      <c r="W64" s="133"/>
      <c r="X64" s="133"/>
      <c r="Y64" s="133"/>
      <c r="Z64" s="133"/>
    </row>
    <row r="65">
      <c r="A65" s="130"/>
      <c r="B65" s="130"/>
      <c r="C65" s="130"/>
      <c r="D65" s="130"/>
      <c r="E65" s="130"/>
      <c r="F65" s="130"/>
      <c r="G65" s="130"/>
      <c r="H65" s="130"/>
      <c r="I65" s="130"/>
      <c r="J65" s="130"/>
      <c r="K65" s="130"/>
      <c r="L65" s="130"/>
      <c r="M65" s="130"/>
      <c r="N65" s="133"/>
      <c r="O65" s="133"/>
      <c r="P65" s="133"/>
      <c r="Q65" s="133"/>
      <c r="R65" s="133"/>
      <c r="S65" s="133"/>
      <c r="T65" s="133"/>
      <c r="U65" s="133"/>
      <c r="V65" s="133"/>
      <c r="W65" s="133"/>
      <c r="X65" s="133"/>
      <c r="Y65" s="133"/>
      <c r="Z65" s="133"/>
    </row>
    <row r="66">
      <c r="A66" s="130"/>
      <c r="B66" s="130"/>
      <c r="C66" s="130"/>
      <c r="D66" s="130"/>
      <c r="E66" s="130"/>
      <c r="F66" s="130"/>
      <c r="G66" s="130"/>
      <c r="H66" s="130"/>
      <c r="I66" s="130"/>
      <c r="J66" s="130"/>
      <c r="K66" s="130"/>
      <c r="L66" s="130"/>
      <c r="M66" s="130"/>
      <c r="N66" s="133"/>
      <c r="O66" s="133"/>
      <c r="P66" s="133"/>
      <c r="Q66" s="133"/>
      <c r="R66" s="133"/>
      <c r="S66" s="133"/>
      <c r="T66" s="133"/>
      <c r="U66" s="133"/>
      <c r="V66" s="133"/>
      <c r="W66" s="133"/>
      <c r="X66" s="133"/>
      <c r="Y66" s="133"/>
      <c r="Z66" s="133"/>
    </row>
    <row r="67">
      <c r="A67" s="130"/>
      <c r="B67" s="130"/>
      <c r="C67" s="130"/>
      <c r="D67" s="130"/>
      <c r="E67" s="130"/>
      <c r="F67" s="130"/>
      <c r="G67" s="130"/>
      <c r="H67" s="130"/>
      <c r="I67" s="130"/>
      <c r="J67" s="130"/>
      <c r="K67" s="130"/>
      <c r="L67" s="130"/>
      <c r="M67" s="130"/>
      <c r="N67" s="133"/>
      <c r="O67" s="133"/>
      <c r="P67" s="133"/>
      <c r="Q67" s="133"/>
      <c r="R67" s="133"/>
      <c r="S67" s="133"/>
      <c r="T67" s="133"/>
      <c r="U67" s="133"/>
      <c r="V67" s="133"/>
      <c r="W67" s="133"/>
      <c r="X67" s="133"/>
      <c r="Y67" s="133"/>
      <c r="Z67" s="133"/>
    </row>
    <row r="68">
      <c r="A68" s="130"/>
      <c r="B68" s="130"/>
      <c r="C68" s="130"/>
      <c r="D68" s="130"/>
      <c r="E68" s="130"/>
      <c r="F68" s="130"/>
      <c r="G68" s="130"/>
      <c r="H68" s="130"/>
      <c r="I68" s="130"/>
      <c r="J68" s="130"/>
      <c r="K68" s="130"/>
      <c r="L68" s="130"/>
      <c r="M68" s="130"/>
      <c r="N68" s="133"/>
      <c r="O68" s="133"/>
      <c r="P68" s="133"/>
      <c r="Q68" s="133"/>
      <c r="R68" s="133"/>
      <c r="S68" s="133"/>
      <c r="T68" s="133"/>
      <c r="U68" s="133"/>
      <c r="V68" s="133"/>
      <c r="W68" s="133"/>
      <c r="X68" s="133"/>
      <c r="Y68" s="133"/>
      <c r="Z68" s="133"/>
    </row>
    <row r="69">
      <c r="A69" s="130"/>
      <c r="B69" s="130"/>
      <c r="C69" s="130"/>
      <c r="D69" s="130"/>
      <c r="E69" s="130"/>
      <c r="F69" s="130"/>
      <c r="G69" s="130"/>
      <c r="H69" s="130"/>
      <c r="I69" s="130"/>
      <c r="J69" s="130"/>
      <c r="K69" s="130"/>
      <c r="L69" s="130"/>
      <c r="M69" s="130"/>
      <c r="N69" s="133"/>
      <c r="O69" s="133"/>
      <c r="P69" s="133"/>
      <c r="Q69" s="133"/>
      <c r="R69" s="133"/>
      <c r="S69" s="133"/>
      <c r="T69" s="133"/>
      <c r="U69" s="133"/>
      <c r="V69" s="133"/>
      <c r="W69" s="133"/>
      <c r="X69" s="133"/>
      <c r="Y69" s="133"/>
      <c r="Z69" s="133"/>
    </row>
    <row r="70">
      <c r="A70" s="130"/>
      <c r="B70" s="130"/>
      <c r="C70" s="130"/>
      <c r="D70" s="130"/>
      <c r="E70" s="130"/>
      <c r="F70" s="130"/>
      <c r="G70" s="130"/>
      <c r="H70" s="130"/>
      <c r="I70" s="130"/>
      <c r="J70" s="130"/>
      <c r="K70" s="130"/>
      <c r="L70" s="130"/>
      <c r="M70" s="130"/>
      <c r="N70" s="133"/>
      <c r="O70" s="133"/>
      <c r="P70" s="133"/>
      <c r="Q70" s="133"/>
      <c r="R70" s="133"/>
      <c r="S70" s="133"/>
      <c r="T70" s="133"/>
      <c r="U70" s="133"/>
      <c r="V70" s="133"/>
      <c r="W70" s="133"/>
      <c r="X70" s="133"/>
      <c r="Y70" s="133"/>
      <c r="Z70" s="133"/>
    </row>
    <row r="71">
      <c r="A71" s="130"/>
      <c r="B71" s="130"/>
      <c r="C71" s="130"/>
      <c r="D71" s="130"/>
      <c r="E71" s="130"/>
      <c r="F71" s="130"/>
      <c r="G71" s="130"/>
      <c r="H71" s="130"/>
      <c r="I71" s="130"/>
      <c r="J71" s="130"/>
      <c r="K71" s="130"/>
      <c r="L71" s="130"/>
      <c r="M71" s="130"/>
      <c r="N71" s="133"/>
      <c r="O71" s="133"/>
      <c r="P71" s="133"/>
      <c r="Q71" s="133"/>
      <c r="R71" s="133"/>
      <c r="S71" s="133"/>
      <c r="T71" s="133"/>
      <c r="U71" s="133"/>
      <c r="V71" s="133"/>
      <c r="W71" s="133"/>
      <c r="X71" s="133"/>
      <c r="Y71" s="133"/>
      <c r="Z71" s="133"/>
    </row>
    <row r="72">
      <c r="A72" s="130"/>
      <c r="B72" s="130"/>
      <c r="C72" s="130"/>
      <c r="D72" s="130"/>
      <c r="E72" s="130"/>
      <c r="F72" s="130"/>
      <c r="G72" s="130"/>
      <c r="H72" s="130"/>
      <c r="I72" s="130"/>
      <c r="J72" s="130"/>
      <c r="K72" s="130"/>
      <c r="L72" s="130"/>
      <c r="M72" s="130"/>
      <c r="N72" s="133"/>
      <c r="O72" s="133"/>
      <c r="P72" s="133"/>
      <c r="Q72" s="133"/>
      <c r="R72" s="133"/>
      <c r="S72" s="133"/>
      <c r="T72" s="133"/>
      <c r="U72" s="133"/>
      <c r="V72" s="133"/>
      <c r="W72" s="133"/>
      <c r="X72" s="133"/>
      <c r="Y72" s="133"/>
      <c r="Z72" s="133"/>
    </row>
    <row r="73">
      <c r="A73" s="130"/>
      <c r="B73" s="130"/>
      <c r="C73" s="130"/>
      <c r="D73" s="130"/>
      <c r="E73" s="130"/>
      <c r="F73" s="130"/>
      <c r="G73" s="130"/>
      <c r="H73" s="130"/>
      <c r="I73" s="130"/>
      <c r="J73" s="130"/>
      <c r="K73" s="130"/>
      <c r="L73" s="130"/>
      <c r="M73" s="130"/>
      <c r="N73" s="133"/>
      <c r="O73" s="133"/>
      <c r="P73" s="133"/>
      <c r="Q73" s="133"/>
      <c r="R73" s="133"/>
      <c r="S73" s="133"/>
      <c r="T73" s="133"/>
      <c r="U73" s="133"/>
      <c r="V73" s="133"/>
      <c r="W73" s="133"/>
      <c r="X73" s="133"/>
      <c r="Y73" s="133"/>
      <c r="Z73" s="133"/>
    </row>
    <row r="74">
      <c r="A74" s="130"/>
      <c r="B74" s="130"/>
      <c r="C74" s="130"/>
      <c r="D74" s="130"/>
      <c r="E74" s="130"/>
      <c r="F74" s="130"/>
      <c r="G74" s="130"/>
      <c r="H74" s="130"/>
      <c r="I74" s="130"/>
      <c r="J74" s="130"/>
      <c r="K74" s="130"/>
      <c r="L74" s="130"/>
      <c r="M74" s="130"/>
      <c r="N74" s="133"/>
      <c r="O74" s="133"/>
      <c r="P74" s="133"/>
      <c r="Q74" s="133"/>
      <c r="R74" s="133"/>
      <c r="S74" s="133"/>
      <c r="T74" s="133"/>
      <c r="U74" s="133"/>
      <c r="V74" s="133"/>
      <c r="W74" s="133"/>
      <c r="X74" s="133"/>
      <c r="Y74" s="133"/>
      <c r="Z74" s="133"/>
    </row>
    <row r="75">
      <c r="A75" s="130"/>
      <c r="B75" s="130"/>
      <c r="C75" s="130"/>
      <c r="D75" s="130"/>
      <c r="E75" s="130"/>
      <c r="F75" s="130"/>
      <c r="G75" s="130"/>
      <c r="H75" s="130"/>
      <c r="I75" s="130"/>
      <c r="J75" s="130"/>
      <c r="K75" s="130"/>
      <c r="L75" s="130"/>
      <c r="M75" s="130"/>
      <c r="N75" s="133"/>
      <c r="O75" s="133"/>
      <c r="P75" s="133"/>
      <c r="Q75" s="133"/>
      <c r="R75" s="133"/>
      <c r="S75" s="133"/>
      <c r="T75" s="133"/>
      <c r="U75" s="133"/>
      <c r="V75" s="133"/>
      <c r="W75" s="133"/>
      <c r="X75" s="133"/>
      <c r="Y75" s="133"/>
      <c r="Z75" s="133"/>
    </row>
    <row r="76">
      <c r="A76" s="130"/>
      <c r="B76" s="130"/>
      <c r="C76" s="130"/>
      <c r="D76" s="130"/>
      <c r="E76" s="130"/>
      <c r="F76" s="130"/>
      <c r="G76" s="130"/>
      <c r="H76" s="130"/>
      <c r="I76" s="130"/>
      <c r="J76" s="130"/>
      <c r="K76" s="130"/>
      <c r="L76" s="130"/>
      <c r="M76" s="130"/>
      <c r="N76" s="133"/>
      <c r="O76" s="133"/>
      <c r="P76" s="133"/>
      <c r="Q76" s="133"/>
      <c r="R76" s="133"/>
      <c r="S76" s="133"/>
      <c r="T76" s="133"/>
      <c r="U76" s="133"/>
      <c r="V76" s="133"/>
      <c r="W76" s="133"/>
      <c r="X76" s="133"/>
      <c r="Y76" s="133"/>
      <c r="Z76" s="133"/>
    </row>
    <row r="77">
      <c r="A77" s="130"/>
      <c r="B77" s="130"/>
      <c r="C77" s="130"/>
      <c r="D77" s="130"/>
      <c r="E77" s="130"/>
      <c r="F77" s="130"/>
      <c r="G77" s="130"/>
      <c r="H77" s="130"/>
      <c r="I77" s="130"/>
      <c r="J77" s="130"/>
      <c r="K77" s="130"/>
      <c r="L77" s="130"/>
      <c r="M77" s="130"/>
      <c r="N77" s="133"/>
      <c r="O77" s="133"/>
      <c r="P77" s="133"/>
      <c r="Q77" s="133"/>
      <c r="R77" s="133"/>
      <c r="S77" s="133"/>
      <c r="T77" s="133"/>
      <c r="U77" s="133"/>
      <c r="V77" s="133"/>
      <c r="W77" s="133"/>
      <c r="X77" s="133"/>
      <c r="Y77" s="133"/>
      <c r="Z77" s="133"/>
    </row>
    <row r="78">
      <c r="A78" s="130"/>
      <c r="B78" s="130"/>
      <c r="C78" s="130"/>
      <c r="D78" s="130"/>
      <c r="E78" s="130"/>
      <c r="F78" s="130"/>
      <c r="G78" s="130"/>
      <c r="H78" s="130"/>
      <c r="I78" s="130"/>
      <c r="J78" s="130"/>
      <c r="K78" s="130"/>
      <c r="L78" s="130"/>
      <c r="M78" s="130"/>
      <c r="N78" s="133"/>
      <c r="O78" s="133"/>
      <c r="P78" s="133"/>
      <c r="Q78" s="133"/>
      <c r="R78" s="133"/>
      <c r="S78" s="133"/>
      <c r="T78" s="133"/>
      <c r="U78" s="133"/>
      <c r="V78" s="133"/>
      <c r="W78" s="133"/>
      <c r="X78" s="133"/>
      <c r="Y78" s="133"/>
      <c r="Z78" s="133"/>
    </row>
    <row r="79">
      <c r="A79" s="130"/>
      <c r="B79" s="130"/>
      <c r="C79" s="130"/>
      <c r="D79" s="130"/>
      <c r="E79" s="130"/>
      <c r="F79" s="130"/>
      <c r="G79" s="130"/>
      <c r="H79" s="130"/>
      <c r="I79" s="130"/>
      <c r="J79" s="130"/>
      <c r="K79" s="130"/>
      <c r="L79" s="130"/>
      <c r="M79" s="130"/>
      <c r="N79" s="133"/>
      <c r="O79" s="133"/>
      <c r="P79" s="133"/>
      <c r="Q79" s="133"/>
      <c r="R79" s="133"/>
      <c r="S79" s="133"/>
      <c r="T79" s="133"/>
      <c r="U79" s="133"/>
      <c r="V79" s="133"/>
      <c r="W79" s="133"/>
      <c r="X79" s="133"/>
      <c r="Y79" s="133"/>
      <c r="Z79" s="133"/>
    </row>
    <row r="80">
      <c r="A80" s="130"/>
      <c r="B80" s="130"/>
      <c r="C80" s="130"/>
      <c r="D80" s="130"/>
      <c r="E80" s="130"/>
      <c r="F80" s="130"/>
      <c r="G80" s="130"/>
      <c r="H80" s="130"/>
      <c r="I80" s="130"/>
      <c r="J80" s="130"/>
      <c r="K80" s="130"/>
      <c r="L80" s="130"/>
      <c r="M80" s="130"/>
      <c r="N80" s="133"/>
      <c r="O80" s="133"/>
      <c r="P80" s="133"/>
      <c r="Q80" s="133"/>
      <c r="R80" s="133"/>
      <c r="S80" s="133"/>
      <c r="T80" s="133"/>
      <c r="U80" s="133"/>
      <c r="V80" s="133"/>
      <c r="W80" s="133"/>
      <c r="X80" s="133"/>
      <c r="Y80" s="133"/>
      <c r="Z80" s="133"/>
    </row>
    <row r="81">
      <c r="A81" s="130"/>
      <c r="B81" s="130"/>
      <c r="C81" s="130"/>
      <c r="D81" s="130"/>
      <c r="E81" s="130"/>
      <c r="F81" s="130"/>
      <c r="G81" s="130"/>
      <c r="H81" s="130"/>
      <c r="I81" s="130"/>
      <c r="J81" s="130"/>
      <c r="K81" s="130"/>
      <c r="L81" s="130"/>
      <c r="M81" s="130"/>
      <c r="N81" s="133"/>
      <c r="O81" s="133"/>
      <c r="P81" s="133"/>
      <c r="Q81" s="133"/>
      <c r="R81" s="133"/>
      <c r="S81" s="133"/>
      <c r="T81" s="133"/>
      <c r="U81" s="133"/>
      <c r="V81" s="133"/>
      <c r="W81" s="133"/>
      <c r="X81" s="133"/>
      <c r="Y81" s="133"/>
      <c r="Z81" s="133"/>
    </row>
    <row r="82">
      <c r="A82" s="130"/>
      <c r="B82" s="130"/>
      <c r="C82" s="130"/>
      <c r="D82" s="130"/>
      <c r="E82" s="130"/>
      <c r="F82" s="130"/>
      <c r="G82" s="130"/>
      <c r="H82" s="130"/>
      <c r="I82" s="130"/>
      <c r="J82" s="130"/>
      <c r="K82" s="130"/>
      <c r="L82" s="130"/>
      <c r="M82" s="130"/>
      <c r="N82" s="133"/>
      <c r="O82" s="133"/>
      <c r="P82" s="133"/>
      <c r="Q82" s="133"/>
      <c r="R82" s="133"/>
      <c r="S82" s="133"/>
      <c r="T82" s="133"/>
      <c r="U82" s="133"/>
      <c r="V82" s="133"/>
      <c r="W82" s="133"/>
      <c r="X82" s="133"/>
      <c r="Y82" s="133"/>
      <c r="Z82" s="133"/>
    </row>
    <row r="83">
      <c r="A83" s="130"/>
      <c r="B83" s="130"/>
      <c r="C83" s="130"/>
      <c r="D83" s="130"/>
      <c r="E83" s="130"/>
      <c r="F83" s="130"/>
      <c r="G83" s="130"/>
      <c r="H83" s="130"/>
      <c r="I83" s="130"/>
      <c r="J83" s="130"/>
      <c r="K83" s="130"/>
      <c r="L83" s="130"/>
      <c r="M83" s="130"/>
      <c r="N83" s="133"/>
      <c r="O83" s="133"/>
      <c r="P83" s="133"/>
      <c r="Q83" s="133"/>
      <c r="R83" s="133"/>
      <c r="S83" s="133"/>
      <c r="T83" s="133"/>
      <c r="U83" s="133"/>
      <c r="V83" s="133"/>
      <c r="W83" s="133"/>
      <c r="X83" s="133"/>
      <c r="Y83" s="133"/>
      <c r="Z83" s="133"/>
    </row>
    <row r="84">
      <c r="A84" s="130"/>
      <c r="B84" s="130"/>
      <c r="C84" s="130"/>
      <c r="D84" s="130"/>
      <c r="E84" s="130"/>
      <c r="F84" s="130"/>
      <c r="G84" s="130"/>
      <c r="H84" s="130"/>
      <c r="I84" s="130"/>
      <c r="J84" s="130"/>
      <c r="K84" s="130"/>
      <c r="L84" s="130"/>
      <c r="M84" s="130"/>
      <c r="N84" s="133"/>
      <c r="O84" s="133"/>
      <c r="P84" s="133"/>
      <c r="Q84" s="133"/>
      <c r="R84" s="133"/>
      <c r="S84" s="133"/>
      <c r="T84" s="133"/>
      <c r="U84" s="133"/>
      <c r="V84" s="133"/>
      <c r="W84" s="133"/>
      <c r="X84" s="133"/>
      <c r="Y84" s="133"/>
      <c r="Z84" s="133"/>
    </row>
    <row r="85">
      <c r="A85" s="130"/>
      <c r="B85" s="130"/>
      <c r="C85" s="130"/>
      <c r="D85" s="130"/>
      <c r="E85" s="130"/>
      <c r="F85" s="130"/>
      <c r="G85" s="130"/>
      <c r="H85" s="130"/>
      <c r="I85" s="130"/>
      <c r="J85" s="130"/>
      <c r="K85" s="130"/>
      <c r="L85" s="130"/>
      <c r="M85" s="130"/>
      <c r="N85" s="133"/>
      <c r="O85" s="133"/>
      <c r="P85" s="133"/>
      <c r="Q85" s="133"/>
      <c r="R85" s="133"/>
      <c r="S85" s="133"/>
      <c r="T85" s="133"/>
      <c r="U85" s="133"/>
      <c r="V85" s="133"/>
      <c r="W85" s="133"/>
      <c r="X85" s="133"/>
      <c r="Y85" s="133"/>
      <c r="Z85" s="133"/>
    </row>
    <row r="86">
      <c r="A86" s="130"/>
      <c r="B86" s="130"/>
      <c r="C86" s="130"/>
      <c r="D86" s="130"/>
      <c r="E86" s="130"/>
      <c r="F86" s="130"/>
      <c r="G86" s="130"/>
      <c r="H86" s="130"/>
      <c r="I86" s="130"/>
      <c r="J86" s="130"/>
      <c r="K86" s="130"/>
      <c r="L86" s="130"/>
      <c r="M86" s="130"/>
      <c r="N86" s="133"/>
      <c r="O86" s="133"/>
      <c r="P86" s="133"/>
      <c r="Q86" s="133"/>
      <c r="R86" s="133"/>
      <c r="S86" s="133"/>
      <c r="T86" s="133"/>
      <c r="U86" s="133"/>
      <c r="V86" s="133"/>
      <c r="W86" s="133"/>
      <c r="X86" s="133"/>
      <c r="Y86" s="133"/>
      <c r="Z86" s="133"/>
    </row>
    <row r="87">
      <c r="A87" s="130"/>
      <c r="B87" s="130"/>
      <c r="C87" s="130"/>
      <c r="D87" s="130"/>
      <c r="E87" s="130"/>
      <c r="F87" s="130"/>
      <c r="G87" s="130"/>
      <c r="H87" s="130"/>
      <c r="I87" s="130"/>
      <c r="J87" s="130"/>
      <c r="K87" s="130"/>
      <c r="L87" s="130"/>
      <c r="M87" s="130"/>
      <c r="N87" s="133"/>
      <c r="O87" s="133"/>
      <c r="P87" s="133"/>
      <c r="Q87" s="133"/>
      <c r="R87" s="133"/>
      <c r="S87" s="133"/>
      <c r="T87" s="133"/>
      <c r="U87" s="133"/>
      <c r="V87" s="133"/>
      <c r="W87" s="133"/>
      <c r="X87" s="133"/>
      <c r="Y87" s="133"/>
      <c r="Z87" s="133"/>
    </row>
    <row r="88">
      <c r="A88" s="130"/>
      <c r="B88" s="130"/>
      <c r="C88" s="130"/>
      <c r="D88" s="130"/>
      <c r="E88" s="130"/>
      <c r="F88" s="130"/>
      <c r="G88" s="130"/>
      <c r="H88" s="130"/>
      <c r="I88" s="130"/>
      <c r="J88" s="130"/>
      <c r="K88" s="130"/>
      <c r="L88" s="130"/>
      <c r="M88" s="130"/>
      <c r="N88" s="133"/>
      <c r="O88" s="133"/>
      <c r="P88" s="133"/>
      <c r="Q88" s="133"/>
      <c r="R88" s="133"/>
      <c r="S88" s="133"/>
      <c r="T88" s="133"/>
      <c r="U88" s="133"/>
      <c r="V88" s="133"/>
      <c r="W88" s="133"/>
      <c r="X88" s="133"/>
      <c r="Y88" s="133"/>
      <c r="Z88" s="133"/>
    </row>
    <row r="89">
      <c r="A89" s="130"/>
      <c r="B89" s="130"/>
      <c r="C89" s="130"/>
      <c r="D89" s="130"/>
      <c r="E89" s="130"/>
      <c r="F89" s="130"/>
      <c r="G89" s="130"/>
      <c r="H89" s="130"/>
      <c r="I89" s="130"/>
      <c r="J89" s="130"/>
      <c r="K89" s="130"/>
      <c r="L89" s="130"/>
      <c r="M89" s="130"/>
      <c r="N89" s="133"/>
      <c r="O89" s="133"/>
      <c r="P89" s="133"/>
      <c r="Q89" s="133"/>
      <c r="R89" s="133"/>
      <c r="S89" s="133"/>
      <c r="T89" s="133"/>
      <c r="U89" s="133"/>
      <c r="V89" s="133"/>
      <c r="W89" s="133"/>
      <c r="X89" s="133"/>
      <c r="Y89" s="133"/>
      <c r="Z89" s="133"/>
    </row>
    <row r="90">
      <c r="A90" s="130"/>
      <c r="B90" s="130"/>
      <c r="C90" s="130"/>
      <c r="D90" s="130"/>
      <c r="E90" s="130"/>
      <c r="F90" s="130"/>
      <c r="G90" s="130"/>
      <c r="H90" s="130"/>
      <c r="I90" s="130"/>
      <c r="J90" s="130"/>
      <c r="K90" s="130"/>
      <c r="L90" s="130"/>
      <c r="M90" s="130"/>
      <c r="N90" s="133"/>
      <c r="O90" s="133"/>
      <c r="P90" s="133"/>
      <c r="Q90" s="133"/>
      <c r="R90" s="133"/>
      <c r="S90" s="133"/>
      <c r="T90" s="133"/>
      <c r="U90" s="133"/>
      <c r="V90" s="133"/>
      <c r="W90" s="133"/>
      <c r="X90" s="133"/>
      <c r="Y90" s="133"/>
      <c r="Z90" s="133"/>
    </row>
    <row r="91">
      <c r="A91" s="130"/>
      <c r="B91" s="130"/>
      <c r="C91" s="130"/>
      <c r="D91" s="130"/>
      <c r="E91" s="130"/>
      <c r="F91" s="130"/>
      <c r="G91" s="130"/>
      <c r="H91" s="130"/>
      <c r="I91" s="130"/>
      <c r="J91" s="130"/>
      <c r="K91" s="130"/>
      <c r="L91" s="130"/>
      <c r="M91" s="130"/>
      <c r="N91" s="133"/>
      <c r="O91" s="133"/>
      <c r="P91" s="133"/>
      <c r="Q91" s="133"/>
      <c r="R91" s="133"/>
      <c r="S91" s="133"/>
      <c r="T91" s="133"/>
      <c r="U91" s="133"/>
      <c r="V91" s="133"/>
      <c r="W91" s="133"/>
      <c r="X91" s="133"/>
      <c r="Y91" s="133"/>
      <c r="Z91" s="133"/>
    </row>
    <row r="92">
      <c r="A92" s="130"/>
      <c r="B92" s="130"/>
      <c r="C92" s="130"/>
      <c r="D92" s="130"/>
      <c r="E92" s="130"/>
      <c r="F92" s="130"/>
      <c r="G92" s="130"/>
      <c r="H92" s="130"/>
      <c r="I92" s="130"/>
      <c r="J92" s="130"/>
      <c r="K92" s="130"/>
      <c r="L92" s="130"/>
      <c r="M92" s="130"/>
      <c r="N92" s="133"/>
      <c r="O92" s="133"/>
      <c r="P92" s="133"/>
      <c r="Q92" s="133"/>
      <c r="R92" s="133"/>
      <c r="S92" s="133"/>
      <c r="T92" s="133"/>
      <c r="U92" s="133"/>
      <c r="V92" s="133"/>
      <c r="W92" s="133"/>
      <c r="X92" s="133"/>
      <c r="Y92" s="133"/>
      <c r="Z92" s="133"/>
    </row>
    <row r="93">
      <c r="A93" s="130"/>
      <c r="B93" s="130"/>
      <c r="C93" s="130"/>
      <c r="D93" s="130"/>
      <c r="E93" s="130"/>
      <c r="F93" s="130"/>
      <c r="G93" s="130"/>
      <c r="H93" s="130"/>
      <c r="I93" s="130"/>
      <c r="J93" s="130"/>
      <c r="K93" s="130"/>
      <c r="L93" s="130"/>
      <c r="M93" s="130"/>
      <c r="N93" s="133"/>
      <c r="O93" s="133"/>
      <c r="P93" s="133"/>
      <c r="Q93" s="133"/>
      <c r="R93" s="133"/>
      <c r="S93" s="133"/>
      <c r="T93" s="133"/>
      <c r="U93" s="133"/>
      <c r="V93" s="133"/>
      <c r="W93" s="133"/>
      <c r="X93" s="133"/>
      <c r="Y93" s="133"/>
      <c r="Z93" s="133"/>
    </row>
    <row r="94">
      <c r="A94" s="130"/>
      <c r="B94" s="130"/>
      <c r="C94" s="130"/>
      <c r="D94" s="130"/>
      <c r="E94" s="130"/>
      <c r="F94" s="130"/>
      <c r="G94" s="130"/>
      <c r="H94" s="130"/>
      <c r="I94" s="130"/>
      <c r="J94" s="130"/>
      <c r="K94" s="130"/>
      <c r="L94" s="130"/>
      <c r="M94" s="130"/>
      <c r="N94" s="133"/>
      <c r="O94" s="133"/>
      <c r="P94" s="133"/>
      <c r="Q94" s="133"/>
      <c r="R94" s="133"/>
      <c r="S94" s="133"/>
      <c r="T94" s="133"/>
      <c r="U94" s="133"/>
      <c r="V94" s="133"/>
      <c r="W94" s="133"/>
      <c r="X94" s="133"/>
      <c r="Y94" s="133"/>
      <c r="Z94" s="133"/>
    </row>
    <row r="95">
      <c r="A95" s="130"/>
      <c r="B95" s="130"/>
      <c r="C95" s="130"/>
      <c r="D95" s="130"/>
      <c r="E95" s="130"/>
      <c r="F95" s="130"/>
      <c r="G95" s="130"/>
      <c r="H95" s="130"/>
      <c r="I95" s="130"/>
      <c r="J95" s="130"/>
      <c r="K95" s="130"/>
      <c r="L95" s="130"/>
      <c r="M95" s="130"/>
      <c r="N95" s="133"/>
      <c r="O95" s="133"/>
      <c r="P95" s="133"/>
      <c r="Q95" s="133"/>
      <c r="R95" s="133"/>
      <c r="S95" s="133"/>
      <c r="T95" s="133"/>
      <c r="U95" s="133"/>
      <c r="V95" s="133"/>
      <c r="W95" s="133"/>
      <c r="X95" s="133"/>
      <c r="Y95" s="133"/>
      <c r="Z95" s="133"/>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9" max="9" width="25.63"/>
    <col customWidth="1" min="10" max="10" width="18.63"/>
    <col customWidth="1" min="18" max="20" width="19.13"/>
    <col customWidth="1" min="21" max="21" width="8.0"/>
    <col customWidth="1" min="22" max="24" width="19.13"/>
    <col customWidth="1" min="26" max="26" width="19.25"/>
    <col customWidth="1" min="30" max="30" width="23.0"/>
  </cols>
  <sheetData>
    <row r="1">
      <c r="A1" s="3" t="s">
        <v>334</v>
      </c>
      <c r="B1" s="3" t="s">
        <v>335</v>
      </c>
      <c r="C1" s="3" t="s">
        <v>336</v>
      </c>
      <c r="D1" s="3" t="s">
        <v>337</v>
      </c>
      <c r="E1" s="3" t="s">
        <v>338</v>
      </c>
      <c r="F1" s="3" t="s">
        <v>339</v>
      </c>
      <c r="G1" s="3" t="s">
        <v>340</v>
      </c>
      <c r="H1" s="3" t="s">
        <v>341</v>
      </c>
      <c r="I1" s="3" t="s">
        <v>342</v>
      </c>
      <c r="J1" s="3" t="s">
        <v>343</v>
      </c>
      <c r="K1" s="169" t="s">
        <v>344</v>
      </c>
      <c r="L1" s="169" t="s">
        <v>345</v>
      </c>
    </row>
    <row r="2">
      <c r="A2" s="3" t="s">
        <v>346</v>
      </c>
      <c r="B2" s="3" t="s">
        <v>347</v>
      </c>
      <c r="D2" s="3" t="s">
        <v>140</v>
      </c>
      <c r="E2" s="3" t="s">
        <v>196</v>
      </c>
      <c r="F2" s="3" t="s">
        <v>77</v>
      </c>
      <c r="G2" s="3" t="s">
        <v>348</v>
      </c>
      <c r="H2" s="3" t="s">
        <v>349</v>
      </c>
      <c r="I2" s="3" t="s">
        <v>167</v>
      </c>
      <c r="J2" s="3" t="s">
        <v>350</v>
      </c>
      <c r="K2" s="169">
        <v>23.0</v>
      </c>
      <c r="L2" s="169">
        <v>2.84279209913199</v>
      </c>
      <c r="N2" s="170" t="str">
        <f>IFERROR(__xludf.DUMMYFUNCTION("unique(F:F)"),"hospital")</f>
        <v>hospital</v>
      </c>
      <c r="O2" s="171" t="s">
        <v>344</v>
      </c>
      <c r="P2" s="171" t="s">
        <v>345</v>
      </c>
      <c r="R2" s="170" t="str">
        <f>IFERROR(__xludf.DUMMYFUNCTION("unique(D:D)"),"saneante_hig")</f>
        <v>saneante_hig</v>
      </c>
      <c r="S2" s="171" t="s">
        <v>344</v>
      </c>
      <c r="T2" s="171" t="s">
        <v>345</v>
      </c>
      <c r="V2" s="170" t="str">
        <f>IFERROR(__xludf.DUMMYFUNCTION("unique(E1:E1385)"),"saneante_enf")</f>
        <v>saneante_enf</v>
      </c>
      <c r="W2" s="171" t="s">
        <v>344</v>
      </c>
      <c r="X2" s="171" t="s">
        <v>345</v>
      </c>
      <c r="Z2" s="170" t="str">
        <f>IFERROR(__xludf.DUMMYFUNCTION("unique(J1:J1385)"),"estado")</f>
        <v>estado</v>
      </c>
      <c r="AA2" s="171" t="s">
        <v>344</v>
      </c>
      <c r="AB2" s="171" t="s">
        <v>345</v>
      </c>
      <c r="AD2" s="172" t="s">
        <v>340</v>
      </c>
      <c r="AE2" s="173" t="s">
        <v>344</v>
      </c>
      <c r="AF2" s="173" t="s">
        <v>345</v>
      </c>
    </row>
    <row r="3">
      <c r="A3" s="3" t="s">
        <v>351</v>
      </c>
      <c r="B3" s="3" t="s">
        <v>352</v>
      </c>
      <c r="D3" s="3" t="s">
        <v>140</v>
      </c>
      <c r="E3" s="3" t="s">
        <v>196</v>
      </c>
      <c r="F3" s="3" t="s">
        <v>77</v>
      </c>
      <c r="G3" s="3" t="s">
        <v>348</v>
      </c>
      <c r="H3" s="3" t="s">
        <v>353</v>
      </c>
      <c r="I3" s="3" t="s">
        <v>160</v>
      </c>
      <c r="J3" s="3" t="s">
        <v>350</v>
      </c>
      <c r="K3" s="169">
        <v>21.0</v>
      </c>
      <c r="L3" s="169">
        <v>1.77688451797039</v>
      </c>
      <c r="N3" s="4" t="str">
        <f>IFERROR(__xludf.DUMMYFUNCTION("""COMPUTED_VALUE"""),"H43")</f>
        <v>H43</v>
      </c>
      <c r="R3" s="4" t="str">
        <f>IFERROR(__xludf.DUMMYFUNCTION("""COMPUTED_VALUE"""),"Álcool 70%")</f>
        <v>Álcool 70%</v>
      </c>
      <c r="S3" s="4">
        <f>median(K2:K33)</f>
        <v>22</v>
      </c>
      <c r="V3" s="4" t="str">
        <f>IFERROR(__xludf.DUMMYFUNCTION("""COMPUTED_VALUE"""),"Desinfetante Hospitalar 5A 3M")</f>
        <v>Desinfetante Hospitalar 5A 3M</v>
      </c>
      <c r="Z3" s="4" t="str">
        <f>IFERROR(__xludf.DUMMYFUNCTION("""COMPUTED_VALUE"""),"Sergipe")</f>
        <v>Sergipe</v>
      </c>
      <c r="AD3" s="4" t="s">
        <v>348</v>
      </c>
      <c r="AE3" s="174">
        <v>37.0</v>
      </c>
      <c r="AF3" s="174">
        <v>2.82003368060865</v>
      </c>
    </row>
    <row r="4">
      <c r="A4" s="3" t="s">
        <v>354</v>
      </c>
      <c r="B4" s="3" t="s">
        <v>352</v>
      </c>
      <c r="D4" s="3" t="s">
        <v>140</v>
      </c>
      <c r="E4" s="3" t="s">
        <v>196</v>
      </c>
      <c r="F4" s="3" t="s">
        <v>77</v>
      </c>
      <c r="G4" s="3" t="s">
        <v>348</v>
      </c>
      <c r="H4" s="3" t="s">
        <v>353</v>
      </c>
      <c r="I4" s="3" t="s">
        <v>355</v>
      </c>
      <c r="J4" s="3" t="s">
        <v>350</v>
      </c>
      <c r="K4" s="169">
        <v>44.0</v>
      </c>
      <c r="L4" s="169">
        <v>2.94046468959488</v>
      </c>
      <c r="N4" s="4" t="str">
        <f>IFERROR(__xludf.DUMMYFUNCTION("""COMPUTED_VALUE"""),"H34")</f>
        <v>H34</v>
      </c>
      <c r="R4" s="4" t="str">
        <f>IFERROR(__xludf.DUMMYFUNCTION("""COMPUTED_VALUE"""),"Bac Plus")</f>
        <v>Bac Plus</v>
      </c>
      <c r="S4" s="4">
        <f>median(K34:K58)</f>
        <v>39</v>
      </c>
      <c r="V4" s="4" t="str">
        <f>IFERROR(__xludf.DUMMYFUNCTION("""COMPUTED_VALUE"""),"Bac Plus")</f>
        <v>Bac Plus</v>
      </c>
      <c r="Z4" s="4" t="str">
        <f>IFERROR(__xludf.DUMMYFUNCTION("""COMPUTED_VALUE"""),"Santa Catarina")</f>
        <v>Santa Catarina</v>
      </c>
      <c r="AD4" s="4" t="s">
        <v>356</v>
      </c>
      <c r="AE4" s="174">
        <v>40.0</v>
      </c>
      <c r="AF4" s="174">
        <v>2.95350807665781</v>
      </c>
    </row>
    <row r="5">
      <c r="A5" s="3" t="s">
        <v>357</v>
      </c>
      <c r="B5" s="3" t="s">
        <v>358</v>
      </c>
      <c r="D5" s="3" t="s">
        <v>140</v>
      </c>
      <c r="E5" s="3" t="s">
        <v>196</v>
      </c>
      <c r="F5" s="3" t="s">
        <v>77</v>
      </c>
      <c r="G5" s="3" t="s">
        <v>348</v>
      </c>
      <c r="H5" s="3" t="s">
        <v>359</v>
      </c>
      <c r="I5" s="3" t="s">
        <v>153</v>
      </c>
      <c r="J5" s="3" t="s">
        <v>350</v>
      </c>
      <c r="K5" s="169">
        <v>63.0</v>
      </c>
      <c r="L5" s="169">
        <v>3.52312745329019</v>
      </c>
      <c r="N5" s="4" t="str">
        <f>IFERROR(__xludf.DUMMYFUNCTION("""COMPUTED_VALUE"""),"H24")</f>
        <v>H24</v>
      </c>
      <c r="R5" s="4" t="str">
        <f>IFERROR(__xludf.DUMMYFUNCTION("""COMPUTED_VALUE"""),"Beckplater")</f>
        <v>Beckplater</v>
      </c>
      <c r="S5" s="4">
        <f>median(K59:K96)</f>
        <v>7</v>
      </c>
      <c r="V5" s="4" t="str">
        <f>IFERROR(__xludf.DUMMYFUNCTION("""COMPUTED_VALUE"""),"LabSeptic")</f>
        <v>LabSeptic</v>
      </c>
      <c r="Z5" s="4" t="str">
        <f>IFERROR(__xludf.DUMMYFUNCTION("""COMPUTED_VALUE"""),"São Paulo")</f>
        <v>São Paulo</v>
      </c>
    </row>
    <row r="6">
      <c r="A6" s="3" t="s">
        <v>360</v>
      </c>
      <c r="B6" s="3" t="s">
        <v>352</v>
      </c>
      <c r="D6" s="3" t="s">
        <v>140</v>
      </c>
      <c r="E6" s="3" t="s">
        <v>196</v>
      </c>
      <c r="F6" s="3" t="s">
        <v>77</v>
      </c>
      <c r="G6" s="3" t="s">
        <v>348</v>
      </c>
      <c r="H6" s="3" t="s">
        <v>353</v>
      </c>
      <c r="I6" s="3" t="s">
        <v>165</v>
      </c>
      <c r="J6" s="3" t="s">
        <v>350</v>
      </c>
      <c r="K6" s="169">
        <v>24.0</v>
      </c>
      <c r="L6" s="169">
        <v>2.56257376177136</v>
      </c>
      <c r="N6" s="4" t="str">
        <f>IFERROR(__xludf.DUMMYFUNCTION("""COMPUTED_VALUE"""),"H9")</f>
        <v>H9</v>
      </c>
      <c r="R6" s="4" t="str">
        <f>IFERROR(__xludf.DUMMYFUNCTION("""COMPUTED_VALUE"""),"Biguan")</f>
        <v>Biguan</v>
      </c>
      <c r="S6" s="4">
        <f>median(K97:K134)</f>
        <v>30</v>
      </c>
      <c r="V6" s="4" t="str">
        <f>IFERROR(__xludf.DUMMYFUNCTION("""COMPUTED_VALUE"""),"Álcool")</f>
        <v>Álcool</v>
      </c>
      <c r="Z6" s="4" t="str">
        <f>IFERROR(__xludf.DUMMYFUNCTION("""COMPUTED_VALUE"""),"Rio de Janeiro")</f>
        <v>Rio de Janeiro</v>
      </c>
    </row>
    <row r="7">
      <c r="A7" s="3" t="s">
        <v>361</v>
      </c>
      <c r="B7" s="3" t="s">
        <v>358</v>
      </c>
      <c r="D7" s="3" t="s">
        <v>140</v>
      </c>
      <c r="E7" s="3" t="s">
        <v>196</v>
      </c>
      <c r="F7" s="3" t="s">
        <v>77</v>
      </c>
      <c r="G7" s="3" t="s">
        <v>348</v>
      </c>
      <c r="H7" s="3" t="s">
        <v>359</v>
      </c>
      <c r="I7" s="3" t="s">
        <v>355</v>
      </c>
      <c r="J7" s="3" t="s">
        <v>350</v>
      </c>
      <c r="K7" s="169">
        <v>22.0</v>
      </c>
      <c r="L7" s="169">
        <v>2.84308913139002</v>
      </c>
      <c r="N7" s="4" t="str">
        <f>IFERROR(__xludf.DUMMYFUNCTION("""COMPUTED_VALUE"""),"H47")</f>
        <v>H47</v>
      </c>
      <c r="R7" s="4" t="str">
        <f>IFERROR(__xludf.DUMMYFUNCTION("""COMPUTED_VALUE"""),"Biodemie DTC Floral amarelo")</f>
        <v>Biodemie DTC Floral amarelo</v>
      </c>
      <c r="S7" s="4">
        <f>median(K135:K171)</f>
        <v>34</v>
      </c>
      <c r="V7" s="4" t="str">
        <f>IFERROR(__xludf.DUMMYFUNCTION("""COMPUTED_VALUE"""),"Alcool 70%")</f>
        <v>Alcool 70%</v>
      </c>
      <c r="Z7" s="4" t="str">
        <f>IFERROR(__xludf.DUMMYFUNCTION("""COMPUTED_VALUE"""),"Bahia")</f>
        <v>Bahia</v>
      </c>
    </row>
    <row r="8">
      <c r="A8" s="3" t="s">
        <v>362</v>
      </c>
      <c r="B8" s="3" t="s">
        <v>352</v>
      </c>
      <c r="D8" s="3" t="s">
        <v>140</v>
      </c>
      <c r="E8" s="3" t="s">
        <v>196</v>
      </c>
      <c r="F8" s="3" t="s">
        <v>77</v>
      </c>
      <c r="G8" s="3" t="s">
        <v>348</v>
      </c>
      <c r="H8" s="3" t="s">
        <v>353</v>
      </c>
      <c r="I8" s="3" t="s">
        <v>157</v>
      </c>
      <c r="J8" s="3" t="s">
        <v>350</v>
      </c>
      <c r="K8" s="169">
        <v>37.0</v>
      </c>
      <c r="L8" s="169">
        <v>3.00582104252483</v>
      </c>
      <c r="N8" s="4" t="str">
        <f>IFERROR(__xludf.DUMMYFUNCTION("""COMPUTED_VALUE"""),"H3")</f>
        <v>H3</v>
      </c>
      <c r="R8" s="4" t="str">
        <f>IFERROR(__xludf.DUMMYFUNCTION("""COMPUTED_VALUE"""),"CombiProfi")</f>
        <v>CombiProfi</v>
      </c>
      <c r="V8" s="4" t="str">
        <f>IFERROR(__xludf.DUMMYFUNCTION("""COMPUTED_VALUE"""),"Meliseptol")</f>
        <v>Meliseptol</v>
      </c>
      <c r="Z8" s="4" t="str">
        <f>IFERROR(__xludf.DUMMYFUNCTION("""COMPUTED_VALUE"""),"Minas Gerais")</f>
        <v>Minas Gerais</v>
      </c>
    </row>
    <row r="9">
      <c r="A9" s="3" t="s">
        <v>363</v>
      </c>
      <c r="B9" s="3" t="s">
        <v>358</v>
      </c>
      <c r="D9" s="3" t="s">
        <v>140</v>
      </c>
      <c r="E9" s="3" t="s">
        <v>196</v>
      </c>
      <c r="F9" s="3" t="s">
        <v>77</v>
      </c>
      <c r="G9" s="3" t="s">
        <v>348</v>
      </c>
      <c r="H9" s="3" t="s">
        <v>359</v>
      </c>
      <c r="I9" s="3" t="s">
        <v>157</v>
      </c>
      <c r="J9" s="3" t="s">
        <v>350</v>
      </c>
      <c r="K9" s="169">
        <v>22.0</v>
      </c>
      <c r="L9" s="169">
        <v>1.6928507186632</v>
      </c>
      <c r="N9" s="4" t="str">
        <f>IFERROR(__xludf.DUMMYFUNCTION("""COMPUTED_VALUE"""),"H21")</f>
        <v>H21</v>
      </c>
      <c r="R9" s="4" t="str">
        <f>IFERROR(__xludf.DUMMYFUNCTION("""COMPUTED_VALUE"""),"Desinfetante")</f>
        <v>Desinfetante</v>
      </c>
      <c r="V9" s="4" t="str">
        <f>IFERROR(__xludf.DUMMYFUNCTION("""COMPUTED_VALUE"""),"Germe Rio")</f>
        <v>Germe Rio</v>
      </c>
      <c r="Z9" s="4" t="str">
        <f>IFERROR(__xludf.DUMMYFUNCTION("""COMPUTED_VALUE"""),"Rio Grande do Sul")</f>
        <v>Rio Grande do Sul</v>
      </c>
      <c r="AD9" s="170" t="str">
        <f>IFERROR(__xludf.DUMMYFUNCTION("unique(I1:I1385)"),"superficie")</f>
        <v>superficie</v>
      </c>
      <c r="AE9" s="171" t="s">
        <v>344</v>
      </c>
      <c r="AF9" s="171" t="s">
        <v>345</v>
      </c>
    </row>
    <row r="10">
      <c r="A10" s="3" t="s">
        <v>364</v>
      </c>
      <c r="B10" s="3" t="s">
        <v>347</v>
      </c>
      <c r="D10" s="3" t="s">
        <v>140</v>
      </c>
      <c r="E10" s="3" t="s">
        <v>196</v>
      </c>
      <c r="F10" s="3" t="s">
        <v>77</v>
      </c>
      <c r="G10" s="3" t="s">
        <v>348</v>
      </c>
      <c r="H10" s="3" t="s">
        <v>349</v>
      </c>
      <c r="I10" s="3" t="s">
        <v>153</v>
      </c>
      <c r="J10" s="3" t="s">
        <v>350</v>
      </c>
      <c r="K10" s="169">
        <v>45.0</v>
      </c>
      <c r="L10" s="169">
        <v>3.07425942552264</v>
      </c>
      <c r="N10" s="4" t="str">
        <f>IFERROR(__xludf.DUMMYFUNCTION("""COMPUTED_VALUE"""),"H19")</f>
        <v>H19</v>
      </c>
      <c r="R10" s="4" t="str">
        <f>IFERROR(__xludf.DUMMYFUNCTION("""COMPUTED_VALUE"""),"Detergente alcalino")</f>
        <v>Detergente alcalino</v>
      </c>
      <c r="V10" s="4" t="str">
        <f>IFERROR(__xludf.DUMMYFUNCTION("""COMPUTED_VALUE"""),"Peróxido de Hidrogênio")</f>
        <v>Peróxido de Hidrogênio</v>
      </c>
      <c r="Z10" s="4" t="str">
        <f>IFERROR(__xludf.DUMMYFUNCTION("""COMPUTED_VALUE"""),"Pernanbuco")</f>
        <v>Pernanbuco</v>
      </c>
      <c r="AD10" s="4" t="str">
        <f>IFERROR(__xludf.DUMMYFUNCTION("""COMPUTED_VALUE"""),"Cortina/Divis/Maçaneta")</f>
        <v>Cortina/Divis/Maçaneta</v>
      </c>
    </row>
    <row r="11">
      <c r="A11" s="3" t="s">
        <v>365</v>
      </c>
      <c r="B11" s="3" t="s">
        <v>352</v>
      </c>
      <c r="D11" s="3" t="s">
        <v>140</v>
      </c>
      <c r="E11" s="3" t="s">
        <v>196</v>
      </c>
      <c r="F11" s="3" t="s">
        <v>77</v>
      </c>
      <c r="G11" s="3" t="s">
        <v>348</v>
      </c>
      <c r="H11" s="3" t="s">
        <v>353</v>
      </c>
      <c r="I11" s="3" t="s">
        <v>153</v>
      </c>
      <c r="J11" s="3" t="s">
        <v>350</v>
      </c>
      <c r="K11" s="169">
        <v>47.0</v>
      </c>
      <c r="L11" s="169">
        <v>3.2347935894447</v>
      </c>
      <c r="N11" s="4" t="str">
        <f>IFERROR(__xludf.DUMMYFUNCTION("""COMPUTED_VALUE"""),"H13")</f>
        <v>H13</v>
      </c>
      <c r="R11" s="4" t="str">
        <f>IFERROR(__xludf.DUMMYFUNCTION("""COMPUTED_VALUE"""),"Detergente Multiuso")</f>
        <v>Detergente Multiuso</v>
      </c>
      <c r="V11" s="4" t="str">
        <f>IFERROR(__xludf.DUMMYFUNCTION("""COMPUTED_VALUE"""),"Polihexametileno biguanida")</f>
        <v>Polihexametileno biguanida</v>
      </c>
      <c r="Z11" s="4" t="str">
        <f>IFERROR(__xludf.DUMMYFUNCTION("""COMPUTED_VALUE"""),"Brasília")</f>
        <v>Brasília</v>
      </c>
      <c r="AD11" s="4" t="str">
        <f>IFERROR(__xludf.DUMMYFUNCTION("""COMPUTED_VALUE"""),"Botões Monit+Bomb Inf")</f>
        <v>Botões Monit+Bomb Inf</v>
      </c>
    </row>
    <row r="12">
      <c r="A12" s="3" t="s">
        <v>366</v>
      </c>
      <c r="B12" s="3" t="s">
        <v>347</v>
      </c>
      <c r="D12" s="3" t="s">
        <v>140</v>
      </c>
      <c r="E12" s="3" t="s">
        <v>196</v>
      </c>
      <c r="F12" s="3" t="s">
        <v>77</v>
      </c>
      <c r="G12" s="3" t="s">
        <v>348</v>
      </c>
      <c r="H12" s="3" t="s">
        <v>349</v>
      </c>
      <c r="I12" s="3" t="s">
        <v>157</v>
      </c>
      <c r="J12" s="3" t="s">
        <v>350</v>
      </c>
      <c r="K12" s="169">
        <v>35.0</v>
      </c>
      <c r="L12" s="169">
        <v>3.0591903912763</v>
      </c>
      <c r="N12" s="4" t="str">
        <f>IFERROR(__xludf.DUMMYFUNCTION("""COMPUTED_VALUE"""),"H25")</f>
        <v>H25</v>
      </c>
      <c r="R12" s="4" t="str">
        <f>IFERROR(__xludf.DUMMYFUNCTION("""COMPUTED_VALUE"""),"Detergente Neutro")</f>
        <v>Detergente Neutro</v>
      </c>
      <c r="V12" s="4" t="str">
        <f>IFERROR(__xludf.DUMMYFUNCTION("""COMPUTED_VALUE"""),"Multibac BP")</f>
        <v>Multibac BP</v>
      </c>
      <c r="Z12" s="4" t="str">
        <f>IFERROR(__xludf.DUMMYFUNCTION("""COMPUTED_VALUE"""),"Maranhão")</f>
        <v>Maranhão</v>
      </c>
      <c r="AD12" s="4" t="str">
        <f>IFERROR(__xludf.DUMMYFUNCTION("""COMPUTED_VALUE"""),"Régua Gases/Fluxôm")</f>
        <v>Régua Gases/Fluxôm</v>
      </c>
    </row>
    <row r="13">
      <c r="A13" s="3" t="s">
        <v>367</v>
      </c>
      <c r="B13" s="3" t="s">
        <v>352</v>
      </c>
      <c r="D13" s="3" t="s">
        <v>140</v>
      </c>
      <c r="E13" s="3" t="s">
        <v>196</v>
      </c>
      <c r="F13" s="3" t="s">
        <v>77</v>
      </c>
      <c r="G13" s="3" t="s">
        <v>348</v>
      </c>
      <c r="H13" s="3" t="s">
        <v>353</v>
      </c>
      <c r="I13" s="3" t="s">
        <v>167</v>
      </c>
      <c r="J13" s="3" t="s">
        <v>350</v>
      </c>
      <c r="K13" s="169">
        <v>32.0</v>
      </c>
      <c r="L13" s="169">
        <v>2.9191386816557</v>
      </c>
      <c r="N13" s="4" t="str">
        <f>IFERROR(__xludf.DUMMYFUNCTION("""COMPUTED_VALUE"""),"H14")</f>
        <v>H14</v>
      </c>
      <c r="R13" s="4" t="str">
        <f>IFERROR(__xludf.DUMMYFUNCTION("""COMPUTED_VALUE"""),"Detergente VHS")</f>
        <v>Detergente VHS</v>
      </c>
      <c r="V13" s="4" t="str">
        <f>IFERROR(__xludf.DUMMYFUNCTION("""COMPUTED_VALUE"""),"Oxivir TB")</f>
        <v>Oxivir TB</v>
      </c>
      <c r="Z13" s="4" t="str">
        <f>IFERROR(__xludf.DUMMYFUNCTION("""COMPUTED_VALUE"""),"Paraná")</f>
        <v>Paraná</v>
      </c>
      <c r="AD13" s="4" t="str">
        <f>IFERROR(__xludf.DUMMYFUNCTION("""COMPUTED_VALUE"""),"Grades Cama")</f>
        <v>Grades Cama</v>
      </c>
    </row>
    <row r="14">
      <c r="A14" s="3" t="s">
        <v>368</v>
      </c>
      <c r="B14" s="3" t="s">
        <v>358</v>
      </c>
      <c r="D14" s="3" t="s">
        <v>140</v>
      </c>
      <c r="E14" s="3" t="s">
        <v>196</v>
      </c>
      <c r="F14" s="3" t="s">
        <v>77</v>
      </c>
      <c r="G14" s="3" t="s">
        <v>348</v>
      </c>
      <c r="H14" s="3" t="s">
        <v>359</v>
      </c>
      <c r="I14" s="3" t="s">
        <v>167</v>
      </c>
      <c r="J14" s="3" t="s">
        <v>350</v>
      </c>
      <c r="K14" s="169">
        <v>16.0</v>
      </c>
      <c r="L14" s="169">
        <v>2.54389137812282</v>
      </c>
      <c r="N14" s="4" t="str">
        <f>IFERROR(__xludf.DUMMYFUNCTION("""COMPUTED_VALUE"""),"H39")</f>
        <v>H39</v>
      </c>
      <c r="R14" s="4" t="str">
        <f>IFERROR(__xludf.DUMMYFUNCTION("""COMPUTED_VALUE"""),"GermRio")</f>
        <v>GermRio</v>
      </c>
      <c r="V14" s="4" t="str">
        <f>IFERROR(__xludf.DUMMYFUNCTION("""COMPUTED_VALUE"""),"Álcool 70%")</f>
        <v>Álcool 70%</v>
      </c>
      <c r="Z14" s="4" t="str">
        <f>IFERROR(__xludf.DUMMYFUNCTION("""COMPUTED_VALUE"""),"Pará")</f>
        <v>Pará</v>
      </c>
      <c r="AD14" s="4" t="str">
        <f>IFERROR(__xludf.DUMMYFUNCTION("""COMPUTED_VALUE"""),"Suporte Soro")</f>
        <v>Suporte Soro</v>
      </c>
    </row>
    <row r="15">
      <c r="A15" s="3" t="s">
        <v>369</v>
      </c>
      <c r="B15" s="3" t="s">
        <v>358</v>
      </c>
      <c r="D15" s="3" t="s">
        <v>140</v>
      </c>
      <c r="E15" s="3" t="s">
        <v>196</v>
      </c>
      <c r="F15" s="3" t="s">
        <v>77</v>
      </c>
      <c r="G15" s="3" t="s">
        <v>348</v>
      </c>
      <c r="H15" s="3" t="s">
        <v>359</v>
      </c>
      <c r="I15" s="3" t="s">
        <v>160</v>
      </c>
      <c r="J15" s="3" t="s">
        <v>350</v>
      </c>
      <c r="K15" s="169">
        <v>0.0</v>
      </c>
      <c r="L15" s="169">
        <v>0.0</v>
      </c>
      <c r="N15" s="4" t="str">
        <f>IFERROR(__xludf.DUMMYFUNCTION("""COMPUTED_VALUE"""),"H36")</f>
        <v>H36</v>
      </c>
      <c r="R15" s="4" t="str">
        <f>IFERROR(__xludf.DUMMYFUNCTION("""COMPUTED_VALUE"""),"Gmed Biguanida")</f>
        <v>Gmed Biguanida</v>
      </c>
      <c r="V15" s="4"/>
      <c r="Z15" s="4" t="str">
        <f>IFERROR(__xludf.DUMMYFUNCTION("""COMPUTED_VALUE"""),"Espírito Santo")</f>
        <v>Espírito Santo</v>
      </c>
      <c r="AD15" s="4" t="str">
        <f>IFERROR(__xludf.DUMMYFUNCTION("""COMPUTED_VALUE"""),"Mesa Refeição/Proced")</f>
        <v>Mesa Refeição/Proced</v>
      </c>
    </row>
    <row r="16">
      <c r="A16" s="3" t="s">
        <v>370</v>
      </c>
      <c r="B16" s="3" t="s">
        <v>347</v>
      </c>
      <c r="D16" s="3" t="s">
        <v>140</v>
      </c>
      <c r="E16" s="3" t="s">
        <v>196</v>
      </c>
      <c r="F16" s="3" t="s">
        <v>77</v>
      </c>
      <c r="G16" s="3" t="s">
        <v>348</v>
      </c>
      <c r="H16" s="3" t="s">
        <v>349</v>
      </c>
      <c r="I16" s="3" t="s">
        <v>160</v>
      </c>
      <c r="J16" s="3" t="s">
        <v>350</v>
      </c>
      <c r="K16" s="169">
        <v>0.0</v>
      </c>
      <c r="L16" s="169">
        <v>0.0</v>
      </c>
      <c r="N16" s="4" t="str">
        <f>IFERROR(__xludf.DUMMYFUNCTION("""COMPUTED_VALUE"""),"H26")</f>
        <v>H26</v>
      </c>
      <c r="R16" s="4" t="str">
        <f>IFERROR(__xludf.DUMMYFUNCTION("""COMPUTED_VALUE"""),"Hopoclorito+Sabão")</f>
        <v>Hopoclorito+Sabão</v>
      </c>
      <c r="V16" s="4" t="str">
        <f>IFERROR(__xludf.DUMMYFUNCTION("""COMPUTED_VALUE"""),"Gmed Biguanida")</f>
        <v>Gmed Biguanida</v>
      </c>
      <c r="Z16" s="4" t="str">
        <f>IFERROR(__xludf.DUMMYFUNCTION("""COMPUTED_VALUE"""),"Piauí")</f>
        <v>Piauí</v>
      </c>
      <c r="AD16" s="4" t="str">
        <f>IFERROR(__xludf.DUMMYFUNCTION("""COMPUTED_VALUE"""),"Régua Gases")</f>
        <v>Régua Gases</v>
      </c>
    </row>
    <row r="17">
      <c r="A17" s="3" t="s">
        <v>371</v>
      </c>
      <c r="B17" s="3" t="s">
        <v>358</v>
      </c>
      <c r="D17" s="3" t="s">
        <v>140</v>
      </c>
      <c r="E17" s="3" t="s">
        <v>196</v>
      </c>
      <c r="F17" s="3" t="s">
        <v>77</v>
      </c>
      <c r="G17" s="3" t="s">
        <v>348</v>
      </c>
      <c r="H17" s="3" t="s">
        <v>359</v>
      </c>
      <c r="I17" s="3" t="s">
        <v>165</v>
      </c>
      <c r="J17" s="3" t="s">
        <v>350</v>
      </c>
      <c r="K17" s="169">
        <v>0.0</v>
      </c>
      <c r="L17" s="169">
        <v>0.0</v>
      </c>
      <c r="N17" s="4" t="str">
        <f>IFERROR(__xludf.DUMMYFUNCTION("""COMPUTED_VALUE"""),"H10")</f>
        <v>H10</v>
      </c>
      <c r="R17" s="4" t="str">
        <f>IFERROR(__xludf.DUMMYFUNCTION("""COMPUTED_VALUE"""),"JP 2 em 1")</f>
        <v>JP 2 em 1</v>
      </c>
      <c r="V17" s="4" t="str">
        <f>IFERROR(__xludf.DUMMYFUNCTION("""COMPUTED_VALUE"""),"Prático 100")</f>
        <v>Prático 100</v>
      </c>
      <c r="Z17" s="4" t="str">
        <f>IFERROR(__xludf.DUMMYFUNCTION("""COMPUTED_VALUE"""),"Goiás")</f>
        <v>Goiás</v>
      </c>
      <c r="AD17" s="4" t="str">
        <f>IFERROR(__xludf.DUMMYFUNCTION("""COMPUTED_VALUE"""),"Superf. Área Medicação")</f>
        <v>Superf. Área Medicação</v>
      </c>
    </row>
    <row r="18">
      <c r="A18" s="3" t="s">
        <v>372</v>
      </c>
      <c r="B18" s="3" t="s">
        <v>347</v>
      </c>
      <c r="D18" s="3" t="s">
        <v>140</v>
      </c>
      <c r="E18" s="3" t="s">
        <v>196</v>
      </c>
      <c r="F18" s="3" t="s">
        <v>77</v>
      </c>
      <c r="G18" s="3" t="s">
        <v>348</v>
      </c>
      <c r="H18" s="3" t="s">
        <v>349</v>
      </c>
      <c r="I18" s="3" t="s">
        <v>163</v>
      </c>
      <c r="J18" s="3" t="s">
        <v>350</v>
      </c>
      <c r="K18" s="169">
        <v>0.0</v>
      </c>
      <c r="L18" s="169">
        <v>0.0</v>
      </c>
      <c r="N18" s="4" t="str">
        <f>IFERROR(__xludf.DUMMYFUNCTION("""COMPUTED_VALUE"""),"H28")</f>
        <v>H28</v>
      </c>
      <c r="R18" s="4" t="str">
        <f>IFERROR(__xludf.DUMMYFUNCTION("""COMPUTED_VALUE"""),"JVC DET PLUS 500+JVC GERAL CLOR 10%")</f>
        <v>JVC DET PLUS 500+JVC GERAL CLOR 10%</v>
      </c>
      <c r="V18" s="4" t="str">
        <f>IFERROR(__xludf.DUMMYFUNCTION("""COMPUTED_VALUE"""),"Surfamios Premium NPC")</f>
        <v>Surfamios Premium NPC</v>
      </c>
      <c r="Z18" s="4" t="str">
        <f>IFERROR(__xludf.DUMMYFUNCTION("""COMPUTED_VALUE"""),"Rio Grande do Norte")</f>
        <v>Rio Grande do Norte</v>
      </c>
      <c r="AD18" s="4" t="str">
        <f>IFERROR(__xludf.DUMMYFUNCTION("""COMPUTED_VALUE"""),"Disp Álcool")</f>
        <v>Disp Álcool</v>
      </c>
    </row>
    <row r="19">
      <c r="A19" s="3" t="s">
        <v>373</v>
      </c>
      <c r="B19" s="3" t="s">
        <v>347</v>
      </c>
      <c r="D19" s="3" t="s">
        <v>140</v>
      </c>
      <c r="E19" s="3" t="s">
        <v>196</v>
      </c>
      <c r="F19" s="3" t="s">
        <v>77</v>
      </c>
      <c r="G19" s="3" t="s">
        <v>348</v>
      </c>
      <c r="H19" s="3" t="s">
        <v>349</v>
      </c>
      <c r="I19" s="3" t="s">
        <v>165</v>
      </c>
      <c r="J19" s="3" t="s">
        <v>350</v>
      </c>
      <c r="K19" s="169">
        <v>0.0</v>
      </c>
      <c r="L19" s="169">
        <v>0.0</v>
      </c>
      <c r="N19" s="4" t="str">
        <f>IFERROR(__xludf.DUMMYFUNCTION("""COMPUTED_VALUE"""),"H8")</f>
        <v>H8</v>
      </c>
      <c r="R19" s="4" t="str">
        <f>IFERROR(__xludf.DUMMYFUNCTION("""COMPUTED_VALUE"""),"Neutro plus")</f>
        <v>Neutro plus</v>
      </c>
      <c r="V19" s="4" t="str">
        <f>IFERROR(__xludf.DUMMYFUNCTION("""COMPUTED_VALUE"""),"Multibac 0.5%")</f>
        <v>Multibac 0.5%</v>
      </c>
      <c r="AD19" s="4" t="str">
        <f>IFERROR(__xludf.DUMMYFUNCTION("""COMPUTED_VALUE"""),"Torneira+Disp.Sabão")</f>
        <v>Torneira+Disp.Sabão</v>
      </c>
    </row>
    <row r="20">
      <c r="A20" s="3" t="s">
        <v>374</v>
      </c>
      <c r="B20" s="3" t="s">
        <v>375</v>
      </c>
      <c r="D20" s="3" t="s">
        <v>140</v>
      </c>
      <c r="E20" s="3" t="s">
        <v>196</v>
      </c>
      <c r="F20" s="3" t="s">
        <v>77</v>
      </c>
      <c r="G20" s="3" t="s">
        <v>356</v>
      </c>
      <c r="H20" s="3" t="s">
        <v>376</v>
      </c>
      <c r="I20" s="3" t="s">
        <v>160</v>
      </c>
      <c r="J20" s="3" t="s">
        <v>350</v>
      </c>
      <c r="K20" s="169">
        <v>23.0</v>
      </c>
      <c r="L20" s="169">
        <v>2.13532997640463</v>
      </c>
      <c r="N20" s="4" t="str">
        <f>IFERROR(__xludf.DUMMYFUNCTION("""COMPUTED_VALUE"""),"H30")</f>
        <v>H30</v>
      </c>
      <c r="R20" s="4" t="str">
        <f>IFERROR(__xludf.DUMMYFUNCTION("""COMPUTED_VALUE"""),"Optigerm")</f>
        <v>Optigerm</v>
      </c>
      <c r="V20" s="4" t="str">
        <f>IFERROR(__xludf.DUMMYFUNCTION("""COMPUTED_VALUE"""),"Optigerm")</f>
        <v>Optigerm</v>
      </c>
      <c r="AD20" s="4" t="str">
        <f>IFERROR(__xludf.DUMMYFUNCTION("""COMPUTED_VALUE"""),"CaboMop/Rodo_CarLimpez")</f>
        <v>CaboMop/Rodo_CarLimpez</v>
      </c>
    </row>
    <row r="21">
      <c r="A21" s="3" t="s">
        <v>377</v>
      </c>
      <c r="B21" s="3" t="s">
        <v>375</v>
      </c>
      <c r="D21" s="3" t="s">
        <v>140</v>
      </c>
      <c r="E21" s="3" t="s">
        <v>196</v>
      </c>
      <c r="F21" s="3" t="s">
        <v>77</v>
      </c>
      <c r="G21" s="3" t="s">
        <v>356</v>
      </c>
      <c r="H21" s="3" t="s">
        <v>376</v>
      </c>
      <c r="I21" s="3" t="s">
        <v>165</v>
      </c>
      <c r="J21" s="3" t="s">
        <v>350</v>
      </c>
      <c r="K21" s="169">
        <v>31.0</v>
      </c>
      <c r="L21" s="169">
        <v>3.09874715711077</v>
      </c>
      <c r="N21" s="4" t="str">
        <f>IFERROR(__xludf.DUMMYFUNCTION("""COMPUTED_VALUE"""),"H15")</f>
        <v>H15</v>
      </c>
      <c r="R21" s="4" t="str">
        <f>IFERROR(__xludf.DUMMYFUNCTION("""COMPUTED_VALUE"""),"Optigerm Oxikill")</f>
        <v>Optigerm Oxikill</v>
      </c>
      <c r="V21" s="4" t="str">
        <f>IFERROR(__xludf.DUMMYFUNCTION("""COMPUTED_VALUE"""),"Detergente Scotch Brite")</f>
        <v>Detergente Scotch Brite</v>
      </c>
      <c r="AD21" s="4" t="str">
        <f>IFERROR(__xludf.DUMMYFUNCTION("""COMPUTED_VALUE"""),"Comp (Teclado+Mouse)")</f>
        <v>Comp (Teclado+Mouse)</v>
      </c>
    </row>
    <row r="22">
      <c r="A22" s="3" t="s">
        <v>378</v>
      </c>
      <c r="B22" s="3" t="s">
        <v>375</v>
      </c>
      <c r="D22" s="3" t="s">
        <v>140</v>
      </c>
      <c r="E22" s="3" t="s">
        <v>196</v>
      </c>
      <c r="F22" s="3" t="s">
        <v>77</v>
      </c>
      <c r="G22" s="3" t="s">
        <v>356</v>
      </c>
      <c r="H22" s="3" t="s">
        <v>376</v>
      </c>
      <c r="I22" s="3" t="s">
        <v>167</v>
      </c>
      <c r="J22" s="3" t="s">
        <v>350</v>
      </c>
      <c r="K22" s="169">
        <v>14.0</v>
      </c>
      <c r="L22" s="169">
        <v>2.00628276336043</v>
      </c>
      <c r="N22" s="4" t="str">
        <f>IFERROR(__xludf.DUMMYFUNCTION("""COMPUTED_VALUE"""),"H11")</f>
        <v>H11</v>
      </c>
      <c r="R22" s="4" t="str">
        <f>IFERROR(__xludf.DUMMYFUNCTION("""COMPUTED_VALUE"""),"Optigerm ppt")</f>
        <v>Optigerm ppt</v>
      </c>
      <c r="V22" s="4" t="str">
        <f>IFERROR(__xludf.DUMMYFUNCTION("""COMPUTED_VALUE"""),"Optigerm pronto uso")</f>
        <v>Optigerm pronto uso</v>
      </c>
      <c r="AD22" s="4" t="str">
        <f>IFERROR(__xludf.DUMMYFUNCTION("""COMPUTED_VALUE"""),"Balcão Posto")</f>
        <v>Balcão Posto</v>
      </c>
    </row>
    <row r="23">
      <c r="A23" s="3" t="s">
        <v>379</v>
      </c>
      <c r="B23" s="3" t="s">
        <v>375</v>
      </c>
      <c r="D23" s="3" t="s">
        <v>140</v>
      </c>
      <c r="E23" s="3" t="s">
        <v>196</v>
      </c>
      <c r="F23" s="3" t="s">
        <v>77</v>
      </c>
      <c r="G23" s="3" t="s">
        <v>356</v>
      </c>
      <c r="H23" s="3" t="s">
        <v>376</v>
      </c>
      <c r="I23" s="3" t="s">
        <v>355</v>
      </c>
      <c r="J23" s="3" t="s">
        <v>350</v>
      </c>
      <c r="K23" s="169">
        <v>64.0</v>
      </c>
      <c r="L23" s="169">
        <v>3.62884994905955</v>
      </c>
      <c r="N23" s="4" t="str">
        <f>IFERROR(__xludf.DUMMYFUNCTION("""COMPUTED_VALUE"""),"H33")</f>
        <v>H33</v>
      </c>
      <c r="R23" s="4" t="str">
        <f>IFERROR(__xludf.DUMMYFUNCTION("""COMPUTED_VALUE"""),"Oxivir")</f>
        <v>Oxivir</v>
      </c>
      <c r="V23" s="4" t="str">
        <f>IFERROR(__xludf.DUMMYFUNCTION("""COMPUTED_VALUE"""),"Oxivir")</f>
        <v>Oxivir</v>
      </c>
      <c r="AD23" s="4" t="str">
        <f>IFERROR(__xludf.DUMMYFUNCTION("""COMPUTED_VALUE"""),"Balcão Prescrição")</f>
        <v>Balcão Prescrição</v>
      </c>
    </row>
    <row r="24">
      <c r="A24" s="3" t="s">
        <v>380</v>
      </c>
      <c r="B24" s="3" t="s">
        <v>375</v>
      </c>
      <c r="D24" s="3" t="s">
        <v>140</v>
      </c>
      <c r="E24" s="3" t="s">
        <v>196</v>
      </c>
      <c r="F24" s="3" t="s">
        <v>77</v>
      </c>
      <c r="G24" s="3" t="s">
        <v>356</v>
      </c>
      <c r="H24" s="3" t="s">
        <v>376</v>
      </c>
      <c r="I24" s="3" t="s">
        <v>153</v>
      </c>
      <c r="J24" s="3" t="s">
        <v>350</v>
      </c>
      <c r="K24" s="169">
        <v>0.0</v>
      </c>
      <c r="L24" s="169">
        <v>0.0</v>
      </c>
      <c r="N24" s="4" t="str">
        <f>IFERROR(__xludf.DUMMYFUNCTION("""COMPUTED_VALUE"""),"H37")</f>
        <v>H37</v>
      </c>
      <c r="R24" s="4" t="str">
        <f>IFERROR(__xludf.DUMMYFUNCTION("""COMPUTED_VALUE"""),"Oxivir Five 16")</f>
        <v>Oxivir Five 16</v>
      </c>
      <c r="V24" s="4" t="str">
        <f>IFERROR(__xludf.DUMMYFUNCTION("""COMPUTED_VALUE"""),"Desinfec Vital")</f>
        <v>Desinfec Vital</v>
      </c>
    </row>
    <row r="25">
      <c r="A25" s="3" t="s">
        <v>381</v>
      </c>
      <c r="B25" s="3" t="s">
        <v>375</v>
      </c>
      <c r="D25" s="3" t="s">
        <v>140</v>
      </c>
      <c r="E25" s="3" t="s">
        <v>196</v>
      </c>
      <c r="F25" s="3" t="s">
        <v>77</v>
      </c>
      <c r="G25" s="3" t="s">
        <v>356</v>
      </c>
      <c r="H25" s="3" t="s">
        <v>376</v>
      </c>
      <c r="I25" s="3" t="s">
        <v>157</v>
      </c>
      <c r="J25" s="3" t="s">
        <v>350</v>
      </c>
      <c r="K25" s="169">
        <v>0.0</v>
      </c>
      <c r="L25" s="169">
        <v>0.0</v>
      </c>
      <c r="N25" s="4" t="str">
        <f>IFERROR(__xludf.DUMMYFUNCTION("""COMPUTED_VALUE"""),"H45")</f>
        <v>H45</v>
      </c>
      <c r="R25" s="4" t="str">
        <f>IFERROR(__xludf.DUMMYFUNCTION("""COMPUTED_VALUE"""),"Peroxy")</f>
        <v>Peroxy</v>
      </c>
      <c r="V25" s="4" t="str">
        <f>IFERROR(__xludf.DUMMYFUNCTION("""COMPUTED_VALUE"""),"Álccol 70%")</f>
        <v>Álccol 70%</v>
      </c>
    </row>
    <row r="26">
      <c r="A26" s="3" t="s">
        <v>382</v>
      </c>
      <c r="B26" s="3" t="s">
        <v>383</v>
      </c>
      <c r="D26" s="3" t="s">
        <v>140</v>
      </c>
      <c r="E26" s="3" t="s">
        <v>196</v>
      </c>
      <c r="F26" s="3" t="s">
        <v>77</v>
      </c>
      <c r="H26" s="3" t="s">
        <v>134</v>
      </c>
      <c r="I26" s="3" t="s">
        <v>135</v>
      </c>
      <c r="J26" s="3" t="s">
        <v>350</v>
      </c>
      <c r="K26" s="169">
        <v>44.0</v>
      </c>
      <c r="L26" s="169">
        <v>1.96537058095272</v>
      </c>
      <c r="N26" s="4" t="str">
        <f>IFERROR(__xludf.DUMMYFUNCTION("""COMPUTED_VALUE"""),"H22")</f>
        <v>H22</v>
      </c>
      <c r="R26" s="4" t="str">
        <f>IFERROR(__xludf.DUMMYFUNCTION("""COMPUTED_VALUE"""),"Peroxy de Hid 4D")</f>
        <v>Peroxy de Hid 4D</v>
      </c>
      <c r="V26" s="4" t="str">
        <f>IFERROR(__xludf.DUMMYFUNCTION("""COMPUTED_VALUE"""),"Quaternário")</f>
        <v>Quaternário</v>
      </c>
    </row>
    <row r="27">
      <c r="A27" s="3" t="s">
        <v>384</v>
      </c>
      <c r="B27" s="3" t="s">
        <v>383</v>
      </c>
      <c r="D27" s="3" t="s">
        <v>140</v>
      </c>
      <c r="E27" s="3" t="s">
        <v>196</v>
      </c>
      <c r="F27" s="3" t="s">
        <v>77</v>
      </c>
      <c r="H27" s="3" t="s">
        <v>134</v>
      </c>
      <c r="I27" s="3" t="s">
        <v>146</v>
      </c>
      <c r="J27" s="3" t="s">
        <v>350</v>
      </c>
      <c r="K27" s="169">
        <v>22.0</v>
      </c>
      <c r="L27" s="169">
        <v>2.75769956066363</v>
      </c>
      <c r="N27" s="4" t="str">
        <f>IFERROR(__xludf.DUMMYFUNCTION("""COMPUTED_VALUE"""),"H42")</f>
        <v>H42</v>
      </c>
      <c r="R27" s="4" t="str">
        <f>IFERROR(__xludf.DUMMYFUNCTION("""COMPUTED_VALUE"""),"Quallix DTH5")</f>
        <v>Quallix DTH5</v>
      </c>
      <c r="V27" s="4" t="str">
        <f>IFERROR(__xludf.DUMMYFUNCTION("""COMPUTED_VALUE"""),"SeptPro")</f>
        <v>SeptPro</v>
      </c>
    </row>
    <row r="28">
      <c r="A28" s="3" t="s">
        <v>385</v>
      </c>
      <c r="B28" s="3" t="s">
        <v>383</v>
      </c>
      <c r="D28" s="3" t="s">
        <v>140</v>
      </c>
      <c r="E28" s="3" t="s">
        <v>196</v>
      </c>
      <c r="F28" s="3" t="s">
        <v>77</v>
      </c>
      <c r="H28" s="3" t="s">
        <v>134</v>
      </c>
      <c r="I28" s="3" t="s">
        <v>139</v>
      </c>
      <c r="J28" s="3" t="s">
        <v>350</v>
      </c>
      <c r="K28" s="169">
        <v>39.0</v>
      </c>
      <c r="L28" s="169">
        <v>2.96170170444927</v>
      </c>
      <c r="N28" s="4" t="str">
        <f>IFERROR(__xludf.DUMMYFUNCTION("""COMPUTED_VALUE"""),"H31")</f>
        <v>H31</v>
      </c>
      <c r="R28" s="4" t="str">
        <f>IFERROR(__xludf.DUMMYFUNCTION("""COMPUTED_VALUE"""),"Quaternário")</f>
        <v>Quaternário</v>
      </c>
      <c r="V28" s="4" t="str">
        <f>IFERROR(__xludf.DUMMYFUNCTION("""COMPUTED_VALUE"""),"Scoth Brite Flex")</f>
        <v>Scoth Brite Flex</v>
      </c>
    </row>
    <row r="29">
      <c r="A29" s="3" t="s">
        <v>386</v>
      </c>
      <c r="B29" s="3" t="s">
        <v>387</v>
      </c>
      <c r="D29" s="3" t="s">
        <v>140</v>
      </c>
      <c r="E29" s="3" t="s">
        <v>196</v>
      </c>
      <c r="F29" s="3" t="s">
        <v>77</v>
      </c>
      <c r="H29" s="3" t="s">
        <v>171</v>
      </c>
      <c r="I29" s="3" t="s">
        <v>172</v>
      </c>
      <c r="J29" s="3" t="s">
        <v>350</v>
      </c>
      <c r="K29" s="169">
        <v>37.0</v>
      </c>
      <c r="L29" s="169">
        <v>3.0212329264653</v>
      </c>
      <c r="N29" s="4" t="str">
        <f>IFERROR(__xludf.DUMMYFUNCTION("""COMPUTED_VALUE"""),"H41")</f>
        <v>H41</v>
      </c>
      <c r="R29" s="4" t="str">
        <f>IFERROR(__xludf.DUMMYFUNCTION("""COMPUTED_VALUE"""),"Quaternário de amônio SeptPro")</f>
        <v>Quaternário de amônio SeptPro</v>
      </c>
      <c r="V29" s="4" t="str">
        <f>IFERROR(__xludf.DUMMYFUNCTION("""COMPUTED_VALUE"""),"Surfanios")</f>
        <v>Surfanios</v>
      </c>
    </row>
    <row r="30">
      <c r="A30" s="3" t="s">
        <v>388</v>
      </c>
      <c r="B30" s="3" t="s">
        <v>389</v>
      </c>
      <c r="D30" s="3" t="s">
        <v>140</v>
      </c>
      <c r="E30" s="3" t="s">
        <v>196</v>
      </c>
      <c r="F30" s="3" t="s">
        <v>77</v>
      </c>
      <c r="H30" s="3" t="s">
        <v>148</v>
      </c>
      <c r="I30" s="3" t="s">
        <v>141</v>
      </c>
      <c r="J30" s="3" t="s">
        <v>350</v>
      </c>
      <c r="K30" s="169">
        <v>0.0</v>
      </c>
      <c r="L30" s="169">
        <v>0.0</v>
      </c>
      <c r="N30" s="4" t="str">
        <f>IFERROR(__xludf.DUMMYFUNCTION("""COMPUTED_VALUE"""),"H38")</f>
        <v>H38</v>
      </c>
      <c r="R30" s="4" t="str">
        <f>IFERROR(__xludf.DUMMYFUNCTION("""COMPUTED_VALUE"""),"Sabão para piso")</f>
        <v>Sabão para piso</v>
      </c>
      <c r="V30" s="4" t="str">
        <f>IFERROR(__xludf.DUMMYFUNCTION("""COMPUTED_VALUE"""),"Surfic")</f>
        <v>Surfic</v>
      </c>
    </row>
    <row r="31">
      <c r="A31" s="3" t="s">
        <v>390</v>
      </c>
      <c r="B31" s="3" t="s">
        <v>383</v>
      </c>
      <c r="D31" s="3" t="s">
        <v>140</v>
      </c>
      <c r="E31" s="3" t="s">
        <v>196</v>
      </c>
      <c r="F31" s="3" t="s">
        <v>77</v>
      </c>
      <c r="H31" s="3" t="s">
        <v>134</v>
      </c>
      <c r="I31" s="3" t="s">
        <v>144</v>
      </c>
      <c r="J31" s="3" t="s">
        <v>350</v>
      </c>
      <c r="K31" s="169">
        <v>0.0</v>
      </c>
      <c r="L31" s="169">
        <v>0.0</v>
      </c>
      <c r="N31" s="4" t="str">
        <f>IFERROR(__xludf.DUMMYFUNCTION("""COMPUTED_VALUE"""),"H18")</f>
        <v>H18</v>
      </c>
      <c r="R31" s="4" t="str">
        <f>IFERROR(__xludf.DUMMYFUNCTION("""COMPUTED_VALUE"""),"Scoth Brite Flex")</f>
        <v>Scoth Brite Flex</v>
      </c>
      <c r="V31" s="4" t="str">
        <f>IFERROR(__xludf.DUMMYFUNCTION("""COMPUTED_VALUE"""),"GermiRio")</f>
        <v>GermiRio</v>
      </c>
    </row>
    <row r="32">
      <c r="A32" s="3" t="s">
        <v>391</v>
      </c>
      <c r="B32" s="3" t="s">
        <v>389</v>
      </c>
      <c r="D32" s="3" t="s">
        <v>140</v>
      </c>
      <c r="E32" s="3" t="s">
        <v>196</v>
      </c>
      <c r="F32" s="3" t="s">
        <v>77</v>
      </c>
      <c r="H32" s="3" t="s">
        <v>148</v>
      </c>
      <c r="I32" s="3" t="s">
        <v>149</v>
      </c>
      <c r="J32" s="3" t="s">
        <v>350</v>
      </c>
      <c r="K32" s="169">
        <v>0.0</v>
      </c>
      <c r="L32" s="169">
        <v>0.0</v>
      </c>
      <c r="N32" s="4" t="str">
        <f>IFERROR(__xludf.DUMMYFUNCTION("""COMPUTED_VALUE"""),"H35")</f>
        <v>H35</v>
      </c>
      <c r="R32" s="4" t="str">
        <f>IFERROR(__xludf.DUMMYFUNCTION("""COMPUTED_VALUE"""),"Surfanios")</f>
        <v>Surfanios</v>
      </c>
    </row>
    <row r="33">
      <c r="A33" s="3" t="s">
        <v>392</v>
      </c>
      <c r="B33" s="3" t="s">
        <v>383</v>
      </c>
      <c r="D33" s="3" t="s">
        <v>140</v>
      </c>
      <c r="E33" s="3" t="s">
        <v>196</v>
      </c>
      <c r="F33" s="3" t="s">
        <v>77</v>
      </c>
      <c r="H33" s="3" t="s">
        <v>134</v>
      </c>
      <c r="I33" s="3" t="s">
        <v>141</v>
      </c>
      <c r="J33" s="3" t="s">
        <v>350</v>
      </c>
      <c r="K33" s="169">
        <v>0.0</v>
      </c>
      <c r="L33" s="169">
        <v>0.0</v>
      </c>
      <c r="N33" s="4" t="str">
        <f>IFERROR(__xludf.DUMMYFUNCTION("""COMPUTED_VALUE"""),"H27")</f>
        <v>H27</v>
      </c>
      <c r="R33" s="4" t="str">
        <f>IFERROR(__xludf.DUMMYFUNCTION("""COMPUTED_VALUE"""),"Surfic")</f>
        <v>Surfic</v>
      </c>
    </row>
    <row r="34">
      <c r="A34" s="3" t="s">
        <v>393</v>
      </c>
      <c r="B34" s="3" t="s">
        <v>394</v>
      </c>
      <c r="C34" s="3" t="s">
        <v>395</v>
      </c>
      <c r="D34" s="3" t="s">
        <v>201</v>
      </c>
      <c r="E34" s="3" t="s">
        <v>201</v>
      </c>
      <c r="F34" s="3" t="s">
        <v>69</v>
      </c>
      <c r="G34" s="3" t="s">
        <v>348</v>
      </c>
      <c r="H34" s="3" t="s">
        <v>349</v>
      </c>
      <c r="I34" s="3" t="s">
        <v>163</v>
      </c>
      <c r="J34" s="3" t="s">
        <v>396</v>
      </c>
      <c r="K34" s="169">
        <v>60.0</v>
      </c>
      <c r="L34" s="169">
        <v>3.38979848142022</v>
      </c>
      <c r="N34" s="4" t="str">
        <f>IFERROR(__xludf.DUMMYFUNCTION("""COMPUTED_VALUE"""),"H16")</f>
        <v>H16</v>
      </c>
      <c r="R34" s="4" t="str">
        <f>IFERROR(__xludf.DUMMYFUNCTION("""COMPUTED_VALUE"""),"UHS Limpador")</f>
        <v>UHS Limpador</v>
      </c>
    </row>
    <row r="35">
      <c r="A35" s="3" t="s">
        <v>397</v>
      </c>
      <c r="B35" s="3" t="s">
        <v>398</v>
      </c>
      <c r="C35" s="3" t="s">
        <v>395</v>
      </c>
      <c r="D35" s="3" t="s">
        <v>201</v>
      </c>
      <c r="E35" s="3" t="s">
        <v>201</v>
      </c>
      <c r="F35" s="3" t="s">
        <v>69</v>
      </c>
      <c r="G35" s="3" t="s">
        <v>348</v>
      </c>
      <c r="H35" s="3" t="s">
        <v>359</v>
      </c>
      <c r="I35" s="3" t="s">
        <v>167</v>
      </c>
      <c r="J35" s="3" t="s">
        <v>396</v>
      </c>
      <c r="K35" s="169">
        <v>36.0</v>
      </c>
      <c r="L35" s="169">
        <v>2.93156309736898</v>
      </c>
      <c r="N35" s="4" t="str">
        <f>IFERROR(__xludf.DUMMYFUNCTION("""COMPUTED_VALUE"""),"H23")</f>
        <v>H23</v>
      </c>
      <c r="R35" s="4" t="str">
        <f>IFERROR(__xludf.DUMMYFUNCTION("""COMPUTED_VALUE"""),"VerdeSan")</f>
        <v>VerdeSan</v>
      </c>
    </row>
    <row r="36">
      <c r="A36" s="3" t="s">
        <v>399</v>
      </c>
      <c r="B36" s="3" t="s">
        <v>398</v>
      </c>
      <c r="C36" s="3" t="s">
        <v>395</v>
      </c>
      <c r="D36" s="3" t="s">
        <v>201</v>
      </c>
      <c r="E36" s="3" t="s">
        <v>201</v>
      </c>
      <c r="F36" s="3" t="s">
        <v>69</v>
      </c>
      <c r="G36" s="3" t="s">
        <v>348</v>
      </c>
      <c r="H36" s="3" t="s">
        <v>359</v>
      </c>
      <c r="I36" s="3" t="s">
        <v>160</v>
      </c>
      <c r="J36" s="3" t="s">
        <v>396</v>
      </c>
      <c r="K36" s="169">
        <v>14.0</v>
      </c>
      <c r="L36" s="169">
        <v>0.557758260175474</v>
      </c>
      <c r="N36" s="4" t="str">
        <f>IFERROR(__xludf.DUMMYFUNCTION("""COMPUTED_VALUE"""),"H32")</f>
        <v>H32</v>
      </c>
      <c r="R36" s="4" t="str">
        <f>IFERROR(__xludf.DUMMYFUNCTION("""COMPUTED_VALUE"""),"Virex")</f>
        <v>Virex</v>
      </c>
    </row>
    <row r="37">
      <c r="A37" s="3" t="s">
        <v>400</v>
      </c>
      <c r="B37" s="3" t="s">
        <v>394</v>
      </c>
      <c r="C37" s="3" t="s">
        <v>395</v>
      </c>
      <c r="D37" s="3" t="s">
        <v>201</v>
      </c>
      <c r="E37" s="3" t="s">
        <v>201</v>
      </c>
      <c r="F37" s="3" t="s">
        <v>69</v>
      </c>
      <c r="G37" s="3" t="s">
        <v>348</v>
      </c>
      <c r="H37" s="3" t="s">
        <v>349</v>
      </c>
      <c r="I37" s="3" t="s">
        <v>160</v>
      </c>
      <c r="J37" s="3" t="s">
        <v>396</v>
      </c>
      <c r="K37" s="169">
        <v>16.0</v>
      </c>
      <c r="L37" s="169">
        <v>0.790129453629078</v>
      </c>
      <c r="N37" s="4" t="str">
        <f>IFERROR(__xludf.DUMMYFUNCTION("""COMPUTED_VALUE"""),"H17")</f>
        <v>H17</v>
      </c>
      <c r="R37" s="4"/>
    </row>
    <row r="38">
      <c r="A38" s="3" t="s">
        <v>401</v>
      </c>
      <c r="B38" s="3" t="s">
        <v>402</v>
      </c>
      <c r="C38" s="3" t="s">
        <v>395</v>
      </c>
      <c r="D38" s="3" t="s">
        <v>201</v>
      </c>
      <c r="E38" s="3" t="s">
        <v>201</v>
      </c>
      <c r="F38" s="3" t="s">
        <v>69</v>
      </c>
      <c r="G38" s="3" t="s">
        <v>348</v>
      </c>
      <c r="H38" s="3" t="s">
        <v>353</v>
      </c>
      <c r="I38" s="3" t="s">
        <v>355</v>
      </c>
      <c r="J38" s="3" t="s">
        <v>396</v>
      </c>
      <c r="K38" s="169">
        <v>38.0</v>
      </c>
      <c r="L38" s="169">
        <v>2.9581547359509</v>
      </c>
      <c r="N38" s="4" t="str">
        <f>IFERROR(__xludf.DUMMYFUNCTION("""COMPUTED_VALUE"""),"H12")</f>
        <v>H12</v>
      </c>
    </row>
    <row r="39">
      <c r="A39" s="3" t="s">
        <v>403</v>
      </c>
      <c r="B39" s="3" t="s">
        <v>402</v>
      </c>
      <c r="C39" s="3" t="s">
        <v>395</v>
      </c>
      <c r="D39" s="3" t="s">
        <v>201</v>
      </c>
      <c r="E39" s="3" t="s">
        <v>201</v>
      </c>
      <c r="F39" s="3" t="s">
        <v>69</v>
      </c>
      <c r="G39" s="3" t="s">
        <v>348</v>
      </c>
      <c r="H39" s="3" t="s">
        <v>353</v>
      </c>
      <c r="I39" s="3" t="s">
        <v>157</v>
      </c>
      <c r="J39" s="3" t="s">
        <v>396</v>
      </c>
      <c r="K39" s="169">
        <v>59.0</v>
      </c>
      <c r="L39" s="169">
        <v>3.18440076092834</v>
      </c>
      <c r="N39" s="4" t="str">
        <f>IFERROR(__xludf.DUMMYFUNCTION("""COMPUTED_VALUE"""),"H7")</f>
        <v>H7</v>
      </c>
    </row>
    <row r="40">
      <c r="A40" s="3" t="s">
        <v>404</v>
      </c>
      <c r="B40" s="3" t="s">
        <v>402</v>
      </c>
      <c r="C40" s="3" t="s">
        <v>395</v>
      </c>
      <c r="D40" s="3" t="s">
        <v>201</v>
      </c>
      <c r="E40" s="3" t="s">
        <v>201</v>
      </c>
      <c r="F40" s="3" t="s">
        <v>69</v>
      </c>
      <c r="G40" s="3" t="s">
        <v>348</v>
      </c>
      <c r="H40" s="3" t="s">
        <v>353</v>
      </c>
      <c r="I40" s="3" t="s">
        <v>165</v>
      </c>
      <c r="J40" s="3" t="s">
        <v>396</v>
      </c>
      <c r="K40" s="169">
        <v>42.0</v>
      </c>
      <c r="L40" s="169">
        <v>2.97202914359712</v>
      </c>
      <c r="N40" s="4" t="str">
        <f>IFERROR(__xludf.DUMMYFUNCTION("""COMPUTED_VALUE"""),"H29")</f>
        <v>H29</v>
      </c>
    </row>
    <row r="41">
      <c r="A41" s="3" t="s">
        <v>405</v>
      </c>
      <c r="B41" s="3" t="s">
        <v>402</v>
      </c>
      <c r="C41" s="3" t="s">
        <v>395</v>
      </c>
      <c r="D41" s="3" t="s">
        <v>201</v>
      </c>
      <c r="E41" s="3" t="s">
        <v>201</v>
      </c>
      <c r="F41" s="3" t="s">
        <v>69</v>
      </c>
      <c r="G41" s="3" t="s">
        <v>348</v>
      </c>
      <c r="H41" s="3" t="s">
        <v>353</v>
      </c>
      <c r="I41" s="3" t="s">
        <v>160</v>
      </c>
      <c r="J41" s="3" t="s">
        <v>396</v>
      </c>
      <c r="K41" s="169">
        <v>54.0</v>
      </c>
      <c r="L41" s="169">
        <v>3.43939255745996</v>
      </c>
      <c r="N41" s="4" t="str">
        <f>IFERROR(__xludf.DUMMYFUNCTION("""COMPUTED_VALUE"""),"H2")</f>
        <v>H2</v>
      </c>
    </row>
    <row r="42">
      <c r="A42" s="3" t="s">
        <v>406</v>
      </c>
      <c r="B42" s="3" t="s">
        <v>394</v>
      </c>
      <c r="C42" s="3" t="s">
        <v>395</v>
      </c>
      <c r="D42" s="3" t="s">
        <v>201</v>
      </c>
      <c r="E42" s="3" t="s">
        <v>201</v>
      </c>
      <c r="F42" s="3" t="s">
        <v>69</v>
      </c>
      <c r="G42" s="3" t="s">
        <v>348</v>
      </c>
      <c r="H42" s="3" t="s">
        <v>349</v>
      </c>
      <c r="I42" s="3" t="s">
        <v>165</v>
      </c>
      <c r="J42" s="3" t="s">
        <v>396</v>
      </c>
      <c r="K42" s="169">
        <v>39.0</v>
      </c>
      <c r="L42" s="169">
        <v>3.07806008879029</v>
      </c>
      <c r="N42" s="4" t="str">
        <f>IFERROR(__xludf.DUMMYFUNCTION("""COMPUTED_VALUE"""),"H1")</f>
        <v>H1</v>
      </c>
    </row>
    <row r="43">
      <c r="A43" s="3" t="s">
        <v>407</v>
      </c>
      <c r="B43" s="3" t="s">
        <v>398</v>
      </c>
      <c r="C43" s="3" t="s">
        <v>395</v>
      </c>
      <c r="D43" s="3" t="s">
        <v>201</v>
      </c>
      <c r="E43" s="3" t="s">
        <v>201</v>
      </c>
      <c r="F43" s="3" t="s">
        <v>69</v>
      </c>
      <c r="G43" s="3" t="s">
        <v>348</v>
      </c>
      <c r="H43" s="3" t="s">
        <v>359</v>
      </c>
      <c r="I43" s="3" t="s">
        <v>157</v>
      </c>
      <c r="J43" s="3" t="s">
        <v>396</v>
      </c>
      <c r="K43" s="169">
        <v>18.0</v>
      </c>
      <c r="L43" s="169">
        <v>2.50833650103114</v>
      </c>
      <c r="N43" s="4" t="str">
        <f>IFERROR(__xludf.DUMMYFUNCTION("""COMPUTED_VALUE"""),"H20")</f>
        <v>H20</v>
      </c>
      <c r="P43" s="4">
        <f t="shared" ref="P43:Q43" si="1">max(K:K)</f>
        <v>145</v>
      </c>
      <c r="Q43" s="4">
        <f t="shared" si="1"/>
        <v>4.666825071</v>
      </c>
    </row>
    <row r="44">
      <c r="A44" s="3" t="s">
        <v>408</v>
      </c>
      <c r="B44" s="3" t="s">
        <v>394</v>
      </c>
      <c r="C44" s="3" t="s">
        <v>395</v>
      </c>
      <c r="D44" s="3" t="s">
        <v>201</v>
      </c>
      <c r="E44" s="3" t="s">
        <v>201</v>
      </c>
      <c r="F44" s="3" t="s">
        <v>69</v>
      </c>
      <c r="G44" s="3" t="s">
        <v>348</v>
      </c>
      <c r="H44" s="3" t="s">
        <v>349</v>
      </c>
      <c r="I44" s="3" t="s">
        <v>167</v>
      </c>
      <c r="J44" s="3" t="s">
        <v>396</v>
      </c>
      <c r="K44" s="169">
        <v>28.0</v>
      </c>
      <c r="L44" s="169">
        <v>2.8673721122768</v>
      </c>
    </row>
    <row r="45">
      <c r="A45" s="3" t="s">
        <v>409</v>
      </c>
      <c r="B45" s="3" t="s">
        <v>402</v>
      </c>
      <c r="C45" s="3" t="s">
        <v>395</v>
      </c>
      <c r="D45" s="3" t="s">
        <v>201</v>
      </c>
      <c r="E45" s="3" t="s">
        <v>201</v>
      </c>
      <c r="F45" s="3" t="s">
        <v>69</v>
      </c>
      <c r="G45" s="3" t="s">
        <v>348</v>
      </c>
      <c r="H45" s="3" t="s">
        <v>353</v>
      </c>
      <c r="I45" s="3" t="s">
        <v>167</v>
      </c>
      <c r="J45" s="3" t="s">
        <v>396</v>
      </c>
      <c r="K45" s="169">
        <v>51.0</v>
      </c>
      <c r="L45" s="169">
        <v>3.60905316695113</v>
      </c>
    </row>
    <row r="46">
      <c r="A46" s="3" t="s">
        <v>410</v>
      </c>
      <c r="B46" s="3" t="s">
        <v>398</v>
      </c>
      <c r="C46" s="3" t="s">
        <v>395</v>
      </c>
      <c r="D46" s="3" t="s">
        <v>201</v>
      </c>
      <c r="E46" s="3" t="s">
        <v>201</v>
      </c>
      <c r="F46" s="3" t="s">
        <v>69</v>
      </c>
      <c r="G46" s="3" t="s">
        <v>348</v>
      </c>
      <c r="H46" s="3" t="s">
        <v>359</v>
      </c>
      <c r="I46" s="3" t="s">
        <v>355</v>
      </c>
      <c r="J46" s="3" t="s">
        <v>396</v>
      </c>
      <c r="K46" s="169">
        <v>58.0</v>
      </c>
      <c r="L46" s="169">
        <v>3.37208178138062</v>
      </c>
    </row>
    <row r="47">
      <c r="A47" s="3" t="s">
        <v>411</v>
      </c>
      <c r="B47" s="3" t="s">
        <v>398</v>
      </c>
      <c r="C47" s="3" t="s">
        <v>395</v>
      </c>
      <c r="D47" s="3" t="s">
        <v>201</v>
      </c>
      <c r="E47" s="3" t="s">
        <v>201</v>
      </c>
      <c r="F47" s="3" t="s">
        <v>69</v>
      </c>
      <c r="G47" s="3" t="s">
        <v>348</v>
      </c>
      <c r="H47" s="3" t="s">
        <v>359</v>
      </c>
      <c r="I47" s="3" t="s">
        <v>153</v>
      </c>
      <c r="J47" s="3" t="s">
        <v>396</v>
      </c>
      <c r="K47" s="169">
        <v>48.0</v>
      </c>
      <c r="L47" s="169">
        <v>2.97437162542703</v>
      </c>
    </row>
    <row r="48">
      <c r="A48" s="3" t="s">
        <v>412</v>
      </c>
      <c r="B48" s="3" t="s">
        <v>402</v>
      </c>
      <c r="C48" s="3" t="s">
        <v>395</v>
      </c>
      <c r="D48" s="3" t="s">
        <v>201</v>
      </c>
      <c r="E48" s="3" t="s">
        <v>201</v>
      </c>
      <c r="F48" s="3" t="s">
        <v>69</v>
      </c>
      <c r="G48" s="3" t="s">
        <v>348</v>
      </c>
      <c r="H48" s="3" t="s">
        <v>353</v>
      </c>
      <c r="I48" s="3" t="s">
        <v>153</v>
      </c>
      <c r="J48" s="3" t="s">
        <v>396</v>
      </c>
      <c r="K48" s="169">
        <v>37.0</v>
      </c>
      <c r="L48" s="169">
        <v>3.04493009415131</v>
      </c>
    </row>
    <row r="49">
      <c r="A49" s="3" t="s">
        <v>413</v>
      </c>
      <c r="B49" s="3" t="s">
        <v>394</v>
      </c>
      <c r="C49" s="3" t="s">
        <v>395</v>
      </c>
      <c r="D49" s="3" t="s">
        <v>201</v>
      </c>
      <c r="E49" s="3" t="s">
        <v>201</v>
      </c>
      <c r="F49" s="3" t="s">
        <v>69</v>
      </c>
      <c r="G49" s="3" t="s">
        <v>348</v>
      </c>
      <c r="H49" s="3" t="s">
        <v>349</v>
      </c>
      <c r="I49" s="3" t="s">
        <v>153</v>
      </c>
      <c r="J49" s="3" t="s">
        <v>396</v>
      </c>
      <c r="K49" s="169">
        <v>26.0</v>
      </c>
      <c r="L49" s="169">
        <v>2.89129697861392</v>
      </c>
    </row>
    <row r="50">
      <c r="A50" s="3" t="s">
        <v>414</v>
      </c>
      <c r="B50" s="3" t="s">
        <v>398</v>
      </c>
      <c r="C50" s="3" t="s">
        <v>395</v>
      </c>
      <c r="D50" s="3" t="s">
        <v>201</v>
      </c>
      <c r="E50" s="3" t="s">
        <v>201</v>
      </c>
      <c r="F50" s="3" t="s">
        <v>69</v>
      </c>
      <c r="G50" s="3" t="s">
        <v>348</v>
      </c>
      <c r="H50" s="3" t="s">
        <v>359</v>
      </c>
      <c r="I50" s="3" t="s">
        <v>165</v>
      </c>
      <c r="J50" s="3" t="s">
        <v>396</v>
      </c>
      <c r="K50" s="169">
        <v>0.0</v>
      </c>
      <c r="L50" s="169">
        <v>0.0</v>
      </c>
    </row>
    <row r="51">
      <c r="A51" s="3" t="s">
        <v>415</v>
      </c>
      <c r="B51" s="3" t="s">
        <v>416</v>
      </c>
      <c r="C51" s="3" t="s">
        <v>395</v>
      </c>
      <c r="D51" s="3" t="s">
        <v>201</v>
      </c>
      <c r="E51" s="3" t="s">
        <v>201</v>
      </c>
      <c r="F51" s="3" t="s">
        <v>69</v>
      </c>
      <c r="H51" s="3" t="s">
        <v>171</v>
      </c>
      <c r="I51" s="3" t="s">
        <v>172</v>
      </c>
      <c r="J51" s="3" t="s">
        <v>396</v>
      </c>
      <c r="K51" s="169">
        <v>40.0</v>
      </c>
      <c r="L51" s="169">
        <v>1.98393304124767</v>
      </c>
    </row>
    <row r="52">
      <c r="A52" s="3" t="s">
        <v>417</v>
      </c>
      <c r="B52" s="3" t="s">
        <v>418</v>
      </c>
      <c r="C52" s="3" t="s">
        <v>395</v>
      </c>
      <c r="D52" s="3" t="s">
        <v>201</v>
      </c>
      <c r="E52" s="3" t="s">
        <v>201</v>
      </c>
      <c r="F52" s="3" t="s">
        <v>69</v>
      </c>
      <c r="H52" s="3" t="s">
        <v>134</v>
      </c>
      <c r="I52" s="3" t="s">
        <v>135</v>
      </c>
      <c r="J52" s="3" t="s">
        <v>396</v>
      </c>
      <c r="K52" s="169">
        <v>37.0</v>
      </c>
      <c r="L52" s="169">
        <v>3.36720353082615</v>
      </c>
    </row>
    <row r="53">
      <c r="A53" s="3" t="s">
        <v>419</v>
      </c>
      <c r="B53" s="3" t="s">
        <v>418</v>
      </c>
      <c r="C53" s="3" t="s">
        <v>395</v>
      </c>
      <c r="D53" s="3" t="s">
        <v>201</v>
      </c>
      <c r="E53" s="3" t="s">
        <v>201</v>
      </c>
      <c r="F53" s="3" t="s">
        <v>69</v>
      </c>
      <c r="H53" s="3" t="s">
        <v>134</v>
      </c>
      <c r="I53" s="3" t="s">
        <v>139</v>
      </c>
      <c r="J53" s="3" t="s">
        <v>396</v>
      </c>
      <c r="K53" s="169">
        <v>68.0</v>
      </c>
      <c r="L53" s="169">
        <v>3.70605147998814</v>
      </c>
    </row>
    <row r="54">
      <c r="A54" s="3" t="s">
        <v>420</v>
      </c>
      <c r="B54" s="3" t="s">
        <v>421</v>
      </c>
      <c r="C54" s="3" t="s">
        <v>395</v>
      </c>
      <c r="D54" s="3" t="s">
        <v>201</v>
      </c>
      <c r="E54" s="3" t="s">
        <v>201</v>
      </c>
      <c r="F54" s="3" t="s">
        <v>69</v>
      </c>
      <c r="H54" s="3" t="s">
        <v>148</v>
      </c>
      <c r="I54" s="3" t="s">
        <v>149</v>
      </c>
      <c r="J54" s="3" t="s">
        <v>396</v>
      </c>
      <c r="K54" s="169">
        <v>57.0</v>
      </c>
      <c r="L54" s="169">
        <v>3.34538118628939</v>
      </c>
    </row>
    <row r="55">
      <c r="A55" s="3" t="s">
        <v>422</v>
      </c>
      <c r="B55" s="3" t="s">
        <v>418</v>
      </c>
      <c r="C55" s="3" t="s">
        <v>395</v>
      </c>
      <c r="D55" s="3" t="s">
        <v>201</v>
      </c>
      <c r="E55" s="3" t="s">
        <v>201</v>
      </c>
      <c r="F55" s="3" t="s">
        <v>69</v>
      </c>
      <c r="H55" s="3" t="s">
        <v>134</v>
      </c>
      <c r="I55" s="3" t="s">
        <v>146</v>
      </c>
      <c r="J55" s="3" t="s">
        <v>396</v>
      </c>
      <c r="K55" s="169">
        <v>51.0</v>
      </c>
      <c r="L55" s="169">
        <v>3.27634822812929</v>
      </c>
    </row>
    <row r="56">
      <c r="A56" s="3" t="s">
        <v>423</v>
      </c>
      <c r="B56" s="3" t="s">
        <v>418</v>
      </c>
      <c r="C56" s="3" t="s">
        <v>395</v>
      </c>
      <c r="D56" s="3" t="s">
        <v>201</v>
      </c>
      <c r="E56" s="3" t="s">
        <v>201</v>
      </c>
      <c r="F56" s="3" t="s">
        <v>69</v>
      </c>
      <c r="H56" s="3" t="s">
        <v>134</v>
      </c>
      <c r="I56" s="3" t="s">
        <v>144</v>
      </c>
      <c r="J56" s="3" t="s">
        <v>396</v>
      </c>
      <c r="K56" s="169">
        <v>56.0</v>
      </c>
      <c r="L56" s="169">
        <v>3.58889522337017</v>
      </c>
    </row>
    <row r="57">
      <c r="A57" s="3" t="s">
        <v>424</v>
      </c>
      <c r="B57" s="3" t="s">
        <v>418</v>
      </c>
      <c r="C57" s="3" t="s">
        <v>395</v>
      </c>
      <c r="D57" s="3" t="s">
        <v>201</v>
      </c>
      <c r="E57" s="3" t="s">
        <v>201</v>
      </c>
      <c r="F57" s="3" t="s">
        <v>69</v>
      </c>
      <c r="H57" s="3" t="s">
        <v>134</v>
      </c>
      <c r="I57" s="3" t="s">
        <v>141</v>
      </c>
      <c r="J57" s="3" t="s">
        <v>396</v>
      </c>
      <c r="K57" s="169">
        <v>0.0</v>
      </c>
      <c r="L57" s="169">
        <v>0.0</v>
      </c>
    </row>
    <row r="58">
      <c r="A58" s="3" t="s">
        <v>425</v>
      </c>
      <c r="B58" s="3" t="s">
        <v>421</v>
      </c>
      <c r="C58" s="3" t="s">
        <v>395</v>
      </c>
      <c r="D58" s="3" t="s">
        <v>201</v>
      </c>
      <c r="E58" s="3" t="s">
        <v>201</v>
      </c>
      <c r="F58" s="3" t="s">
        <v>69</v>
      </c>
      <c r="H58" s="3" t="s">
        <v>148</v>
      </c>
      <c r="I58" s="3" t="s">
        <v>141</v>
      </c>
      <c r="J58" s="3" t="s">
        <v>396</v>
      </c>
      <c r="K58" s="169">
        <v>0.0</v>
      </c>
      <c r="L58" s="169">
        <v>0.0</v>
      </c>
    </row>
    <row r="59">
      <c r="A59" s="3" t="s">
        <v>426</v>
      </c>
      <c r="B59" s="3" t="s">
        <v>427</v>
      </c>
      <c r="C59" s="3" t="s">
        <v>428</v>
      </c>
      <c r="D59" s="3" t="s">
        <v>169</v>
      </c>
      <c r="E59" s="3" t="s">
        <v>205</v>
      </c>
      <c r="F59" s="3" t="s">
        <v>58</v>
      </c>
      <c r="G59" s="3" t="s">
        <v>348</v>
      </c>
      <c r="H59" s="3" t="s">
        <v>349</v>
      </c>
      <c r="I59" s="3" t="s">
        <v>163</v>
      </c>
      <c r="J59" s="3" t="s">
        <v>429</v>
      </c>
      <c r="K59" s="169">
        <v>24.0</v>
      </c>
      <c r="L59" s="169">
        <v>2.40830282981781</v>
      </c>
    </row>
    <row r="60">
      <c r="A60" s="3" t="s">
        <v>430</v>
      </c>
      <c r="B60" s="3" t="s">
        <v>427</v>
      </c>
      <c r="C60" s="3" t="s">
        <v>428</v>
      </c>
      <c r="D60" s="3" t="s">
        <v>169</v>
      </c>
      <c r="E60" s="3" t="s">
        <v>205</v>
      </c>
      <c r="F60" s="3" t="s">
        <v>58</v>
      </c>
      <c r="G60" s="3" t="s">
        <v>348</v>
      </c>
      <c r="H60" s="3" t="s">
        <v>349</v>
      </c>
      <c r="I60" s="3" t="s">
        <v>167</v>
      </c>
      <c r="J60" s="3" t="s">
        <v>429</v>
      </c>
      <c r="K60" s="169">
        <v>39.0</v>
      </c>
      <c r="L60" s="169">
        <v>3.40821040635436</v>
      </c>
    </row>
    <row r="61">
      <c r="A61" s="3" t="s">
        <v>431</v>
      </c>
      <c r="B61" s="3" t="s">
        <v>432</v>
      </c>
      <c r="C61" s="3" t="s">
        <v>428</v>
      </c>
      <c r="D61" s="3" t="s">
        <v>169</v>
      </c>
      <c r="E61" s="3" t="s">
        <v>205</v>
      </c>
      <c r="F61" s="3" t="s">
        <v>58</v>
      </c>
      <c r="G61" s="3" t="s">
        <v>348</v>
      </c>
      <c r="H61" s="3" t="s">
        <v>353</v>
      </c>
      <c r="I61" s="3" t="s">
        <v>355</v>
      </c>
      <c r="J61" s="3" t="s">
        <v>429</v>
      </c>
      <c r="K61" s="169">
        <v>27.0</v>
      </c>
      <c r="L61" s="169">
        <v>3.03545202218288</v>
      </c>
    </row>
    <row r="62">
      <c r="A62" s="3" t="s">
        <v>433</v>
      </c>
      <c r="B62" s="3" t="s">
        <v>434</v>
      </c>
      <c r="C62" s="3" t="s">
        <v>428</v>
      </c>
      <c r="D62" s="3" t="s">
        <v>169</v>
      </c>
      <c r="E62" s="3" t="s">
        <v>205</v>
      </c>
      <c r="F62" s="3" t="s">
        <v>58</v>
      </c>
      <c r="G62" s="3" t="s">
        <v>348</v>
      </c>
      <c r="H62" s="3" t="s">
        <v>359</v>
      </c>
      <c r="I62" s="3" t="s">
        <v>153</v>
      </c>
      <c r="J62" s="3" t="s">
        <v>429</v>
      </c>
      <c r="K62" s="169">
        <v>51.0</v>
      </c>
      <c r="L62" s="169">
        <v>2.85773540575281</v>
      </c>
    </row>
    <row r="63">
      <c r="A63" s="3" t="s">
        <v>435</v>
      </c>
      <c r="B63" s="3" t="s">
        <v>427</v>
      </c>
      <c r="C63" s="3" t="s">
        <v>428</v>
      </c>
      <c r="D63" s="3" t="s">
        <v>169</v>
      </c>
      <c r="E63" s="3" t="s">
        <v>205</v>
      </c>
      <c r="F63" s="3" t="s">
        <v>58</v>
      </c>
      <c r="G63" s="3" t="s">
        <v>348</v>
      </c>
      <c r="H63" s="3" t="s">
        <v>349</v>
      </c>
      <c r="I63" s="3" t="s">
        <v>157</v>
      </c>
      <c r="J63" s="3" t="s">
        <v>429</v>
      </c>
      <c r="K63" s="169">
        <v>26.0</v>
      </c>
      <c r="L63" s="169">
        <v>2.62168784163631</v>
      </c>
    </row>
    <row r="64">
      <c r="A64" s="3" t="s">
        <v>436</v>
      </c>
      <c r="B64" s="3" t="s">
        <v>427</v>
      </c>
      <c r="C64" s="3" t="s">
        <v>428</v>
      </c>
      <c r="D64" s="3" t="s">
        <v>169</v>
      </c>
      <c r="E64" s="3" t="s">
        <v>205</v>
      </c>
      <c r="F64" s="3" t="s">
        <v>58</v>
      </c>
      <c r="G64" s="3" t="s">
        <v>348</v>
      </c>
      <c r="H64" s="3" t="s">
        <v>349</v>
      </c>
      <c r="I64" s="3" t="s">
        <v>165</v>
      </c>
      <c r="J64" s="3" t="s">
        <v>429</v>
      </c>
      <c r="K64" s="169">
        <v>22.0</v>
      </c>
      <c r="L64" s="169">
        <v>2.81789251004534</v>
      </c>
    </row>
    <row r="65">
      <c r="A65" s="3" t="s">
        <v>437</v>
      </c>
      <c r="B65" s="3" t="s">
        <v>434</v>
      </c>
      <c r="C65" s="3" t="s">
        <v>428</v>
      </c>
      <c r="D65" s="3" t="s">
        <v>169</v>
      </c>
      <c r="E65" s="3" t="s">
        <v>205</v>
      </c>
      <c r="F65" s="3" t="s">
        <v>58</v>
      </c>
      <c r="G65" s="3" t="s">
        <v>348</v>
      </c>
      <c r="H65" s="3" t="s">
        <v>359</v>
      </c>
      <c r="I65" s="3" t="s">
        <v>157</v>
      </c>
      <c r="J65" s="3" t="s">
        <v>429</v>
      </c>
      <c r="K65" s="169">
        <v>30.0</v>
      </c>
      <c r="L65" s="169">
        <v>3.21970640163828</v>
      </c>
    </row>
    <row r="66">
      <c r="A66" s="3" t="s">
        <v>438</v>
      </c>
      <c r="B66" s="3" t="s">
        <v>432</v>
      </c>
      <c r="C66" s="3" t="s">
        <v>428</v>
      </c>
      <c r="D66" s="3" t="s">
        <v>169</v>
      </c>
      <c r="E66" s="3" t="s">
        <v>205</v>
      </c>
      <c r="F66" s="3" t="s">
        <v>58</v>
      </c>
      <c r="G66" s="3" t="s">
        <v>348</v>
      </c>
      <c r="H66" s="3" t="s">
        <v>353</v>
      </c>
      <c r="I66" s="3" t="s">
        <v>157</v>
      </c>
      <c r="J66" s="3" t="s">
        <v>429</v>
      </c>
      <c r="K66" s="169">
        <v>0.0</v>
      </c>
      <c r="L66" s="169">
        <v>0.0</v>
      </c>
    </row>
    <row r="67">
      <c r="A67" s="3" t="s">
        <v>439</v>
      </c>
      <c r="B67" s="3" t="s">
        <v>432</v>
      </c>
      <c r="C67" s="3" t="s">
        <v>428</v>
      </c>
      <c r="D67" s="3" t="s">
        <v>169</v>
      </c>
      <c r="E67" s="3" t="s">
        <v>205</v>
      </c>
      <c r="F67" s="3" t="s">
        <v>58</v>
      </c>
      <c r="G67" s="3" t="s">
        <v>348</v>
      </c>
      <c r="H67" s="3" t="s">
        <v>353</v>
      </c>
      <c r="I67" s="3" t="s">
        <v>153</v>
      </c>
      <c r="J67" s="3" t="s">
        <v>429</v>
      </c>
      <c r="K67" s="169">
        <v>0.0</v>
      </c>
      <c r="L67" s="169">
        <v>0.0</v>
      </c>
    </row>
    <row r="68">
      <c r="A68" s="3" t="s">
        <v>440</v>
      </c>
      <c r="B68" s="3" t="s">
        <v>432</v>
      </c>
      <c r="C68" s="3" t="s">
        <v>428</v>
      </c>
      <c r="D68" s="3" t="s">
        <v>169</v>
      </c>
      <c r="E68" s="3" t="s">
        <v>205</v>
      </c>
      <c r="F68" s="3" t="s">
        <v>58</v>
      </c>
      <c r="G68" s="3" t="s">
        <v>348</v>
      </c>
      <c r="H68" s="3" t="s">
        <v>353</v>
      </c>
      <c r="I68" s="3" t="s">
        <v>165</v>
      </c>
      <c r="J68" s="3" t="s">
        <v>429</v>
      </c>
      <c r="K68" s="169">
        <v>0.0</v>
      </c>
      <c r="L68" s="169">
        <v>0.0</v>
      </c>
    </row>
    <row r="69">
      <c r="A69" s="3" t="s">
        <v>441</v>
      </c>
      <c r="B69" s="3" t="s">
        <v>434</v>
      </c>
      <c r="C69" s="3" t="s">
        <v>428</v>
      </c>
      <c r="D69" s="3" t="s">
        <v>169</v>
      </c>
      <c r="E69" s="3" t="s">
        <v>205</v>
      </c>
      <c r="F69" s="3" t="s">
        <v>58</v>
      </c>
      <c r="G69" s="3" t="s">
        <v>348</v>
      </c>
      <c r="H69" s="3" t="s">
        <v>359</v>
      </c>
      <c r="I69" s="3" t="s">
        <v>165</v>
      </c>
      <c r="J69" s="3" t="s">
        <v>429</v>
      </c>
      <c r="K69" s="169">
        <v>0.0</v>
      </c>
      <c r="L69" s="169">
        <v>0.0</v>
      </c>
    </row>
    <row r="70">
      <c r="A70" s="3" t="s">
        <v>442</v>
      </c>
      <c r="B70" s="3" t="s">
        <v>434</v>
      </c>
      <c r="C70" s="3" t="s">
        <v>428</v>
      </c>
      <c r="D70" s="3" t="s">
        <v>169</v>
      </c>
      <c r="E70" s="3" t="s">
        <v>205</v>
      </c>
      <c r="F70" s="3" t="s">
        <v>58</v>
      </c>
      <c r="G70" s="3" t="s">
        <v>348</v>
      </c>
      <c r="H70" s="3" t="s">
        <v>359</v>
      </c>
      <c r="I70" s="3" t="s">
        <v>167</v>
      </c>
      <c r="J70" s="3" t="s">
        <v>429</v>
      </c>
      <c r="K70" s="169">
        <v>0.0</v>
      </c>
      <c r="L70" s="169">
        <v>0.0</v>
      </c>
    </row>
    <row r="71">
      <c r="A71" s="3" t="s">
        <v>443</v>
      </c>
      <c r="B71" s="3" t="s">
        <v>432</v>
      </c>
      <c r="C71" s="3" t="s">
        <v>428</v>
      </c>
      <c r="D71" s="3" t="s">
        <v>169</v>
      </c>
      <c r="E71" s="3" t="s">
        <v>205</v>
      </c>
      <c r="F71" s="3" t="s">
        <v>58</v>
      </c>
      <c r="G71" s="3" t="s">
        <v>348</v>
      </c>
      <c r="H71" s="3" t="s">
        <v>353</v>
      </c>
      <c r="I71" s="3" t="s">
        <v>167</v>
      </c>
      <c r="J71" s="3" t="s">
        <v>429</v>
      </c>
      <c r="K71" s="169">
        <v>0.0</v>
      </c>
      <c r="L71" s="169">
        <v>0.0</v>
      </c>
    </row>
    <row r="72">
      <c r="A72" s="3" t="s">
        <v>444</v>
      </c>
      <c r="B72" s="3" t="s">
        <v>434</v>
      </c>
      <c r="C72" s="3" t="s">
        <v>428</v>
      </c>
      <c r="D72" s="3" t="s">
        <v>169</v>
      </c>
      <c r="E72" s="3" t="s">
        <v>205</v>
      </c>
      <c r="F72" s="3" t="s">
        <v>58</v>
      </c>
      <c r="G72" s="3" t="s">
        <v>348</v>
      </c>
      <c r="H72" s="3" t="s">
        <v>359</v>
      </c>
      <c r="I72" s="3" t="s">
        <v>355</v>
      </c>
      <c r="J72" s="3" t="s">
        <v>429</v>
      </c>
      <c r="K72" s="169">
        <v>0.0</v>
      </c>
      <c r="L72" s="169">
        <v>0.0</v>
      </c>
    </row>
    <row r="73">
      <c r="A73" s="3" t="s">
        <v>445</v>
      </c>
      <c r="B73" s="3" t="s">
        <v>427</v>
      </c>
      <c r="C73" s="3" t="s">
        <v>428</v>
      </c>
      <c r="D73" s="3" t="s">
        <v>169</v>
      </c>
      <c r="E73" s="3" t="s">
        <v>205</v>
      </c>
      <c r="F73" s="3" t="s">
        <v>58</v>
      </c>
      <c r="G73" s="3" t="s">
        <v>348</v>
      </c>
      <c r="H73" s="3" t="s">
        <v>349</v>
      </c>
      <c r="I73" s="3" t="s">
        <v>153</v>
      </c>
      <c r="J73" s="3" t="s">
        <v>429</v>
      </c>
      <c r="K73" s="169">
        <v>0.0</v>
      </c>
      <c r="L73" s="169">
        <v>0.0</v>
      </c>
    </row>
    <row r="74">
      <c r="A74" s="3" t="s">
        <v>446</v>
      </c>
      <c r="B74" s="3" t="s">
        <v>432</v>
      </c>
      <c r="C74" s="3" t="s">
        <v>428</v>
      </c>
      <c r="D74" s="3" t="s">
        <v>169</v>
      </c>
      <c r="E74" s="3" t="s">
        <v>205</v>
      </c>
      <c r="F74" s="3" t="s">
        <v>58</v>
      </c>
      <c r="G74" s="3" t="s">
        <v>348</v>
      </c>
      <c r="H74" s="3" t="s">
        <v>353</v>
      </c>
      <c r="I74" s="3" t="s">
        <v>160</v>
      </c>
      <c r="J74" s="3" t="s">
        <v>429</v>
      </c>
      <c r="K74" s="169">
        <v>0.0</v>
      </c>
      <c r="L74" s="169">
        <v>0.0</v>
      </c>
    </row>
    <row r="75">
      <c r="A75" s="3" t="s">
        <v>447</v>
      </c>
      <c r="B75" s="3" t="s">
        <v>434</v>
      </c>
      <c r="C75" s="3" t="s">
        <v>428</v>
      </c>
      <c r="D75" s="3" t="s">
        <v>169</v>
      </c>
      <c r="E75" s="3" t="s">
        <v>205</v>
      </c>
      <c r="F75" s="3" t="s">
        <v>58</v>
      </c>
      <c r="G75" s="3" t="s">
        <v>348</v>
      </c>
      <c r="H75" s="3" t="s">
        <v>359</v>
      </c>
      <c r="I75" s="3" t="s">
        <v>160</v>
      </c>
      <c r="J75" s="3" t="s">
        <v>429</v>
      </c>
      <c r="K75" s="169">
        <v>0.0</v>
      </c>
      <c r="L75" s="169">
        <v>0.0</v>
      </c>
    </row>
    <row r="76">
      <c r="A76" s="3" t="s">
        <v>448</v>
      </c>
      <c r="B76" s="3" t="s">
        <v>427</v>
      </c>
      <c r="C76" s="3" t="s">
        <v>428</v>
      </c>
      <c r="D76" s="3" t="s">
        <v>169</v>
      </c>
      <c r="E76" s="3" t="s">
        <v>205</v>
      </c>
      <c r="F76" s="3" t="s">
        <v>58</v>
      </c>
      <c r="G76" s="3" t="s">
        <v>348</v>
      </c>
      <c r="H76" s="3" t="s">
        <v>349</v>
      </c>
      <c r="I76" s="3" t="s">
        <v>160</v>
      </c>
      <c r="J76" s="3" t="s">
        <v>429</v>
      </c>
      <c r="K76" s="169">
        <v>0.0</v>
      </c>
      <c r="L76" s="169">
        <v>0.0</v>
      </c>
    </row>
    <row r="77">
      <c r="A77" s="3" t="s">
        <v>449</v>
      </c>
      <c r="B77" s="3" t="s">
        <v>450</v>
      </c>
      <c r="C77" s="3" t="s">
        <v>428</v>
      </c>
      <c r="D77" s="3" t="s">
        <v>169</v>
      </c>
      <c r="E77" s="3" t="s">
        <v>205</v>
      </c>
      <c r="F77" s="3" t="s">
        <v>58</v>
      </c>
      <c r="G77" s="3" t="s">
        <v>356</v>
      </c>
      <c r="H77" s="3" t="s">
        <v>376</v>
      </c>
      <c r="I77" s="3" t="s">
        <v>160</v>
      </c>
      <c r="J77" s="3" t="s">
        <v>429</v>
      </c>
      <c r="K77" s="169">
        <v>14.0</v>
      </c>
      <c r="L77" s="169">
        <v>2.08507144951711</v>
      </c>
    </row>
    <row r="78">
      <c r="A78" s="3" t="s">
        <v>451</v>
      </c>
      <c r="B78" s="3" t="s">
        <v>450</v>
      </c>
      <c r="C78" s="3" t="s">
        <v>428</v>
      </c>
      <c r="D78" s="3" t="s">
        <v>169</v>
      </c>
      <c r="E78" s="3" t="s">
        <v>205</v>
      </c>
      <c r="F78" s="3" t="s">
        <v>58</v>
      </c>
      <c r="G78" s="3" t="s">
        <v>356</v>
      </c>
      <c r="H78" s="3" t="s">
        <v>376</v>
      </c>
      <c r="I78" s="3" t="s">
        <v>355</v>
      </c>
      <c r="J78" s="3" t="s">
        <v>429</v>
      </c>
      <c r="K78" s="169">
        <v>22.0</v>
      </c>
      <c r="L78" s="169">
        <v>2.70152994662198</v>
      </c>
    </row>
    <row r="79">
      <c r="A79" s="3" t="s">
        <v>452</v>
      </c>
      <c r="B79" s="3" t="s">
        <v>453</v>
      </c>
      <c r="C79" s="3" t="s">
        <v>428</v>
      </c>
      <c r="D79" s="3" t="s">
        <v>169</v>
      </c>
      <c r="E79" s="3" t="s">
        <v>205</v>
      </c>
      <c r="F79" s="3" t="s">
        <v>58</v>
      </c>
      <c r="G79" s="3" t="s">
        <v>356</v>
      </c>
      <c r="H79" s="3" t="s">
        <v>454</v>
      </c>
      <c r="I79" s="3" t="s">
        <v>167</v>
      </c>
      <c r="J79" s="3" t="s">
        <v>429</v>
      </c>
      <c r="K79" s="169">
        <v>24.0</v>
      </c>
      <c r="L79" s="169">
        <v>2.92081928665463</v>
      </c>
    </row>
    <row r="80">
      <c r="A80" s="3" t="s">
        <v>455</v>
      </c>
      <c r="B80" s="3" t="s">
        <v>450</v>
      </c>
      <c r="C80" s="3" t="s">
        <v>428</v>
      </c>
      <c r="D80" s="3" t="s">
        <v>169</v>
      </c>
      <c r="E80" s="3" t="s">
        <v>205</v>
      </c>
      <c r="F80" s="3" t="s">
        <v>58</v>
      </c>
      <c r="G80" s="3" t="s">
        <v>356</v>
      </c>
      <c r="H80" s="3" t="s">
        <v>376</v>
      </c>
      <c r="I80" s="3" t="s">
        <v>157</v>
      </c>
      <c r="J80" s="3" t="s">
        <v>429</v>
      </c>
      <c r="K80" s="169">
        <v>27.0</v>
      </c>
      <c r="L80" s="169">
        <v>0.926952148216766</v>
      </c>
    </row>
    <row r="81">
      <c r="A81" s="3" t="s">
        <v>456</v>
      </c>
      <c r="B81" s="3" t="s">
        <v>450</v>
      </c>
      <c r="C81" s="3" t="s">
        <v>428</v>
      </c>
      <c r="D81" s="3" t="s">
        <v>169</v>
      </c>
      <c r="E81" s="3" t="s">
        <v>205</v>
      </c>
      <c r="F81" s="3" t="s">
        <v>58</v>
      </c>
      <c r="G81" s="3" t="s">
        <v>356</v>
      </c>
      <c r="H81" s="3" t="s">
        <v>376</v>
      </c>
      <c r="I81" s="3" t="s">
        <v>153</v>
      </c>
      <c r="J81" s="3" t="s">
        <v>429</v>
      </c>
      <c r="K81" s="169">
        <v>16.0</v>
      </c>
      <c r="L81" s="169">
        <v>0.679331520132332</v>
      </c>
    </row>
    <row r="82">
      <c r="A82" s="3" t="s">
        <v>457</v>
      </c>
      <c r="B82" s="3" t="s">
        <v>450</v>
      </c>
      <c r="C82" s="3" t="s">
        <v>428</v>
      </c>
      <c r="D82" s="3" t="s">
        <v>169</v>
      </c>
      <c r="E82" s="3" t="s">
        <v>205</v>
      </c>
      <c r="F82" s="3" t="s">
        <v>58</v>
      </c>
      <c r="G82" s="3" t="s">
        <v>356</v>
      </c>
      <c r="H82" s="3" t="s">
        <v>376</v>
      </c>
      <c r="I82" s="3" t="s">
        <v>167</v>
      </c>
      <c r="J82" s="3" t="s">
        <v>429</v>
      </c>
      <c r="K82" s="169">
        <v>27.0</v>
      </c>
      <c r="L82" s="169">
        <v>2.79570593580564</v>
      </c>
    </row>
    <row r="83">
      <c r="A83" s="3" t="s">
        <v>458</v>
      </c>
      <c r="B83" s="3" t="s">
        <v>453</v>
      </c>
      <c r="C83" s="3" t="s">
        <v>428</v>
      </c>
      <c r="D83" s="3" t="s">
        <v>169</v>
      </c>
      <c r="E83" s="3" t="s">
        <v>205</v>
      </c>
      <c r="F83" s="3" t="s">
        <v>58</v>
      </c>
      <c r="G83" s="3" t="s">
        <v>356</v>
      </c>
      <c r="H83" s="3" t="s">
        <v>454</v>
      </c>
      <c r="I83" s="3" t="s">
        <v>153</v>
      </c>
      <c r="J83" s="3" t="s">
        <v>429</v>
      </c>
      <c r="K83" s="169">
        <v>0.0</v>
      </c>
      <c r="L83" s="169">
        <v>0.0</v>
      </c>
    </row>
    <row r="84">
      <c r="A84" s="3" t="s">
        <v>459</v>
      </c>
      <c r="B84" s="3" t="s">
        <v>450</v>
      </c>
      <c r="C84" s="3" t="s">
        <v>428</v>
      </c>
      <c r="D84" s="3" t="s">
        <v>169</v>
      </c>
      <c r="E84" s="3" t="s">
        <v>205</v>
      </c>
      <c r="F84" s="3" t="s">
        <v>58</v>
      </c>
      <c r="G84" s="3" t="s">
        <v>356</v>
      </c>
      <c r="H84" s="3" t="s">
        <v>376</v>
      </c>
      <c r="I84" s="3" t="s">
        <v>165</v>
      </c>
      <c r="J84" s="3" t="s">
        <v>429</v>
      </c>
      <c r="K84" s="169">
        <v>0.0</v>
      </c>
      <c r="L84" s="169">
        <v>0.0</v>
      </c>
    </row>
    <row r="85">
      <c r="A85" s="3" t="s">
        <v>460</v>
      </c>
      <c r="B85" s="3" t="s">
        <v>453</v>
      </c>
      <c r="C85" s="3" t="s">
        <v>428</v>
      </c>
      <c r="D85" s="3" t="s">
        <v>169</v>
      </c>
      <c r="E85" s="3" t="s">
        <v>205</v>
      </c>
      <c r="F85" s="3" t="s">
        <v>58</v>
      </c>
      <c r="G85" s="3" t="s">
        <v>356</v>
      </c>
      <c r="H85" s="3" t="s">
        <v>454</v>
      </c>
      <c r="I85" s="3" t="s">
        <v>355</v>
      </c>
      <c r="J85" s="3" t="s">
        <v>429</v>
      </c>
      <c r="K85" s="169">
        <v>0.0</v>
      </c>
      <c r="L85" s="169">
        <v>0.0</v>
      </c>
    </row>
    <row r="86">
      <c r="A86" s="3" t="s">
        <v>461</v>
      </c>
      <c r="B86" s="3" t="s">
        <v>453</v>
      </c>
      <c r="C86" s="3" t="s">
        <v>428</v>
      </c>
      <c r="D86" s="3" t="s">
        <v>169</v>
      </c>
      <c r="E86" s="3" t="s">
        <v>205</v>
      </c>
      <c r="F86" s="3" t="s">
        <v>58</v>
      </c>
      <c r="G86" s="3" t="s">
        <v>356</v>
      </c>
      <c r="H86" s="3" t="s">
        <v>454</v>
      </c>
      <c r="I86" s="3" t="s">
        <v>165</v>
      </c>
      <c r="J86" s="3" t="s">
        <v>429</v>
      </c>
      <c r="K86" s="169">
        <v>0.0</v>
      </c>
      <c r="L86" s="169">
        <v>0.0</v>
      </c>
    </row>
    <row r="87">
      <c r="A87" s="3" t="s">
        <v>462</v>
      </c>
      <c r="B87" s="3" t="s">
        <v>453</v>
      </c>
      <c r="C87" s="3" t="s">
        <v>428</v>
      </c>
      <c r="D87" s="3" t="s">
        <v>169</v>
      </c>
      <c r="E87" s="3" t="s">
        <v>205</v>
      </c>
      <c r="F87" s="3" t="s">
        <v>58</v>
      </c>
      <c r="G87" s="3" t="s">
        <v>356</v>
      </c>
      <c r="H87" s="3" t="s">
        <v>454</v>
      </c>
      <c r="I87" s="3" t="s">
        <v>160</v>
      </c>
      <c r="J87" s="3" t="s">
        <v>429</v>
      </c>
      <c r="K87" s="169">
        <v>0.0</v>
      </c>
      <c r="L87" s="169">
        <v>0.0</v>
      </c>
    </row>
    <row r="88">
      <c r="A88" s="3" t="s">
        <v>463</v>
      </c>
      <c r="B88" s="3" t="s">
        <v>453</v>
      </c>
      <c r="C88" s="3" t="s">
        <v>428</v>
      </c>
      <c r="D88" s="3" t="s">
        <v>169</v>
      </c>
      <c r="E88" s="3" t="s">
        <v>205</v>
      </c>
      <c r="F88" s="3" t="s">
        <v>58</v>
      </c>
      <c r="G88" s="3" t="s">
        <v>356</v>
      </c>
      <c r="H88" s="3" t="s">
        <v>454</v>
      </c>
      <c r="I88" s="3" t="s">
        <v>157</v>
      </c>
      <c r="J88" s="3" t="s">
        <v>429</v>
      </c>
      <c r="K88" s="169">
        <v>0.0</v>
      </c>
      <c r="L88" s="169">
        <v>0.0</v>
      </c>
    </row>
    <row r="89">
      <c r="A89" s="3" t="s">
        <v>464</v>
      </c>
      <c r="B89" s="3" t="s">
        <v>465</v>
      </c>
      <c r="C89" s="3" t="s">
        <v>428</v>
      </c>
      <c r="D89" s="3" t="s">
        <v>169</v>
      </c>
      <c r="E89" s="3" t="s">
        <v>205</v>
      </c>
      <c r="F89" s="3" t="s">
        <v>58</v>
      </c>
      <c r="H89" s="3" t="s">
        <v>134</v>
      </c>
      <c r="I89" s="3" t="s">
        <v>139</v>
      </c>
      <c r="J89" s="3" t="s">
        <v>429</v>
      </c>
      <c r="K89" s="169">
        <v>77.0</v>
      </c>
      <c r="L89" s="169">
        <v>3.81812937676243</v>
      </c>
    </row>
    <row r="90">
      <c r="A90" s="3" t="s">
        <v>466</v>
      </c>
      <c r="B90" s="3" t="s">
        <v>467</v>
      </c>
      <c r="C90" s="3" t="s">
        <v>428</v>
      </c>
      <c r="D90" s="3" t="s">
        <v>169</v>
      </c>
      <c r="E90" s="3" t="s">
        <v>205</v>
      </c>
      <c r="F90" s="3" t="s">
        <v>58</v>
      </c>
      <c r="H90" s="3" t="s">
        <v>148</v>
      </c>
      <c r="I90" s="3" t="s">
        <v>149</v>
      </c>
      <c r="J90" s="3" t="s">
        <v>429</v>
      </c>
      <c r="K90" s="169">
        <v>96.0</v>
      </c>
      <c r="L90" s="169">
        <v>4.02083325642953</v>
      </c>
    </row>
    <row r="91">
      <c r="A91" s="3" t="s">
        <v>468</v>
      </c>
      <c r="B91" s="3" t="s">
        <v>467</v>
      </c>
      <c r="C91" s="3" t="s">
        <v>428</v>
      </c>
      <c r="D91" s="3" t="s">
        <v>169</v>
      </c>
      <c r="E91" s="3" t="s">
        <v>205</v>
      </c>
      <c r="F91" s="3" t="s">
        <v>58</v>
      </c>
      <c r="H91" s="3" t="s">
        <v>148</v>
      </c>
      <c r="I91" s="3" t="s">
        <v>141</v>
      </c>
      <c r="J91" s="3" t="s">
        <v>429</v>
      </c>
      <c r="K91" s="169">
        <v>24.0</v>
      </c>
      <c r="L91" s="169">
        <v>2.82649475162558</v>
      </c>
    </row>
    <row r="92">
      <c r="A92" s="3" t="s">
        <v>469</v>
      </c>
      <c r="B92" s="3" t="s">
        <v>465</v>
      </c>
      <c r="C92" s="3" t="s">
        <v>428</v>
      </c>
      <c r="D92" s="3" t="s">
        <v>169</v>
      </c>
      <c r="E92" s="3" t="s">
        <v>205</v>
      </c>
      <c r="F92" s="3" t="s">
        <v>58</v>
      </c>
      <c r="H92" s="3" t="s">
        <v>134</v>
      </c>
      <c r="I92" s="3" t="s">
        <v>135</v>
      </c>
      <c r="J92" s="3" t="s">
        <v>429</v>
      </c>
      <c r="K92" s="169">
        <v>92.0</v>
      </c>
      <c r="L92" s="169">
        <v>3.94516655493608</v>
      </c>
    </row>
    <row r="93">
      <c r="A93" s="3" t="s">
        <v>470</v>
      </c>
      <c r="B93" s="3" t="s">
        <v>465</v>
      </c>
      <c r="C93" s="3" t="s">
        <v>428</v>
      </c>
      <c r="D93" s="3" t="s">
        <v>169</v>
      </c>
      <c r="E93" s="3" t="s">
        <v>205</v>
      </c>
      <c r="F93" s="3" t="s">
        <v>58</v>
      </c>
      <c r="H93" s="3" t="s">
        <v>134</v>
      </c>
      <c r="I93" s="3" t="s">
        <v>146</v>
      </c>
      <c r="J93" s="3" t="s">
        <v>429</v>
      </c>
      <c r="K93" s="169">
        <v>26.0</v>
      </c>
      <c r="L93" s="169">
        <v>2.85809439791712</v>
      </c>
    </row>
    <row r="94">
      <c r="A94" s="3" t="s">
        <v>471</v>
      </c>
      <c r="B94" s="3" t="s">
        <v>465</v>
      </c>
      <c r="C94" s="3" t="s">
        <v>428</v>
      </c>
      <c r="D94" s="3" t="s">
        <v>169</v>
      </c>
      <c r="E94" s="3" t="s">
        <v>205</v>
      </c>
      <c r="F94" s="3" t="s">
        <v>58</v>
      </c>
      <c r="H94" s="3" t="s">
        <v>134</v>
      </c>
      <c r="I94" s="3" t="s">
        <v>141</v>
      </c>
      <c r="J94" s="3" t="s">
        <v>429</v>
      </c>
      <c r="K94" s="169">
        <v>27.0</v>
      </c>
      <c r="L94" s="169">
        <v>2.75617066635826</v>
      </c>
    </row>
    <row r="95">
      <c r="A95" s="3" t="s">
        <v>472</v>
      </c>
      <c r="B95" s="3" t="s">
        <v>465</v>
      </c>
      <c r="C95" s="3" t="s">
        <v>428</v>
      </c>
      <c r="D95" s="3" t="s">
        <v>169</v>
      </c>
      <c r="E95" s="3" t="s">
        <v>205</v>
      </c>
      <c r="F95" s="3" t="s">
        <v>58</v>
      </c>
      <c r="H95" s="3" t="s">
        <v>134</v>
      </c>
      <c r="I95" s="3" t="s">
        <v>144</v>
      </c>
      <c r="J95" s="3" t="s">
        <v>429</v>
      </c>
      <c r="K95" s="169">
        <v>0.0</v>
      </c>
      <c r="L95" s="169">
        <v>0.0</v>
      </c>
    </row>
    <row r="96">
      <c r="A96" s="3" t="s">
        <v>473</v>
      </c>
      <c r="B96" s="3" t="s">
        <v>474</v>
      </c>
      <c r="C96" s="3" t="s">
        <v>428</v>
      </c>
      <c r="D96" s="3" t="s">
        <v>169</v>
      </c>
      <c r="E96" s="3" t="s">
        <v>205</v>
      </c>
      <c r="F96" s="3" t="s">
        <v>58</v>
      </c>
      <c r="H96" s="3" t="s">
        <v>171</v>
      </c>
      <c r="I96" s="3" t="s">
        <v>172</v>
      </c>
      <c r="J96" s="3" t="s">
        <v>429</v>
      </c>
      <c r="K96" s="169">
        <v>0.0</v>
      </c>
      <c r="L96" s="169">
        <v>0.0</v>
      </c>
    </row>
    <row r="97">
      <c r="A97" s="3" t="s">
        <v>475</v>
      </c>
      <c r="B97" s="3" t="s">
        <v>476</v>
      </c>
      <c r="C97" s="3" t="s">
        <v>477</v>
      </c>
      <c r="D97" s="3" t="s">
        <v>203</v>
      </c>
      <c r="E97" s="3" t="s">
        <v>228</v>
      </c>
      <c r="F97" s="3" t="s">
        <v>103</v>
      </c>
      <c r="G97" s="3" t="s">
        <v>348</v>
      </c>
      <c r="H97" s="3" t="s">
        <v>353</v>
      </c>
      <c r="I97" s="3" t="s">
        <v>160</v>
      </c>
      <c r="J97" s="3" t="s">
        <v>478</v>
      </c>
      <c r="K97" s="169">
        <v>42.0</v>
      </c>
      <c r="L97" s="169">
        <v>2.77965067434814</v>
      </c>
    </row>
    <row r="98">
      <c r="A98" s="3" t="s">
        <v>479</v>
      </c>
      <c r="B98" s="3" t="s">
        <v>480</v>
      </c>
      <c r="C98" s="3" t="s">
        <v>477</v>
      </c>
      <c r="D98" s="3" t="s">
        <v>203</v>
      </c>
      <c r="E98" s="3" t="s">
        <v>228</v>
      </c>
      <c r="F98" s="3" t="s">
        <v>103</v>
      </c>
      <c r="G98" s="3" t="s">
        <v>348</v>
      </c>
      <c r="H98" s="3" t="s">
        <v>359</v>
      </c>
      <c r="I98" s="3" t="s">
        <v>167</v>
      </c>
      <c r="J98" s="3" t="s">
        <v>478</v>
      </c>
      <c r="K98" s="169">
        <v>52.0</v>
      </c>
      <c r="L98" s="169">
        <v>2.61653068014789</v>
      </c>
    </row>
    <row r="99">
      <c r="A99" s="3" t="s">
        <v>481</v>
      </c>
      <c r="B99" s="3" t="s">
        <v>480</v>
      </c>
      <c r="C99" s="3" t="s">
        <v>477</v>
      </c>
      <c r="D99" s="3" t="s">
        <v>203</v>
      </c>
      <c r="E99" s="3" t="s">
        <v>228</v>
      </c>
      <c r="F99" s="3" t="s">
        <v>103</v>
      </c>
      <c r="G99" s="3" t="s">
        <v>348</v>
      </c>
      <c r="H99" s="3" t="s">
        <v>359</v>
      </c>
      <c r="I99" s="3" t="s">
        <v>160</v>
      </c>
      <c r="J99" s="3" t="s">
        <v>478</v>
      </c>
      <c r="K99" s="169">
        <v>28.0</v>
      </c>
      <c r="L99" s="169">
        <v>1.83744983722689</v>
      </c>
    </row>
    <row r="100">
      <c r="A100" s="3" t="s">
        <v>482</v>
      </c>
      <c r="B100" s="3" t="s">
        <v>480</v>
      </c>
      <c r="C100" s="3" t="s">
        <v>477</v>
      </c>
      <c r="D100" s="3" t="s">
        <v>203</v>
      </c>
      <c r="E100" s="3" t="s">
        <v>228</v>
      </c>
      <c r="F100" s="3" t="s">
        <v>103</v>
      </c>
      <c r="G100" s="3" t="s">
        <v>348</v>
      </c>
      <c r="H100" s="3" t="s">
        <v>359</v>
      </c>
      <c r="I100" s="3" t="s">
        <v>165</v>
      </c>
      <c r="J100" s="3" t="s">
        <v>478</v>
      </c>
      <c r="K100" s="169">
        <v>19.0</v>
      </c>
      <c r="L100" s="169">
        <v>1.68415972281396</v>
      </c>
    </row>
    <row r="101">
      <c r="A101" s="3" t="s">
        <v>483</v>
      </c>
      <c r="B101" s="3" t="s">
        <v>480</v>
      </c>
      <c r="C101" s="3" t="s">
        <v>477</v>
      </c>
      <c r="D101" s="3" t="s">
        <v>203</v>
      </c>
      <c r="E101" s="3" t="s">
        <v>228</v>
      </c>
      <c r="F101" s="3" t="s">
        <v>103</v>
      </c>
      <c r="G101" s="3" t="s">
        <v>348</v>
      </c>
      <c r="H101" s="3" t="s">
        <v>359</v>
      </c>
      <c r="I101" s="3" t="s">
        <v>153</v>
      </c>
      <c r="J101" s="3" t="s">
        <v>478</v>
      </c>
      <c r="K101" s="169">
        <v>25.0</v>
      </c>
      <c r="L101" s="169">
        <v>1.96334491871054</v>
      </c>
    </row>
    <row r="102">
      <c r="A102" s="3" t="s">
        <v>484</v>
      </c>
      <c r="B102" s="3" t="s">
        <v>480</v>
      </c>
      <c r="C102" s="3" t="s">
        <v>477</v>
      </c>
      <c r="D102" s="3" t="s">
        <v>203</v>
      </c>
      <c r="E102" s="3" t="s">
        <v>228</v>
      </c>
      <c r="F102" s="3" t="s">
        <v>103</v>
      </c>
      <c r="G102" s="3" t="s">
        <v>348</v>
      </c>
      <c r="H102" s="3" t="s">
        <v>359</v>
      </c>
      <c r="I102" s="3" t="s">
        <v>157</v>
      </c>
      <c r="J102" s="3" t="s">
        <v>478</v>
      </c>
      <c r="K102" s="169">
        <v>33.0</v>
      </c>
      <c r="L102" s="169">
        <v>2.1598838015314</v>
      </c>
    </row>
    <row r="103">
      <c r="A103" s="3" t="s">
        <v>485</v>
      </c>
      <c r="B103" s="3" t="s">
        <v>480</v>
      </c>
      <c r="C103" s="3" t="s">
        <v>477</v>
      </c>
      <c r="D103" s="3" t="s">
        <v>203</v>
      </c>
      <c r="E103" s="3" t="s">
        <v>228</v>
      </c>
      <c r="F103" s="3" t="s">
        <v>103</v>
      </c>
      <c r="G103" s="3" t="s">
        <v>348</v>
      </c>
      <c r="H103" s="3" t="s">
        <v>359</v>
      </c>
      <c r="I103" s="3" t="s">
        <v>355</v>
      </c>
      <c r="J103" s="3" t="s">
        <v>478</v>
      </c>
      <c r="K103" s="169">
        <v>30.0</v>
      </c>
      <c r="L103" s="169">
        <v>1.93499666522088</v>
      </c>
    </row>
    <row r="104">
      <c r="A104" s="3" t="s">
        <v>486</v>
      </c>
      <c r="B104" s="3" t="s">
        <v>476</v>
      </c>
      <c r="C104" s="3" t="s">
        <v>477</v>
      </c>
      <c r="D104" s="3" t="s">
        <v>203</v>
      </c>
      <c r="E104" s="3" t="s">
        <v>228</v>
      </c>
      <c r="F104" s="3" t="s">
        <v>103</v>
      </c>
      <c r="G104" s="3" t="s">
        <v>348</v>
      </c>
      <c r="H104" s="3" t="s">
        <v>353</v>
      </c>
      <c r="I104" s="3" t="s">
        <v>157</v>
      </c>
      <c r="J104" s="3" t="s">
        <v>478</v>
      </c>
      <c r="K104" s="169">
        <v>39.0</v>
      </c>
      <c r="L104" s="169">
        <v>3.08107614024734</v>
      </c>
    </row>
    <row r="105">
      <c r="A105" s="3" t="s">
        <v>487</v>
      </c>
      <c r="B105" s="3" t="s">
        <v>476</v>
      </c>
      <c r="C105" s="3" t="s">
        <v>477</v>
      </c>
      <c r="D105" s="3" t="s">
        <v>203</v>
      </c>
      <c r="E105" s="3" t="s">
        <v>228</v>
      </c>
      <c r="F105" s="3" t="s">
        <v>103</v>
      </c>
      <c r="G105" s="3" t="s">
        <v>348</v>
      </c>
      <c r="H105" s="3" t="s">
        <v>353</v>
      </c>
      <c r="I105" s="3" t="s">
        <v>153</v>
      </c>
      <c r="J105" s="3" t="s">
        <v>478</v>
      </c>
      <c r="K105" s="169">
        <v>61.0</v>
      </c>
      <c r="L105" s="169">
        <v>3.1904050407419</v>
      </c>
    </row>
    <row r="106">
      <c r="A106" s="3" t="s">
        <v>488</v>
      </c>
      <c r="B106" s="3" t="s">
        <v>476</v>
      </c>
      <c r="C106" s="3" t="s">
        <v>477</v>
      </c>
      <c r="D106" s="3" t="s">
        <v>203</v>
      </c>
      <c r="E106" s="3" t="s">
        <v>228</v>
      </c>
      <c r="F106" s="3" t="s">
        <v>103</v>
      </c>
      <c r="G106" s="3" t="s">
        <v>348</v>
      </c>
      <c r="H106" s="3" t="s">
        <v>353</v>
      </c>
      <c r="I106" s="3" t="s">
        <v>167</v>
      </c>
      <c r="J106" s="3" t="s">
        <v>478</v>
      </c>
      <c r="K106" s="169">
        <v>51.0</v>
      </c>
      <c r="L106" s="169">
        <v>2.96477907113063</v>
      </c>
    </row>
    <row r="107">
      <c r="A107" s="3" t="s">
        <v>489</v>
      </c>
      <c r="B107" s="3" t="s">
        <v>476</v>
      </c>
      <c r="C107" s="3" t="s">
        <v>477</v>
      </c>
      <c r="D107" s="3" t="s">
        <v>203</v>
      </c>
      <c r="E107" s="3" t="s">
        <v>228</v>
      </c>
      <c r="F107" s="3" t="s">
        <v>103</v>
      </c>
      <c r="G107" s="3" t="s">
        <v>348</v>
      </c>
      <c r="H107" s="3" t="s">
        <v>353</v>
      </c>
      <c r="I107" s="3" t="s">
        <v>165</v>
      </c>
      <c r="J107" s="3" t="s">
        <v>478</v>
      </c>
      <c r="K107" s="169">
        <v>36.0</v>
      </c>
      <c r="L107" s="169">
        <v>2.45806368036065</v>
      </c>
    </row>
    <row r="108">
      <c r="A108" s="3" t="s">
        <v>490</v>
      </c>
      <c r="B108" s="3" t="s">
        <v>491</v>
      </c>
      <c r="C108" s="3" t="s">
        <v>477</v>
      </c>
      <c r="D108" s="3" t="s">
        <v>203</v>
      </c>
      <c r="E108" s="3" t="s">
        <v>228</v>
      </c>
      <c r="F108" s="3" t="s">
        <v>103</v>
      </c>
      <c r="G108" s="3" t="s">
        <v>348</v>
      </c>
      <c r="H108" s="3" t="s">
        <v>349</v>
      </c>
      <c r="I108" s="3" t="s">
        <v>153</v>
      </c>
      <c r="J108" s="3" t="s">
        <v>478</v>
      </c>
      <c r="K108" s="169">
        <v>66.0</v>
      </c>
      <c r="L108" s="169">
        <v>3.2087797020383</v>
      </c>
    </row>
    <row r="109">
      <c r="A109" s="3" t="s">
        <v>492</v>
      </c>
      <c r="B109" s="3" t="s">
        <v>491</v>
      </c>
      <c r="C109" s="3" t="s">
        <v>477</v>
      </c>
      <c r="D109" s="3" t="s">
        <v>203</v>
      </c>
      <c r="E109" s="3" t="s">
        <v>228</v>
      </c>
      <c r="F109" s="3" t="s">
        <v>103</v>
      </c>
      <c r="G109" s="3" t="s">
        <v>348</v>
      </c>
      <c r="H109" s="3" t="s">
        <v>349</v>
      </c>
      <c r="I109" s="3" t="s">
        <v>167</v>
      </c>
      <c r="J109" s="3" t="s">
        <v>478</v>
      </c>
      <c r="K109" s="169">
        <v>49.0</v>
      </c>
      <c r="L109" s="169">
        <v>3.4770884866337</v>
      </c>
    </row>
    <row r="110">
      <c r="A110" s="3" t="s">
        <v>493</v>
      </c>
      <c r="B110" s="3" t="s">
        <v>491</v>
      </c>
      <c r="C110" s="3" t="s">
        <v>477</v>
      </c>
      <c r="D110" s="3" t="s">
        <v>203</v>
      </c>
      <c r="E110" s="3" t="s">
        <v>228</v>
      </c>
      <c r="F110" s="3" t="s">
        <v>103</v>
      </c>
      <c r="G110" s="3" t="s">
        <v>348</v>
      </c>
      <c r="H110" s="3" t="s">
        <v>349</v>
      </c>
      <c r="I110" s="3" t="s">
        <v>157</v>
      </c>
      <c r="J110" s="3" t="s">
        <v>478</v>
      </c>
      <c r="K110" s="169">
        <v>11.0</v>
      </c>
      <c r="L110" s="169">
        <v>1.78476852376743</v>
      </c>
    </row>
    <row r="111">
      <c r="A111" s="3" t="s">
        <v>494</v>
      </c>
      <c r="B111" s="3" t="s">
        <v>491</v>
      </c>
      <c r="C111" s="3" t="s">
        <v>477</v>
      </c>
      <c r="D111" s="3" t="s">
        <v>203</v>
      </c>
      <c r="E111" s="3" t="s">
        <v>228</v>
      </c>
      <c r="F111" s="3" t="s">
        <v>103</v>
      </c>
      <c r="G111" s="3" t="s">
        <v>348</v>
      </c>
      <c r="H111" s="3" t="s">
        <v>349</v>
      </c>
      <c r="I111" s="3" t="s">
        <v>163</v>
      </c>
      <c r="J111" s="3" t="s">
        <v>478</v>
      </c>
      <c r="K111" s="169">
        <v>31.0</v>
      </c>
      <c r="L111" s="169">
        <v>2.81359742075367</v>
      </c>
    </row>
    <row r="112">
      <c r="A112" s="3" t="s">
        <v>495</v>
      </c>
      <c r="B112" s="3" t="s">
        <v>491</v>
      </c>
      <c r="C112" s="3" t="s">
        <v>477</v>
      </c>
      <c r="D112" s="3" t="s">
        <v>203</v>
      </c>
      <c r="E112" s="3" t="s">
        <v>228</v>
      </c>
      <c r="F112" s="3" t="s">
        <v>103</v>
      </c>
      <c r="G112" s="3" t="s">
        <v>348</v>
      </c>
      <c r="H112" s="3" t="s">
        <v>349</v>
      </c>
      <c r="I112" s="3" t="s">
        <v>160</v>
      </c>
      <c r="J112" s="3" t="s">
        <v>478</v>
      </c>
      <c r="K112" s="169">
        <v>17.0</v>
      </c>
      <c r="L112" s="169">
        <v>2.3285828415308</v>
      </c>
    </row>
    <row r="113">
      <c r="A113" s="3" t="s">
        <v>496</v>
      </c>
      <c r="B113" s="3" t="s">
        <v>476</v>
      </c>
      <c r="C113" s="3" t="s">
        <v>477</v>
      </c>
      <c r="D113" s="3" t="s">
        <v>203</v>
      </c>
      <c r="E113" s="3" t="s">
        <v>228</v>
      </c>
      <c r="F113" s="3" t="s">
        <v>103</v>
      </c>
      <c r="G113" s="3" t="s">
        <v>348</v>
      </c>
      <c r="H113" s="3" t="s">
        <v>353</v>
      </c>
      <c r="I113" s="3" t="s">
        <v>355</v>
      </c>
      <c r="J113" s="3" t="s">
        <v>478</v>
      </c>
      <c r="K113" s="169">
        <v>5.0</v>
      </c>
      <c r="L113" s="169">
        <v>0.0748063770727513</v>
      </c>
    </row>
    <row r="114">
      <c r="A114" s="3" t="s">
        <v>497</v>
      </c>
      <c r="B114" s="3" t="s">
        <v>491</v>
      </c>
      <c r="C114" s="3" t="s">
        <v>477</v>
      </c>
      <c r="D114" s="3" t="s">
        <v>203</v>
      </c>
      <c r="E114" s="3" t="s">
        <v>228</v>
      </c>
      <c r="F114" s="3" t="s">
        <v>103</v>
      </c>
      <c r="G114" s="3" t="s">
        <v>348</v>
      </c>
      <c r="H114" s="3" t="s">
        <v>349</v>
      </c>
      <c r="I114" s="3" t="s">
        <v>165</v>
      </c>
      <c r="J114" s="3" t="s">
        <v>478</v>
      </c>
      <c r="K114" s="169">
        <v>0.0</v>
      </c>
      <c r="L114" s="169">
        <v>0.0</v>
      </c>
    </row>
    <row r="115">
      <c r="A115" s="3" t="s">
        <v>498</v>
      </c>
      <c r="B115" s="3" t="s">
        <v>499</v>
      </c>
      <c r="C115" s="3" t="s">
        <v>477</v>
      </c>
      <c r="D115" s="3" t="s">
        <v>203</v>
      </c>
      <c r="E115" s="3" t="s">
        <v>228</v>
      </c>
      <c r="F115" s="3" t="s">
        <v>103</v>
      </c>
      <c r="G115" s="3" t="s">
        <v>356</v>
      </c>
      <c r="H115" s="3" t="s">
        <v>454</v>
      </c>
      <c r="I115" s="3" t="s">
        <v>165</v>
      </c>
      <c r="J115" s="3" t="s">
        <v>478</v>
      </c>
      <c r="K115" s="169">
        <v>23.0</v>
      </c>
      <c r="L115" s="169">
        <v>1.72403692689243</v>
      </c>
    </row>
    <row r="116">
      <c r="A116" s="3" t="s">
        <v>500</v>
      </c>
      <c r="B116" s="3" t="s">
        <v>499</v>
      </c>
      <c r="C116" s="3" t="s">
        <v>477</v>
      </c>
      <c r="D116" s="3" t="s">
        <v>203</v>
      </c>
      <c r="E116" s="3" t="s">
        <v>228</v>
      </c>
      <c r="F116" s="3" t="s">
        <v>103</v>
      </c>
      <c r="G116" s="3" t="s">
        <v>356</v>
      </c>
      <c r="H116" s="3" t="s">
        <v>454</v>
      </c>
      <c r="I116" s="3" t="s">
        <v>355</v>
      </c>
      <c r="J116" s="3" t="s">
        <v>478</v>
      </c>
      <c r="K116" s="169">
        <v>24.0</v>
      </c>
      <c r="L116" s="169">
        <v>1.7826370741684</v>
      </c>
    </row>
    <row r="117">
      <c r="A117" s="3" t="s">
        <v>501</v>
      </c>
      <c r="B117" s="3" t="s">
        <v>499</v>
      </c>
      <c r="C117" s="3" t="s">
        <v>477</v>
      </c>
      <c r="D117" s="3" t="s">
        <v>203</v>
      </c>
      <c r="E117" s="3" t="s">
        <v>228</v>
      </c>
      <c r="F117" s="3" t="s">
        <v>103</v>
      </c>
      <c r="G117" s="3" t="s">
        <v>356</v>
      </c>
      <c r="H117" s="3" t="s">
        <v>454</v>
      </c>
      <c r="I117" s="3" t="s">
        <v>153</v>
      </c>
      <c r="J117" s="3" t="s">
        <v>478</v>
      </c>
      <c r="K117" s="169">
        <v>33.0</v>
      </c>
      <c r="L117" s="169">
        <v>2.2461923599836</v>
      </c>
    </row>
    <row r="118">
      <c r="A118" s="3" t="s">
        <v>502</v>
      </c>
      <c r="B118" s="3" t="s">
        <v>503</v>
      </c>
      <c r="C118" s="3" t="s">
        <v>477</v>
      </c>
      <c r="D118" s="3" t="s">
        <v>203</v>
      </c>
      <c r="E118" s="3" t="s">
        <v>228</v>
      </c>
      <c r="F118" s="3" t="s">
        <v>103</v>
      </c>
      <c r="G118" s="3" t="s">
        <v>356</v>
      </c>
      <c r="H118" s="3" t="s">
        <v>376</v>
      </c>
      <c r="I118" s="3" t="s">
        <v>153</v>
      </c>
      <c r="J118" s="3" t="s">
        <v>478</v>
      </c>
      <c r="K118" s="169">
        <v>50.0</v>
      </c>
      <c r="L118" s="169">
        <v>3.09354866630334</v>
      </c>
    </row>
    <row r="119">
      <c r="A119" s="3" t="s">
        <v>504</v>
      </c>
      <c r="B119" s="3" t="s">
        <v>499</v>
      </c>
      <c r="C119" s="3" t="s">
        <v>477</v>
      </c>
      <c r="D119" s="3" t="s">
        <v>203</v>
      </c>
      <c r="E119" s="3" t="s">
        <v>228</v>
      </c>
      <c r="F119" s="3" t="s">
        <v>103</v>
      </c>
      <c r="G119" s="3" t="s">
        <v>356</v>
      </c>
      <c r="H119" s="3" t="s">
        <v>454</v>
      </c>
      <c r="I119" s="3" t="s">
        <v>167</v>
      </c>
      <c r="J119" s="3" t="s">
        <v>478</v>
      </c>
      <c r="K119" s="169">
        <v>21.0</v>
      </c>
      <c r="L119" s="169">
        <v>1.72158801949566</v>
      </c>
    </row>
    <row r="120">
      <c r="A120" s="3" t="s">
        <v>505</v>
      </c>
      <c r="B120" s="3" t="s">
        <v>499</v>
      </c>
      <c r="C120" s="3" t="s">
        <v>477</v>
      </c>
      <c r="D120" s="3" t="s">
        <v>203</v>
      </c>
      <c r="E120" s="3" t="s">
        <v>228</v>
      </c>
      <c r="F120" s="3" t="s">
        <v>103</v>
      </c>
      <c r="G120" s="3" t="s">
        <v>356</v>
      </c>
      <c r="H120" s="3" t="s">
        <v>454</v>
      </c>
      <c r="I120" s="3" t="s">
        <v>160</v>
      </c>
      <c r="J120" s="3" t="s">
        <v>478</v>
      </c>
      <c r="K120" s="169">
        <v>56.0</v>
      </c>
      <c r="L120" s="169">
        <v>3.06292257738355</v>
      </c>
    </row>
    <row r="121">
      <c r="A121" s="3" t="s">
        <v>506</v>
      </c>
      <c r="B121" s="3" t="s">
        <v>499</v>
      </c>
      <c r="C121" s="3" t="s">
        <v>477</v>
      </c>
      <c r="D121" s="3" t="s">
        <v>203</v>
      </c>
      <c r="E121" s="3" t="s">
        <v>228</v>
      </c>
      <c r="F121" s="3" t="s">
        <v>103</v>
      </c>
      <c r="G121" s="3" t="s">
        <v>356</v>
      </c>
      <c r="H121" s="3" t="s">
        <v>454</v>
      </c>
      <c r="I121" s="3" t="s">
        <v>157</v>
      </c>
      <c r="J121" s="3" t="s">
        <v>478</v>
      </c>
      <c r="K121" s="169">
        <v>24.0</v>
      </c>
      <c r="L121" s="169">
        <v>1.89200250878401</v>
      </c>
    </row>
    <row r="122">
      <c r="A122" s="3" t="s">
        <v>507</v>
      </c>
      <c r="B122" s="3" t="s">
        <v>503</v>
      </c>
      <c r="C122" s="3" t="s">
        <v>477</v>
      </c>
      <c r="D122" s="3" t="s">
        <v>203</v>
      </c>
      <c r="E122" s="3" t="s">
        <v>228</v>
      </c>
      <c r="F122" s="3" t="s">
        <v>103</v>
      </c>
      <c r="G122" s="3" t="s">
        <v>356</v>
      </c>
      <c r="H122" s="3" t="s">
        <v>376</v>
      </c>
      <c r="I122" s="3" t="s">
        <v>160</v>
      </c>
      <c r="J122" s="3" t="s">
        <v>478</v>
      </c>
      <c r="K122" s="169">
        <v>35.0</v>
      </c>
      <c r="L122" s="169">
        <v>3.11813455409795</v>
      </c>
    </row>
    <row r="123">
      <c r="A123" s="3" t="s">
        <v>508</v>
      </c>
      <c r="B123" s="3" t="s">
        <v>503</v>
      </c>
      <c r="C123" s="3" t="s">
        <v>477</v>
      </c>
      <c r="D123" s="3" t="s">
        <v>203</v>
      </c>
      <c r="E123" s="3" t="s">
        <v>228</v>
      </c>
      <c r="F123" s="3" t="s">
        <v>103</v>
      </c>
      <c r="G123" s="3" t="s">
        <v>356</v>
      </c>
      <c r="H123" s="3" t="s">
        <v>376</v>
      </c>
      <c r="I123" s="3" t="s">
        <v>355</v>
      </c>
      <c r="J123" s="3" t="s">
        <v>478</v>
      </c>
      <c r="K123" s="169">
        <v>78.0</v>
      </c>
      <c r="L123" s="169">
        <v>3.87898917209341</v>
      </c>
    </row>
    <row r="124">
      <c r="A124" s="3" t="s">
        <v>509</v>
      </c>
      <c r="B124" s="3" t="s">
        <v>503</v>
      </c>
      <c r="C124" s="3" t="s">
        <v>477</v>
      </c>
      <c r="D124" s="3" t="s">
        <v>203</v>
      </c>
      <c r="E124" s="3" t="s">
        <v>228</v>
      </c>
      <c r="F124" s="3" t="s">
        <v>103</v>
      </c>
      <c r="G124" s="3" t="s">
        <v>356</v>
      </c>
      <c r="H124" s="3" t="s">
        <v>376</v>
      </c>
      <c r="I124" s="3" t="s">
        <v>167</v>
      </c>
      <c r="J124" s="3" t="s">
        <v>478</v>
      </c>
      <c r="K124" s="169">
        <v>86.0</v>
      </c>
      <c r="L124" s="169">
        <v>3.60814930214428</v>
      </c>
    </row>
    <row r="125">
      <c r="A125" s="3" t="s">
        <v>510</v>
      </c>
      <c r="B125" s="3" t="s">
        <v>503</v>
      </c>
      <c r="C125" s="3" t="s">
        <v>477</v>
      </c>
      <c r="D125" s="3" t="s">
        <v>203</v>
      </c>
      <c r="E125" s="3" t="s">
        <v>228</v>
      </c>
      <c r="F125" s="3" t="s">
        <v>103</v>
      </c>
      <c r="G125" s="3" t="s">
        <v>356</v>
      </c>
      <c r="H125" s="3" t="s">
        <v>376</v>
      </c>
      <c r="I125" s="3" t="s">
        <v>165</v>
      </c>
      <c r="J125" s="3" t="s">
        <v>478</v>
      </c>
      <c r="K125" s="169">
        <v>38.0</v>
      </c>
      <c r="L125" s="169">
        <v>2.8908357051469</v>
      </c>
    </row>
    <row r="126">
      <c r="A126" s="3" t="s">
        <v>511</v>
      </c>
      <c r="B126" s="3" t="s">
        <v>503</v>
      </c>
      <c r="C126" s="3" t="s">
        <v>477</v>
      </c>
      <c r="D126" s="3" t="s">
        <v>203</v>
      </c>
      <c r="E126" s="3" t="s">
        <v>228</v>
      </c>
      <c r="F126" s="3" t="s">
        <v>103</v>
      </c>
      <c r="G126" s="3" t="s">
        <v>356</v>
      </c>
      <c r="H126" s="3" t="s">
        <v>376</v>
      </c>
      <c r="I126" s="3" t="s">
        <v>157</v>
      </c>
      <c r="J126" s="3" t="s">
        <v>478</v>
      </c>
      <c r="K126" s="169">
        <v>48.0</v>
      </c>
      <c r="L126" s="169">
        <v>2.99906134849749</v>
      </c>
    </row>
    <row r="127">
      <c r="A127" s="3" t="s">
        <v>512</v>
      </c>
      <c r="B127" s="3" t="s">
        <v>513</v>
      </c>
      <c r="C127" s="3" t="s">
        <v>477</v>
      </c>
      <c r="D127" s="3" t="s">
        <v>203</v>
      </c>
      <c r="E127" s="3" t="s">
        <v>228</v>
      </c>
      <c r="F127" s="3" t="s">
        <v>103</v>
      </c>
      <c r="H127" s="3" t="s">
        <v>148</v>
      </c>
      <c r="I127" s="3" t="s">
        <v>141</v>
      </c>
      <c r="J127" s="3" t="s">
        <v>478</v>
      </c>
      <c r="K127" s="169">
        <v>29.0</v>
      </c>
      <c r="L127" s="169">
        <v>2.8607700571843</v>
      </c>
    </row>
    <row r="128">
      <c r="A128" s="3" t="s">
        <v>514</v>
      </c>
      <c r="B128" s="3" t="s">
        <v>515</v>
      </c>
      <c r="C128" s="3" t="s">
        <v>477</v>
      </c>
      <c r="D128" s="3" t="s">
        <v>203</v>
      </c>
      <c r="E128" s="3" t="s">
        <v>228</v>
      </c>
      <c r="F128" s="3" t="s">
        <v>103</v>
      </c>
      <c r="H128" s="3" t="s">
        <v>134</v>
      </c>
      <c r="I128" s="3" t="s">
        <v>141</v>
      </c>
      <c r="J128" s="3" t="s">
        <v>478</v>
      </c>
      <c r="K128" s="169">
        <v>30.0</v>
      </c>
      <c r="L128" s="169">
        <v>3.07675434784454</v>
      </c>
    </row>
    <row r="129">
      <c r="A129" s="3" t="s">
        <v>516</v>
      </c>
      <c r="B129" s="3" t="s">
        <v>515</v>
      </c>
      <c r="C129" s="3" t="s">
        <v>477</v>
      </c>
      <c r="D129" s="3" t="s">
        <v>203</v>
      </c>
      <c r="E129" s="3" t="s">
        <v>228</v>
      </c>
      <c r="F129" s="3" t="s">
        <v>103</v>
      </c>
      <c r="H129" s="3" t="s">
        <v>134</v>
      </c>
      <c r="I129" s="3" t="s">
        <v>146</v>
      </c>
      <c r="J129" s="3" t="s">
        <v>478</v>
      </c>
      <c r="K129" s="169">
        <v>15.0</v>
      </c>
      <c r="L129" s="169">
        <v>2.34405315384072</v>
      </c>
    </row>
    <row r="130">
      <c r="A130" s="3" t="s">
        <v>517</v>
      </c>
      <c r="B130" s="3" t="s">
        <v>515</v>
      </c>
      <c r="C130" s="3" t="s">
        <v>477</v>
      </c>
      <c r="D130" s="3" t="s">
        <v>203</v>
      </c>
      <c r="E130" s="3" t="s">
        <v>228</v>
      </c>
      <c r="F130" s="3" t="s">
        <v>103</v>
      </c>
      <c r="H130" s="3" t="s">
        <v>134</v>
      </c>
      <c r="I130" s="3" t="s">
        <v>139</v>
      </c>
      <c r="J130" s="3" t="s">
        <v>478</v>
      </c>
      <c r="K130" s="169">
        <v>0.0</v>
      </c>
      <c r="L130" s="169">
        <v>0.0</v>
      </c>
    </row>
    <row r="131">
      <c r="A131" s="3" t="s">
        <v>518</v>
      </c>
      <c r="B131" s="3" t="s">
        <v>515</v>
      </c>
      <c r="C131" s="3" t="s">
        <v>477</v>
      </c>
      <c r="D131" s="3" t="s">
        <v>203</v>
      </c>
      <c r="E131" s="3" t="s">
        <v>228</v>
      </c>
      <c r="F131" s="3" t="s">
        <v>103</v>
      </c>
      <c r="H131" s="3" t="s">
        <v>134</v>
      </c>
      <c r="I131" s="3" t="s">
        <v>144</v>
      </c>
      <c r="J131" s="3" t="s">
        <v>478</v>
      </c>
      <c r="K131" s="169">
        <v>0.0</v>
      </c>
      <c r="L131" s="169">
        <v>0.0</v>
      </c>
    </row>
    <row r="132">
      <c r="A132" s="3" t="s">
        <v>519</v>
      </c>
      <c r="B132" s="3" t="s">
        <v>520</v>
      </c>
      <c r="C132" s="3" t="s">
        <v>477</v>
      </c>
      <c r="D132" s="3" t="s">
        <v>203</v>
      </c>
      <c r="E132" s="3" t="s">
        <v>228</v>
      </c>
      <c r="F132" s="3" t="s">
        <v>103</v>
      </c>
      <c r="H132" s="3" t="s">
        <v>171</v>
      </c>
      <c r="I132" s="3" t="s">
        <v>172</v>
      </c>
      <c r="J132" s="3" t="s">
        <v>478</v>
      </c>
      <c r="K132" s="169">
        <v>0.0</v>
      </c>
      <c r="L132" s="169">
        <v>0.0</v>
      </c>
    </row>
    <row r="133">
      <c r="A133" s="3" t="s">
        <v>521</v>
      </c>
      <c r="B133" s="3" t="s">
        <v>513</v>
      </c>
      <c r="C133" s="3" t="s">
        <v>477</v>
      </c>
      <c r="D133" s="3" t="s">
        <v>203</v>
      </c>
      <c r="E133" s="3" t="s">
        <v>228</v>
      </c>
      <c r="F133" s="3" t="s">
        <v>103</v>
      </c>
      <c r="H133" s="3" t="s">
        <v>148</v>
      </c>
      <c r="I133" s="3" t="s">
        <v>149</v>
      </c>
      <c r="J133" s="3" t="s">
        <v>478</v>
      </c>
      <c r="K133" s="169">
        <v>0.0</v>
      </c>
      <c r="L133" s="169">
        <v>0.0</v>
      </c>
    </row>
    <row r="134">
      <c r="A134" s="3" t="s">
        <v>522</v>
      </c>
      <c r="B134" s="3" t="s">
        <v>515</v>
      </c>
      <c r="C134" s="3" t="s">
        <v>477</v>
      </c>
      <c r="D134" s="3" t="s">
        <v>203</v>
      </c>
      <c r="E134" s="3" t="s">
        <v>228</v>
      </c>
      <c r="F134" s="3" t="s">
        <v>103</v>
      </c>
      <c r="H134" s="3" t="s">
        <v>134</v>
      </c>
      <c r="I134" s="3" t="s">
        <v>135</v>
      </c>
      <c r="J134" s="3" t="s">
        <v>478</v>
      </c>
      <c r="K134" s="169">
        <v>0.0</v>
      </c>
      <c r="L134" s="169">
        <v>0.0</v>
      </c>
    </row>
    <row r="135">
      <c r="A135" s="3" t="s">
        <v>523</v>
      </c>
      <c r="B135" s="3" t="s">
        <v>524</v>
      </c>
      <c r="D135" s="3" t="s">
        <v>147</v>
      </c>
      <c r="E135" s="3" t="s">
        <v>248</v>
      </c>
      <c r="F135" s="3" t="s">
        <v>81</v>
      </c>
      <c r="G135" s="3" t="s">
        <v>348</v>
      </c>
      <c r="H135" s="3" t="s">
        <v>349</v>
      </c>
      <c r="I135" s="3" t="s">
        <v>153</v>
      </c>
      <c r="J135" s="3" t="s">
        <v>525</v>
      </c>
      <c r="K135" s="169">
        <v>38.0</v>
      </c>
      <c r="L135" s="169">
        <v>2.93659403156261</v>
      </c>
    </row>
    <row r="136">
      <c r="A136" s="3" t="s">
        <v>526</v>
      </c>
      <c r="B136" s="3" t="s">
        <v>524</v>
      </c>
      <c r="D136" s="3" t="s">
        <v>147</v>
      </c>
      <c r="E136" s="3" t="s">
        <v>248</v>
      </c>
      <c r="F136" s="3" t="s">
        <v>81</v>
      </c>
      <c r="G136" s="3" t="s">
        <v>348</v>
      </c>
      <c r="H136" s="3" t="s">
        <v>349</v>
      </c>
      <c r="I136" s="3" t="s">
        <v>163</v>
      </c>
      <c r="J136" s="3" t="s">
        <v>525</v>
      </c>
      <c r="K136" s="169">
        <v>37.0</v>
      </c>
      <c r="L136" s="169">
        <v>2.63235153706631</v>
      </c>
    </row>
    <row r="137">
      <c r="A137" s="3" t="s">
        <v>527</v>
      </c>
      <c r="B137" s="3" t="s">
        <v>524</v>
      </c>
      <c r="D137" s="3" t="s">
        <v>147</v>
      </c>
      <c r="E137" s="3" t="s">
        <v>248</v>
      </c>
      <c r="F137" s="3" t="s">
        <v>81</v>
      </c>
      <c r="G137" s="3" t="s">
        <v>348</v>
      </c>
      <c r="H137" s="3" t="s">
        <v>349</v>
      </c>
      <c r="I137" s="3" t="s">
        <v>160</v>
      </c>
      <c r="J137" s="3" t="s">
        <v>525</v>
      </c>
      <c r="K137" s="169">
        <v>34.0</v>
      </c>
      <c r="L137" s="169">
        <v>2.66060225268469</v>
      </c>
    </row>
    <row r="138">
      <c r="A138" s="3" t="s">
        <v>528</v>
      </c>
      <c r="B138" s="3" t="s">
        <v>529</v>
      </c>
      <c r="D138" s="3" t="s">
        <v>147</v>
      </c>
      <c r="E138" s="3" t="s">
        <v>248</v>
      </c>
      <c r="F138" s="3" t="s">
        <v>81</v>
      </c>
      <c r="G138" s="3" t="s">
        <v>348</v>
      </c>
      <c r="H138" s="3" t="s">
        <v>353</v>
      </c>
      <c r="I138" s="3" t="s">
        <v>160</v>
      </c>
      <c r="J138" s="3" t="s">
        <v>525</v>
      </c>
      <c r="K138" s="169">
        <v>50.0</v>
      </c>
      <c r="L138" s="169">
        <v>2.91959201163731</v>
      </c>
    </row>
    <row r="139">
      <c r="A139" s="3" t="s">
        <v>530</v>
      </c>
      <c r="B139" s="3" t="s">
        <v>524</v>
      </c>
      <c r="D139" s="3" t="s">
        <v>147</v>
      </c>
      <c r="E139" s="3" t="s">
        <v>248</v>
      </c>
      <c r="F139" s="3" t="s">
        <v>81</v>
      </c>
      <c r="G139" s="3" t="s">
        <v>348</v>
      </c>
      <c r="H139" s="3" t="s">
        <v>349</v>
      </c>
      <c r="I139" s="3" t="s">
        <v>165</v>
      </c>
      <c r="J139" s="3" t="s">
        <v>525</v>
      </c>
      <c r="K139" s="169">
        <v>34.0</v>
      </c>
      <c r="L139" s="169">
        <v>2.66710576822667</v>
      </c>
    </row>
    <row r="140">
      <c r="A140" s="3" t="s">
        <v>531</v>
      </c>
      <c r="B140" s="3" t="s">
        <v>529</v>
      </c>
      <c r="D140" s="3" t="s">
        <v>147</v>
      </c>
      <c r="E140" s="3" t="s">
        <v>248</v>
      </c>
      <c r="F140" s="3" t="s">
        <v>81</v>
      </c>
      <c r="G140" s="3" t="s">
        <v>348</v>
      </c>
      <c r="H140" s="3" t="s">
        <v>353</v>
      </c>
      <c r="I140" s="3" t="s">
        <v>165</v>
      </c>
      <c r="J140" s="3" t="s">
        <v>525</v>
      </c>
      <c r="K140" s="169">
        <v>39.0</v>
      </c>
      <c r="L140" s="169">
        <v>2.69757695407847</v>
      </c>
    </row>
    <row r="141">
      <c r="A141" s="3" t="s">
        <v>532</v>
      </c>
      <c r="B141" s="3" t="s">
        <v>533</v>
      </c>
      <c r="D141" s="3" t="s">
        <v>147</v>
      </c>
      <c r="E141" s="3" t="s">
        <v>248</v>
      </c>
      <c r="F141" s="3" t="s">
        <v>81</v>
      </c>
      <c r="G141" s="3" t="s">
        <v>348</v>
      </c>
      <c r="H141" s="3" t="s">
        <v>359</v>
      </c>
      <c r="I141" s="3" t="s">
        <v>157</v>
      </c>
      <c r="J141" s="3" t="s">
        <v>525</v>
      </c>
      <c r="K141" s="169">
        <v>43.0</v>
      </c>
      <c r="L141" s="169">
        <v>3.08264776705174</v>
      </c>
    </row>
    <row r="142">
      <c r="A142" s="3" t="s">
        <v>534</v>
      </c>
      <c r="B142" s="3" t="s">
        <v>533</v>
      </c>
      <c r="D142" s="3" t="s">
        <v>147</v>
      </c>
      <c r="E142" s="3" t="s">
        <v>248</v>
      </c>
      <c r="F142" s="3" t="s">
        <v>81</v>
      </c>
      <c r="G142" s="3" t="s">
        <v>348</v>
      </c>
      <c r="H142" s="3" t="s">
        <v>359</v>
      </c>
      <c r="I142" s="3" t="s">
        <v>165</v>
      </c>
      <c r="J142" s="3" t="s">
        <v>525</v>
      </c>
      <c r="K142" s="169">
        <v>53.0</v>
      </c>
      <c r="L142" s="169">
        <v>2.98677198695871</v>
      </c>
    </row>
    <row r="143">
      <c r="A143" s="3" t="s">
        <v>535</v>
      </c>
      <c r="B143" s="3" t="s">
        <v>533</v>
      </c>
      <c r="D143" s="3" t="s">
        <v>147</v>
      </c>
      <c r="E143" s="3" t="s">
        <v>248</v>
      </c>
      <c r="F143" s="3" t="s">
        <v>81</v>
      </c>
      <c r="G143" s="3" t="s">
        <v>348</v>
      </c>
      <c r="H143" s="3" t="s">
        <v>359</v>
      </c>
      <c r="I143" s="3" t="s">
        <v>153</v>
      </c>
      <c r="J143" s="3" t="s">
        <v>525</v>
      </c>
      <c r="K143" s="169">
        <v>50.0</v>
      </c>
      <c r="L143" s="169">
        <v>3.09989779900163</v>
      </c>
    </row>
    <row r="144">
      <c r="A144" s="3" t="s">
        <v>536</v>
      </c>
      <c r="B144" s="3" t="s">
        <v>533</v>
      </c>
      <c r="D144" s="3" t="s">
        <v>147</v>
      </c>
      <c r="E144" s="3" t="s">
        <v>248</v>
      </c>
      <c r="F144" s="3" t="s">
        <v>81</v>
      </c>
      <c r="G144" s="3" t="s">
        <v>348</v>
      </c>
      <c r="H144" s="3" t="s">
        <v>359</v>
      </c>
      <c r="I144" s="3" t="s">
        <v>160</v>
      </c>
      <c r="J144" s="3" t="s">
        <v>525</v>
      </c>
      <c r="K144" s="169">
        <v>46.0</v>
      </c>
      <c r="L144" s="169">
        <v>2.81647341294286</v>
      </c>
    </row>
    <row r="145">
      <c r="A145" s="3" t="s">
        <v>537</v>
      </c>
      <c r="B145" s="3" t="s">
        <v>529</v>
      </c>
      <c r="D145" s="3" t="s">
        <v>147</v>
      </c>
      <c r="E145" s="3" t="s">
        <v>248</v>
      </c>
      <c r="F145" s="3" t="s">
        <v>81</v>
      </c>
      <c r="G145" s="3" t="s">
        <v>348</v>
      </c>
      <c r="H145" s="3" t="s">
        <v>353</v>
      </c>
      <c r="I145" s="3" t="s">
        <v>167</v>
      </c>
      <c r="J145" s="3" t="s">
        <v>525</v>
      </c>
      <c r="K145" s="169">
        <v>28.0</v>
      </c>
      <c r="L145" s="169">
        <v>2.62952844059262</v>
      </c>
    </row>
    <row r="146">
      <c r="A146" s="3" t="s">
        <v>538</v>
      </c>
      <c r="B146" s="3" t="s">
        <v>533</v>
      </c>
      <c r="D146" s="3" t="s">
        <v>147</v>
      </c>
      <c r="E146" s="3" t="s">
        <v>248</v>
      </c>
      <c r="F146" s="3" t="s">
        <v>81</v>
      </c>
      <c r="G146" s="3" t="s">
        <v>348</v>
      </c>
      <c r="H146" s="3" t="s">
        <v>359</v>
      </c>
      <c r="I146" s="3" t="s">
        <v>167</v>
      </c>
      <c r="J146" s="3" t="s">
        <v>525</v>
      </c>
      <c r="K146" s="169">
        <v>27.0</v>
      </c>
      <c r="L146" s="169">
        <v>2.38238442019391</v>
      </c>
    </row>
    <row r="147">
      <c r="A147" s="3" t="s">
        <v>539</v>
      </c>
      <c r="B147" s="3" t="s">
        <v>533</v>
      </c>
      <c r="D147" s="3" t="s">
        <v>147</v>
      </c>
      <c r="E147" s="3" t="s">
        <v>248</v>
      </c>
      <c r="F147" s="3" t="s">
        <v>81</v>
      </c>
      <c r="G147" s="3" t="s">
        <v>348</v>
      </c>
      <c r="H147" s="3" t="s">
        <v>359</v>
      </c>
      <c r="I147" s="3" t="s">
        <v>355</v>
      </c>
      <c r="J147" s="3" t="s">
        <v>525</v>
      </c>
      <c r="K147" s="169">
        <v>49.0</v>
      </c>
      <c r="L147" s="169">
        <v>3.09369121711491</v>
      </c>
    </row>
    <row r="148">
      <c r="A148" s="3" t="s">
        <v>540</v>
      </c>
      <c r="B148" s="3" t="s">
        <v>529</v>
      </c>
      <c r="D148" s="3" t="s">
        <v>147</v>
      </c>
      <c r="E148" s="3" t="s">
        <v>248</v>
      </c>
      <c r="F148" s="3" t="s">
        <v>81</v>
      </c>
      <c r="G148" s="3" t="s">
        <v>348</v>
      </c>
      <c r="H148" s="3" t="s">
        <v>353</v>
      </c>
      <c r="I148" s="3" t="s">
        <v>355</v>
      </c>
      <c r="J148" s="3" t="s">
        <v>525</v>
      </c>
      <c r="K148" s="169">
        <v>44.0</v>
      </c>
      <c r="L148" s="169">
        <v>2.81805385390199</v>
      </c>
    </row>
    <row r="149">
      <c r="A149" s="3" t="s">
        <v>541</v>
      </c>
      <c r="B149" s="3" t="s">
        <v>529</v>
      </c>
      <c r="D149" s="3" t="s">
        <v>147</v>
      </c>
      <c r="E149" s="3" t="s">
        <v>248</v>
      </c>
      <c r="F149" s="3" t="s">
        <v>81</v>
      </c>
      <c r="G149" s="3" t="s">
        <v>348</v>
      </c>
      <c r="H149" s="3" t="s">
        <v>353</v>
      </c>
      <c r="I149" s="3" t="s">
        <v>157</v>
      </c>
      <c r="J149" s="3" t="s">
        <v>525</v>
      </c>
      <c r="K149" s="169">
        <v>44.0</v>
      </c>
      <c r="L149" s="169">
        <v>2.99517852825676</v>
      </c>
    </row>
    <row r="150">
      <c r="A150" s="3" t="s">
        <v>542</v>
      </c>
      <c r="B150" s="3" t="s">
        <v>529</v>
      </c>
      <c r="D150" s="3" t="s">
        <v>147</v>
      </c>
      <c r="E150" s="3" t="s">
        <v>248</v>
      </c>
      <c r="F150" s="3" t="s">
        <v>81</v>
      </c>
      <c r="G150" s="3" t="s">
        <v>348</v>
      </c>
      <c r="H150" s="3" t="s">
        <v>353</v>
      </c>
      <c r="I150" s="3" t="s">
        <v>153</v>
      </c>
      <c r="J150" s="3" t="s">
        <v>525</v>
      </c>
      <c r="K150" s="169">
        <v>45.0</v>
      </c>
      <c r="L150" s="169">
        <v>3.17241639520881</v>
      </c>
    </row>
    <row r="151">
      <c r="A151" s="3" t="s">
        <v>543</v>
      </c>
      <c r="B151" s="3" t="s">
        <v>524</v>
      </c>
      <c r="D151" s="3" t="s">
        <v>147</v>
      </c>
      <c r="E151" s="3" t="s">
        <v>248</v>
      </c>
      <c r="F151" s="3" t="s">
        <v>81</v>
      </c>
      <c r="G151" s="3" t="s">
        <v>348</v>
      </c>
      <c r="H151" s="3" t="s">
        <v>349</v>
      </c>
      <c r="I151" s="3" t="s">
        <v>157</v>
      </c>
      <c r="J151" s="3" t="s">
        <v>525</v>
      </c>
      <c r="K151" s="169">
        <v>0.0</v>
      </c>
      <c r="L151" s="169">
        <v>0.0</v>
      </c>
    </row>
    <row r="152">
      <c r="A152" s="3" t="s">
        <v>544</v>
      </c>
      <c r="B152" s="3" t="s">
        <v>545</v>
      </c>
      <c r="D152" s="3" t="s">
        <v>147</v>
      </c>
      <c r="E152" s="3" t="s">
        <v>248</v>
      </c>
      <c r="F152" s="3" t="s">
        <v>81</v>
      </c>
      <c r="G152" s="3" t="s">
        <v>356</v>
      </c>
      <c r="H152" s="3" t="s">
        <v>376</v>
      </c>
      <c r="I152" s="3" t="s">
        <v>167</v>
      </c>
      <c r="J152" s="3" t="s">
        <v>525</v>
      </c>
      <c r="K152" s="169">
        <v>30.0</v>
      </c>
      <c r="L152" s="169">
        <v>2.68215849660228</v>
      </c>
    </row>
    <row r="153">
      <c r="A153" s="3" t="s">
        <v>546</v>
      </c>
      <c r="B153" s="3" t="s">
        <v>547</v>
      </c>
      <c r="D153" s="3" t="s">
        <v>147</v>
      </c>
      <c r="E153" s="3" t="s">
        <v>248</v>
      </c>
      <c r="F153" s="3" t="s">
        <v>81</v>
      </c>
      <c r="G153" s="3" t="s">
        <v>356</v>
      </c>
      <c r="H153" s="3" t="s">
        <v>454</v>
      </c>
      <c r="I153" s="3" t="s">
        <v>153</v>
      </c>
      <c r="J153" s="3" t="s">
        <v>525</v>
      </c>
      <c r="K153" s="169">
        <v>36.0</v>
      </c>
      <c r="L153" s="169">
        <v>2.84454114572632</v>
      </c>
    </row>
    <row r="154">
      <c r="A154" s="3" t="s">
        <v>548</v>
      </c>
      <c r="B154" s="3" t="s">
        <v>545</v>
      </c>
      <c r="D154" s="3" t="s">
        <v>147</v>
      </c>
      <c r="E154" s="3" t="s">
        <v>248</v>
      </c>
      <c r="F154" s="3" t="s">
        <v>81</v>
      </c>
      <c r="G154" s="3" t="s">
        <v>356</v>
      </c>
      <c r="H154" s="3" t="s">
        <v>376</v>
      </c>
      <c r="I154" s="3" t="s">
        <v>160</v>
      </c>
      <c r="J154" s="3" t="s">
        <v>525</v>
      </c>
      <c r="K154" s="169">
        <v>32.0</v>
      </c>
      <c r="L154" s="169">
        <v>2.47071351782683</v>
      </c>
    </row>
    <row r="155">
      <c r="A155" s="3" t="s">
        <v>549</v>
      </c>
      <c r="B155" s="3" t="s">
        <v>545</v>
      </c>
      <c r="D155" s="3" t="s">
        <v>147</v>
      </c>
      <c r="E155" s="3" t="s">
        <v>248</v>
      </c>
      <c r="F155" s="3" t="s">
        <v>81</v>
      </c>
      <c r="G155" s="3" t="s">
        <v>356</v>
      </c>
      <c r="H155" s="3" t="s">
        <v>376</v>
      </c>
      <c r="I155" s="3" t="s">
        <v>165</v>
      </c>
      <c r="J155" s="3" t="s">
        <v>525</v>
      </c>
      <c r="K155" s="169">
        <v>36.0</v>
      </c>
      <c r="L155" s="169">
        <v>2.46935269871664</v>
      </c>
    </row>
    <row r="156">
      <c r="A156" s="3" t="s">
        <v>550</v>
      </c>
      <c r="B156" s="3" t="s">
        <v>545</v>
      </c>
      <c r="D156" s="3" t="s">
        <v>147</v>
      </c>
      <c r="E156" s="3" t="s">
        <v>248</v>
      </c>
      <c r="F156" s="3" t="s">
        <v>81</v>
      </c>
      <c r="G156" s="3" t="s">
        <v>356</v>
      </c>
      <c r="H156" s="3" t="s">
        <v>376</v>
      </c>
      <c r="I156" s="3" t="s">
        <v>355</v>
      </c>
      <c r="J156" s="3" t="s">
        <v>525</v>
      </c>
      <c r="K156" s="169">
        <v>38.0</v>
      </c>
      <c r="L156" s="169">
        <v>2.56263877244154</v>
      </c>
    </row>
    <row r="157">
      <c r="A157" s="3" t="s">
        <v>551</v>
      </c>
      <c r="B157" s="3" t="s">
        <v>547</v>
      </c>
      <c r="D157" s="3" t="s">
        <v>147</v>
      </c>
      <c r="E157" s="3" t="s">
        <v>248</v>
      </c>
      <c r="F157" s="3" t="s">
        <v>81</v>
      </c>
      <c r="G157" s="3" t="s">
        <v>356</v>
      </c>
      <c r="H157" s="3" t="s">
        <v>454</v>
      </c>
      <c r="I157" s="3" t="s">
        <v>160</v>
      </c>
      <c r="J157" s="3" t="s">
        <v>525</v>
      </c>
      <c r="K157" s="169">
        <v>25.0</v>
      </c>
      <c r="L157" s="169">
        <v>2.63314735817173</v>
      </c>
    </row>
    <row r="158">
      <c r="A158" s="3" t="s">
        <v>552</v>
      </c>
      <c r="B158" s="3" t="s">
        <v>547</v>
      </c>
      <c r="D158" s="3" t="s">
        <v>147</v>
      </c>
      <c r="E158" s="3" t="s">
        <v>248</v>
      </c>
      <c r="F158" s="3" t="s">
        <v>81</v>
      </c>
      <c r="G158" s="3" t="s">
        <v>356</v>
      </c>
      <c r="H158" s="3" t="s">
        <v>454</v>
      </c>
      <c r="I158" s="3" t="s">
        <v>355</v>
      </c>
      <c r="J158" s="3" t="s">
        <v>525</v>
      </c>
      <c r="K158" s="169">
        <v>37.0</v>
      </c>
      <c r="L158" s="169">
        <v>2.64238410312111</v>
      </c>
    </row>
    <row r="159">
      <c r="A159" s="3" t="s">
        <v>553</v>
      </c>
      <c r="B159" s="3" t="s">
        <v>545</v>
      </c>
      <c r="D159" s="3" t="s">
        <v>147</v>
      </c>
      <c r="E159" s="3" t="s">
        <v>248</v>
      </c>
      <c r="F159" s="3" t="s">
        <v>81</v>
      </c>
      <c r="G159" s="3" t="s">
        <v>356</v>
      </c>
      <c r="H159" s="3" t="s">
        <v>376</v>
      </c>
      <c r="I159" s="3" t="s">
        <v>153</v>
      </c>
      <c r="J159" s="3" t="s">
        <v>525</v>
      </c>
      <c r="K159" s="169">
        <v>43.0</v>
      </c>
      <c r="L159" s="169">
        <v>3.11471148525826</v>
      </c>
    </row>
    <row r="160">
      <c r="A160" s="3" t="s">
        <v>554</v>
      </c>
      <c r="B160" s="3" t="s">
        <v>545</v>
      </c>
      <c r="D160" s="3" t="s">
        <v>147</v>
      </c>
      <c r="E160" s="3" t="s">
        <v>248</v>
      </c>
      <c r="F160" s="3" t="s">
        <v>81</v>
      </c>
      <c r="G160" s="3" t="s">
        <v>356</v>
      </c>
      <c r="H160" s="3" t="s">
        <v>376</v>
      </c>
      <c r="I160" s="3" t="s">
        <v>157</v>
      </c>
      <c r="J160" s="3" t="s">
        <v>525</v>
      </c>
      <c r="K160" s="169">
        <v>36.0</v>
      </c>
      <c r="L160" s="169">
        <v>2.87638109409525</v>
      </c>
    </row>
    <row r="161">
      <c r="A161" s="3" t="s">
        <v>555</v>
      </c>
      <c r="B161" s="3" t="s">
        <v>547</v>
      </c>
      <c r="D161" s="3" t="s">
        <v>147</v>
      </c>
      <c r="E161" s="3" t="s">
        <v>248</v>
      </c>
      <c r="F161" s="3" t="s">
        <v>81</v>
      </c>
      <c r="G161" s="3" t="s">
        <v>356</v>
      </c>
      <c r="H161" s="3" t="s">
        <v>454</v>
      </c>
      <c r="I161" s="3" t="s">
        <v>157</v>
      </c>
      <c r="J161" s="3" t="s">
        <v>525</v>
      </c>
      <c r="K161" s="169">
        <v>19.0</v>
      </c>
      <c r="L161" s="169">
        <v>2.59669213330668</v>
      </c>
    </row>
    <row r="162">
      <c r="A162" s="3" t="s">
        <v>556</v>
      </c>
      <c r="B162" s="3" t="s">
        <v>547</v>
      </c>
      <c r="D162" s="3" t="s">
        <v>147</v>
      </c>
      <c r="E162" s="3" t="s">
        <v>248</v>
      </c>
      <c r="F162" s="3" t="s">
        <v>81</v>
      </c>
      <c r="G162" s="3" t="s">
        <v>356</v>
      </c>
      <c r="H162" s="3" t="s">
        <v>454</v>
      </c>
      <c r="I162" s="3" t="s">
        <v>167</v>
      </c>
      <c r="J162" s="3" t="s">
        <v>525</v>
      </c>
      <c r="K162" s="169">
        <v>31.0</v>
      </c>
      <c r="L162" s="169">
        <v>2.77817308217938</v>
      </c>
    </row>
    <row r="163">
      <c r="A163" s="3" t="s">
        <v>557</v>
      </c>
      <c r="B163" s="3" t="s">
        <v>547</v>
      </c>
      <c r="D163" s="3" t="s">
        <v>147</v>
      </c>
      <c r="E163" s="3" t="s">
        <v>248</v>
      </c>
      <c r="F163" s="3" t="s">
        <v>81</v>
      </c>
      <c r="G163" s="3" t="s">
        <v>356</v>
      </c>
      <c r="H163" s="3" t="s">
        <v>454</v>
      </c>
      <c r="I163" s="3" t="s">
        <v>165</v>
      </c>
      <c r="J163" s="3" t="s">
        <v>525</v>
      </c>
      <c r="K163" s="169">
        <v>0.0</v>
      </c>
      <c r="L163" s="169">
        <v>0.0</v>
      </c>
    </row>
    <row r="164">
      <c r="A164" s="3" t="s">
        <v>558</v>
      </c>
      <c r="B164" s="3" t="s">
        <v>559</v>
      </c>
      <c r="D164" s="3" t="s">
        <v>147</v>
      </c>
      <c r="E164" s="3" t="s">
        <v>248</v>
      </c>
      <c r="F164" s="3" t="s">
        <v>81</v>
      </c>
      <c r="H164" s="3" t="s">
        <v>134</v>
      </c>
      <c r="I164" s="3" t="s">
        <v>141</v>
      </c>
      <c r="J164" s="3" t="s">
        <v>525</v>
      </c>
      <c r="K164" s="169">
        <v>25.0</v>
      </c>
      <c r="L164" s="169">
        <v>2.62000149505142</v>
      </c>
    </row>
    <row r="165">
      <c r="A165" s="3" t="s">
        <v>560</v>
      </c>
      <c r="B165" s="3" t="s">
        <v>561</v>
      </c>
      <c r="D165" s="3" t="s">
        <v>147</v>
      </c>
      <c r="E165" s="3" t="s">
        <v>248</v>
      </c>
      <c r="F165" s="3" t="s">
        <v>81</v>
      </c>
      <c r="H165" s="3" t="s">
        <v>148</v>
      </c>
      <c r="I165" s="3" t="s">
        <v>141</v>
      </c>
      <c r="J165" s="3" t="s">
        <v>525</v>
      </c>
      <c r="K165" s="169">
        <v>17.0</v>
      </c>
      <c r="L165" s="169">
        <v>2.35537475187282</v>
      </c>
    </row>
    <row r="166">
      <c r="A166" s="3" t="s">
        <v>562</v>
      </c>
      <c r="B166" s="3" t="s">
        <v>559</v>
      </c>
      <c r="D166" s="3" t="s">
        <v>147</v>
      </c>
      <c r="E166" s="3" t="s">
        <v>248</v>
      </c>
      <c r="F166" s="3" t="s">
        <v>81</v>
      </c>
      <c r="H166" s="3" t="s">
        <v>134</v>
      </c>
      <c r="I166" s="3" t="s">
        <v>144</v>
      </c>
      <c r="J166" s="3" t="s">
        <v>525</v>
      </c>
      <c r="K166" s="169">
        <v>23.0</v>
      </c>
      <c r="L166" s="169">
        <v>2.64511267857826</v>
      </c>
    </row>
    <row r="167">
      <c r="A167" s="3" t="s">
        <v>563</v>
      </c>
      <c r="B167" s="3" t="s">
        <v>559</v>
      </c>
      <c r="D167" s="3" t="s">
        <v>147</v>
      </c>
      <c r="E167" s="3" t="s">
        <v>248</v>
      </c>
      <c r="F167" s="3" t="s">
        <v>81</v>
      </c>
      <c r="H167" s="3" t="s">
        <v>134</v>
      </c>
      <c r="I167" s="3" t="s">
        <v>139</v>
      </c>
      <c r="J167" s="3" t="s">
        <v>525</v>
      </c>
      <c r="K167" s="169">
        <v>27.0</v>
      </c>
      <c r="L167" s="169">
        <v>2.72636594141393</v>
      </c>
    </row>
    <row r="168">
      <c r="A168" s="3" t="s">
        <v>564</v>
      </c>
      <c r="B168" s="3" t="s">
        <v>559</v>
      </c>
      <c r="D168" s="3" t="s">
        <v>147</v>
      </c>
      <c r="E168" s="3" t="s">
        <v>248</v>
      </c>
      <c r="F168" s="3" t="s">
        <v>81</v>
      </c>
      <c r="H168" s="3" t="s">
        <v>134</v>
      </c>
      <c r="I168" s="3" t="s">
        <v>135</v>
      </c>
      <c r="J168" s="3" t="s">
        <v>525</v>
      </c>
      <c r="K168" s="169">
        <v>23.0</v>
      </c>
      <c r="L168" s="169">
        <v>2.80560824683499</v>
      </c>
    </row>
    <row r="169">
      <c r="A169" s="3" t="s">
        <v>565</v>
      </c>
      <c r="B169" s="3" t="s">
        <v>561</v>
      </c>
      <c r="D169" s="3" t="s">
        <v>147</v>
      </c>
      <c r="E169" s="3" t="s">
        <v>248</v>
      </c>
      <c r="F169" s="3" t="s">
        <v>81</v>
      </c>
      <c r="H169" s="3" t="s">
        <v>148</v>
      </c>
      <c r="I169" s="3" t="s">
        <v>149</v>
      </c>
      <c r="J169" s="3" t="s">
        <v>525</v>
      </c>
      <c r="K169" s="169">
        <v>12.0</v>
      </c>
      <c r="L169" s="169">
        <v>2.14665240249565</v>
      </c>
    </row>
    <row r="170">
      <c r="A170" s="3" t="s">
        <v>566</v>
      </c>
      <c r="B170" s="3" t="s">
        <v>559</v>
      </c>
      <c r="D170" s="3" t="s">
        <v>147</v>
      </c>
      <c r="E170" s="3" t="s">
        <v>248</v>
      </c>
      <c r="F170" s="3" t="s">
        <v>81</v>
      </c>
      <c r="H170" s="3" t="s">
        <v>134</v>
      </c>
      <c r="I170" s="3" t="s">
        <v>146</v>
      </c>
      <c r="J170" s="3" t="s">
        <v>525</v>
      </c>
      <c r="K170" s="169">
        <v>0.0</v>
      </c>
      <c r="L170" s="169">
        <v>0.0</v>
      </c>
    </row>
    <row r="171">
      <c r="A171" s="3" t="s">
        <v>567</v>
      </c>
      <c r="B171" s="3" t="s">
        <v>568</v>
      </c>
      <c r="D171" s="3" t="s">
        <v>147</v>
      </c>
      <c r="E171" s="3" t="s">
        <v>248</v>
      </c>
      <c r="F171" s="3" t="s">
        <v>81</v>
      </c>
      <c r="H171" s="3" t="s">
        <v>171</v>
      </c>
      <c r="I171" s="3" t="s">
        <v>172</v>
      </c>
      <c r="J171" s="3" t="s">
        <v>525</v>
      </c>
      <c r="K171" s="169">
        <v>0.0</v>
      </c>
      <c r="L171" s="169">
        <v>0.0</v>
      </c>
    </row>
    <row r="172">
      <c r="A172" s="3" t="s">
        <v>569</v>
      </c>
      <c r="B172" s="3" t="s">
        <v>570</v>
      </c>
      <c r="C172" s="3" t="s">
        <v>571</v>
      </c>
      <c r="D172" s="3" t="s">
        <v>173</v>
      </c>
      <c r="E172" s="3" t="s">
        <v>199</v>
      </c>
      <c r="F172" s="3" t="s">
        <v>97</v>
      </c>
      <c r="G172" s="3" t="s">
        <v>348</v>
      </c>
      <c r="H172" s="3" t="s">
        <v>349</v>
      </c>
      <c r="I172" s="3" t="s">
        <v>165</v>
      </c>
      <c r="J172" s="3" t="s">
        <v>429</v>
      </c>
      <c r="K172" s="169">
        <v>58.0</v>
      </c>
      <c r="L172" s="169">
        <v>2.82201350731531</v>
      </c>
    </row>
    <row r="173">
      <c r="A173" s="3" t="s">
        <v>572</v>
      </c>
      <c r="B173" s="3" t="s">
        <v>570</v>
      </c>
      <c r="C173" s="3" t="s">
        <v>571</v>
      </c>
      <c r="D173" s="3" t="s">
        <v>173</v>
      </c>
      <c r="E173" s="3" t="s">
        <v>199</v>
      </c>
      <c r="F173" s="3" t="s">
        <v>97</v>
      </c>
      <c r="G173" s="3" t="s">
        <v>348</v>
      </c>
      <c r="H173" s="3" t="s">
        <v>349</v>
      </c>
      <c r="I173" s="3" t="s">
        <v>160</v>
      </c>
      <c r="J173" s="3" t="s">
        <v>429</v>
      </c>
      <c r="K173" s="169">
        <v>70.0</v>
      </c>
      <c r="L173" s="169">
        <v>3.17147379307341</v>
      </c>
    </row>
    <row r="174">
      <c r="A174" s="3" t="s">
        <v>573</v>
      </c>
      <c r="B174" s="3" t="s">
        <v>574</v>
      </c>
      <c r="C174" s="3" t="s">
        <v>571</v>
      </c>
      <c r="D174" s="3" t="s">
        <v>173</v>
      </c>
      <c r="E174" s="3" t="s">
        <v>199</v>
      </c>
      <c r="F174" s="3" t="s">
        <v>97</v>
      </c>
      <c r="G174" s="3" t="s">
        <v>348</v>
      </c>
      <c r="H174" s="3" t="s">
        <v>353</v>
      </c>
      <c r="I174" s="3" t="s">
        <v>157</v>
      </c>
      <c r="J174" s="3" t="s">
        <v>429</v>
      </c>
      <c r="K174" s="169">
        <v>59.0</v>
      </c>
      <c r="L174" s="169">
        <v>2.65019797979488</v>
      </c>
    </row>
    <row r="175">
      <c r="A175" s="3" t="s">
        <v>575</v>
      </c>
      <c r="B175" s="3" t="s">
        <v>570</v>
      </c>
      <c r="C175" s="3" t="s">
        <v>571</v>
      </c>
      <c r="D175" s="3" t="s">
        <v>173</v>
      </c>
      <c r="E175" s="3" t="s">
        <v>199</v>
      </c>
      <c r="F175" s="3" t="s">
        <v>97</v>
      </c>
      <c r="G175" s="3" t="s">
        <v>348</v>
      </c>
      <c r="H175" s="3" t="s">
        <v>349</v>
      </c>
      <c r="I175" s="3" t="s">
        <v>153</v>
      </c>
      <c r="J175" s="3" t="s">
        <v>429</v>
      </c>
      <c r="K175" s="169">
        <v>96.0</v>
      </c>
      <c r="L175" s="169">
        <v>3.80807775656537</v>
      </c>
    </row>
    <row r="176">
      <c r="A176" s="3" t="s">
        <v>576</v>
      </c>
      <c r="B176" s="3" t="s">
        <v>577</v>
      </c>
      <c r="C176" s="3" t="s">
        <v>571</v>
      </c>
      <c r="D176" s="3" t="s">
        <v>173</v>
      </c>
      <c r="E176" s="3" t="s">
        <v>199</v>
      </c>
      <c r="F176" s="3" t="s">
        <v>97</v>
      </c>
      <c r="G176" s="3" t="s">
        <v>348</v>
      </c>
      <c r="H176" s="3" t="s">
        <v>359</v>
      </c>
      <c r="I176" s="3" t="s">
        <v>160</v>
      </c>
      <c r="J176" s="3" t="s">
        <v>429</v>
      </c>
      <c r="K176" s="169">
        <v>51.0</v>
      </c>
      <c r="L176" s="169">
        <v>2.18746587204348</v>
      </c>
    </row>
    <row r="177">
      <c r="A177" s="3" t="s">
        <v>578</v>
      </c>
      <c r="B177" s="3" t="s">
        <v>577</v>
      </c>
      <c r="C177" s="3" t="s">
        <v>571</v>
      </c>
      <c r="D177" s="3" t="s">
        <v>173</v>
      </c>
      <c r="E177" s="3" t="s">
        <v>199</v>
      </c>
      <c r="F177" s="3" t="s">
        <v>97</v>
      </c>
      <c r="G177" s="3" t="s">
        <v>348</v>
      </c>
      <c r="H177" s="3" t="s">
        <v>359</v>
      </c>
      <c r="I177" s="3" t="s">
        <v>153</v>
      </c>
      <c r="J177" s="3" t="s">
        <v>429</v>
      </c>
      <c r="K177" s="169">
        <v>65.0</v>
      </c>
      <c r="L177" s="169">
        <v>2.83592679626718</v>
      </c>
    </row>
    <row r="178">
      <c r="A178" s="3" t="s">
        <v>579</v>
      </c>
      <c r="B178" s="3" t="s">
        <v>574</v>
      </c>
      <c r="C178" s="3" t="s">
        <v>571</v>
      </c>
      <c r="D178" s="3" t="s">
        <v>173</v>
      </c>
      <c r="E178" s="3" t="s">
        <v>199</v>
      </c>
      <c r="F178" s="3" t="s">
        <v>97</v>
      </c>
      <c r="G178" s="3" t="s">
        <v>348</v>
      </c>
      <c r="H178" s="3" t="s">
        <v>353</v>
      </c>
      <c r="I178" s="3" t="s">
        <v>160</v>
      </c>
      <c r="J178" s="3" t="s">
        <v>429</v>
      </c>
      <c r="K178" s="169">
        <v>52.0</v>
      </c>
      <c r="L178" s="169">
        <v>2.93954348128612</v>
      </c>
    </row>
    <row r="179">
      <c r="A179" s="3" t="s">
        <v>580</v>
      </c>
      <c r="B179" s="3" t="s">
        <v>577</v>
      </c>
      <c r="C179" s="3" t="s">
        <v>571</v>
      </c>
      <c r="D179" s="3" t="s">
        <v>173</v>
      </c>
      <c r="E179" s="3" t="s">
        <v>199</v>
      </c>
      <c r="F179" s="3" t="s">
        <v>97</v>
      </c>
      <c r="G179" s="3" t="s">
        <v>348</v>
      </c>
      <c r="H179" s="3" t="s">
        <v>359</v>
      </c>
      <c r="I179" s="3" t="s">
        <v>165</v>
      </c>
      <c r="J179" s="3" t="s">
        <v>429</v>
      </c>
      <c r="K179" s="169">
        <v>64.0</v>
      </c>
      <c r="L179" s="169">
        <v>3.19263105753305</v>
      </c>
    </row>
    <row r="180">
      <c r="A180" s="3" t="s">
        <v>581</v>
      </c>
      <c r="B180" s="3" t="s">
        <v>574</v>
      </c>
      <c r="C180" s="3" t="s">
        <v>571</v>
      </c>
      <c r="D180" s="3" t="s">
        <v>173</v>
      </c>
      <c r="E180" s="3" t="s">
        <v>199</v>
      </c>
      <c r="F180" s="3" t="s">
        <v>97</v>
      </c>
      <c r="G180" s="3" t="s">
        <v>348</v>
      </c>
      <c r="H180" s="3" t="s">
        <v>353</v>
      </c>
      <c r="I180" s="3" t="s">
        <v>165</v>
      </c>
      <c r="J180" s="3" t="s">
        <v>429</v>
      </c>
      <c r="K180" s="169">
        <v>56.0</v>
      </c>
      <c r="L180" s="169">
        <v>3.25966392182512</v>
      </c>
    </row>
    <row r="181">
      <c r="A181" s="3" t="s">
        <v>582</v>
      </c>
      <c r="B181" s="3" t="s">
        <v>577</v>
      </c>
      <c r="C181" s="3" t="s">
        <v>571</v>
      </c>
      <c r="D181" s="3" t="s">
        <v>173</v>
      </c>
      <c r="E181" s="3" t="s">
        <v>199</v>
      </c>
      <c r="F181" s="3" t="s">
        <v>97</v>
      </c>
      <c r="G181" s="3" t="s">
        <v>348</v>
      </c>
      <c r="H181" s="3" t="s">
        <v>359</v>
      </c>
      <c r="I181" s="3" t="s">
        <v>157</v>
      </c>
      <c r="J181" s="3" t="s">
        <v>429</v>
      </c>
      <c r="K181" s="169">
        <v>65.0</v>
      </c>
      <c r="L181" s="169">
        <v>2.57130365843035</v>
      </c>
    </row>
    <row r="182">
      <c r="A182" s="3" t="s">
        <v>583</v>
      </c>
      <c r="B182" s="3" t="s">
        <v>574</v>
      </c>
      <c r="C182" s="3" t="s">
        <v>571</v>
      </c>
      <c r="D182" s="3" t="s">
        <v>173</v>
      </c>
      <c r="E182" s="3" t="s">
        <v>199</v>
      </c>
      <c r="F182" s="3" t="s">
        <v>97</v>
      </c>
      <c r="G182" s="3" t="s">
        <v>348</v>
      </c>
      <c r="H182" s="3" t="s">
        <v>353</v>
      </c>
      <c r="I182" s="3" t="s">
        <v>153</v>
      </c>
      <c r="J182" s="3" t="s">
        <v>429</v>
      </c>
      <c r="K182" s="169">
        <v>79.0</v>
      </c>
      <c r="L182" s="169">
        <v>3.46194001509311</v>
      </c>
    </row>
    <row r="183">
      <c r="A183" s="3" t="s">
        <v>584</v>
      </c>
      <c r="B183" s="3" t="s">
        <v>570</v>
      </c>
      <c r="C183" s="3" t="s">
        <v>571</v>
      </c>
      <c r="D183" s="3" t="s">
        <v>173</v>
      </c>
      <c r="E183" s="3" t="s">
        <v>199</v>
      </c>
      <c r="F183" s="3" t="s">
        <v>97</v>
      </c>
      <c r="G183" s="3" t="s">
        <v>348</v>
      </c>
      <c r="H183" s="3" t="s">
        <v>349</v>
      </c>
      <c r="I183" s="3" t="s">
        <v>355</v>
      </c>
      <c r="J183" s="3" t="s">
        <v>429</v>
      </c>
      <c r="K183" s="169">
        <v>42.0</v>
      </c>
      <c r="L183" s="169">
        <v>2.93285430166792</v>
      </c>
    </row>
    <row r="184">
      <c r="A184" s="3" t="s">
        <v>585</v>
      </c>
      <c r="B184" s="3" t="s">
        <v>574</v>
      </c>
      <c r="C184" s="3" t="s">
        <v>571</v>
      </c>
      <c r="D184" s="3" t="s">
        <v>173</v>
      </c>
      <c r="E184" s="3" t="s">
        <v>199</v>
      </c>
      <c r="F184" s="3" t="s">
        <v>97</v>
      </c>
      <c r="G184" s="3" t="s">
        <v>348</v>
      </c>
      <c r="H184" s="3" t="s">
        <v>353</v>
      </c>
      <c r="I184" s="3" t="s">
        <v>355</v>
      </c>
      <c r="J184" s="3" t="s">
        <v>429</v>
      </c>
      <c r="K184" s="169">
        <v>20.0</v>
      </c>
      <c r="L184" s="169">
        <v>2.34009949007672</v>
      </c>
    </row>
    <row r="185">
      <c r="A185" s="3" t="s">
        <v>586</v>
      </c>
      <c r="B185" s="3" t="s">
        <v>577</v>
      </c>
      <c r="C185" s="3" t="s">
        <v>571</v>
      </c>
      <c r="D185" s="3" t="s">
        <v>173</v>
      </c>
      <c r="E185" s="3" t="s">
        <v>199</v>
      </c>
      <c r="F185" s="3" t="s">
        <v>97</v>
      </c>
      <c r="G185" s="3" t="s">
        <v>348</v>
      </c>
      <c r="H185" s="3" t="s">
        <v>359</v>
      </c>
      <c r="I185" s="3" t="s">
        <v>355</v>
      </c>
      <c r="J185" s="3" t="s">
        <v>429</v>
      </c>
      <c r="K185" s="169">
        <v>25.0</v>
      </c>
      <c r="L185" s="169">
        <v>2.42326934561553</v>
      </c>
    </row>
    <row r="186">
      <c r="A186" s="3" t="s">
        <v>587</v>
      </c>
      <c r="B186" s="3" t="s">
        <v>588</v>
      </c>
      <c r="C186" s="3" t="s">
        <v>571</v>
      </c>
      <c r="D186" s="3" t="s">
        <v>173</v>
      </c>
      <c r="E186" s="3" t="s">
        <v>199</v>
      </c>
      <c r="F186" s="3" t="s">
        <v>97</v>
      </c>
      <c r="G186" s="3" t="s">
        <v>356</v>
      </c>
      <c r="H186" s="3" t="s">
        <v>376</v>
      </c>
      <c r="I186" s="3" t="s">
        <v>157</v>
      </c>
      <c r="J186" s="3" t="s">
        <v>429</v>
      </c>
      <c r="K186" s="169">
        <v>51.0</v>
      </c>
      <c r="L186" s="169">
        <v>2.24958551584347</v>
      </c>
    </row>
    <row r="187">
      <c r="A187" s="3" t="s">
        <v>589</v>
      </c>
      <c r="B187" s="3" t="s">
        <v>588</v>
      </c>
      <c r="C187" s="3" t="s">
        <v>571</v>
      </c>
      <c r="D187" s="3" t="s">
        <v>173</v>
      </c>
      <c r="E187" s="3" t="s">
        <v>199</v>
      </c>
      <c r="F187" s="3" t="s">
        <v>97</v>
      </c>
      <c r="G187" s="3" t="s">
        <v>356</v>
      </c>
      <c r="H187" s="3" t="s">
        <v>376</v>
      </c>
      <c r="I187" s="3" t="s">
        <v>160</v>
      </c>
      <c r="J187" s="3" t="s">
        <v>429</v>
      </c>
      <c r="K187" s="169">
        <v>78.0</v>
      </c>
      <c r="L187" s="169">
        <v>3.289838089659</v>
      </c>
    </row>
    <row r="188">
      <c r="A188" s="3" t="s">
        <v>590</v>
      </c>
      <c r="B188" s="3" t="s">
        <v>588</v>
      </c>
      <c r="C188" s="3" t="s">
        <v>571</v>
      </c>
      <c r="D188" s="3" t="s">
        <v>173</v>
      </c>
      <c r="E188" s="3" t="s">
        <v>199</v>
      </c>
      <c r="F188" s="3" t="s">
        <v>97</v>
      </c>
      <c r="G188" s="3" t="s">
        <v>356</v>
      </c>
      <c r="H188" s="3" t="s">
        <v>376</v>
      </c>
      <c r="I188" s="3" t="s">
        <v>153</v>
      </c>
      <c r="J188" s="3" t="s">
        <v>429</v>
      </c>
      <c r="K188" s="169">
        <v>80.0</v>
      </c>
      <c r="L188" s="169">
        <v>3.15544138845494</v>
      </c>
    </row>
    <row r="189">
      <c r="A189" s="3" t="s">
        <v>591</v>
      </c>
      <c r="B189" s="3" t="s">
        <v>592</v>
      </c>
      <c r="C189" s="3" t="s">
        <v>571</v>
      </c>
      <c r="D189" s="3" t="s">
        <v>173</v>
      </c>
      <c r="E189" s="3" t="s">
        <v>199</v>
      </c>
      <c r="F189" s="3" t="s">
        <v>97</v>
      </c>
      <c r="G189" s="3" t="s">
        <v>356</v>
      </c>
      <c r="H189" s="3" t="s">
        <v>454</v>
      </c>
      <c r="I189" s="3" t="s">
        <v>157</v>
      </c>
      <c r="J189" s="3" t="s">
        <v>429</v>
      </c>
      <c r="K189" s="169">
        <v>47.0</v>
      </c>
      <c r="L189" s="169">
        <v>2.26704005393541</v>
      </c>
    </row>
    <row r="190">
      <c r="A190" s="3" t="s">
        <v>593</v>
      </c>
      <c r="B190" s="3" t="s">
        <v>588</v>
      </c>
      <c r="C190" s="3" t="s">
        <v>571</v>
      </c>
      <c r="D190" s="3" t="s">
        <v>173</v>
      </c>
      <c r="E190" s="3" t="s">
        <v>199</v>
      </c>
      <c r="F190" s="3" t="s">
        <v>97</v>
      </c>
      <c r="G190" s="3" t="s">
        <v>356</v>
      </c>
      <c r="H190" s="3" t="s">
        <v>376</v>
      </c>
      <c r="I190" s="3" t="s">
        <v>355</v>
      </c>
      <c r="J190" s="3" t="s">
        <v>429</v>
      </c>
      <c r="K190" s="169">
        <v>34.0</v>
      </c>
      <c r="L190" s="169">
        <v>2.93859011950417</v>
      </c>
    </row>
    <row r="191">
      <c r="A191" s="3" t="s">
        <v>594</v>
      </c>
      <c r="B191" s="3" t="s">
        <v>592</v>
      </c>
      <c r="C191" s="3" t="s">
        <v>571</v>
      </c>
      <c r="D191" s="3" t="s">
        <v>173</v>
      </c>
      <c r="E191" s="3" t="s">
        <v>199</v>
      </c>
      <c r="F191" s="3" t="s">
        <v>97</v>
      </c>
      <c r="G191" s="3" t="s">
        <v>356</v>
      </c>
      <c r="H191" s="3" t="s">
        <v>454</v>
      </c>
      <c r="I191" s="3" t="s">
        <v>153</v>
      </c>
      <c r="J191" s="3" t="s">
        <v>429</v>
      </c>
      <c r="K191" s="169">
        <v>42.0</v>
      </c>
      <c r="L191" s="169">
        <v>2.9513208720124</v>
      </c>
    </row>
    <row r="192">
      <c r="A192" s="3" t="s">
        <v>595</v>
      </c>
      <c r="B192" s="3" t="s">
        <v>592</v>
      </c>
      <c r="C192" s="3" t="s">
        <v>571</v>
      </c>
      <c r="D192" s="3" t="s">
        <v>173</v>
      </c>
      <c r="E192" s="3" t="s">
        <v>199</v>
      </c>
      <c r="F192" s="3" t="s">
        <v>97</v>
      </c>
      <c r="G192" s="3" t="s">
        <v>356</v>
      </c>
      <c r="H192" s="3" t="s">
        <v>454</v>
      </c>
      <c r="I192" s="3" t="s">
        <v>160</v>
      </c>
      <c r="J192" s="3" t="s">
        <v>429</v>
      </c>
      <c r="K192" s="169">
        <v>61.0</v>
      </c>
      <c r="L192" s="169">
        <v>3.15951846436276</v>
      </c>
    </row>
    <row r="193">
      <c r="A193" s="3" t="s">
        <v>596</v>
      </c>
      <c r="B193" s="3" t="s">
        <v>592</v>
      </c>
      <c r="C193" s="3" t="s">
        <v>571</v>
      </c>
      <c r="D193" s="3" t="s">
        <v>173</v>
      </c>
      <c r="E193" s="3" t="s">
        <v>199</v>
      </c>
      <c r="F193" s="3" t="s">
        <v>97</v>
      </c>
      <c r="G193" s="3" t="s">
        <v>356</v>
      </c>
      <c r="H193" s="3" t="s">
        <v>454</v>
      </c>
      <c r="I193" s="3" t="s">
        <v>355</v>
      </c>
      <c r="J193" s="3" t="s">
        <v>429</v>
      </c>
      <c r="K193" s="169">
        <v>39.0</v>
      </c>
      <c r="L193" s="169">
        <v>3.02355946037622</v>
      </c>
    </row>
    <row r="194">
      <c r="A194" s="3" t="s">
        <v>597</v>
      </c>
      <c r="B194" s="3" t="s">
        <v>592</v>
      </c>
      <c r="C194" s="3" t="s">
        <v>571</v>
      </c>
      <c r="D194" s="3" t="s">
        <v>173</v>
      </c>
      <c r="E194" s="3" t="s">
        <v>199</v>
      </c>
      <c r="F194" s="3" t="s">
        <v>97</v>
      </c>
      <c r="G194" s="3" t="s">
        <v>356</v>
      </c>
      <c r="H194" s="3" t="s">
        <v>454</v>
      </c>
      <c r="I194" s="3" t="s">
        <v>165</v>
      </c>
      <c r="J194" s="3" t="s">
        <v>429</v>
      </c>
      <c r="K194" s="169">
        <v>45.0</v>
      </c>
      <c r="L194" s="169">
        <v>2.84117455997134</v>
      </c>
    </row>
    <row r="195">
      <c r="A195" s="3" t="s">
        <v>598</v>
      </c>
      <c r="B195" s="3" t="s">
        <v>588</v>
      </c>
      <c r="C195" s="3" t="s">
        <v>571</v>
      </c>
      <c r="D195" s="3" t="s">
        <v>173</v>
      </c>
      <c r="E195" s="3" t="s">
        <v>199</v>
      </c>
      <c r="F195" s="3" t="s">
        <v>97</v>
      </c>
      <c r="G195" s="3" t="s">
        <v>356</v>
      </c>
      <c r="H195" s="3" t="s">
        <v>376</v>
      </c>
      <c r="I195" s="3" t="s">
        <v>165</v>
      </c>
      <c r="J195" s="3" t="s">
        <v>429</v>
      </c>
      <c r="K195" s="169">
        <v>0.0</v>
      </c>
      <c r="L195" s="169">
        <v>0.0</v>
      </c>
    </row>
    <row r="196">
      <c r="A196" s="3" t="s">
        <v>599</v>
      </c>
      <c r="B196" s="3" t="s">
        <v>600</v>
      </c>
      <c r="C196" s="3" t="s">
        <v>571</v>
      </c>
      <c r="D196" s="3" t="s">
        <v>173</v>
      </c>
      <c r="E196" s="3" t="s">
        <v>199</v>
      </c>
      <c r="F196" s="3" t="s">
        <v>97</v>
      </c>
      <c r="H196" s="3" t="s">
        <v>134</v>
      </c>
      <c r="I196" s="3" t="s">
        <v>141</v>
      </c>
      <c r="J196" s="3" t="s">
        <v>429</v>
      </c>
      <c r="K196" s="169">
        <v>77.0</v>
      </c>
      <c r="L196" s="169">
        <v>3.15332248279585</v>
      </c>
    </row>
    <row r="197">
      <c r="A197" s="3" t="s">
        <v>601</v>
      </c>
      <c r="B197" s="3" t="s">
        <v>600</v>
      </c>
      <c r="C197" s="3" t="s">
        <v>571</v>
      </c>
      <c r="D197" s="3" t="s">
        <v>173</v>
      </c>
      <c r="E197" s="3" t="s">
        <v>199</v>
      </c>
      <c r="F197" s="3" t="s">
        <v>97</v>
      </c>
      <c r="H197" s="3" t="s">
        <v>134</v>
      </c>
      <c r="I197" s="3" t="s">
        <v>144</v>
      </c>
      <c r="J197" s="3" t="s">
        <v>429</v>
      </c>
      <c r="K197" s="169">
        <v>50.0</v>
      </c>
      <c r="L197" s="169">
        <v>2.22188277685598</v>
      </c>
    </row>
    <row r="198">
      <c r="A198" s="3" t="s">
        <v>602</v>
      </c>
      <c r="B198" s="3" t="s">
        <v>600</v>
      </c>
      <c r="C198" s="3" t="s">
        <v>571</v>
      </c>
      <c r="D198" s="3" t="s">
        <v>173</v>
      </c>
      <c r="E198" s="3" t="s">
        <v>199</v>
      </c>
      <c r="F198" s="3" t="s">
        <v>97</v>
      </c>
      <c r="H198" s="3" t="s">
        <v>134</v>
      </c>
      <c r="I198" s="3" t="s">
        <v>135</v>
      </c>
      <c r="J198" s="3" t="s">
        <v>429</v>
      </c>
      <c r="K198" s="169">
        <v>40.0</v>
      </c>
      <c r="L198" s="169">
        <v>2.32379757769241</v>
      </c>
    </row>
    <row r="199">
      <c r="A199" s="3" t="s">
        <v>603</v>
      </c>
      <c r="B199" s="3" t="s">
        <v>600</v>
      </c>
      <c r="C199" s="3" t="s">
        <v>571</v>
      </c>
      <c r="D199" s="3" t="s">
        <v>173</v>
      </c>
      <c r="E199" s="3" t="s">
        <v>199</v>
      </c>
      <c r="F199" s="3" t="s">
        <v>97</v>
      </c>
      <c r="H199" s="3" t="s">
        <v>134</v>
      </c>
      <c r="I199" s="3" t="s">
        <v>139</v>
      </c>
      <c r="J199" s="3" t="s">
        <v>429</v>
      </c>
      <c r="K199" s="169">
        <v>32.0</v>
      </c>
      <c r="L199" s="169">
        <v>2.34864679551531</v>
      </c>
    </row>
    <row r="200">
      <c r="A200" s="3" t="s">
        <v>604</v>
      </c>
      <c r="B200" s="3" t="s">
        <v>605</v>
      </c>
      <c r="C200" s="3" t="s">
        <v>571</v>
      </c>
      <c r="D200" s="3" t="s">
        <v>173</v>
      </c>
      <c r="E200" s="3" t="s">
        <v>199</v>
      </c>
      <c r="F200" s="3" t="s">
        <v>97</v>
      </c>
      <c r="H200" s="3" t="s">
        <v>148</v>
      </c>
      <c r="I200" s="3" t="s">
        <v>141</v>
      </c>
      <c r="J200" s="3" t="s">
        <v>429</v>
      </c>
      <c r="K200" s="169">
        <v>91.0</v>
      </c>
      <c r="L200" s="169">
        <v>3.31391559496763</v>
      </c>
    </row>
    <row r="201">
      <c r="A201" s="3" t="s">
        <v>606</v>
      </c>
      <c r="B201" s="3" t="s">
        <v>607</v>
      </c>
      <c r="C201" s="3" t="s">
        <v>571</v>
      </c>
      <c r="D201" s="3" t="s">
        <v>173</v>
      </c>
      <c r="E201" s="3" t="s">
        <v>199</v>
      </c>
      <c r="F201" s="3" t="s">
        <v>97</v>
      </c>
      <c r="H201" s="3" t="s">
        <v>171</v>
      </c>
      <c r="I201" s="3" t="s">
        <v>172</v>
      </c>
      <c r="J201" s="3" t="s">
        <v>429</v>
      </c>
      <c r="K201" s="169">
        <v>35.0</v>
      </c>
      <c r="L201" s="169">
        <v>2.792627680937</v>
      </c>
    </row>
    <row r="202">
      <c r="A202" s="3" t="s">
        <v>608</v>
      </c>
      <c r="B202" s="3" t="s">
        <v>605</v>
      </c>
      <c r="C202" s="3" t="s">
        <v>571</v>
      </c>
      <c r="D202" s="3" t="s">
        <v>173</v>
      </c>
      <c r="E202" s="3" t="s">
        <v>199</v>
      </c>
      <c r="F202" s="3" t="s">
        <v>97</v>
      </c>
      <c r="H202" s="3" t="s">
        <v>148</v>
      </c>
      <c r="I202" s="3" t="s">
        <v>149</v>
      </c>
      <c r="J202" s="3" t="s">
        <v>429</v>
      </c>
      <c r="K202" s="169">
        <v>86.0</v>
      </c>
      <c r="L202" s="169">
        <v>3.33858331357773</v>
      </c>
    </row>
    <row r="203">
      <c r="A203" s="3" t="s">
        <v>609</v>
      </c>
      <c r="B203" s="3" t="s">
        <v>600</v>
      </c>
      <c r="C203" s="3" t="s">
        <v>571</v>
      </c>
      <c r="D203" s="3" t="s">
        <v>173</v>
      </c>
      <c r="E203" s="3" t="s">
        <v>199</v>
      </c>
      <c r="F203" s="3" t="s">
        <v>97</v>
      </c>
      <c r="H203" s="3" t="s">
        <v>134</v>
      </c>
      <c r="I203" s="3" t="s">
        <v>146</v>
      </c>
      <c r="J203" s="3" t="s">
        <v>429</v>
      </c>
      <c r="K203" s="169">
        <v>54.0</v>
      </c>
      <c r="L203" s="169">
        <v>3.29900596302913</v>
      </c>
    </row>
    <row r="204">
      <c r="A204" s="3" t="s">
        <v>610</v>
      </c>
      <c r="B204" s="3" t="s">
        <v>611</v>
      </c>
      <c r="C204" s="3" t="s">
        <v>395</v>
      </c>
      <c r="D204" s="3" t="s">
        <v>150</v>
      </c>
      <c r="E204" s="3" t="s">
        <v>235</v>
      </c>
      <c r="F204" s="3" t="s">
        <v>53</v>
      </c>
      <c r="G204" s="3" t="s">
        <v>348</v>
      </c>
      <c r="H204" s="3" t="s">
        <v>359</v>
      </c>
      <c r="I204" s="3" t="s">
        <v>355</v>
      </c>
      <c r="J204" s="3" t="s">
        <v>525</v>
      </c>
      <c r="K204" s="169">
        <v>29.0</v>
      </c>
      <c r="L204" s="169">
        <v>1.60994716161493</v>
      </c>
    </row>
    <row r="205">
      <c r="A205" s="3" t="s">
        <v>612</v>
      </c>
      <c r="B205" s="3" t="s">
        <v>611</v>
      </c>
      <c r="C205" s="3" t="s">
        <v>395</v>
      </c>
      <c r="D205" s="3" t="s">
        <v>150</v>
      </c>
      <c r="E205" s="3" t="s">
        <v>235</v>
      </c>
      <c r="F205" s="3" t="s">
        <v>53</v>
      </c>
      <c r="G205" s="3" t="s">
        <v>348</v>
      </c>
      <c r="H205" s="3" t="s">
        <v>359</v>
      </c>
      <c r="I205" s="3" t="s">
        <v>160</v>
      </c>
      <c r="J205" s="3" t="s">
        <v>525</v>
      </c>
      <c r="K205" s="169">
        <v>64.0</v>
      </c>
      <c r="L205" s="169">
        <v>3.26745070031736</v>
      </c>
    </row>
    <row r="206">
      <c r="A206" s="3" t="s">
        <v>613</v>
      </c>
      <c r="B206" s="3" t="s">
        <v>611</v>
      </c>
      <c r="C206" s="3" t="s">
        <v>395</v>
      </c>
      <c r="D206" s="3" t="s">
        <v>150</v>
      </c>
      <c r="E206" s="3" t="s">
        <v>235</v>
      </c>
      <c r="F206" s="3" t="s">
        <v>53</v>
      </c>
      <c r="G206" s="3" t="s">
        <v>348</v>
      </c>
      <c r="H206" s="3" t="s">
        <v>359</v>
      </c>
      <c r="I206" s="3" t="s">
        <v>165</v>
      </c>
      <c r="J206" s="3" t="s">
        <v>525</v>
      </c>
      <c r="K206" s="169">
        <v>20.0</v>
      </c>
      <c r="L206" s="169">
        <v>2.25962618683074</v>
      </c>
    </row>
    <row r="207">
      <c r="A207" s="3" t="s">
        <v>614</v>
      </c>
      <c r="B207" s="3" t="s">
        <v>615</v>
      </c>
      <c r="C207" s="3" t="s">
        <v>395</v>
      </c>
      <c r="D207" s="3" t="s">
        <v>150</v>
      </c>
      <c r="E207" s="3" t="s">
        <v>235</v>
      </c>
      <c r="F207" s="3" t="s">
        <v>53</v>
      </c>
      <c r="G207" s="3" t="s">
        <v>348</v>
      </c>
      <c r="H207" s="3" t="s">
        <v>353</v>
      </c>
      <c r="I207" s="3" t="s">
        <v>153</v>
      </c>
      <c r="J207" s="3" t="s">
        <v>525</v>
      </c>
      <c r="K207" s="169">
        <v>31.0</v>
      </c>
      <c r="L207" s="169">
        <v>2.54941150309613</v>
      </c>
    </row>
    <row r="208">
      <c r="A208" s="3" t="s">
        <v>616</v>
      </c>
      <c r="B208" s="3" t="s">
        <v>617</v>
      </c>
      <c r="C208" s="3" t="s">
        <v>395</v>
      </c>
      <c r="D208" s="3" t="s">
        <v>150</v>
      </c>
      <c r="E208" s="3" t="s">
        <v>235</v>
      </c>
      <c r="F208" s="3" t="s">
        <v>53</v>
      </c>
      <c r="G208" s="3" t="s">
        <v>348</v>
      </c>
      <c r="H208" s="3" t="s">
        <v>349</v>
      </c>
      <c r="I208" s="3" t="s">
        <v>160</v>
      </c>
      <c r="J208" s="3" t="s">
        <v>525</v>
      </c>
      <c r="K208" s="169">
        <v>47.0</v>
      </c>
      <c r="L208" s="169">
        <v>2.74602471856074</v>
      </c>
    </row>
    <row r="209">
      <c r="A209" s="3" t="s">
        <v>618</v>
      </c>
      <c r="B209" s="3" t="s">
        <v>615</v>
      </c>
      <c r="C209" s="3" t="s">
        <v>395</v>
      </c>
      <c r="D209" s="3" t="s">
        <v>150</v>
      </c>
      <c r="E209" s="3" t="s">
        <v>235</v>
      </c>
      <c r="F209" s="3" t="s">
        <v>53</v>
      </c>
      <c r="G209" s="3" t="s">
        <v>348</v>
      </c>
      <c r="H209" s="3" t="s">
        <v>353</v>
      </c>
      <c r="I209" s="3" t="s">
        <v>355</v>
      </c>
      <c r="J209" s="3" t="s">
        <v>525</v>
      </c>
      <c r="K209" s="169">
        <v>20.0</v>
      </c>
      <c r="L209" s="169">
        <v>0.815843385817743</v>
      </c>
    </row>
    <row r="210">
      <c r="A210" s="3" t="s">
        <v>619</v>
      </c>
      <c r="B210" s="3" t="s">
        <v>617</v>
      </c>
      <c r="C210" s="3" t="s">
        <v>395</v>
      </c>
      <c r="D210" s="3" t="s">
        <v>150</v>
      </c>
      <c r="E210" s="3" t="s">
        <v>235</v>
      </c>
      <c r="F210" s="3" t="s">
        <v>53</v>
      </c>
      <c r="G210" s="3" t="s">
        <v>348</v>
      </c>
      <c r="H210" s="3" t="s">
        <v>349</v>
      </c>
      <c r="I210" s="3" t="s">
        <v>157</v>
      </c>
      <c r="J210" s="3" t="s">
        <v>525</v>
      </c>
      <c r="K210" s="169">
        <v>40.0</v>
      </c>
      <c r="L210" s="169">
        <v>2.12451288219344</v>
      </c>
    </row>
    <row r="211">
      <c r="A211" s="3" t="s">
        <v>620</v>
      </c>
      <c r="B211" s="3" t="s">
        <v>617</v>
      </c>
      <c r="C211" s="3" t="s">
        <v>395</v>
      </c>
      <c r="D211" s="3" t="s">
        <v>150</v>
      </c>
      <c r="E211" s="3" t="s">
        <v>235</v>
      </c>
      <c r="F211" s="3" t="s">
        <v>53</v>
      </c>
      <c r="G211" s="3" t="s">
        <v>348</v>
      </c>
      <c r="H211" s="3" t="s">
        <v>349</v>
      </c>
      <c r="I211" s="3" t="s">
        <v>153</v>
      </c>
      <c r="J211" s="3" t="s">
        <v>525</v>
      </c>
      <c r="K211" s="169">
        <v>48.0</v>
      </c>
      <c r="L211" s="169">
        <v>3.13186653818909</v>
      </c>
    </row>
    <row r="212">
      <c r="A212" s="3" t="s">
        <v>621</v>
      </c>
      <c r="B212" s="3" t="s">
        <v>617</v>
      </c>
      <c r="C212" s="3" t="s">
        <v>395</v>
      </c>
      <c r="D212" s="3" t="s">
        <v>150</v>
      </c>
      <c r="E212" s="3" t="s">
        <v>235</v>
      </c>
      <c r="F212" s="3" t="s">
        <v>53</v>
      </c>
      <c r="G212" s="3" t="s">
        <v>348</v>
      </c>
      <c r="H212" s="3" t="s">
        <v>349</v>
      </c>
      <c r="I212" s="3" t="s">
        <v>163</v>
      </c>
      <c r="J212" s="3" t="s">
        <v>525</v>
      </c>
      <c r="K212" s="169">
        <v>53.0</v>
      </c>
      <c r="L212" s="169">
        <v>2.87723740629727</v>
      </c>
    </row>
    <row r="213">
      <c r="A213" s="3" t="s">
        <v>622</v>
      </c>
      <c r="B213" s="3" t="s">
        <v>611</v>
      </c>
      <c r="C213" s="3" t="s">
        <v>395</v>
      </c>
      <c r="D213" s="3" t="s">
        <v>150</v>
      </c>
      <c r="E213" s="3" t="s">
        <v>235</v>
      </c>
      <c r="F213" s="3" t="s">
        <v>53</v>
      </c>
      <c r="G213" s="3" t="s">
        <v>348</v>
      </c>
      <c r="H213" s="3" t="s">
        <v>359</v>
      </c>
      <c r="I213" s="3" t="s">
        <v>157</v>
      </c>
      <c r="J213" s="3" t="s">
        <v>525</v>
      </c>
      <c r="K213" s="169">
        <v>42.0</v>
      </c>
      <c r="L213" s="169">
        <v>3.13117320537176</v>
      </c>
    </row>
    <row r="214">
      <c r="A214" s="3" t="s">
        <v>623</v>
      </c>
      <c r="B214" s="3" t="s">
        <v>611</v>
      </c>
      <c r="C214" s="3" t="s">
        <v>395</v>
      </c>
      <c r="D214" s="3" t="s">
        <v>150</v>
      </c>
      <c r="E214" s="3" t="s">
        <v>235</v>
      </c>
      <c r="F214" s="3" t="s">
        <v>53</v>
      </c>
      <c r="G214" s="3" t="s">
        <v>348</v>
      </c>
      <c r="H214" s="3" t="s">
        <v>359</v>
      </c>
      <c r="I214" s="3" t="s">
        <v>153</v>
      </c>
      <c r="J214" s="3" t="s">
        <v>525</v>
      </c>
      <c r="K214" s="169">
        <v>25.0</v>
      </c>
      <c r="L214" s="169">
        <v>2.45615969258352</v>
      </c>
    </row>
    <row r="215">
      <c r="A215" s="3" t="s">
        <v>624</v>
      </c>
      <c r="B215" s="3" t="s">
        <v>617</v>
      </c>
      <c r="C215" s="3" t="s">
        <v>395</v>
      </c>
      <c r="D215" s="3" t="s">
        <v>150</v>
      </c>
      <c r="E215" s="3" t="s">
        <v>235</v>
      </c>
      <c r="F215" s="3" t="s">
        <v>53</v>
      </c>
      <c r="G215" s="3" t="s">
        <v>348</v>
      </c>
      <c r="H215" s="3" t="s">
        <v>349</v>
      </c>
      <c r="I215" s="3" t="s">
        <v>167</v>
      </c>
      <c r="J215" s="3" t="s">
        <v>525</v>
      </c>
      <c r="K215" s="169">
        <v>75.0</v>
      </c>
      <c r="L215" s="169">
        <v>3.54168353246161</v>
      </c>
    </row>
    <row r="216">
      <c r="A216" s="3" t="s">
        <v>625</v>
      </c>
      <c r="B216" s="3" t="s">
        <v>615</v>
      </c>
      <c r="C216" s="3" t="s">
        <v>395</v>
      </c>
      <c r="D216" s="3" t="s">
        <v>150</v>
      </c>
      <c r="E216" s="3" t="s">
        <v>235</v>
      </c>
      <c r="F216" s="3" t="s">
        <v>53</v>
      </c>
      <c r="G216" s="3" t="s">
        <v>348</v>
      </c>
      <c r="H216" s="3" t="s">
        <v>353</v>
      </c>
      <c r="I216" s="3" t="s">
        <v>160</v>
      </c>
      <c r="J216" s="3" t="s">
        <v>525</v>
      </c>
      <c r="K216" s="169">
        <v>26.0</v>
      </c>
      <c r="L216" s="169">
        <v>2.60844041769929</v>
      </c>
    </row>
    <row r="217">
      <c r="A217" s="3" t="s">
        <v>626</v>
      </c>
      <c r="B217" s="3" t="s">
        <v>617</v>
      </c>
      <c r="C217" s="3" t="s">
        <v>395</v>
      </c>
      <c r="D217" s="3" t="s">
        <v>150</v>
      </c>
      <c r="E217" s="3" t="s">
        <v>235</v>
      </c>
      <c r="F217" s="3" t="s">
        <v>53</v>
      </c>
      <c r="G217" s="3" t="s">
        <v>348</v>
      </c>
      <c r="H217" s="3" t="s">
        <v>349</v>
      </c>
      <c r="I217" s="3" t="s">
        <v>165</v>
      </c>
      <c r="J217" s="3" t="s">
        <v>525</v>
      </c>
      <c r="K217" s="169">
        <v>19.0</v>
      </c>
      <c r="L217" s="169">
        <v>1.17403231760897</v>
      </c>
    </row>
    <row r="218">
      <c r="A218" s="3" t="s">
        <v>627</v>
      </c>
      <c r="B218" s="3" t="s">
        <v>615</v>
      </c>
      <c r="C218" s="3" t="s">
        <v>395</v>
      </c>
      <c r="D218" s="3" t="s">
        <v>150</v>
      </c>
      <c r="E218" s="3" t="s">
        <v>235</v>
      </c>
      <c r="F218" s="3" t="s">
        <v>53</v>
      </c>
      <c r="G218" s="3" t="s">
        <v>348</v>
      </c>
      <c r="H218" s="3" t="s">
        <v>353</v>
      </c>
      <c r="I218" s="3" t="s">
        <v>167</v>
      </c>
      <c r="J218" s="3" t="s">
        <v>525</v>
      </c>
      <c r="K218" s="169">
        <v>10.0</v>
      </c>
      <c r="L218" s="169">
        <v>0.418616717580269</v>
      </c>
    </row>
    <row r="219">
      <c r="A219" s="3" t="s">
        <v>628</v>
      </c>
      <c r="B219" s="3" t="s">
        <v>615</v>
      </c>
      <c r="C219" s="3" t="s">
        <v>395</v>
      </c>
      <c r="D219" s="3" t="s">
        <v>150</v>
      </c>
      <c r="E219" s="3" t="s">
        <v>235</v>
      </c>
      <c r="F219" s="3" t="s">
        <v>53</v>
      </c>
      <c r="G219" s="3" t="s">
        <v>348</v>
      </c>
      <c r="H219" s="3" t="s">
        <v>353</v>
      </c>
      <c r="I219" s="3" t="s">
        <v>165</v>
      </c>
      <c r="J219" s="3" t="s">
        <v>525</v>
      </c>
      <c r="K219" s="169">
        <v>0.0</v>
      </c>
      <c r="L219" s="169">
        <v>0.0</v>
      </c>
    </row>
    <row r="220">
      <c r="A220" s="3" t="s">
        <v>629</v>
      </c>
      <c r="B220" s="3" t="s">
        <v>615</v>
      </c>
      <c r="C220" s="3" t="s">
        <v>395</v>
      </c>
      <c r="D220" s="3" t="s">
        <v>150</v>
      </c>
      <c r="E220" s="3" t="s">
        <v>235</v>
      </c>
      <c r="F220" s="3" t="s">
        <v>53</v>
      </c>
      <c r="G220" s="3" t="s">
        <v>348</v>
      </c>
      <c r="H220" s="3" t="s">
        <v>353</v>
      </c>
      <c r="I220" s="3" t="s">
        <v>157</v>
      </c>
      <c r="J220" s="3" t="s">
        <v>525</v>
      </c>
      <c r="K220" s="169">
        <v>0.0</v>
      </c>
      <c r="L220" s="169">
        <v>0.0</v>
      </c>
    </row>
    <row r="221">
      <c r="A221" s="3" t="s">
        <v>630</v>
      </c>
      <c r="B221" s="3" t="s">
        <v>611</v>
      </c>
      <c r="C221" s="3" t="s">
        <v>395</v>
      </c>
      <c r="D221" s="3" t="s">
        <v>150</v>
      </c>
      <c r="E221" s="3" t="s">
        <v>235</v>
      </c>
      <c r="F221" s="3" t="s">
        <v>53</v>
      </c>
      <c r="G221" s="3" t="s">
        <v>348</v>
      </c>
      <c r="H221" s="3" t="s">
        <v>359</v>
      </c>
      <c r="I221" s="3" t="s">
        <v>167</v>
      </c>
      <c r="J221" s="3" t="s">
        <v>525</v>
      </c>
      <c r="K221" s="169">
        <v>0.0</v>
      </c>
      <c r="L221" s="169">
        <v>0.0</v>
      </c>
    </row>
    <row r="222">
      <c r="A222" s="3" t="s">
        <v>631</v>
      </c>
      <c r="B222" s="3" t="s">
        <v>632</v>
      </c>
      <c r="C222" s="3" t="s">
        <v>395</v>
      </c>
      <c r="D222" s="3" t="s">
        <v>150</v>
      </c>
      <c r="E222" s="3" t="s">
        <v>235</v>
      </c>
      <c r="F222" s="3" t="s">
        <v>53</v>
      </c>
      <c r="G222" s="3" t="s">
        <v>356</v>
      </c>
      <c r="H222" s="3" t="s">
        <v>376</v>
      </c>
      <c r="I222" s="3" t="s">
        <v>355</v>
      </c>
      <c r="J222" s="3" t="s">
        <v>525</v>
      </c>
      <c r="K222" s="169">
        <v>32.0</v>
      </c>
      <c r="L222" s="169">
        <v>1.65419163065297</v>
      </c>
    </row>
    <row r="223">
      <c r="A223" s="3" t="s">
        <v>633</v>
      </c>
      <c r="B223" s="3" t="s">
        <v>632</v>
      </c>
      <c r="C223" s="3" t="s">
        <v>395</v>
      </c>
      <c r="D223" s="3" t="s">
        <v>150</v>
      </c>
      <c r="E223" s="3" t="s">
        <v>235</v>
      </c>
      <c r="F223" s="3" t="s">
        <v>53</v>
      </c>
      <c r="G223" s="3" t="s">
        <v>356</v>
      </c>
      <c r="H223" s="3" t="s">
        <v>376</v>
      </c>
      <c r="I223" s="3" t="s">
        <v>157</v>
      </c>
      <c r="J223" s="3" t="s">
        <v>525</v>
      </c>
      <c r="K223" s="169">
        <v>36.0</v>
      </c>
      <c r="L223" s="169">
        <v>3.39133107064285</v>
      </c>
    </row>
    <row r="224">
      <c r="A224" s="3" t="s">
        <v>634</v>
      </c>
      <c r="B224" s="3" t="s">
        <v>632</v>
      </c>
      <c r="C224" s="3" t="s">
        <v>395</v>
      </c>
      <c r="D224" s="3" t="s">
        <v>150</v>
      </c>
      <c r="E224" s="3" t="s">
        <v>235</v>
      </c>
      <c r="F224" s="3" t="s">
        <v>53</v>
      </c>
      <c r="G224" s="3" t="s">
        <v>356</v>
      </c>
      <c r="H224" s="3" t="s">
        <v>376</v>
      </c>
      <c r="I224" s="3" t="s">
        <v>165</v>
      </c>
      <c r="J224" s="3" t="s">
        <v>525</v>
      </c>
      <c r="K224" s="169">
        <v>20.0</v>
      </c>
      <c r="L224" s="169">
        <v>2.65334164949261</v>
      </c>
    </row>
    <row r="225">
      <c r="A225" s="3" t="s">
        <v>635</v>
      </c>
      <c r="B225" s="3" t="s">
        <v>632</v>
      </c>
      <c r="C225" s="3" t="s">
        <v>395</v>
      </c>
      <c r="D225" s="3" t="s">
        <v>150</v>
      </c>
      <c r="E225" s="3" t="s">
        <v>235</v>
      </c>
      <c r="F225" s="3" t="s">
        <v>53</v>
      </c>
      <c r="G225" s="3" t="s">
        <v>356</v>
      </c>
      <c r="H225" s="3" t="s">
        <v>376</v>
      </c>
      <c r="I225" s="3" t="s">
        <v>153</v>
      </c>
      <c r="J225" s="3" t="s">
        <v>525</v>
      </c>
      <c r="K225" s="169">
        <v>29.0</v>
      </c>
      <c r="L225" s="169">
        <v>3.26708788116224</v>
      </c>
    </row>
    <row r="226">
      <c r="A226" s="3" t="s">
        <v>636</v>
      </c>
      <c r="B226" s="3" t="s">
        <v>632</v>
      </c>
      <c r="C226" s="3" t="s">
        <v>395</v>
      </c>
      <c r="D226" s="3" t="s">
        <v>150</v>
      </c>
      <c r="E226" s="3" t="s">
        <v>235</v>
      </c>
      <c r="F226" s="3" t="s">
        <v>53</v>
      </c>
      <c r="G226" s="3" t="s">
        <v>356</v>
      </c>
      <c r="H226" s="3" t="s">
        <v>376</v>
      </c>
      <c r="I226" s="3" t="s">
        <v>167</v>
      </c>
      <c r="J226" s="3" t="s">
        <v>525</v>
      </c>
      <c r="K226" s="169">
        <v>50.0</v>
      </c>
      <c r="L226" s="169">
        <v>2.35889771340923</v>
      </c>
    </row>
    <row r="227">
      <c r="A227" s="3" t="s">
        <v>637</v>
      </c>
      <c r="B227" s="3" t="s">
        <v>632</v>
      </c>
      <c r="C227" s="3" t="s">
        <v>395</v>
      </c>
      <c r="D227" s="3" t="s">
        <v>150</v>
      </c>
      <c r="E227" s="3" t="s">
        <v>235</v>
      </c>
      <c r="F227" s="3" t="s">
        <v>53</v>
      </c>
      <c r="G227" s="3" t="s">
        <v>356</v>
      </c>
      <c r="H227" s="3" t="s">
        <v>376</v>
      </c>
      <c r="I227" s="3" t="s">
        <v>160</v>
      </c>
      <c r="J227" s="3" t="s">
        <v>525</v>
      </c>
      <c r="K227" s="169">
        <v>20.0</v>
      </c>
      <c r="L227" s="169">
        <v>2.62192508343578</v>
      </c>
    </row>
    <row r="228">
      <c r="A228" s="3" t="s">
        <v>638</v>
      </c>
      <c r="B228" s="3" t="s">
        <v>639</v>
      </c>
      <c r="C228" s="3" t="s">
        <v>395</v>
      </c>
      <c r="D228" s="3" t="s">
        <v>150</v>
      </c>
      <c r="E228" s="3" t="s">
        <v>235</v>
      </c>
      <c r="F228" s="3" t="s">
        <v>53</v>
      </c>
      <c r="H228" s="3" t="s">
        <v>148</v>
      </c>
      <c r="I228" s="3" t="s">
        <v>149</v>
      </c>
      <c r="J228" s="3" t="s">
        <v>525</v>
      </c>
      <c r="K228" s="169">
        <v>20.0</v>
      </c>
      <c r="L228" s="169">
        <v>2.12675647843235</v>
      </c>
    </row>
    <row r="229">
      <c r="A229" s="3" t="s">
        <v>640</v>
      </c>
      <c r="B229" s="3" t="s">
        <v>639</v>
      </c>
      <c r="C229" s="3" t="s">
        <v>395</v>
      </c>
      <c r="D229" s="3" t="s">
        <v>150</v>
      </c>
      <c r="E229" s="3" t="s">
        <v>235</v>
      </c>
      <c r="F229" s="3" t="s">
        <v>53</v>
      </c>
      <c r="H229" s="3" t="s">
        <v>148</v>
      </c>
      <c r="I229" s="3" t="s">
        <v>141</v>
      </c>
      <c r="J229" s="3" t="s">
        <v>525</v>
      </c>
      <c r="K229" s="169">
        <v>62.0</v>
      </c>
      <c r="L229" s="169">
        <v>3.46601589352946</v>
      </c>
    </row>
    <row r="230">
      <c r="A230" s="3" t="s">
        <v>641</v>
      </c>
      <c r="B230" s="3" t="s">
        <v>642</v>
      </c>
      <c r="C230" s="3" t="s">
        <v>395</v>
      </c>
      <c r="D230" s="3" t="s">
        <v>150</v>
      </c>
      <c r="E230" s="3" t="s">
        <v>235</v>
      </c>
      <c r="F230" s="3" t="s">
        <v>53</v>
      </c>
      <c r="H230" s="3" t="s">
        <v>134</v>
      </c>
      <c r="I230" s="3" t="s">
        <v>144</v>
      </c>
      <c r="J230" s="3" t="s">
        <v>525</v>
      </c>
      <c r="K230" s="169">
        <v>82.0</v>
      </c>
      <c r="L230" s="169">
        <v>3.75381066289907</v>
      </c>
    </row>
    <row r="231">
      <c r="A231" s="3" t="s">
        <v>643</v>
      </c>
      <c r="B231" s="3" t="s">
        <v>642</v>
      </c>
      <c r="C231" s="3" t="s">
        <v>395</v>
      </c>
      <c r="D231" s="3" t="s">
        <v>150</v>
      </c>
      <c r="E231" s="3" t="s">
        <v>235</v>
      </c>
      <c r="F231" s="3" t="s">
        <v>53</v>
      </c>
      <c r="H231" s="3" t="s">
        <v>134</v>
      </c>
      <c r="I231" s="3" t="s">
        <v>141</v>
      </c>
      <c r="J231" s="3" t="s">
        <v>525</v>
      </c>
      <c r="K231" s="169">
        <v>132.0</v>
      </c>
      <c r="L231" s="169">
        <v>4.3099479620218</v>
      </c>
    </row>
    <row r="232">
      <c r="A232" s="3" t="s">
        <v>644</v>
      </c>
      <c r="B232" s="3" t="s">
        <v>642</v>
      </c>
      <c r="C232" s="3" t="s">
        <v>395</v>
      </c>
      <c r="D232" s="3" t="s">
        <v>150</v>
      </c>
      <c r="E232" s="3" t="s">
        <v>235</v>
      </c>
      <c r="F232" s="3" t="s">
        <v>53</v>
      </c>
      <c r="H232" s="3" t="s">
        <v>134</v>
      </c>
      <c r="I232" s="3" t="s">
        <v>146</v>
      </c>
      <c r="J232" s="3" t="s">
        <v>525</v>
      </c>
      <c r="K232" s="169">
        <v>91.0</v>
      </c>
      <c r="L232" s="169">
        <v>4.02780497047968</v>
      </c>
    </row>
    <row r="233">
      <c r="A233" s="3" t="s">
        <v>645</v>
      </c>
      <c r="B233" s="3" t="s">
        <v>642</v>
      </c>
      <c r="C233" s="3" t="s">
        <v>395</v>
      </c>
      <c r="D233" s="3" t="s">
        <v>150</v>
      </c>
      <c r="E233" s="3" t="s">
        <v>235</v>
      </c>
      <c r="F233" s="3" t="s">
        <v>53</v>
      </c>
      <c r="H233" s="3" t="s">
        <v>134</v>
      </c>
      <c r="I233" s="3" t="s">
        <v>139</v>
      </c>
      <c r="J233" s="3" t="s">
        <v>525</v>
      </c>
      <c r="K233" s="169">
        <v>55.0</v>
      </c>
      <c r="L233" s="169">
        <v>3.6390925777219</v>
      </c>
    </row>
    <row r="234">
      <c r="A234" s="3" t="s">
        <v>646</v>
      </c>
      <c r="B234" s="3" t="s">
        <v>647</v>
      </c>
      <c r="C234" s="3" t="s">
        <v>395</v>
      </c>
      <c r="D234" s="3" t="s">
        <v>150</v>
      </c>
      <c r="E234" s="3" t="s">
        <v>235</v>
      </c>
      <c r="F234" s="3" t="s">
        <v>53</v>
      </c>
      <c r="H234" s="3" t="s">
        <v>171</v>
      </c>
      <c r="I234" s="3" t="s">
        <v>172</v>
      </c>
      <c r="J234" s="3" t="s">
        <v>525</v>
      </c>
      <c r="K234" s="169">
        <v>22.0</v>
      </c>
      <c r="L234" s="169">
        <v>2.19801512493307</v>
      </c>
    </row>
    <row r="235">
      <c r="A235" s="3" t="s">
        <v>648</v>
      </c>
      <c r="B235" s="3" t="s">
        <v>642</v>
      </c>
      <c r="C235" s="3" t="s">
        <v>395</v>
      </c>
      <c r="D235" s="3" t="s">
        <v>150</v>
      </c>
      <c r="E235" s="3" t="s">
        <v>235</v>
      </c>
      <c r="F235" s="3" t="s">
        <v>53</v>
      </c>
      <c r="H235" s="3" t="s">
        <v>134</v>
      </c>
      <c r="I235" s="3" t="s">
        <v>135</v>
      </c>
      <c r="J235" s="3" t="s">
        <v>525</v>
      </c>
      <c r="K235" s="169">
        <v>0.0</v>
      </c>
      <c r="L235" s="169">
        <v>0.0</v>
      </c>
    </row>
    <row r="236">
      <c r="A236" s="3" t="s">
        <v>649</v>
      </c>
      <c r="B236" s="3" t="s">
        <v>650</v>
      </c>
      <c r="C236" s="3" t="s">
        <v>395</v>
      </c>
      <c r="D236" s="3" t="s">
        <v>151</v>
      </c>
      <c r="E236" s="3" t="s">
        <v>234</v>
      </c>
      <c r="F236" s="3" t="s">
        <v>51</v>
      </c>
      <c r="G236" s="3" t="s">
        <v>348</v>
      </c>
      <c r="H236" s="3" t="s">
        <v>349</v>
      </c>
      <c r="I236" s="3" t="s">
        <v>153</v>
      </c>
      <c r="J236" s="3" t="s">
        <v>651</v>
      </c>
      <c r="K236" s="169">
        <v>38.0</v>
      </c>
      <c r="L236" s="169">
        <v>3.03031207331711</v>
      </c>
    </row>
    <row r="237">
      <c r="A237" s="3" t="s">
        <v>652</v>
      </c>
      <c r="B237" s="3" t="s">
        <v>653</v>
      </c>
      <c r="C237" s="3" t="s">
        <v>395</v>
      </c>
      <c r="D237" s="3" t="s">
        <v>151</v>
      </c>
      <c r="E237" s="3" t="s">
        <v>234</v>
      </c>
      <c r="F237" s="3" t="s">
        <v>51</v>
      </c>
      <c r="G237" s="3" t="s">
        <v>348</v>
      </c>
      <c r="H237" s="3" t="s">
        <v>359</v>
      </c>
      <c r="I237" s="3" t="s">
        <v>153</v>
      </c>
      <c r="J237" s="3" t="s">
        <v>651</v>
      </c>
      <c r="K237" s="169">
        <v>53.0</v>
      </c>
      <c r="L237" s="169">
        <v>2.9865711740743</v>
      </c>
    </row>
    <row r="238">
      <c r="A238" s="3" t="s">
        <v>654</v>
      </c>
      <c r="B238" s="3" t="s">
        <v>653</v>
      </c>
      <c r="C238" s="3" t="s">
        <v>395</v>
      </c>
      <c r="D238" s="3" t="s">
        <v>151</v>
      </c>
      <c r="E238" s="3" t="s">
        <v>234</v>
      </c>
      <c r="F238" s="3" t="s">
        <v>51</v>
      </c>
      <c r="G238" s="3" t="s">
        <v>348</v>
      </c>
      <c r="H238" s="3" t="s">
        <v>359</v>
      </c>
      <c r="I238" s="3" t="s">
        <v>355</v>
      </c>
      <c r="J238" s="3" t="s">
        <v>651</v>
      </c>
      <c r="K238" s="169">
        <v>70.0</v>
      </c>
      <c r="L238" s="169">
        <v>3.57168198943885</v>
      </c>
    </row>
    <row r="239">
      <c r="A239" s="3" t="s">
        <v>655</v>
      </c>
      <c r="B239" s="3" t="s">
        <v>653</v>
      </c>
      <c r="C239" s="3" t="s">
        <v>395</v>
      </c>
      <c r="D239" s="3" t="s">
        <v>151</v>
      </c>
      <c r="E239" s="3" t="s">
        <v>234</v>
      </c>
      <c r="F239" s="3" t="s">
        <v>51</v>
      </c>
      <c r="G239" s="3" t="s">
        <v>348</v>
      </c>
      <c r="H239" s="3" t="s">
        <v>359</v>
      </c>
      <c r="I239" s="3" t="s">
        <v>160</v>
      </c>
      <c r="J239" s="3" t="s">
        <v>651</v>
      </c>
      <c r="K239" s="169">
        <v>70.0</v>
      </c>
      <c r="L239" s="169">
        <v>3.44271122636305</v>
      </c>
    </row>
    <row r="240">
      <c r="A240" s="3" t="s">
        <v>656</v>
      </c>
      <c r="B240" s="3" t="s">
        <v>653</v>
      </c>
      <c r="C240" s="3" t="s">
        <v>395</v>
      </c>
      <c r="D240" s="3" t="s">
        <v>151</v>
      </c>
      <c r="E240" s="3" t="s">
        <v>234</v>
      </c>
      <c r="F240" s="3" t="s">
        <v>51</v>
      </c>
      <c r="G240" s="3" t="s">
        <v>348</v>
      </c>
      <c r="H240" s="3" t="s">
        <v>359</v>
      </c>
      <c r="I240" s="3" t="s">
        <v>157</v>
      </c>
      <c r="J240" s="3" t="s">
        <v>651</v>
      </c>
      <c r="K240" s="169">
        <v>85.0</v>
      </c>
      <c r="L240" s="169">
        <v>3.96176193628224</v>
      </c>
    </row>
    <row r="241">
      <c r="A241" s="3" t="s">
        <v>657</v>
      </c>
      <c r="B241" s="3" t="s">
        <v>653</v>
      </c>
      <c r="C241" s="3" t="s">
        <v>395</v>
      </c>
      <c r="D241" s="3" t="s">
        <v>151</v>
      </c>
      <c r="E241" s="3" t="s">
        <v>234</v>
      </c>
      <c r="F241" s="3" t="s">
        <v>51</v>
      </c>
      <c r="G241" s="3" t="s">
        <v>348</v>
      </c>
      <c r="H241" s="3" t="s">
        <v>359</v>
      </c>
      <c r="I241" s="3" t="s">
        <v>165</v>
      </c>
      <c r="J241" s="3" t="s">
        <v>651</v>
      </c>
      <c r="K241" s="169">
        <v>33.0</v>
      </c>
      <c r="L241" s="169">
        <v>2.23725072890504</v>
      </c>
    </row>
    <row r="242">
      <c r="A242" s="3" t="s">
        <v>658</v>
      </c>
      <c r="B242" s="3" t="s">
        <v>659</v>
      </c>
      <c r="C242" s="3" t="s">
        <v>395</v>
      </c>
      <c r="D242" s="3" t="s">
        <v>151</v>
      </c>
      <c r="E242" s="3" t="s">
        <v>234</v>
      </c>
      <c r="F242" s="3" t="s">
        <v>51</v>
      </c>
      <c r="G242" s="3" t="s">
        <v>348</v>
      </c>
      <c r="H242" s="3" t="s">
        <v>353</v>
      </c>
      <c r="I242" s="3" t="s">
        <v>167</v>
      </c>
      <c r="J242" s="3" t="s">
        <v>651</v>
      </c>
      <c r="K242" s="169">
        <v>43.0</v>
      </c>
      <c r="L242" s="169">
        <v>2.68148657746434</v>
      </c>
    </row>
    <row r="243">
      <c r="A243" s="3" t="s">
        <v>660</v>
      </c>
      <c r="B243" s="3" t="s">
        <v>659</v>
      </c>
      <c r="C243" s="3" t="s">
        <v>395</v>
      </c>
      <c r="D243" s="3" t="s">
        <v>151</v>
      </c>
      <c r="E243" s="3" t="s">
        <v>234</v>
      </c>
      <c r="F243" s="3" t="s">
        <v>51</v>
      </c>
      <c r="G243" s="3" t="s">
        <v>348</v>
      </c>
      <c r="H243" s="3" t="s">
        <v>353</v>
      </c>
      <c r="I243" s="3" t="s">
        <v>165</v>
      </c>
      <c r="J243" s="3" t="s">
        <v>651</v>
      </c>
      <c r="K243" s="169">
        <v>39.0</v>
      </c>
      <c r="L243" s="169">
        <v>2.43622991027376</v>
      </c>
    </row>
    <row r="244">
      <c r="A244" s="3" t="s">
        <v>661</v>
      </c>
      <c r="B244" s="3" t="s">
        <v>659</v>
      </c>
      <c r="C244" s="3" t="s">
        <v>395</v>
      </c>
      <c r="D244" s="3" t="s">
        <v>151</v>
      </c>
      <c r="E244" s="3" t="s">
        <v>234</v>
      </c>
      <c r="F244" s="3" t="s">
        <v>51</v>
      </c>
      <c r="G244" s="3" t="s">
        <v>348</v>
      </c>
      <c r="H244" s="3" t="s">
        <v>353</v>
      </c>
      <c r="I244" s="3" t="s">
        <v>157</v>
      </c>
      <c r="J244" s="3" t="s">
        <v>651</v>
      </c>
      <c r="K244" s="169">
        <v>42.0</v>
      </c>
      <c r="L244" s="169">
        <v>2.09769795229398</v>
      </c>
    </row>
    <row r="245">
      <c r="A245" s="3" t="s">
        <v>662</v>
      </c>
      <c r="B245" s="3" t="s">
        <v>659</v>
      </c>
      <c r="C245" s="3" t="s">
        <v>395</v>
      </c>
      <c r="D245" s="3" t="s">
        <v>151</v>
      </c>
      <c r="E245" s="3" t="s">
        <v>234</v>
      </c>
      <c r="F245" s="3" t="s">
        <v>51</v>
      </c>
      <c r="G245" s="3" t="s">
        <v>348</v>
      </c>
      <c r="H245" s="3" t="s">
        <v>353</v>
      </c>
      <c r="I245" s="3" t="s">
        <v>355</v>
      </c>
      <c r="J245" s="3" t="s">
        <v>651</v>
      </c>
      <c r="K245" s="169">
        <v>0.0</v>
      </c>
      <c r="L245" s="169">
        <v>0.0</v>
      </c>
    </row>
    <row r="246">
      <c r="A246" s="3" t="s">
        <v>663</v>
      </c>
      <c r="B246" s="3" t="s">
        <v>653</v>
      </c>
      <c r="C246" s="3" t="s">
        <v>395</v>
      </c>
      <c r="D246" s="3" t="s">
        <v>151</v>
      </c>
      <c r="E246" s="3" t="s">
        <v>234</v>
      </c>
      <c r="F246" s="3" t="s">
        <v>51</v>
      </c>
      <c r="G246" s="3" t="s">
        <v>348</v>
      </c>
      <c r="H246" s="3" t="s">
        <v>359</v>
      </c>
      <c r="I246" s="3" t="s">
        <v>167</v>
      </c>
      <c r="J246" s="3" t="s">
        <v>651</v>
      </c>
      <c r="K246" s="169">
        <v>0.0</v>
      </c>
      <c r="L246" s="169">
        <v>0.0</v>
      </c>
    </row>
    <row r="247">
      <c r="A247" s="3" t="s">
        <v>664</v>
      </c>
      <c r="B247" s="3" t="s">
        <v>650</v>
      </c>
      <c r="C247" s="3" t="s">
        <v>395</v>
      </c>
      <c r="D247" s="3" t="s">
        <v>151</v>
      </c>
      <c r="E247" s="3" t="s">
        <v>234</v>
      </c>
      <c r="F247" s="3" t="s">
        <v>51</v>
      </c>
      <c r="G247" s="3" t="s">
        <v>348</v>
      </c>
      <c r="H247" s="3" t="s">
        <v>349</v>
      </c>
      <c r="I247" s="3" t="s">
        <v>157</v>
      </c>
      <c r="J247" s="3" t="s">
        <v>651</v>
      </c>
      <c r="K247" s="169">
        <v>0.0</v>
      </c>
      <c r="L247" s="169">
        <v>0.0</v>
      </c>
    </row>
    <row r="248">
      <c r="A248" s="3" t="s">
        <v>665</v>
      </c>
      <c r="B248" s="3" t="s">
        <v>650</v>
      </c>
      <c r="C248" s="3" t="s">
        <v>395</v>
      </c>
      <c r="D248" s="3" t="s">
        <v>151</v>
      </c>
      <c r="E248" s="3" t="s">
        <v>234</v>
      </c>
      <c r="F248" s="3" t="s">
        <v>51</v>
      </c>
      <c r="G248" s="3" t="s">
        <v>348</v>
      </c>
      <c r="H248" s="3" t="s">
        <v>349</v>
      </c>
      <c r="I248" s="3" t="s">
        <v>165</v>
      </c>
      <c r="J248" s="3" t="s">
        <v>651</v>
      </c>
      <c r="K248" s="169">
        <v>0.0</v>
      </c>
      <c r="L248" s="169">
        <v>0.0</v>
      </c>
    </row>
    <row r="249">
      <c r="A249" s="3" t="s">
        <v>666</v>
      </c>
      <c r="B249" s="3" t="s">
        <v>659</v>
      </c>
      <c r="C249" s="3" t="s">
        <v>395</v>
      </c>
      <c r="D249" s="3" t="s">
        <v>151</v>
      </c>
      <c r="E249" s="3" t="s">
        <v>234</v>
      </c>
      <c r="F249" s="3" t="s">
        <v>51</v>
      </c>
      <c r="G249" s="3" t="s">
        <v>348</v>
      </c>
      <c r="H249" s="3" t="s">
        <v>353</v>
      </c>
      <c r="I249" s="3" t="s">
        <v>160</v>
      </c>
      <c r="J249" s="3" t="s">
        <v>651</v>
      </c>
      <c r="K249" s="169">
        <v>0.0</v>
      </c>
      <c r="L249" s="169">
        <v>0.0</v>
      </c>
    </row>
    <row r="250">
      <c r="A250" s="3" t="s">
        <v>667</v>
      </c>
      <c r="B250" s="3" t="s">
        <v>650</v>
      </c>
      <c r="C250" s="3" t="s">
        <v>395</v>
      </c>
      <c r="D250" s="3" t="s">
        <v>151</v>
      </c>
      <c r="E250" s="3" t="s">
        <v>234</v>
      </c>
      <c r="F250" s="3" t="s">
        <v>51</v>
      </c>
      <c r="G250" s="3" t="s">
        <v>348</v>
      </c>
      <c r="H250" s="3" t="s">
        <v>349</v>
      </c>
      <c r="I250" s="3" t="s">
        <v>160</v>
      </c>
      <c r="J250" s="3" t="s">
        <v>651</v>
      </c>
      <c r="K250" s="169">
        <v>0.0</v>
      </c>
      <c r="L250" s="169">
        <v>0.0</v>
      </c>
    </row>
    <row r="251">
      <c r="A251" s="3" t="s">
        <v>668</v>
      </c>
      <c r="B251" s="3" t="s">
        <v>659</v>
      </c>
      <c r="C251" s="3" t="s">
        <v>395</v>
      </c>
      <c r="D251" s="3" t="s">
        <v>151</v>
      </c>
      <c r="E251" s="3" t="s">
        <v>234</v>
      </c>
      <c r="F251" s="3" t="s">
        <v>51</v>
      </c>
      <c r="G251" s="3" t="s">
        <v>348</v>
      </c>
      <c r="H251" s="3" t="s">
        <v>353</v>
      </c>
      <c r="I251" s="3" t="s">
        <v>153</v>
      </c>
      <c r="J251" s="3" t="s">
        <v>651</v>
      </c>
      <c r="K251" s="169">
        <v>0.0</v>
      </c>
      <c r="L251" s="169">
        <v>0.0</v>
      </c>
    </row>
    <row r="252">
      <c r="A252" s="3" t="s">
        <v>669</v>
      </c>
      <c r="B252" s="3" t="s">
        <v>650</v>
      </c>
      <c r="C252" s="3" t="s">
        <v>395</v>
      </c>
      <c r="D252" s="3" t="s">
        <v>151</v>
      </c>
      <c r="E252" s="3" t="s">
        <v>234</v>
      </c>
      <c r="F252" s="3" t="s">
        <v>51</v>
      </c>
      <c r="G252" s="3" t="s">
        <v>348</v>
      </c>
      <c r="H252" s="3" t="s">
        <v>349</v>
      </c>
      <c r="I252" s="3" t="s">
        <v>167</v>
      </c>
      <c r="J252" s="3" t="s">
        <v>651</v>
      </c>
      <c r="K252" s="169">
        <v>0.0</v>
      </c>
      <c r="L252" s="169">
        <v>0.0</v>
      </c>
    </row>
    <row r="253">
      <c r="A253" s="3" t="s">
        <v>670</v>
      </c>
      <c r="B253" s="3" t="s">
        <v>650</v>
      </c>
      <c r="C253" s="3" t="s">
        <v>395</v>
      </c>
      <c r="D253" s="3" t="s">
        <v>151</v>
      </c>
      <c r="E253" s="3" t="s">
        <v>234</v>
      </c>
      <c r="F253" s="3" t="s">
        <v>51</v>
      </c>
      <c r="G253" s="3" t="s">
        <v>348</v>
      </c>
      <c r="H253" s="3" t="s">
        <v>349</v>
      </c>
      <c r="I253" s="3" t="s">
        <v>163</v>
      </c>
      <c r="J253" s="3" t="s">
        <v>651</v>
      </c>
      <c r="K253" s="169">
        <v>0.0</v>
      </c>
      <c r="L253" s="169">
        <v>0.0</v>
      </c>
    </row>
    <row r="254">
      <c r="A254" s="3" t="s">
        <v>671</v>
      </c>
      <c r="B254" s="3" t="s">
        <v>672</v>
      </c>
      <c r="C254" s="3" t="s">
        <v>395</v>
      </c>
      <c r="D254" s="3" t="s">
        <v>151</v>
      </c>
      <c r="E254" s="3" t="s">
        <v>234</v>
      </c>
      <c r="F254" s="3" t="s">
        <v>51</v>
      </c>
      <c r="H254" s="3" t="s">
        <v>134</v>
      </c>
      <c r="I254" s="3" t="s">
        <v>135</v>
      </c>
      <c r="J254" s="3" t="s">
        <v>651</v>
      </c>
      <c r="K254" s="169">
        <v>60.0</v>
      </c>
      <c r="L254" s="169">
        <v>3.09479503415502</v>
      </c>
    </row>
    <row r="255">
      <c r="A255" s="3" t="s">
        <v>673</v>
      </c>
      <c r="B255" s="3" t="s">
        <v>672</v>
      </c>
      <c r="C255" s="3" t="s">
        <v>395</v>
      </c>
      <c r="D255" s="3" t="s">
        <v>151</v>
      </c>
      <c r="E255" s="3" t="s">
        <v>234</v>
      </c>
      <c r="F255" s="3" t="s">
        <v>51</v>
      </c>
      <c r="H255" s="3" t="s">
        <v>134</v>
      </c>
      <c r="I255" s="3" t="s">
        <v>144</v>
      </c>
      <c r="J255" s="3" t="s">
        <v>651</v>
      </c>
      <c r="K255" s="169">
        <v>87.0</v>
      </c>
      <c r="L255" s="169">
        <v>4.0781855291372</v>
      </c>
    </row>
    <row r="256">
      <c r="A256" s="3" t="s">
        <v>674</v>
      </c>
      <c r="B256" s="3" t="s">
        <v>675</v>
      </c>
      <c r="C256" s="3" t="s">
        <v>395</v>
      </c>
      <c r="D256" s="3" t="s">
        <v>151</v>
      </c>
      <c r="E256" s="3" t="s">
        <v>234</v>
      </c>
      <c r="F256" s="3" t="s">
        <v>51</v>
      </c>
      <c r="H256" s="3" t="s">
        <v>171</v>
      </c>
      <c r="I256" s="3" t="s">
        <v>172</v>
      </c>
      <c r="J256" s="3" t="s">
        <v>651</v>
      </c>
      <c r="K256" s="169">
        <v>75.0</v>
      </c>
      <c r="L256" s="169">
        <v>3.72419723459059</v>
      </c>
    </row>
    <row r="257">
      <c r="A257" s="3" t="s">
        <v>676</v>
      </c>
      <c r="B257" s="3" t="s">
        <v>677</v>
      </c>
      <c r="C257" s="3" t="s">
        <v>395</v>
      </c>
      <c r="D257" s="3" t="s">
        <v>151</v>
      </c>
      <c r="E257" s="3" t="s">
        <v>234</v>
      </c>
      <c r="F257" s="3" t="s">
        <v>51</v>
      </c>
      <c r="H257" s="3" t="s">
        <v>148</v>
      </c>
      <c r="I257" s="3" t="s">
        <v>149</v>
      </c>
      <c r="J257" s="3" t="s">
        <v>651</v>
      </c>
      <c r="K257" s="169">
        <v>31.0</v>
      </c>
      <c r="L257" s="169">
        <v>1.71021852713285</v>
      </c>
    </row>
    <row r="258">
      <c r="A258" s="3" t="s">
        <v>678</v>
      </c>
      <c r="B258" s="3" t="s">
        <v>672</v>
      </c>
      <c r="C258" s="3" t="s">
        <v>395</v>
      </c>
      <c r="D258" s="3" t="s">
        <v>151</v>
      </c>
      <c r="E258" s="3" t="s">
        <v>234</v>
      </c>
      <c r="F258" s="3" t="s">
        <v>51</v>
      </c>
      <c r="H258" s="3" t="s">
        <v>134</v>
      </c>
      <c r="I258" s="3" t="s">
        <v>141</v>
      </c>
      <c r="J258" s="3" t="s">
        <v>651</v>
      </c>
      <c r="K258" s="169">
        <v>55.0</v>
      </c>
      <c r="L258" s="169">
        <v>3.01073697511216</v>
      </c>
    </row>
    <row r="259">
      <c r="A259" s="3" t="s">
        <v>679</v>
      </c>
      <c r="B259" s="3" t="s">
        <v>672</v>
      </c>
      <c r="C259" s="3" t="s">
        <v>395</v>
      </c>
      <c r="D259" s="3" t="s">
        <v>151</v>
      </c>
      <c r="E259" s="3" t="s">
        <v>234</v>
      </c>
      <c r="F259" s="3" t="s">
        <v>51</v>
      </c>
      <c r="H259" s="3" t="s">
        <v>134</v>
      </c>
      <c r="I259" s="3" t="s">
        <v>146</v>
      </c>
      <c r="J259" s="3" t="s">
        <v>651</v>
      </c>
      <c r="K259" s="169">
        <v>0.0</v>
      </c>
      <c r="L259" s="169">
        <v>0.0</v>
      </c>
    </row>
    <row r="260">
      <c r="A260" s="3" t="s">
        <v>680</v>
      </c>
      <c r="B260" s="3" t="s">
        <v>672</v>
      </c>
      <c r="C260" s="3" t="s">
        <v>395</v>
      </c>
      <c r="D260" s="3" t="s">
        <v>151</v>
      </c>
      <c r="E260" s="3" t="s">
        <v>234</v>
      </c>
      <c r="F260" s="3" t="s">
        <v>51</v>
      </c>
      <c r="H260" s="3" t="s">
        <v>134</v>
      </c>
      <c r="I260" s="3" t="s">
        <v>139</v>
      </c>
      <c r="J260" s="3" t="s">
        <v>651</v>
      </c>
      <c r="K260" s="169">
        <v>0.0</v>
      </c>
      <c r="L260" s="169">
        <v>0.0</v>
      </c>
    </row>
    <row r="261">
      <c r="A261" s="3" t="s">
        <v>681</v>
      </c>
      <c r="B261" s="3" t="s">
        <v>677</v>
      </c>
      <c r="C261" s="3" t="s">
        <v>395</v>
      </c>
      <c r="D261" s="3" t="s">
        <v>151</v>
      </c>
      <c r="E261" s="3" t="s">
        <v>234</v>
      </c>
      <c r="F261" s="3" t="s">
        <v>51</v>
      </c>
      <c r="H261" s="3" t="s">
        <v>148</v>
      </c>
      <c r="I261" s="3" t="s">
        <v>141</v>
      </c>
      <c r="J261" s="3" t="s">
        <v>651</v>
      </c>
      <c r="K261" s="169">
        <v>0.0</v>
      </c>
      <c r="L261" s="169">
        <v>0.0</v>
      </c>
    </row>
    <row r="262">
      <c r="A262" s="3" t="s">
        <v>682</v>
      </c>
      <c r="B262" s="3" t="s">
        <v>683</v>
      </c>
      <c r="C262" s="3" t="s">
        <v>477</v>
      </c>
      <c r="D262" s="3" t="s">
        <v>231</v>
      </c>
      <c r="E262" s="3" t="s">
        <v>232</v>
      </c>
      <c r="F262" s="3" t="s">
        <v>43</v>
      </c>
      <c r="G262" s="3" t="s">
        <v>348</v>
      </c>
      <c r="H262" s="3" t="s">
        <v>353</v>
      </c>
      <c r="I262" s="3" t="s">
        <v>153</v>
      </c>
      <c r="J262" s="3" t="s">
        <v>429</v>
      </c>
      <c r="K262" s="169">
        <v>54.0</v>
      </c>
      <c r="L262" s="169">
        <v>2.88709928166103</v>
      </c>
    </row>
    <row r="263">
      <c r="A263" s="3" t="s">
        <v>684</v>
      </c>
      <c r="B263" s="3" t="s">
        <v>683</v>
      </c>
      <c r="C263" s="3" t="s">
        <v>477</v>
      </c>
      <c r="D263" s="3" t="s">
        <v>231</v>
      </c>
      <c r="E263" s="3" t="s">
        <v>232</v>
      </c>
      <c r="F263" s="3" t="s">
        <v>43</v>
      </c>
      <c r="G263" s="3" t="s">
        <v>348</v>
      </c>
      <c r="H263" s="3" t="s">
        <v>353</v>
      </c>
      <c r="I263" s="3" t="s">
        <v>167</v>
      </c>
      <c r="J263" s="3" t="s">
        <v>429</v>
      </c>
      <c r="K263" s="169">
        <v>92.0</v>
      </c>
      <c r="L263" s="169">
        <v>3.59975245090956</v>
      </c>
    </row>
    <row r="264">
      <c r="A264" s="3" t="s">
        <v>685</v>
      </c>
      <c r="B264" s="3" t="s">
        <v>686</v>
      </c>
      <c r="C264" s="3" t="s">
        <v>477</v>
      </c>
      <c r="D264" s="3" t="s">
        <v>231</v>
      </c>
      <c r="E264" s="3" t="s">
        <v>232</v>
      </c>
      <c r="F264" s="3" t="s">
        <v>43</v>
      </c>
      <c r="G264" s="3" t="s">
        <v>348</v>
      </c>
      <c r="H264" s="3" t="s">
        <v>359</v>
      </c>
      <c r="I264" s="3" t="s">
        <v>163</v>
      </c>
      <c r="J264" s="3" t="s">
        <v>429</v>
      </c>
      <c r="K264" s="169">
        <v>32.0</v>
      </c>
      <c r="L264" s="169">
        <v>2.3493119700214</v>
      </c>
    </row>
    <row r="265">
      <c r="A265" s="3" t="s">
        <v>687</v>
      </c>
      <c r="B265" s="3" t="s">
        <v>683</v>
      </c>
      <c r="C265" s="3" t="s">
        <v>477</v>
      </c>
      <c r="D265" s="3" t="s">
        <v>231</v>
      </c>
      <c r="E265" s="3" t="s">
        <v>232</v>
      </c>
      <c r="F265" s="3" t="s">
        <v>43</v>
      </c>
      <c r="G265" s="3" t="s">
        <v>348</v>
      </c>
      <c r="H265" s="3" t="s">
        <v>353</v>
      </c>
      <c r="I265" s="3" t="s">
        <v>160</v>
      </c>
      <c r="J265" s="3" t="s">
        <v>429</v>
      </c>
      <c r="K265" s="169">
        <v>69.0</v>
      </c>
      <c r="L265" s="169">
        <v>3.16330554515294</v>
      </c>
    </row>
    <row r="266">
      <c r="A266" s="3" t="s">
        <v>688</v>
      </c>
      <c r="B266" s="3" t="s">
        <v>683</v>
      </c>
      <c r="C266" s="3" t="s">
        <v>477</v>
      </c>
      <c r="D266" s="3" t="s">
        <v>231</v>
      </c>
      <c r="E266" s="3" t="s">
        <v>232</v>
      </c>
      <c r="F266" s="3" t="s">
        <v>43</v>
      </c>
      <c r="G266" s="3" t="s">
        <v>348</v>
      </c>
      <c r="H266" s="3" t="s">
        <v>353</v>
      </c>
      <c r="I266" s="3" t="s">
        <v>157</v>
      </c>
      <c r="J266" s="3" t="s">
        <v>429</v>
      </c>
      <c r="K266" s="169">
        <v>84.0</v>
      </c>
      <c r="L266" s="169">
        <v>3.03288254917013</v>
      </c>
    </row>
    <row r="267">
      <c r="A267" s="3" t="s">
        <v>689</v>
      </c>
      <c r="B267" s="3" t="s">
        <v>690</v>
      </c>
      <c r="C267" s="3" t="s">
        <v>477</v>
      </c>
      <c r="D267" s="3" t="s">
        <v>231</v>
      </c>
      <c r="E267" s="3" t="s">
        <v>232</v>
      </c>
      <c r="F267" s="3" t="s">
        <v>43</v>
      </c>
      <c r="G267" s="3" t="s">
        <v>348</v>
      </c>
      <c r="H267" s="3" t="s">
        <v>349</v>
      </c>
      <c r="I267" s="3" t="s">
        <v>355</v>
      </c>
      <c r="J267" s="3" t="s">
        <v>429</v>
      </c>
      <c r="K267" s="169">
        <v>68.0</v>
      </c>
      <c r="L267" s="169">
        <v>3.09096700386843</v>
      </c>
    </row>
    <row r="268">
      <c r="A268" s="3" t="s">
        <v>691</v>
      </c>
      <c r="B268" s="3" t="s">
        <v>690</v>
      </c>
      <c r="C268" s="3" t="s">
        <v>477</v>
      </c>
      <c r="D268" s="3" t="s">
        <v>231</v>
      </c>
      <c r="E268" s="3" t="s">
        <v>232</v>
      </c>
      <c r="F268" s="3" t="s">
        <v>43</v>
      </c>
      <c r="G268" s="3" t="s">
        <v>348</v>
      </c>
      <c r="H268" s="3" t="s">
        <v>349</v>
      </c>
      <c r="I268" s="3" t="s">
        <v>157</v>
      </c>
      <c r="J268" s="3" t="s">
        <v>429</v>
      </c>
      <c r="K268" s="169">
        <v>93.0</v>
      </c>
      <c r="L268" s="169">
        <v>4.12335515298383</v>
      </c>
    </row>
    <row r="269">
      <c r="A269" s="3" t="s">
        <v>692</v>
      </c>
      <c r="B269" s="3" t="s">
        <v>683</v>
      </c>
      <c r="C269" s="3" t="s">
        <v>477</v>
      </c>
      <c r="D269" s="3" t="s">
        <v>231</v>
      </c>
      <c r="E269" s="3" t="s">
        <v>232</v>
      </c>
      <c r="F269" s="3" t="s">
        <v>43</v>
      </c>
      <c r="G269" s="3" t="s">
        <v>348</v>
      </c>
      <c r="H269" s="3" t="s">
        <v>353</v>
      </c>
      <c r="I269" s="3" t="s">
        <v>165</v>
      </c>
      <c r="J269" s="3" t="s">
        <v>429</v>
      </c>
      <c r="K269" s="169">
        <v>76.0</v>
      </c>
      <c r="L269" s="169">
        <v>3.07066411107721</v>
      </c>
    </row>
    <row r="270">
      <c r="A270" s="3" t="s">
        <v>693</v>
      </c>
      <c r="B270" s="3" t="s">
        <v>690</v>
      </c>
      <c r="C270" s="3" t="s">
        <v>477</v>
      </c>
      <c r="D270" s="3" t="s">
        <v>231</v>
      </c>
      <c r="E270" s="3" t="s">
        <v>232</v>
      </c>
      <c r="F270" s="3" t="s">
        <v>43</v>
      </c>
      <c r="G270" s="3" t="s">
        <v>348</v>
      </c>
      <c r="H270" s="3" t="s">
        <v>349</v>
      </c>
      <c r="I270" s="3" t="s">
        <v>167</v>
      </c>
      <c r="J270" s="3" t="s">
        <v>429</v>
      </c>
      <c r="K270" s="169">
        <v>40.0</v>
      </c>
      <c r="L270" s="169">
        <v>2.16448741072235</v>
      </c>
    </row>
    <row r="271">
      <c r="A271" s="3" t="s">
        <v>694</v>
      </c>
      <c r="B271" s="3" t="s">
        <v>690</v>
      </c>
      <c r="C271" s="3" t="s">
        <v>477</v>
      </c>
      <c r="D271" s="3" t="s">
        <v>231</v>
      </c>
      <c r="E271" s="3" t="s">
        <v>232</v>
      </c>
      <c r="F271" s="3" t="s">
        <v>43</v>
      </c>
      <c r="G271" s="3" t="s">
        <v>348</v>
      </c>
      <c r="H271" s="3" t="s">
        <v>349</v>
      </c>
      <c r="I271" s="3" t="s">
        <v>165</v>
      </c>
      <c r="J271" s="3" t="s">
        <v>429</v>
      </c>
      <c r="K271" s="169">
        <v>80.0</v>
      </c>
      <c r="L271" s="169">
        <v>3.61090389389491</v>
      </c>
    </row>
    <row r="272">
      <c r="A272" s="3" t="s">
        <v>695</v>
      </c>
      <c r="B272" s="3" t="s">
        <v>686</v>
      </c>
      <c r="C272" s="3" t="s">
        <v>477</v>
      </c>
      <c r="D272" s="3" t="s">
        <v>231</v>
      </c>
      <c r="E272" s="3" t="s">
        <v>232</v>
      </c>
      <c r="F272" s="3" t="s">
        <v>43</v>
      </c>
      <c r="G272" s="3" t="s">
        <v>348</v>
      </c>
      <c r="H272" s="3" t="s">
        <v>359</v>
      </c>
      <c r="I272" s="3" t="s">
        <v>165</v>
      </c>
      <c r="J272" s="3" t="s">
        <v>429</v>
      </c>
      <c r="K272" s="169">
        <v>76.0</v>
      </c>
      <c r="L272" s="169">
        <v>3.08722932306495</v>
      </c>
    </row>
    <row r="273">
      <c r="A273" s="3" t="s">
        <v>696</v>
      </c>
      <c r="B273" s="3" t="s">
        <v>686</v>
      </c>
      <c r="C273" s="3" t="s">
        <v>477</v>
      </c>
      <c r="D273" s="3" t="s">
        <v>231</v>
      </c>
      <c r="E273" s="3" t="s">
        <v>232</v>
      </c>
      <c r="F273" s="3" t="s">
        <v>43</v>
      </c>
      <c r="G273" s="3" t="s">
        <v>348</v>
      </c>
      <c r="H273" s="3" t="s">
        <v>359</v>
      </c>
      <c r="I273" s="3" t="s">
        <v>157</v>
      </c>
      <c r="J273" s="3" t="s">
        <v>429</v>
      </c>
      <c r="K273" s="169">
        <v>53.0</v>
      </c>
      <c r="L273" s="169">
        <v>2.09778543184811</v>
      </c>
    </row>
    <row r="274">
      <c r="A274" s="3" t="s">
        <v>697</v>
      </c>
      <c r="B274" s="3" t="s">
        <v>683</v>
      </c>
      <c r="C274" s="3" t="s">
        <v>477</v>
      </c>
      <c r="D274" s="3" t="s">
        <v>231</v>
      </c>
      <c r="E274" s="3" t="s">
        <v>232</v>
      </c>
      <c r="F274" s="3" t="s">
        <v>43</v>
      </c>
      <c r="G274" s="3" t="s">
        <v>348</v>
      </c>
      <c r="H274" s="3" t="s">
        <v>353</v>
      </c>
      <c r="I274" s="3" t="s">
        <v>355</v>
      </c>
      <c r="J274" s="3" t="s">
        <v>429</v>
      </c>
      <c r="K274" s="169">
        <v>71.0</v>
      </c>
      <c r="L274" s="169">
        <v>3.9700812783314</v>
      </c>
    </row>
    <row r="275">
      <c r="A275" s="3" t="s">
        <v>698</v>
      </c>
      <c r="B275" s="3" t="s">
        <v>686</v>
      </c>
      <c r="C275" s="3" t="s">
        <v>477</v>
      </c>
      <c r="D275" s="3" t="s">
        <v>231</v>
      </c>
      <c r="E275" s="3" t="s">
        <v>232</v>
      </c>
      <c r="F275" s="3" t="s">
        <v>43</v>
      </c>
      <c r="G275" s="3" t="s">
        <v>348</v>
      </c>
      <c r="H275" s="3" t="s">
        <v>359</v>
      </c>
      <c r="I275" s="3" t="s">
        <v>160</v>
      </c>
      <c r="J275" s="3" t="s">
        <v>429</v>
      </c>
      <c r="K275" s="169">
        <v>90.0</v>
      </c>
      <c r="L275" s="169">
        <v>3.90536409606166</v>
      </c>
    </row>
    <row r="276">
      <c r="A276" s="3" t="s">
        <v>699</v>
      </c>
      <c r="B276" s="3" t="s">
        <v>686</v>
      </c>
      <c r="C276" s="3" t="s">
        <v>477</v>
      </c>
      <c r="D276" s="3" t="s">
        <v>231</v>
      </c>
      <c r="E276" s="3" t="s">
        <v>232</v>
      </c>
      <c r="F276" s="3" t="s">
        <v>43</v>
      </c>
      <c r="G276" s="3" t="s">
        <v>348</v>
      </c>
      <c r="H276" s="3" t="s">
        <v>359</v>
      </c>
      <c r="I276" s="3" t="s">
        <v>167</v>
      </c>
      <c r="J276" s="3" t="s">
        <v>429</v>
      </c>
      <c r="K276" s="169">
        <v>47.0</v>
      </c>
      <c r="L276" s="169">
        <v>3.56039896022285</v>
      </c>
    </row>
    <row r="277">
      <c r="A277" s="3" t="s">
        <v>700</v>
      </c>
      <c r="B277" s="3" t="s">
        <v>690</v>
      </c>
      <c r="C277" s="3" t="s">
        <v>477</v>
      </c>
      <c r="D277" s="3" t="s">
        <v>231</v>
      </c>
      <c r="E277" s="3" t="s">
        <v>232</v>
      </c>
      <c r="F277" s="3" t="s">
        <v>43</v>
      </c>
      <c r="G277" s="3" t="s">
        <v>348</v>
      </c>
      <c r="H277" s="3" t="s">
        <v>349</v>
      </c>
      <c r="I277" s="3" t="s">
        <v>153</v>
      </c>
      <c r="J277" s="3" t="s">
        <v>429</v>
      </c>
      <c r="K277" s="169">
        <v>19.0</v>
      </c>
      <c r="L277" s="169">
        <v>2.03071597133065</v>
      </c>
    </row>
    <row r="278">
      <c r="A278" s="3" t="s">
        <v>701</v>
      </c>
      <c r="B278" s="3" t="s">
        <v>686</v>
      </c>
      <c r="C278" s="3" t="s">
        <v>477</v>
      </c>
      <c r="D278" s="3" t="s">
        <v>231</v>
      </c>
      <c r="E278" s="3" t="s">
        <v>232</v>
      </c>
      <c r="F278" s="3" t="s">
        <v>43</v>
      </c>
      <c r="G278" s="3" t="s">
        <v>348</v>
      </c>
      <c r="H278" s="3" t="s">
        <v>359</v>
      </c>
      <c r="I278" s="3" t="s">
        <v>153</v>
      </c>
      <c r="J278" s="3" t="s">
        <v>429</v>
      </c>
      <c r="K278" s="169">
        <v>0.0</v>
      </c>
      <c r="L278" s="169">
        <v>0.0</v>
      </c>
    </row>
    <row r="279">
      <c r="A279" s="3" t="s">
        <v>702</v>
      </c>
      <c r="B279" s="3" t="s">
        <v>690</v>
      </c>
      <c r="C279" s="3" t="s">
        <v>477</v>
      </c>
      <c r="D279" s="3" t="s">
        <v>231</v>
      </c>
      <c r="E279" s="3" t="s">
        <v>232</v>
      </c>
      <c r="F279" s="3" t="s">
        <v>43</v>
      </c>
      <c r="G279" s="3" t="s">
        <v>348</v>
      </c>
      <c r="H279" s="3" t="s">
        <v>349</v>
      </c>
      <c r="I279" s="3" t="s">
        <v>160</v>
      </c>
      <c r="J279" s="3" t="s">
        <v>429</v>
      </c>
      <c r="K279" s="169">
        <v>0.0</v>
      </c>
      <c r="L279" s="169">
        <v>0.0</v>
      </c>
    </row>
    <row r="280">
      <c r="A280" s="3" t="s">
        <v>703</v>
      </c>
      <c r="B280" s="3" t="s">
        <v>704</v>
      </c>
      <c r="C280" s="3" t="s">
        <v>477</v>
      </c>
      <c r="D280" s="3" t="s">
        <v>231</v>
      </c>
      <c r="E280" s="3" t="s">
        <v>232</v>
      </c>
      <c r="F280" s="3" t="s">
        <v>43</v>
      </c>
      <c r="G280" s="3" t="s">
        <v>356</v>
      </c>
      <c r="H280" s="3" t="s">
        <v>376</v>
      </c>
      <c r="I280" s="3" t="s">
        <v>355</v>
      </c>
      <c r="J280" s="3" t="s">
        <v>429</v>
      </c>
      <c r="K280" s="169">
        <v>31.0</v>
      </c>
      <c r="L280" s="169">
        <v>2.26779696707423</v>
      </c>
    </row>
    <row r="281">
      <c r="A281" s="3" t="s">
        <v>705</v>
      </c>
      <c r="B281" s="3" t="s">
        <v>704</v>
      </c>
      <c r="C281" s="3" t="s">
        <v>477</v>
      </c>
      <c r="D281" s="3" t="s">
        <v>231</v>
      </c>
      <c r="E281" s="3" t="s">
        <v>232</v>
      </c>
      <c r="F281" s="3" t="s">
        <v>43</v>
      </c>
      <c r="G281" s="3" t="s">
        <v>356</v>
      </c>
      <c r="H281" s="3" t="s">
        <v>376</v>
      </c>
      <c r="I281" s="3" t="s">
        <v>165</v>
      </c>
      <c r="J281" s="3" t="s">
        <v>429</v>
      </c>
      <c r="K281" s="169">
        <v>72.0</v>
      </c>
      <c r="L281" s="169">
        <v>2.97736417852038</v>
      </c>
    </row>
    <row r="282">
      <c r="A282" s="3" t="s">
        <v>706</v>
      </c>
      <c r="B282" s="3" t="s">
        <v>704</v>
      </c>
      <c r="C282" s="3" t="s">
        <v>477</v>
      </c>
      <c r="D282" s="3" t="s">
        <v>231</v>
      </c>
      <c r="E282" s="3" t="s">
        <v>232</v>
      </c>
      <c r="F282" s="3" t="s">
        <v>43</v>
      </c>
      <c r="G282" s="3" t="s">
        <v>356</v>
      </c>
      <c r="H282" s="3" t="s">
        <v>376</v>
      </c>
      <c r="I282" s="3" t="s">
        <v>167</v>
      </c>
      <c r="J282" s="3" t="s">
        <v>429</v>
      </c>
      <c r="K282" s="169">
        <v>71.0</v>
      </c>
      <c r="L282" s="169">
        <v>2.93197282153075</v>
      </c>
    </row>
    <row r="283">
      <c r="A283" s="3" t="s">
        <v>707</v>
      </c>
      <c r="B283" s="3" t="s">
        <v>704</v>
      </c>
      <c r="C283" s="3" t="s">
        <v>477</v>
      </c>
      <c r="D283" s="3" t="s">
        <v>231</v>
      </c>
      <c r="E283" s="3" t="s">
        <v>232</v>
      </c>
      <c r="F283" s="3" t="s">
        <v>43</v>
      </c>
      <c r="G283" s="3" t="s">
        <v>356</v>
      </c>
      <c r="H283" s="3" t="s">
        <v>376</v>
      </c>
      <c r="I283" s="3" t="s">
        <v>160</v>
      </c>
      <c r="J283" s="3" t="s">
        <v>429</v>
      </c>
      <c r="K283" s="169">
        <v>85.0</v>
      </c>
      <c r="L283" s="169">
        <v>3.22094501067225</v>
      </c>
    </row>
    <row r="284">
      <c r="A284" s="3" t="s">
        <v>708</v>
      </c>
      <c r="B284" s="3" t="s">
        <v>704</v>
      </c>
      <c r="C284" s="3" t="s">
        <v>477</v>
      </c>
      <c r="D284" s="3" t="s">
        <v>231</v>
      </c>
      <c r="E284" s="3" t="s">
        <v>232</v>
      </c>
      <c r="F284" s="3" t="s">
        <v>43</v>
      </c>
      <c r="G284" s="3" t="s">
        <v>356</v>
      </c>
      <c r="H284" s="3" t="s">
        <v>376</v>
      </c>
      <c r="I284" s="3" t="s">
        <v>153</v>
      </c>
      <c r="J284" s="3" t="s">
        <v>429</v>
      </c>
      <c r="K284" s="169">
        <v>64.0</v>
      </c>
      <c r="L284" s="169">
        <v>3.11841341404745</v>
      </c>
    </row>
    <row r="285">
      <c r="A285" s="3" t="s">
        <v>709</v>
      </c>
      <c r="B285" s="3" t="s">
        <v>710</v>
      </c>
      <c r="C285" s="3" t="s">
        <v>477</v>
      </c>
      <c r="D285" s="3" t="s">
        <v>231</v>
      </c>
      <c r="E285" s="3" t="s">
        <v>232</v>
      </c>
      <c r="F285" s="3" t="s">
        <v>43</v>
      </c>
      <c r="H285" s="3" t="s">
        <v>171</v>
      </c>
      <c r="I285" s="3" t="s">
        <v>172</v>
      </c>
      <c r="J285" s="3" t="s">
        <v>429</v>
      </c>
      <c r="K285" s="169">
        <v>58.0</v>
      </c>
      <c r="L285" s="169">
        <v>3.01322886715454</v>
      </c>
    </row>
    <row r="286">
      <c r="A286" s="3" t="s">
        <v>711</v>
      </c>
      <c r="B286" s="3" t="s">
        <v>712</v>
      </c>
      <c r="C286" s="3" t="s">
        <v>477</v>
      </c>
      <c r="D286" s="3" t="s">
        <v>231</v>
      </c>
      <c r="E286" s="3" t="s">
        <v>232</v>
      </c>
      <c r="F286" s="3" t="s">
        <v>43</v>
      </c>
      <c r="H286" s="3" t="s">
        <v>134</v>
      </c>
      <c r="I286" s="3" t="s">
        <v>141</v>
      </c>
      <c r="J286" s="3" t="s">
        <v>429</v>
      </c>
      <c r="K286" s="169">
        <v>85.0</v>
      </c>
      <c r="L286" s="169">
        <v>4.08070619354144</v>
      </c>
    </row>
    <row r="287">
      <c r="A287" s="3" t="s">
        <v>713</v>
      </c>
      <c r="B287" s="3" t="s">
        <v>714</v>
      </c>
      <c r="C287" s="3" t="s">
        <v>477</v>
      </c>
      <c r="D287" s="3" t="s">
        <v>231</v>
      </c>
      <c r="E287" s="3" t="s">
        <v>232</v>
      </c>
      <c r="F287" s="3" t="s">
        <v>43</v>
      </c>
      <c r="H287" s="3" t="s">
        <v>148</v>
      </c>
      <c r="I287" s="3" t="s">
        <v>149</v>
      </c>
      <c r="J287" s="3" t="s">
        <v>429</v>
      </c>
      <c r="K287" s="169">
        <v>32.0</v>
      </c>
      <c r="L287" s="169">
        <v>1.82737018362119</v>
      </c>
    </row>
    <row r="288">
      <c r="A288" s="3" t="s">
        <v>715</v>
      </c>
      <c r="B288" s="3" t="s">
        <v>712</v>
      </c>
      <c r="C288" s="3" t="s">
        <v>477</v>
      </c>
      <c r="D288" s="3" t="s">
        <v>231</v>
      </c>
      <c r="E288" s="3" t="s">
        <v>232</v>
      </c>
      <c r="F288" s="3" t="s">
        <v>43</v>
      </c>
      <c r="H288" s="3" t="s">
        <v>134</v>
      </c>
      <c r="I288" s="3" t="s">
        <v>139</v>
      </c>
      <c r="J288" s="3" t="s">
        <v>429</v>
      </c>
      <c r="K288" s="169">
        <v>123.0</v>
      </c>
      <c r="L288" s="169">
        <v>4.55143854706063</v>
      </c>
    </row>
    <row r="289">
      <c r="A289" s="3" t="s">
        <v>716</v>
      </c>
      <c r="B289" s="3" t="s">
        <v>712</v>
      </c>
      <c r="C289" s="3" t="s">
        <v>477</v>
      </c>
      <c r="D289" s="3" t="s">
        <v>231</v>
      </c>
      <c r="E289" s="3" t="s">
        <v>232</v>
      </c>
      <c r="F289" s="3" t="s">
        <v>43</v>
      </c>
      <c r="H289" s="3" t="s">
        <v>134</v>
      </c>
      <c r="I289" s="3" t="s">
        <v>135</v>
      </c>
      <c r="J289" s="3" t="s">
        <v>429</v>
      </c>
      <c r="K289" s="169">
        <v>77.0</v>
      </c>
      <c r="L289" s="169">
        <v>3.03554504536054</v>
      </c>
    </row>
    <row r="290">
      <c r="A290" s="3" t="s">
        <v>717</v>
      </c>
      <c r="B290" s="3" t="s">
        <v>712</v>
      </c>
      <c r="C290" s="3" t="s">
        <v>477</v>
      </c>
      <c r="D290" s="3" t="s">
        <v>231</v>
      </c>
      <c r="E290" s="3" t="s">
        <v>232</v>
      </c>
      <c r="F290" s="3" t="s">
        <v>43</v>
      </c>
      <c r="H290" s="3" t="s">
        <v>134</v>
      </c>
      <c r="I290" s="3" t="s">
        <v>144</v>
      </c>
      <c r="J290" s="3" t="s">
        <v>429</v>
      </c>
      <c r="K290" s="169">
        <v>59.0</v>
      </c>
      <c r="L290" s="169">
        <v>2.94207853148327</v>
      </c>
    </row>
    <row r="291">
      <c r="A291" s="3" t="s">
        <v>718</v>
      </c>
      <c r="B291" s="3" t="s">
        <v>714</v>
      </c>
      <c r="C291" s="3" t="s">
        <v>477</v>
      </c>
      <c r="D291" s="3" t="s">
        <v>231</v>
      </c>
      <c r="E291" s="3" t="s">
        <v>232</v>
      </c>
      <c r="F291" s="3" t="s">
        <v>43</v>
      </c>
      <c r="H291" s="3" t="s">
        <v>148</v>
      </c>
      <c r="I291" s="3" t="s">
        <v>141</v>
      </c>
      <c r="J291" s="3" t="s">
        <v>429</v>
      </c>
      <c r="K291" s="169">
        <v>64.0</v>
      </c>
      <c r="L291" s="169">
        <v>3.40146570313386</v>
      </c>
    </row>
    <row r="292">
      <c r="A292" s="3" t="s">
        <v>719</v>
      </c>
      <c r="B292" s="3" t="s">
        <v>720</v>
      </c>
      <c r="C292" s="3" t="s">
        <v>428</v>
      </c>
      <c r="D292" s="3" t="s">
        <v>239</v>
      </c>
      <c r="E292" s="3" t="s">
        <v>142</v>
      </c>
      <c r="F292" s="3" t="s">
        <v>59</v>
      </c>
      <c r="G292" s="3" t="s">
        <v>348</v>
      </c>
      <c r="H292" s="3" t="s">
        <v>359</v>
      </c>
      <c r="I292" s="3" t="s">
        <v>355</v>
      </c>
      <c r="J292" s="3" t="s">
        <v>721</v>
      </c>
      <c r="K292" s="169">
        <v>18.0</v>
      </c>
      <c r="L292" s="169">
        <v>1.9147414496947</v>
      </c>
    </row>
    <row r="293">
      <c r="A293" s="3" t="s">
        <v>722</v>
      </c>
      <c r="B293" s="3" t="s">
        <v>723</v>
      </c>
      <c r="C293" s="3" t="s">
        <v>428</v>
      </c>
      <c r="D293" s="3" t="s">
        <v>239</v>
      </c>
      <c r="E293" s="3" t="s">
        <v>142</v>
      </c>
      <c r="F293" s="3" t="s">
        <v>59</v>
      </c>
      <c r="G293" s="3" t="s">
        <v>348</v>
      </c>
      <c r="H293" s="3" t="s">
        <v>349</v>
      </c>
      <c r="I293" s="3" t="s">
        <v>157</v>
      </c>
      <c r="J293" s="3" t="s">
        <v>721</v>
      </c>
      <c r="K293" s="169">
        <v>37.0</v>
      </c>
      <c r="L293" s="169">
        <v>2.17922910324432</v>
      </c>
    </row>
    <row r="294">
      <c r="A294" s="3" t="s">
        <v>724</v>
      </c>
      <c r="B294" s="3" t="s">
        <v>720</v>
      </c>
      <c r="C294" s="3" t="s">
        <v>428</v>
      </c>
      <c r="D294" s="3" t="s">
        <v>239</v>
      </c>
      <c r="E294" s="3" t="s">
        <v>142</v>
      </c>
      <c r="F294" s="3" t="s">
        <v>59</v>
      </c>
      <c r="G294" s="3" t="s">
        <v>348</v>
      </c>
      <c r="H294" s="3" t="s">
        <v>359</v>
      </c>
      <c r="I294" s="3" t="s">
        <v>153</v>
      </c>
      <c r="J294" s="3" t="s">
        <v>721</v>
      </c>
      <c r="K294" s="169">
        <v>32.0</v>
      </c>
      <c r="L294" s="169">
        <v>2.64493138949376</v>
      </c>
    </row>
    <row r="295">
      <c r="A295" s="3" t="s">
        <v>725</v>
      </c>
      <c r="B295" s="3" t="s">
        <v>723</v>
      </c>
      <c r="C295" s="3" t="s">
        <v>428</v>
      </c>
      <c r="D295" s="3" t="s">
        <v>239</v>
      </c>
      <c r="E295" s="3" t="s">
        <v>142</v>
      </c>
      <c r="F295" s="3" t="s">
        <v>59</v>
      </c>
      <c r="G295" s="3" t="s">
        <v>348</v>
      </c>
      <c r="H295" s="3" t="s">
        <v>349</v>
      </c>
      <c r="I295" s="3" t="s">
        <v>165</v>
      </c>
      <c r="J295" s="3" t="s">
        <v>721</v>
      </c>
      <c r="K295" s="169">
        <v>35.0</v>
      </c>
      <c r="L295" s="169">
        <v>2.94527518972357</v>
      </c>
    </row>
    <row r="296">
      <c r="A296" s="3" t="s">
        <v>726</v>
      </c>
      <c r="B296" s="3" t="s">
        <v>720</v>
      </c>
      <c r="C296" s="3" t="s">
        <v>428</v>
      </c>
      <c r="D296" s="3" t="s">
        <v>239</v>
      </c>
      <c r="E296" s="3" t="s">
        <v>142</v>
      </c>
      <c r="F296" s="3" t="s">
        <v>59</v>
      </c>
      <c r="G296" s="3" t="s">
        <v>348</v>
      </c>
      <c r="H296" s="3" t="s">
        <v>359</v>
      </c>
      <c r="I296" s="3" t="s">
        <v>165</v>
      </c>
      <c r="J296" s="3" t="s">
        <v>721</v>
      </c>
      <c r="K296" s="169">
        <v>30.0</v>
      </c>
      <c r="L296" s="169">
        <v>1.86620051050562</v>
      </c>
    </row>
    <row r="297">
      <c r="A297" s="3" t="s">
        <v>727</v>
      </c>
      <c r="B297" s="3" t="s">
        <v>720</v>
      </c>
      <c r="C297" s="3" t="s">
        <v>428</v>
      </c>
      <c r="D297" s="3" t="s">
        <v>239</v>
      </c>
      <c r="E297" s="3" t="s">
        <v>142</v>
      </c>
      <c r="F297" s="3" t="s">
        <v>59</v>
      </c>
      <c r="G297" s="3" t="s">
        <v>348</v>
      </c>
      <c r="H297" s="3" t="s">
        <v>359</v>
      </c>
      <c r="I297" s="3" t="s">
        <v>160</v>
      </c>
      <c r="J297" s="3" t="s">
        <v>721</v>
      </c>
      <c r="K297" s="169">
        <v>66.0</v>
      </c>
      <c r="L297" s="169">
        <v>3.44924112693758</v>
      </c>
    </row>
    <row r="298">
      <c r="A298" s="3" t="s">
        <v>728</v>
      </c>
      <c r="B298" s="3" t="s">
        <v>729</v>
      </c>
      <c r="C298" s="3" t="s">
        <v>428</v>
      </c>
      <c r="D298" s="3" t="s">
        <v>239</v>
      </c>
      <c r="E298" s="3" t="s">
        <v>142</v>
      </c>
      <c r="F298" s="3" t="s">
        <v>59</v>
      </c>
      <c r="G298" s="3" t="s">
        <v>348</v>
      </c>
      <c r="H298" s="3" t="s">
        <v>353</v>
      </c>
      <c r="I298" s="3" t="s">
        <v>157</v>
      </c>
      <c r="J298" s="3" t="s">
        <v>721</v>
      </c>
      <c r="K298" s="169">
        <v>86.0</v>
      </c>
      <c r="L298" s="169">
        <v>4.00316519794879</v>
      </c>
    </row>
    <row r="299">
      <c r="A299" s="3" t="s">
        <v>730</v>
      </c>
      <c r="B299" s="3" t="s">
        <v>723</v>
      </c>
      <c r="C299" s="3" t="s">
        <v>428</v>
      </c>
      <c r="D299" s="3" t="s">
        <v>239</v>
      </c>
      <c r="E299" s="3" t="s">
        <v>142</v>
      </c>
      <c r="F299" s="3" t="s">
        <v>59</v>
      </c>
      <c r="G299" s="3" t="s">
        <v>348</v>
      </c>
      <c r="H299" s="3" t="s">
        <v>349</v>
      </c>
      <c r="I299" s="3" t="s">
        <v>153</v>
      </c>
      <c r="J299" s="3" t="s">
        <v>721</v>
      </c>
      <c r="K299" s="169">
        <v>25.0</v>
      </c>
      <c r="L299" s="169">
        <v>2.15180348966579</v>
      </c>
    </row>
    <row r="300">
      <c r="A300" s="3" t="s">
        <v>731</v>
      </c>
      <c r="B300" s="3" t="s">
        <v>729</v>
      </c>
      <c r="C300" s="3" t="s">
        <v>428</v>
      </c>
      <c r="D300" s="3" t="s">
        <v>239</v>
      </c>
      <c r="E300" s="3" t="s">
        <v>142</v>
      </c>
      <c r="F300" s="3" t="s">
        <v>59</v>
      </c>
      <c r="G300" s="3" t="s">
        <v>348</v>
      </c>
      <c r="H300" s="3" t="s">
        <v>353</v>
      </c>
      <c r="I300" s="3" t="s">
        <v>355</v>
      </c>
      <c r="J300" s="3" t="s">
        <v>721</v>
      </c>
      <c r="K300" s="169">
        <v>22.0</v>
      </c>
      <c r="L300" s="169">
        <v>1.74498303646088</v>
      </c>
    </row>
    <row r="301">
      <c r="A301" s="3" t="s">
        <v>732</v>
      </c>
      <c r="B301" s="3" t="s">
        <v>729</v>
      </c>
      <c r="C301" s="3" t="s">
        <v>428</v>
      </c>
      <c r="D301" s="3" t="s">
        <v>239</v>
      </c>
      <c r="E301" s="3" t="s">
        <v>142</v>
      </c>
      <c r="F301" s="3" t="s">
        <v>59</v>
      </c>
      <c r="G301" s="3" t="s">
        <v>348</v>
      </c>
      <c r="H301" s="3" t="s">
        <v>353</v>
      </c>
      <c r="I301" s="3" t="s">
        <v>153</v>
      </c>
      <c r="J301" s="3" t="s">
        <v>721</v>
      </c>
      <c r="K301" s="169">
        <v>34.0</v>
      </c>
      <c r="L301" s="169">
        <v>2.75947327345873</v>
      </c>
    </row>
    <row r="302">
      <c r="A302" s="3" t="s">
        <v>733</v>
      </c>
      <c r="B302" s="3" t="s">
        <v>723</v>
      </c>
      <c r="C302" s="3" t="s">
        <v>428</v>
      </c>
      <c r="D302" s="3" t="s">
        <v>239</v>
      </c>
      <c r="E302" s="3" t="s">
        <v>142</v>
      </c>
      <c r="F302" s="3" t="s">
        <v>59</v>
      </c>
      <c r="G302" s="3" t="s">
        <v>348</v>
      </c>
      <c r="H302" s="3" t="s">
        <v>349</v>
      </c>
      <c r="I302" s="3" t="s">
        <v>167</v>
      </c>
      <c r="J302" s="3" t="s">
        <v>721</v>
      </c>
      <c r="K302" s="169">
        <v>57.0</v>
      </c>
      <c r="L302" s="169">
        <v>3.34298387728404</v>
      </c>
    </row>
    <row r="303">
      <c r="A303" s="3" t="s">
        <v>734</v>
      </c>
      <c r="B303" s="3" t="s">
        <v>723</v>
      </c>
      <c r="C303" s="3" t="s">
        <v>428</v>
      </c>
      <c r="D303" s="3" t="s">
        <v>239</v>
      </c>
      <c r="E303" s="3" t="s">
        <v>142</v>
      </c>
      <c r="F303" s="3" t="s">
        <v>59</v>
      </c>
      <c r="G303" s="3" t="s">
        <v>348</v>
      </c>
      <c r="H303" s="3" t="s">
        <v>349</v>
      </c>
      <c r="I303" s="3" t="s">
        <v>163</v>
      </c>
      <c r="J303" s="3" t="s">
        <v>721</v>
      </c>
      <c r="K303" s="169">
        <v>66.0</v>
      </c>
      <c r="L303" s="169">
        <v>3.29661231920211</v>
      </c>
    </row>
    <row r="304">
      <c r="A304" s="3" t="s">
        <v>735</v>
      </c>
      <c r="B304" s="3" t="s">
        <v>720</v>
      </c>
      <c r="C304" s="3" t="s">
        <v>428</v>
      </c>
      <c r="D304" s="3" t="s">
        <v>239</v>
      </c>
      <c r="E304" s="3" t="s">
        <v>142</v>
      </c>
      <c r="F304" s="3" t="s">
        <v>59</v>
      </c>
      <c r="G304" s="3" t="s">
        <v>348</v>
      </c>
      <c r="H304" s="3" t="s">
        <v>359</v>
      </c>
      <c r="I304" s="3" t="s">
        <v>167</v>
      </c>
      <c r="J304" s="3" t="s">
        <v>721</v>
      </c>
      <c r="K304" s="169">
        <v>64.0</v>
      </c>
      <c r="L304" s="169">
        <v>3.5388909374686</v>
      </c>
    </row>
    <row r="305">
      <c r="A305" s="3" t="s">
        <v>736</v>
      </c>
      <c r="B305" s="3" t="s">
        <v>720</v>
      </c>
      <c r="C305" s="3" t="s">
        <v>428</v>
      </c>
      <c r="D305" s="3" t="s">
        <v>239</v>
      </c>
      <c r="E305" s="3" t="s">
        <v>142</v>
      </c>
      <c r="F305" s="3" t="s">
        <v>59</v>
      </c>
      <c r="G305" s="3" t="s">
        <v>348</v>
      </c>
      <c r="H305" s="3" t="s">
        <v>359</v>
      </c>
      <c r="I305" s="3" t="s">
        <v>157</v>
      </c>
      <c r="J305" s="3" t="s">
        <v>721</v>
      </c>
      <c r="K305" s="169">
        <v>70.0</v>
      </c>
      <c r="L305" s="169">
        <v>4.09212679951849</v>
      </c>
    </row>
    <row r="306">
      <c r="A306" s="3" t="s">
        <v>737</v>
      </c>
      <c r="B306" s="3" t="s">
        <v>729</v>
      </c>
      <c r="C306" s="3" t="s">
        <v>428</v>
      </c>
      <c r="D306" s="3" t="s">
        <v>239</v>
      </c>
      <c r="E306" s="3" t="s">
        <v>142</v>
      </c>
      <c r="F306" s="3" t="s">
        <v>59</v>
      </c>
      <c r="G306" s="3" t="s">
        <v>348</v>
      </c>
      <c r="H306" s="3" t="s">
        <v>353</v>
      </c>
      <c r="I306" s="3" t="s">
        <v>167</v>
      </c>
      <c r="J306" s="3" t="s">
        <v>721</v>
      </c>
      <c r="K306" s="169">
        <v>70.0</v>
      </c>
      <c r="L306" s="169">
        <v>3.63756175292446</v>
      </c>
    </row>
    <row r="307">
      <c r="A307" s="3" t="s">
        <v>738</v>
      </c>
      <c r="B307" s="3" t="s">
        <v>729</v>
      </c>
      <c r="C307" s="3" t="s">
        <v>428</v>
      </c>
      <c r="D307" s="3" t="s">
        <v>239</v>
      </c>
      <c r="E307" s="3" t="s">
        <v>142</v>
      </c>
      <c r="F307" s="3" t="s">
        <v>59</v>
      </c>
      <c r="G307" s="3" t="s">
        <v>348</v>
      </c>
      <c r="H307" s="3" t="s">
        <v>353</v>
      </c>
      <c r="I307" s="3" t="s">
        <v>165</v>
      </c>
      <c r="J307" s="3" t="s">
        <v>721</v>
      </c>
      <c r="K307" s="169">
        <v>75.0</v>
      </c>
      <c r="L307" s="169">
        <v>3.96915148519817</v>
      </c>
    </row>
    <row r="308">
      <c r="A308" s="3" t="s">
        <v>739</v>
      </c>
      <c r="B308" s="3" t="s">
        <v>723</v>
      </c>
      <c r="C308" s="3" t="s">
        <v>428</v>
      </c>
      <c r="D308" s="3" t="s">
        <v>239</v>
      </c>
      <c r="E308" s="3" t="s">
        <v>142</v>
      </c>
      <c r="F308" s="3" t="s">
        <v>59</v>
      </c>
      <c r="G308" s="3" t="s">
        <v>348</v>
      </c>
      <c r="H308" s="3" t="s">
        <v>349</v>
      </c>
      <c r="I308" s="3" t="s">
        <v>160</v>
      </c>
      <c r="J308" s="3" t="s">
        <v>721</v>
      </c>
      <c r="K308" s="169">
        <v>38.0</v>
      </c>
      <c r="L308" s="169">
        <v>2.51543296865956</v>
      </c>
    </row>
    <row r="309">
      <c r="A309" s="3" t="s">
        <v>740</v>
      </c>
      <c r="B309" s="3" t="s">
        <v>729</v>
      </c>
      <c r="C309" s="3" t="s">
        <v>428</v>
      </c>
      <c r="D309" s="3" t="s">
        <v>239</v>
      </c>
      <c r="E309" s="3" t="s">
        <v>142</v>
      </c>
      <c r="F309" s="3" t="s">
        <v>59</v>
      </c>
      <c r="G309" s="3" t="s">
        <v>348</v>
      </c>
      <c r="H309" s="3" t="s">
        <v>353</v>
      </c>
      <c r="I309" s="3" t="s">
        <v>160</v>
      </c>
      <c r="J309" s="3" t="s">
        <v>721</v>
      </c>
      <c r="K309" s="169">
        <v>36.0</v>
      </c>
      <c r="L309" s="169">
        <v>3.11915276782945</v>
      </c>
    </row>
    <row r="310">
      <c r="A310" s="3" t="s">
        <v>741</v>
      </c>
      <c r="B310" s="3" t="s">
        <v>742</v>
      </c>
      <c r="C310" s="3" t="s">
        <v>428</v>
      </c>
      <c r="D310" s="3" t="s">
        <v>239</v>
      </c>
      <c r="E310" s="3" t="s">
        <v>142</v>
      </c>
      <c r="F310" s="3" t="s">
        <v>59</v>
      </c>
      <c r="G310" s="3" t="s">
        <v>356</v>
      </c>
      <c r="H310" s="3" t="s">
        <v>454</v>
      </c>
      <c r="I310" s="3" t="s">
        <v>153</v>
      </c>
      <c r="J310" s="3" t="s">
        <v>721</v>
      </c>
      <c r="K310" s="169">
        <v>60.0</v>
      </c>
      <c r="L310" s="169">
        <v>3.70249933551666</v>
      </c>
    </row>
    <row r="311">
      <c r="A311" s="3" t="s">
        <v>743</v>
      </c>
      <c r="B311" s="3" t="s">
        <v>744</v>
      </c>
      <c r="C311" s="3" t="s">
        <v>428</v>
      </c>
      <c r="D311" s="3" t="s">
        <v>239</v>
      </c>
      <c r="E311" s="3" t="s">
        <v>142</v>
      </c>
      <c r="F311" s="3" t="s">
        <v>59</v>
      </c>
      <c r="G311" s="3" t="s">
        <v>356</v>
      </c>
      <c r="H311" s="3" t="s">
        <v>376</v>
      </c>
      <c r="I311" s="3" t="s">
        <v>355</v>
      </c>
      <c r="J311" s="3" t="s">
        <v>721</v>
      </c>
      <c r="K311" s="169">
        <v>67.0</v>
      </c>
      <c r="L311" s="169">
        <v>3.44929435012366</v>
      </c>
    </row>
    <row r="312">
      <c r="A312" s="3" t="s">
        <v>745</v>
      </c>
      <c r="B312" s="3" t="s">
        <v>742</v>
      </c>
      <c r="C312" s="3" t="s">
        <v>428</v>
      </c>
      <c r="D312" s="3" t="s">
        <v>239</v>
      </c>
      <c r="E312" s="3" t="s">
        <v>142</v>
      </c>
      <c r="F312" s="3" t="s">
        <v>59</v>
      </c>
      <c r="G312" s="3" t="s">
        <v>356</v>
      </c>
      <c r="H312" s="3" t="s">
        <v>454</v>
      </c>
      <c r="I312" s="3" t="s">
        <v>165</v>
      </c>
      <c r="J312" s="3" t="s">
        <v>721</v>
      </c>
      <c r="K312" s="169">
        <v>48.0</v>
      </c>
      <c r="L312" s="169">
        <v>3.60538543993657</v>
      </c>
    </row>
    <row r="313">
      <c r="A313" s="3" t="s">
        <v>746</v>
      </c>
      <c r="B313" s="3" t="s">
        <v>744</v>
      </c>
      <c r="C313" s="3" t="s">
        <v>428</v>
      </c>
      <c r="D313" s="3" t="s">
        <v>239</v>
      </c>
      <c r="E313" s="3" t="s">
        <v>142</v>
      </c>
      <c r="F313" s="3" t="s">
        <v>59</v>
      </c>
      <c r="G313" s="3" t="s">
        <v>356</v>
      </c>
      <c r="H313" s="3" t="s">
        <v>376</v>
      </c>
      <c r="I313" s="3" t="s">
        <v>167</v>
      </c>
      <c r="J313" s="3" t="s">
        <v>721</v>
      </c>
      <c r="K313" s="169">
        <v>82.0</v>
      </c>
      <c r="L313" s="169">
        <v>3.80015599409119</v>
      </c>
    </row>
    <row r="314">
      <c r="A314" s="3" t="s">
        <v>747</v>
      </c>
      <c r="B314" s="3" t="s">
        <v>744</v>
      </c>
      <c r="C314" s="3" t="s">
        <v>428</v>
      </c>
      <c r="D314" s="3" t="s">
        <v>239</v>
      </c>
      <c r="E314" s="3" t="s">
        <v>142</v>
      </c>
      <c r="F314" s="3" t="s">
        <v>59</v>
      </c>
      <c r="G314" s="3" t="s">
        <v>356</v>
      </c>
      <c r="H314" s="3" t="s">
        <v>376</v>
      </c>
      <c r="I314" s="3" t="s">
        <v>157</v>
      </c>
      <c r="J314" s="3" t="s">
        <v>721</v>
      </c>
      <c r="K314" s="169">
        <v>36.0</v>
      </c>
      <c r="L314" s="169">
        <v>3.27945610006879</v>
      </c>
    </row>
    <row r="315">
      <c r="A315" s="3" t="s">
        <v>748</v>
      </c>
      <c r="B315" s="3" t="s">
        <v>744</v>
      </c>
      <c r="C315" s="3" t="s">
        <v>428</v>
      </c>
      <c r="D315" s="3" t="s">
        <v>239</v>
      </c>
      <c r="E315" s="3" t="s">
        <v>142</v>
      </c>
      <c r="F315" s="3" t="s">
        <v>59</v>
      </c>
      <c r="G315" s="3" t="s">
        <v>356</v>
      </c>
      <c r="H315" s="3" t="s">
        <v>376</v>
      </c>
      <c r="I315" s="3" t="s">
        <v>153</v>
      </c>
      <c r="J315" s="3" t="s">
        <v>721</v>
      </c>
      <c r="K315" s="169">
        <v>48.0</v>
      </c>
      <c r="L315" s="169">
        <v>2.41864408413376</v>
      </c>
    </row>
    <row r="316">
      <c r="A316" s="3" t="s">
        <v>749</v>
      </c>
      <c r="B316" s="3" t="s">
        <v>744</v>
      </c>
      <c r="C316" s="3" t="s">
        <v>428</v>
      </c>
      <c r="D316" s="3" t="s">
        <v>239</v>
      </c>
      <c r="E316" s="3" t="s">
        <v>142</v>
      </c>
      <c r="F316" s="3" t="s">
        <v>59</v>
      </c>
      <c r="G316" s="3" t="s">
        <v>356</v>
      </c>
      <c r="H316" s="3" t="s">
        <v>376</v>
      </c>
      <c r="I316" s="3" t="s">
        <v>165</v>
      </c>
      <c r="J316" s="3" t="s">
        <v>721</v>
      </c>
      <c r="K316" s="169">
        <v>28.0</v>
      </c>
      <c r="L316" s="169">
        <v>3.08360797154547</v>
      </c>
    </row>
    <row r="317">
      <c r="A317" s="3" t="s">
        <v>750</v>
      </c>
      <c r="B317" s="3" t="s">
        <v>742</v>
      </c>
      <c r="C317" s="3" t="s">
        <v>428</v>
      </c>
      <c r="D317" s="3" t="s">
        <v>239</v>
      </c>
      <c r="E317" s="3" t="s">
        <v>142</v>
      </c>
      <c r="F317" s="3" t="s">
        <v>59</v>
      </c>
      <c r="G317" s="3" t="s">
        <v>356</v>
      </c>
      <c r="H317" s="3" t="s">
        <v>454</v>
      </c>
      <c r="I317" s="3" t="s">
        <v>167</v>
      </c>
      <c r="J317" s="3" t="s">
        <v>721</v>
      </c>
      <c r="K317" s="169">
        <v>84.0</v>
      </c>
      <c r="L317" s="169">
        <v>3.94009600700962</v>
      </c>
    </row>
    <row r="318">
      <c r="A318" s="3" t="s">
        <v>751</v>
      </c>
      <c r="B318" s="3" t="s">
        <v>742</v>
      </c>
      <c r="C318" s="3" t="s">
        <v>428</v>
      </c>
      <c r="D318" s="3" t="s">
        <v>239</v>
      </c>
      <c r="E318" s="3" t="s">
        <v>142</v>
      </c>
      <c r="F318" s="3" t="s">
        <v>59</v>
      </c>
      <c r="G318" s="3" t="s">
        <v>356</v>
      </c>
      <c r="H318" s="3" t="s">
        <v>454</v>
      </c>
      <c r="I318" s="3" t="s">
        <v>355</v>
      </c>
      <c r="J318" s="3" t="s">
        <v>721</v>
      </c>
      <c r="K318" s="169">
        <v>41.0</v>
      </c>
      <c r="L318" s="169">
        <v>2.63024906659077</v>
      </c>
    </row>
    <row r="319">
      <c r="A319" s="3" t="s">
        <v>752</v>
      </c>
      <c r="B319" s="3" t="s">
        <v>742</v>
      </c>
      <c r="C319" s="3" t="s">
        <v>428</v>
      </c>
      <c r="D319" s="3" t="s">
        <v>239</v>
      </c>
      <c r="E319" s="3" t="s">
        <v>142</v>
      </c>
      <c r="F319" s="3" t="s">
        <v>59</v>
      </c>
      <c r="G319" s="3" t="s">
        <v>356</v>
      </c>
      <c r="H319" s="3" t="s">
        <v>454</v>
      </c>
      <c r="I319" s="3" t="s">
        <v>160</v>
      </c>
      <c r="J319" s="3" t="s">
        <v>721</v>
      </c>
      <c r="K319" s="169">
        <v>87.0</v>
      </c>
      <c r="L319" s="169">
        <v>3.67932410896082</v>
      </c>
    </row>
    <row r="320">
      <c r="A320" s="3" t="s">
        <v>753</v>
      </c>
      <c r="B320" s="3" t="s">
        <v>744</v>
      </c>
      <c r="C320" s="3" t="s">
        <v>428</v>
      </c>
      <c r="D320" s="3" t="s">
        <v>239</v>
      </c>
      <c r="E320" s="3" t="s">
        <v>142</v>
      </c>
      <c r="F320" s="3" t="s">
        <v>59</v>
      </c>
      <c r="G320" s="3" t="s">
        <v>356</v>
      </c>
      <c r="H320" s="3" t="s">
        <v>376</v>
      </c>
      <c r="I320" s="3" t="s">
        <v>160</v>
      </c>
      <c r="J320" s="3" t="s">
        <v>721</v>
      </c>
      <c r="K320" s="169">
        <v>38.0</v>
      </c>
      <c r="L320" s="169">
        <v>2.33967586863437</v>
      </c>
    </row>
    <row r="321">
      <c r="A321" s="3" t="s">
        <v>754</v>
      </c>
      <c r="B321" s="3" t="s">
        <v>755</v>
      </c>
      <c r="C321" s="3" t="s">
        <v>428</v>
      </c>
      <c r="D321" s="3" t="s">
        <v>239</v>
      </c>
      <c r="E321" s="3" t="s">
        <v>142</v>
      </c>
      <c r="F321" s="3" t="s">
        <v>59</v>
      </c>
      <c r="H321" s="3" t="s">
        <v>134</v>
      </c>
      <c r="I321" s="3" t="s">
        <v>135</v>
      </c>
      <c r="J321" s="3" t="s">
        <v>721</v>
      </c>
      <c r="K321" s="169">
        <v>58.0</v>
      </c>
      <c r="L321" s="169">
        <v>3.30719524735249</v>
      </c>
    </row>
    <row r="322">
      <c r="A322" s="3" t="s">
        <v>756</v>
      </c>
      <c r="B322" s="3" t="s">
        <v>755</v>
      </c>
      <c r="C322" s="3" t="s">
        <v>428</v>
      </c>
      <c r="D322" s="3" t="s">
        <v>239</v>
      </c>
      <c r="E322" s="3" t="s">
        <v>142</v>
      </c>
      <c r="F322" s="3" t="s">
        <v>59</v>
      </c>
      <c r="H322" s="3" t="s">
        <v>134</v>
      </c>
      <c r="I322" s="3" t="s">
        <v>139</v>
      </c>
      <c r="J322" s="3" t="s">
        <v>721</v>
      </c>
      <c r="K322" s="169">
        <v>29.0</v>
      </c>
      <c r="L322" s="169">
        <v>2.88938978521175</v>
      </c>
    </row>
    <row r="323">
      <c r="A323" s="3" t="s">
        <v>757</v>
      </c>
      <c r="B323" s="3" t="s">
        <v>755</v>
      </c>
      <c r="C323" s="3" t="s">
        <v>428</v>
      </c>
      <c r="D323" s="3" t="s">
        <v>239</v>
      </c>
      <c r="E323" s="3" t="s">
        <v>142</v>
      </c>
      <c r="F323" s="3" t="s">
        <v>59</v>
      </c>
      <c r="H323" s="3" t="s">
        <v>134</v>
      </c>
      <c r="I323" s="3" t="s">
        <v>144</v>
      </c>
      <c r="J323" s="3" t="s">
        <v>721</v>
      </c>
      <c r="K323" s="169">
        <v>25.0</v>
      </c>
      <c r="L323" s="169">
        <v>2.28688155401691</v>
      </c>
    </row>
    <row r="324">
      <c r="A324" s="3" t="s">
        <v>758</v>
      </c>
      <c r="B324" s="3" t="s">
        <v>755</v>
      </c>
      <c r="C324" s="3" t="s">
        <v>428</v>
      </c>
      <c r="D324" s="3" t="s">
        <v>239</v>
      </c>
      <c r="E324" s="3" t="s">
        <v>142</v>
      </c>
      <c r="F324" s="3" t="s">
        <v>59</v>
      </c>
      <c r="H324" s="3" t="s">
        <v>134</v>
      </c>
      <c r="I324" s="3" t="s">
        <v>146</v>
      </c>
      <c r="J324" s="3" t="s">
        <v>721</v>
      </c>
      <c r="K324" s="169">
        <v>44.0</v>
      </c>
      <c r="L324" s="169">
        <v>2.90236947952784</v>
      </c>
    </row>
    <row r="325">
      <c r="A325" s="3" t="s">
        <v>759</v>
      </c>
      <c r="B325" s="3" t="s">
        <v>760</v>
      </c>
      <c r="C325" s="3" t="s">
        <v>428</v>
      </c>
      <c r="D325" s="3" t="s">
        <v>239</v>
      </c>
      <c r="E325" s="3" t="s">
        <v>142</v>
      </c>
      <c r="F325" s="3" t="s">
        <v>59</v>
      </c>
      <c r="H325" s="3" t="s">
        <v>148</v>
      </c>
      <c r="I325" s="3" t="s">
        <v>149</v>
      </c>
      <c r="J325" s="3" t="s">
        <v>721</v>
      </c>
      <c r="K325" s="169">
        <v>115.0</v>
      </c>
      <c r="L325" s="169">
        <v>4.27341021435082</v>
      </c>
    </row>
    <row r="326">
      <c r="A326" s="3" t="s">
        <v>761</v>
      </c>
      <c r="B326" s="3" t="s">
        <v>755</v>
      </c>
      <c r="C326" s="3" t="s">
        <v>428</v>
      </c>
      <c r="D326" s="3" t="s">
        <v>239</v>
      </c>
      <c r="E326" s="3" t="s">
        <v>142</v>
      </c>
      <c r="F326" s="3" t="s">
        <v>59</v>
      </c>
      <c r="H326" s="3" t="s">
        <v>134</v>
      </c>
      <c r="I326" s="3" t="s">
        <v>141</v>
      </c>
      <c r="J326" s="3" t="s">
        <v>721</v>
      </c>
      <c r="K326" s="169">
        <v>61.0</v>
      </c>
      <c r="L326" s="169">
        <v>3.33067330266839</v>
      </c>
    </row>
    <row r="327">
      <c r="A327" s="3" t="s">
        <v>762</v>
      </c>
      <c r="B327" s="3" t="s">
        <v>760</v>
      </c>
      <c r="C327" s="3" t="s">
        <v>428</v>
      </c>
      <c r="D327" s="3" t="s">
        <v>239</v>
      </c>
      <c r="E327" s="3" t="s">
        <v>142</v>
      </c>
      <c r="F327" s="3" t="s">
        <v>59</v>
      </c>
      <c r="H327" s="3" t="s">
        <v>148</v>
      </c>
      <c r="I327" s="3" t="s">
        <v>141</v>
      </c>
      <c r="J327" s="3" t="s">
        <v>721</v>
      </c>
      <c r="K327" s="169">
        <v>59.0</v>
      </c>
      <c r="L327" s="169">
        <v>3.16897527957751</v>
      </c>
    </row>
    <row r="328">
      <c r="A328" s="3" t="s">
        <v>763</v>
      </c>
      <c r="B328" s="3" t="s">
        <v>764</v>
      </c>
      <c r="C328" s="3" t="s">
        <v>428</v>
      </c>
      <c r="D328" s="3" t="s">
        <v>239</v>
      </c>
      <c r="E328" s="3" t="s">
        <v>142</v>
      </c>
      <c r="F328" s="3" t="s">
        <v>59</v>
      </c>
      <c r="H328" s="3" t="s">
        <v>171</v>
      </c>
      <c r="I328" s="3" t="s">
        <v>172</v>
      </c>
      <c r="J328" s="3" t="s">
        <v>721</v>
      </c>
      <c r="K328" s="169">
        <v>77.0</v>
      </c>
      <c r="L328" s="169">
        <v>3.25311939362894</v>
      </c>
    </row>
    <row r="329">
      <c r="A329" s="3" t="s">
        <v>765</v>
      </c>
      <c r="B329" s="3" t="s">
        <v>766</v>
      </c>
      <c r="C329" s="3" t="s">
        <v>477</v>
      </c>
      <c r="D329" s="3" t="s">
        <v>161</v>
      </c>
      <c r="E329" s="3" t="s">
        <v>181</v>
      </c>
      <c r="F329" s="3" t="s">
        <v>44</v>
      </c>
      <c r="G329" s="3" t="s">
        <v>348</v>
      </c>
      <c r="H329" s="3" t="s">
        <v>353</v>
      </c>
      <c r="I329" s="3" t="s">
        <v>160</v>
      </c>
      <c r="J329" s="3" t="s">
        <v>429</v>
      </c>
      <c r="K329" s="169">
        <v>77.0</v>
      </c>
      <c r="L329" s="169">
        <v>3.2941152305776</v>
      </c>
    </row>
    <row r="330">
      <c r="A330" s="3" t="s">
        <v>767</v>
      </c>
      <c r="B330" s="3" t="s">
        <v>766</v>
      </c>
      <c r="C330" s="3" t="s">
        <v>477</v>
      </c>
      <c r="D330" s="3" t="s">
        <v>161</v>
      </c>
      <c r="E330" s="3" t="s">
        <v>181</v>
      </c>
      <c r="F330" s="3" t="s">
        <v>44</v>
      </c>
      <c r="G330" s="3" t="s">
        <v>348</v>
      </c>
      <c r="H330" s="3" t="s">
        <v>353</v>
      </c>
      <c r="I330" s="3" t="s">
        <v>153</v>
      </c>
      <c r="J330" s="3" t="s">
        <v>429</v>
      </c>
      <c r="K330" s="169">
        <v>21.0</v>
      </c>
      <c r="L330" s="169">
        <v>2.26845746284085</v>
      </c>
    </row>
    <row r="331">
      <c r="A331" s="3" t="s">
        <v>768</v>
      </c>
      <c r="B331" s="3" t="s">
        <v>769</v>
      </c>
      <c r="C331" s="3" t="s">
        <v>477</v>
      </c>
      <c r="D331" s="3" t="s">
        <v>161</v>
      </c>
      <c r="E331" s="3" t="s">
        <v>181</v>
      </c>
      <c r="F331" s="3" t="s">
        <v>44</v>
      </c>
      <c r="G331" s="3" t="s">
        <v>348</v>
      </c>
      <c r="H331" s="3" t="s">
        <v>349</v>
      </c>
      <c r="I331" s="3" t="s">
        <v>153</v>
      </c>
      <c r="J331" s="3" t="s">
        <v>429</v>
      </c>
      <c r="K331" s="169">
        <v>67.0</v>
      </c>
      <c r="L331" s="169">
        <v>3.61399512948587</v>
      </c>
    </row>
    <row r="332">
      <c r="A332" s="3" t="s">
        <v>770</v>
      </c>
      <c r="B332" s="3" t="s">
        <v>769</v>
      </c>
      <c r="C332" s="3" t="s">
        <v>477</v>
      </c>
      <c r="D332" s="3" t="s">
        <v>161</v>
      </c>
      <c r="E332" s="3" t="s">
        <v>181</v>
      </c>
      <c r="F332" s="3" t="s">
        <v>44</v>
      </c>
      <c r="G332" s="3" t="s">
        <v>348</v>
      </c>
      <c r="H332" s="3" t="s">
        <v>349</v>
      </c>
      <c r="I332" s="3" t="s">
        <v>160</v>
      </c>
      <c r="J332" s="3" t="s">
        <v>429</v>
      </c>
      <c r="K332" s="169">
        <v>53.0</v>
      </c>
      <c r="L332" s="169">
        <v>3.48387794558848</v>
      </c>
    </row>
    <row r="333">
      <c r="A333" s="3" t="s">
        <v>771</v>
      </c>
      <c r="B333" s="3" t="s">
        <v>766</v>
      </c>
      <c r="C333" s="3" t="s">
        <v>477</v>
      </c>
      <c r="D333" s="3" t="s">
        <v>161</v>
      </c>
      <c r="E333" s="3" t="s">
        <v>181</v>
      </c>
      <c r="F333" s="3" t="s">
        <v>44</v>
      </c>
      <c r="G333" s="3" t="s">
        <v>348</v>
      </c>
      <c r="H333" s="3" t="s">
        <v>353</v>
      </c>
      <c r="I333" s="3" t="s">
        <v>355</v>
      </c>
      <c r="J333" s="3" t="s">
        <v>429</v>
      </c>
      <c r="K333" s="169">
        <v>80.0</v>
      </c>
      <c r="L333" s="169">
        <v>3.61846047723379</v>
      </c>
    </row>
    <row r="334">
      <c r="A334" s="3" t="s">
        <v>772</v>
      </c>
      <c r="B334" s="3" t="s">
        <v>773</v>
      </c>
      <c r="C334" s="3" t="s">
        <v>477</v>
      </c>
      <c r="D334" s="3" t="s">
        <v>161</v>
      </c>
      <c r="E334" s="3" t="s">
        <v>181</v>
      </c>
      <c r="F334" s="3" t="s">
        <v>44</v>
      </c>
      <c r="G334" s="3" t="s">
        <v>348</v>
      </c>
      <c r="H334" s="3" t="s">
        <v>359</v>
      </c>
      <c r="I334" s="3" t="s">
        <v>153</v>
      </c>
      <c r="J334" s="3" t="s">
        <v>429</v>
      </c>
      <c r="K334" s="169">
        <v>45.0</v>
      </c>
      <c r="L334" s="169">
        <v>2.76340867283306</v>
      </c>
    </row>
    <row r="335">
      <c r="A335" s="3" t="s">
        <v>774</v>
      </c>
      <c r="B335" s="3" t="s">
        <v>766</v>
      </c>
      <c r="C335" s="3" t="s">
        <v>477</v>
      </c>
      <c r="D335" s="3" t="s">
        <v>161</v>
      </c>
      <c r="E335" s="3" t="s">
        <v>181</v>
      </c>
      <c r="F335" s="3" t="s">
        <v>44</v>
      </c>
      <c r="G335" s="3" t="s">
        <v>348</v>
      </c>
      <c r="H335" s="3" t="s">
        <v>353</v>
      </c>
      <c r="I335" s="3" t="s">
        <v>165</v>
      </c>
      <c r="J335" s="3" t="s">
        <v>429</v>
      </c>
      <c r="K335" s="169">
        <v>41.0</v>
      </c>
      <c r="L335" s="169">
        <v>3.38481439742037</v>
      </c>
    </row>
    <row r="336">
      <c r="A336" s="3" t="s">
        <v>775</v>
      </c>
      <c r="B336" s="3" t="s">
        <v>773</v>
      </c>
      <c r="C336" s="3" t="s">
        <v>477</v>
      </c>
      <c r="D336" s="3" t="s">
        <v>161</v>
      </c>
      <c r="E336" s="3" t="s">
        <v>181</v>
      </c>
      <c r="F336" s="3" t="s">
        <v>44</v>
      </c>
      <c r="G336" s="3" t="s">
        <v>348</v>
      </c>
      <c r="H336" s="3" t="s">
        <v>359</v>
      </c>
      <c r="I336" s="3" t="s">
        <v>157</v>
      </c>
      <c r="J336" s="3" t="s">
        <v>429</v>
      </c>
      <c r="K336" s="169">
        <v>58.0</v>
      </c>
      <c r="L336" s="169">
        <v>2.41519958877611</v>
      </c>
    </row>
    <row r="337">
      <c r="A337" s="3" t="s">
        <v>776</v>
      </c>
      <c r="B337" s="3" t="s">
        <v>769</v>
      </c>
      <c r="C337" s="3" t="s">
        <v>477</v>
      </c>
      <c r="D337" s="3" t="s">
        <v>161</v>
      </c>
      <c r="E337" s="3" t="s">
        <v>181</v>
      </c>
      <c r="F337" s="3" t="s">
        <v>44</v>
      </c>
      <c r="G337" s="3" t="s">
        <v>348</v>
      </c>
      <c r="H337" s="3" t="s">
        <v>349</v>
      </c>
      <c r="I337" s="3" t="s">
        <v>167</v>
      </c>
      <c r="J337" s="3" t="s">
        <v>429</v>
      </c>
      <c r="K337" s="169">
        <v>20.0</v>
      </c>
      <c r="L337" s="169">
        <v>2.34868169957849</v>
      </c>
    </row>
    <row r="338">
      <c r="A338" s="3" t="s">
        <v>777</v>
      </c>
      <c r="B338" s="3" t="s">
        <v>769</v>
      </c>
      <c r="C338" s="3" t="s">
        <v>477</v>
      </c>
      <c r="D338" s="3" t="s">
        <v>161</v>
      </c>
      <c r="E338" s="3" t="s">
        <v>181</v>
      </c>
      <c r="F338" s="3" t="s">
        <v>44</v>
      </c>
      <c r="G338" s="3" t="s">
        <v>348</v>
      </c>
      <c r="H338" s="3" t="s">
        <v>349</v>
      </c>
      <c r="I338" s="3" t="s">
        <v>165</v>
      </c>
      <c r="J338" s="3" t="s">
        <v>429</v>
      </c>
      <c r="K338" s="169">
        <v>25.0</v>
      </c>
      <c r="L338" s="169">
        <v>3.06991139967844</v>
      </c>
    </row>
    <row r="339">
      <c r="A339" s="3" t="s">
        <v>778</v>
      </c>
      <c r="B339" s="3" t="s">
        <v>773</v>
      </c>
      <c r="C339" s="3" t="s">
        <v>477</v>
      </c>
      <c r="D339" s="3" t="s">
        <v>161</v>
      </c>
      <c r="E339" s="3" t="s">
        <v>181</v>
      </c>
      <c r="F339" s="3" t="s">
        <v>44</v>
      </c>
      <c r="G339" s="3" t="s">
        <v>348</v>
      </c>
      <c r="H339" s="3" t="s">
        <v>359</v>
      </c>
      <c r="I339" s="3" t="s">
        <v>167</v>
      </c>
      <c r="J339" s="3" t="s">
        <v>429</v>
      </c>
      <c r="K339" s="169">
        <v>0.0</v>
      </c>
      <c r="L339" s="169">
        <v>0.0</v>
      </c>
    </row>
    <row r="340">
      <c r="A340" s="3" t="s">
        <v>779</v>
      </c>
      <c r="B340" s="3" t="s">
        <v>773</v>
      </c>
      <c r="C340" s="3" t="s">
        <v>477</v>
      </c>
      <c r="D340" s="3" t="s">
        <v>161</v>
      </c>
      <c r="E340" s="3" t="s">
        <v>181</v>
      </c>
      <c r="F340" s="3" t="s">
        <v>44</v>
      </c>
      <c r="G340" s="3" t="s">
        <v>348</v>
      </c>
      <c r="H340" s="3" t="s">
        <v>359</v>
      </c>
      <c r="I340" s="3" t="s">
        <v>160</v>
      </c>
      <c r="J340" s="3" t="s">
        <v>429</v>
      </c>
      <c r="K340" s="169">
        <v>0.0</v>
      </c>
      <c r="L340" s="169">
        <v>0.0</v>
      </c>
    </row>
    <row r="341">
      <c r="A341" s="3" t="s">
        <v>780</v>
      </c>
      <c r="B341" s="3" t="s">
        <v>766</v>
      </c>
      <c r="C341" s="3" t="s">
        <v>477</v>
      </c>
      <c r="D341" s="3" t="s">
        <v>161</v>
      </c>
      <c r="E341" s="3" t="s">
        <v>181</v>
      </c>
      <c r="F341" s="3" t="s">
        <v>44</v>
      </c>
      <c r="G341" s="3" t="s">
        <v>348</v>
      </c>
      <c r="H341" s="3" t="s">
        <v>353</v>
      </c>
      <c r="I341" s="3" t="s">
        <v>167</v>
      </c>
      <c r="J341" s="3" t="s">
        <v>429</v>
      </c>
      <c r="K341" s="169">
        <v>0.0</v>
      </c>
      <c r="L341" s="169">
        <v>0.0</v>
      </c>
    </row>
    <row r="342">
      <c r="A342" s="3" t="s">
        <v>781</v>
      </c>
      <c r="B342" s="3" t="s">
        <v>773</v>
      </c>
      <c r="C342" s="3" t="s">
        <v>477</v>
      </c>
      <c r="D342" s="3" t="s">
        <v>161</v>
      </c>
      <c r="E342" s="3" t="s">
        <v>181</v>
      </c>
      <c r="F342" s="3" t="s">
        <v>44</v>
      </c>
      <c r="G342" s="3" t="s">
        <v>348</v>
      </c>
      <c r="H342" s="3" t="s">
        <v>359</v>
      </c>
      <c r="I342" s="3" t="s">
        <v>165</v>
      </c>
      <c r="J342" s="3" t="s">
        <v>429</v>
      </c>
      <c r="K342" s="169">
        <v>0.0</v>
      </c>
      <c r="L342" s="169">
        <v>0.0</v>
      </c>
    </row>
    <row r="343">
      <c r="A343" s="3" t="s">
        <v>782</v>
      </c>
      <c r="B343" s="3" t="s">
        <v>769</v>
      </c>
      <c r="C343" s="3" t="s">
        <v>477</v>
      </c>
      <c r="D343" s="3" t="s">
        <v>161</v>
      </c>
      <c r="E343" s="3" t="s">
        <v>181</v>
      </c>
      <c r="F343" s="3" t="s">
        <v>44</v>
      </c>
      <c r="G343" s="3" t="s">
        <v>348</v>
      </c>
      <c r="H343" s="3" t="s">
        <v>349</v>
      </c>
      <c r="I343" s="3" t="s">
        <v>163</v>
      </c>
      <c r="J343" s="3" t="s">
        <v>429</v>
      </c>
      <c r="K343" s="169">
        <v>0.0</v>
      </c>
      <c r="L343" s="169">
        <v>0.0</v>
      </c>
    </row>
    <row r="344">
      <c r="A344" s="3" t="s">
        <v>783</v>
      </c>
      <c r="B344" s="3" t="s">
        <v>773</v>
      </c>
      <c r="C344" s="3" t="s">
        <v>477</v>
      </c>
      <c r="D344" s="3" t="s">
        <v>161</v>
      </c>
      <c r="E344" s="3" t="s">
        <v>181</v>
      </c>
      <c r="F344" s="3" t="s">
        <v>44</v>
      </c>
      <c r="G344" s="3" t="s">
        <v>348</v>
      </c>
      <c r="H344" s="3" t="s">
        <v>359</v>
      </c>
      <c r="I344" s="3" t="s">
        <v>355</v>
      </c>
      <c r="J344" s="3" t="s">
        <v>429</v>
      </c>
      <c r="K344" s="169">
        <v>0.0</v>
      </c>
      <c r="L344" s="169">
        <v>0.0</v>
      </c>
    </row>
    <row r="345">
      <c r="A345" s="3" t="s">
        <v>784</v>
      </c>
      <c r="B345" s="3" t="s">
        <v>785</v>
      </c>
      <c r="C345" s="3" t="s">
        <v>477</v>
      </c>
      <c r="D345" s="3" t="s">
        <v>161</v>
      </c>
      <c r="E345" s="3" t="s">
        <v>181</v>
      </c>
      <c r="F345" s="3" t="s">
        <v>44</v>
      </c>
      <c r="G345" s="3" t="s">
        <v>356</v>
      </c>
      <c r="H345" s="3" t="s">
        <v>376</v>
      </c>
      <c r="I345" s="3" t="s">
        <v>160</v>
      </c>
      <c r="J345" s="3" t="s">
        <v>429</v>
      </c>
      <c r="K345" s="169">
        <v>0.0</v>
      </c>
      <c r="L345" s="169">
        <v>0.0</v>
      </c>
    </row>
    <row r="346">
      <c r="A346" s="3" t="s">
        <v>786</v>
      </c>
      <c r="B346" s="3" t="s">
        <v>785</v>
      </c>
      <c r="C346" s="3" t="s">
        <v>477</v>
      </c>
      <c r="D346" s="3" t="s">
        <v>161</v>
      </c>
      <c r="E346" s="3" t="s">
        <v>181</v>
      </c>
      <c r="F346" s="3" t="s">
        <v>44</v>
      </c>
      <c r="G346" s="3" t="s">
        <v>356</v>
      </c>
      <c r="H346" s="3" t="s">
        <v>376</v>
      </c>
      <c r="I346" s="3" t="s">
        <v>355</v>
      </c>
      <c r="J346" s="3" t="s">
        <v>429</v>
      </c>
      <c r="K346" s="169">
        <v>0.0</v>
      </c>
      <c r="L346" s="169">
        <v>0.0</v>
      </c>
    </row>
    <row r="347">
      <c r="A347" s="3" t="s">
        <v>787</v>
      </c>
      <c r="B347" s="3" t="s">
        <v>785</v>
      </c>
      <c r="C347" s="3" t="s">
        <v>477</v>
      </c>
      <c r="D347" s="3" t="s">
        <v>161</v>
      </c>
      <c r="E347" s="3" t="s">
        <v>181</v>
      </c>
      <c r="F347" s="3" t="s">
        <v>44</v>
      </c>
      <c r="G347" s="3" t="s">
        <v>356</v>
      </c>
      <c r="H347" s="3" t="s">
        <v>376</v>
      </c>
      <c r="I347" s="3" t="s">
        <v>165</v>
      </c>
      <c r="J347" s="3" t="s">
        <v>429</v>
      </c>
      <c r="K347" s="169">
        <v>0.0</v>
      </c>
      <c r="L347" s="169">
        <v>0.0</v>
      </c>
    </row>
    <row r="348">
      <c r="A348" s="3" t="s">
        <v>788</v>
      </c>
      <c r="B348" s="3" t="s">
        <v>785</v>
      </c>
      <c r="C348" s="3" t="s">
        <v>477</v>
      </c>
      <c r="D348" s="3" t="s">
        <v>161</v>
      </c>
      <c r="E348" s="3" t="s">
        <v>181</v>
      </c>
      <c r="F348" s="3" t="s">
        <v>44</v>
      </c>
      <c r="G348" s="3" t="s">
        <v>356</v>
      </c>
      <c r="H348" s="3" t="s">
        <v>376</v>
      </c>
      <c r="I348" s="3" t="s">
        <v>167</v>
      </c>
      <c r="J348" s="3" t="s">
        <v>429</v>
      </c>
      <c r="K348" s="169">
        <v>0.0</v>
      </c>
      <c r="L348" s="169">
        <v>0.0</v>
      </c>
    </row>
    <row r="349">
      <c r="A349" s="3" t="s">
        <v>789</v>
      </c>
      <c r="B349" s="3" t="s">
        <v>785</v>
      </c>
      <c r="C349" s="3" t="s">
        <v>477</v>
      </c>
      <c r="D349" s="3" t="s">
        <v>161</v>
      </c>
      <c r="E349" s="3" t="s">
        <v>181</v>
      </c>
      <c r="F349" s="3" t="s">
        <v>44</v>
      </c>
      <c r="G349" s="3" t="s">
        <v>356</v>
      </c>
      <c r="H349" s="3" t="s">
        <v>376</v>
      </c>
      <c r="I349" s="3" t="s">
        <v>153</v>
      </c>
      <c r="J349" s="3" t="s">
        <v>429</v>
      </c>
      <c r="K349" s="169">
        <v>0.0</v>
      </c>
      <c r="L349" s="169">
        <v>0.0</v>
      </c>
    </row>
    <row r="350">
      <c r="A350" s="3" t="s">
        <v>790</v>
      </c>
      <c r="B350" s="3" t="s">
        <v>791</v>
      </c>
      <c r="C350" s="3" t="s">
        <v>477</v>
      </c>
      <c r="D350" s="3" t="s">
        <v>161</v>
      </c>
      <c r="E350" s="3" t="s">
        <v>181</v>
      </c>
      <c r="F350" s="3" t="s">
        <v>44</v>
      </c>
      <c r="H350" s="3" t="s">
        <v>134</v>
      </c>
      <c r="I350" s="3" t="s">
        <v>139</v>
      </c>
      <c r="J350" s="3" t="s">
        <v>429</v>
      </c>
      <c r="K350" s="169">
        <v>71.0</v>
      </c>
      <c r="L350" s="169">
        <v>3.44922809213369</v>
      </c>
    </row>
    <row r="351">
      <c r="A351" s="3" t="s">
        <v>792</v>
      </c>
      <c r="B351" s="3" t="s">
        <v>793</v>
      </c>
      <c r="C351" s="3" t="s">
        <v>477</v>
      </c>
      <c r="D351" s="3" t="s">
        <v>161</v>
      </c>
      <c r="E351" s="3" t="s">
        <v>181</v>
      </c>
      <c r="F351" s="3" t="s">
        <v>44</v>
      </c>
      <c r="H351" s="3" t="s">
        <v>171</v>
      </c>
      <c r="I351" s="3" t="s">
        <v>172</v>
      </c>
      <c r="J351" s="3" t="s">
        <v>429</v>
      </c>
      <c r="K351" s="169">
        <v>51.0</v>
      </c>
      <c r="L351" s="169">
        <v>3.33945328916458</v>
      </c>
    </row>
    <row r="352">
      <c r="A352" s="3" t="s">
        <v>794</v>
      </c>
      <c r="B352" s="3" t="s">
        <v>791</v>
      </c>
      <c r="C352" s="3" t="s">
        <v>477</v>
      </c>
      <c r="D352" s="3" t="s">
        <v>161</v>
      </c>
      <c r="E352" s="3" t="s">
        <v>181</v>
      </c>
      <c r="F352" s="3" t="s">
        <v>44</v>
      </c>
      <c r="H352" s="3" t="s">
        <v>134</v>
      </c>
      <c r="I352" s="3" t="s">
        <v>141</v>
      </c>
      <c r="J352" s="3" t="s">
        <v>429</v>
      </c>
      <c r="K352" s="169">
        <v>54.0</v>
      </c>
      <c r="L352" s="169">
        <v>2.96459443636162</v>
      </c>
    </row>
    <row r="353">
      <c r="A353" s="3" t="s">
        <v>795</v>
      </c>
      <c r="B353" s="3" t="s">
        <v>796</v>
      </c>
      <c r="C353" s="3" t="s">
        <v>477</v>
      </c>
      <c r="D353" s="3" t="s">
        <v>161</v>
      </c>
      <c r="E353" s="3" t="s">
        <v>181</v>
      </c>
      <c r="F353" s="3" t="s">
        <v>44</v>
      </c>
      <c r="H353" s="3" t="s">
        <v>148</v>
      </c>
      <c r="I353" s="3" t="s">
        <v>141</v>
      </c>
      <c r="J353" s="3" t="s">
        <v>429</v>
      </c>
      <c r="K353" s="169">
        <v>0.0</v>
      </c>
      <c r="L353" s="169">
        <v>0.0</v>
      </c>
    </row>
    <row r="354">
      <c r="A354" s="3" t="s">
        <v>797</v>
      </c>
      <c r="B354" s="3" t="s">
        <v>796</v>
      </c>
      <c r="C354" s="3" t="s">
        <v>477</v>
      </c>
      <c r="D354" s="3" t="s">
        <v>161</v>
      </c>
      <c r="E354" s="3" t="s">
        <v>181</v>
      </c>
      <c r="F354" s="3" t="s">
        <v>44</v>
      </c>
      <c r="H354" s="3" t="s">
        <v>148</v>
      </c>
      <c r="I354" s="3" t="s">
        <v>149</v>
      </c>
      <c r="J354" s="3" t="s">
        <v>429</v>
      </c>
      <c r="K354" s="169">
        <v>0.0</v>
      </c>
      <c r="L354" s="169">
        <v>0.0</v>
      </c>
    </row>
    <row r="355">
      <c r="A355" s="3" t="s">
        <v>798</v>
      </c>
      <c r="B355" s="3" t="s">
        <v>791</v>
      </c>
      <c r="C355" s="3" t="s">
        <v>477</v>
      </c>
      <c r="D355" s="3" t="s">
        <v>161</v>
      </c>
      <c r="E355" s="3" t="s">
        <v>181</v>
      </c>
      <c r="F355" s="3" t="s">
        <v>44</v>
      </c>
      <c r="H355" s="3" t="s">
        <v>134</v>
      </c>
      <c r="I355" s="3" t="s">
        <v>135</v>
      </c>
      <c r="J355" s="3" t="s">
        <v>429</v>
      </c>
      <c r="K355" s="169">
        <v>0.0</v>
      </c>
      <c r="L355" s="169">
        <v>0.0</v>
      </c>
    </row>
    <row r="356">
      <c r="A356" s="3" t="s">
        <v>799</v>
      </c>
      <c r="B356" s="3" t="s">
        <v>791</v>
      </c>
      <c r="C356" s="3" t="s">
        <v>477</v>
      </c>
      <c r="D356" s="3" t="s">
        <v>161</v>
      </c>
      <c r="E356" s="3" t="s">
        <v>181</v>
      </c>
      <c r="F356" s="3" t="s">
        <v>44</v>
      </c>
      <c r="H356" s="3" t="s">
        <v>134</v>
      </c>
      <c r="I356" s="3" t="s">
        <v>146</v>
      </c>
      <c r="J356" s="3" t="s">
        <v>429</v>
      </c>
      <c r="K356" s="169">
        <v>0.0</v>
      </c>
      <c r="L356" s="169">
        <v>0.0</v>
      </c>
    </row>
    <row r="357">
      <c r="A357" s="3" t="s">
        <v>800</v>
      </c>
      <c r="B357" s="3" t="s">
        <v>791</v>
      </c>
      <c r="C357" s="3" t="s">
        <v>477</v>
      </c>
      <c r="D357" s="3" t="s">
        <v>161</v>
      </c>
      <c r="E357" s="3" t="s">
        <v>181</v>
      </c>
      <c r="F357" s="3" t="s">
        <v>44</v>
      </c>
      <c r="H357" s="3" t="s">
        <v>134</v>
      </c>
      <c r="I357" s="3" t="s">
        <v>144</v>
      </c>
      <c r="J357" s="3" t="s">
        <v>429</v>
      </c>
      <c r="K357" s="169">
        <v>0.0</v>
      </c>
      <c r="L357" s="169">
        <v>0.0</v>
      </c>
    </row>
    <row r="358">
      <c r="A358" s="3" t="s">
        <v>801</v>
      </c>
      <c r="B358" s="3" t="s">
        <v>802</v>
      </c>
      <c r="D358" s="3" t="s">
        <v>247</v>
      </c>
      <c r="E358" s="3" t="s">
        <v>140</v>
      </c>
      <c r="F358" s="3" t="s">
        <v>74</v>
      </c>
      <c r="G358" s="3" t="s">
        <v>348</v>
      </c>
      <c r="H358" s="3" t="s">
        <v>349</v>
      </c>
      <c r="I358" s="3" t="s">
        <v>153</v>
      </c>
      <c r="J358" s="3" t="s">
        <v>803</v>
      </c>
      <c r="K358" s="169">
        <v>23.0</v>
      </c>
      <c r="L358" s="169">
        <v>2.30290221607491</v>
      </c>
    </row>
    <row r="359">
      <c r="A359" s="3" t="s">
        <v>804</v>
      </c>
      <c r="B359" s="3" t="s">
        <v>805</v>
      </c>
      <c r="D359" s="3" t="s">
        <v>247</v>
      </c>
      <c r="E359" s="3" t="s">
        <v>140</v>
      </c>
      <c r="F359" s="3" t="s">
        <v>74</v>
      </c>
      <c r="G359" s="3" t="s">
        <v>348</v>
      </c>
      <c r="H359" s="3" t="s">
        <v>353</v>
      </c>
      <c r="I359" s="3" t="s">
        <v>153</v>
      </c>
      <c r="J359" s="3" t="s">
        <v>803</v>
      </c>
      <c r="K359" s="169">
        <v>53.0</v>
      </c>
      <c r="L359" s="169">
        <v>3.24722222610349</v>
      </c>
    </row>
    <row r="360">
      <c r="A360" s="3" t="s">
        <v>806</v>
      </c>
      <c r="B360" s="3" t="s">
        <v>805</v>
      </c>
      <c r="D360" s="3" t="s">
        <v>247</v>
      </c>
      <c r="E360" s="3" t="s">
        <v>140</v>
      </c>
      <c r="F360" s="3" t="s">
        <v>74</v>
      </c>
      <c r="G360" s="3" t="s">
        <v>348</v>
      </c>
      <c r="H360" s="3" t="s">
        <v>353</v>
      </c>
      <c r="I360" s="3" t="s">
        <v>160</v>
      </c>
      <c r="J360" s="3" t="s">
        <v>803</v>
      </c>
      <c r="K360" s="169">
        <v>44.0</v>
      </c>
      <c r="L360" s="169">
        <v>3.11061553366881</v>
      </c>
    </row>
    <row r="361">
      <c r="A361" s="3" t="s">
        <v>807</v>
      </c>
      <c r="B361" s="3" t="s">
        <v>808</v>
      </c>
      <c r="D361" s="3" t="s">
        <v>247</v>
      </c>
      <c r="E361" s="3" t="s">
        <v>140</v>
      </c>
      <c r="F361" s="3" t="s">
        <v>74</v>
      </c>
      <c r="G361" s="3" t="s">
        <v>348</v>
      </c>
      <c r="H361" s="3" t="s">
        <v>359</v>
      </c>
      <c r="I361" s="3" t="s">
        <v>157</v>
      </c>
      <c r="J361" s="3" t="s">
        <v>803</v>
      </c>
      <c r="K361" s="169">
        <v>49.0</v>
      </c>
      <c r="L361" s="169">
        <v>3.30465505706522</v>
      </c>
    </row>
    <row r="362">
      <c r="A362" s="3" t="s">
        <v>809</v>
      </c>
      <c r="B362" s="3" t="s">
        <v>808</v>
      </c>
      <c r="D362" s="3" t="s">
        <v>247</v>
      </c>
      <c r="E362" s="3" t="s">
        <v>140</v>
      </c>
      <c r="F362" s="3" t="s">
        <v>74</v>
      </c>
      <c r="G362" s="3" t="s">
        <v>348</v>
      </c>
      <c r="H362" s="3" t="s">
        <v>359</v>
      </c>
      <c r="I362" s="3" t="s">
        <v>160</v>
      </c>
      <c r="J362" s="3" t="s">
        <v>803</v>
      </c>
      <c r="K362" s="169">
        <v>58.0</v>
      </c>
      <c r="L362" s="169">
        <v>3.62257018788956</v>
      </c>
    </row>
    <row r="363">
      <c r="A363" s="3" t="s">
        <v>810</v>
      </c>
      <c r="B363" s="3" t="s">
        <v>808</v>
      </c>
      <c r="D363" s="3" t="s">
        <v>247</v>
      </c>
      <c r="E363" s="3" t="s">
        <v>140</v>
      </c>
      <c r="F363" s="3" t="s">
        <v>74</v>
      </c>
      <c r="G363" s="3" t="s">
        <v>348</v>
      </c>
      <c r="H363" s="3" t="s">
        <v>359</v>
      </c>
      <c r="I363" s="3" t="s">
        <v>165</v>
      </c>
      <c r="J363" s="3" t="s">
        <v>803</v>
      </c>
      <c r="K363" s="169">
        <v>22.0</v>
      </c>
      <c r="L363" s="169">
        <v>2.41822398886938</v>
      </c>
    </row>
    <row r="364">
      <c r="A364" s="3" t="s">
        <v>811</v>
      </c>
      <c r="B364" s="3" t="s">
        <v>808</v>
      </c>
      <c r="D364" s="3" t="s">
        <v>247</v>
      </c>
      <c r="E364" s="3" t="s">
        <v>140</v>
      </c>
      <c r="F364" s="3" t="s">
        <v>74</v>
      </c>
      <c r="G364" s="3" t="s">
        <v>348</v>
      </c>
      <c r="H364" s="3" t="s">
        <v>359</v>
      </c>
      <c r="I364" s="3" t="s">
        <v>167</v>
      </c>
      <c r="J364" s="3" t="s">
        <v>803</v>
      </c>
      <c r="K364" s="169">
        <v>51.0</v>
      </c>
      <c r="L364" s="169">
        <v>2.3202608023617</v>
      </c>
    </row>
    <row r="365">
      <c r="A365" s="3" t="s">
        <v>812</v>
      </c>
      <c r="B365" s="3" t="s">
        <v>808</v>
      </c>
      <c r="D365" s="3" t="s">
        <v>247</v>
      </c>
      <c r="E365" s="3" t="s">
        <v>140</v>
      </c>
      <c r="F365" s="3" t="s">
        <v>74</v>
      </c>
      <c r="G365" s="3" t="s">
        <v>348</v>
      </c>
      <c r="H365" s="3" t="s">
        <v>359</v>
      </c>
      <c r="I365" s="3" t="s">
        <v>153</v>
      </c>
      <c r="J365" s="3" t="s">
        <v>803</v>
      </c>
      <c r="K365" s="169">
        <v>15.0</v>
      </c>
      <c r="L365" s="169">
        <v>1.14056040143302</v>
      </c>
    </row>
    <row r="366">
      <c r="A366" s="3" t="s">
        <v>813</v>
      </c>
      <c r="B366" s="3" t="s">
        <v>802</v>
      </c>
      <c r="D366" s="3" t="s">
        <v>247</v>
      </c>
      <c r="E366" s="3" t="s">
        <v>140</v>
      </c>
      <c r="F366" s="3" t="s">
        <v>74</v>
      </c>
      <c r="G366" s="3" t="s">
        <v>348</v>
      </c>
      <c r="H366" s="3" t="s">
        <v>349</v>
      </c>
      <c r="I366" s="3" t="s">
        <v>167</v>
      </c>
      <c r="J366" s="3" t="s">
        <v>803</v>
      </c>
      <c r="K366" s="169">
        <v>14.0</v>
      </c>
      <c r="L366" s="169">
        <v>2.18355926924448</v>
      </c>
    </row>
    <row r="367">
      <c r="A367" s="3" t="s">
        <v>814</v>
      </c>
      <c r="B367" s="3" t="s">
        <v>805</v>
      </c>
      <c r="D367" s="3" t="s">
        <v>247</v>
      </c>
      <c r="E367" s="3" t="s">
        <v>140</v>
      </c>
      <c r="F367" s="3" t="s">
        <v>74</v>
      </c>
      <c r="G367" s="3" t="s">
        <v>348</v>
      </c>
      <c r="H367" s="3" t="s">
        <v>353</v>
      </c>
      <c r="I367" s="3" t="s">
        <v>165</v>
      </c>
      <c r="J367" s="3" t="s">
        <v>803</v>
      </c>
      <c r="K367" s="169">
        <v>53.0</v>
      </c>
      <c r="L367" s="169">
        <v>3.66082256465797</v>
      </c>
    </row>
    <row r="368">
      <c r="A368" s="3" t="s">
        <v>815</v>
      </c>
      <c r="B368" s="3" t="s">
        <v>805</v>
      </c>
      <c r="D368" s="3" t="s">
        <v>247</v>
      </c>
      <c r="E368" s="3" t="s">
        <v>140</v>
      </c>
      <c r="F368" s="3" t="s">
        <v>74</v>
      </c>
      <c r="G368" s="3" t="s">
        <v>348</v>
      </c>
      <c r="H368" s="3" t="s">
        <v>353</v>
      </c>
      <c r="I368" s="3" t="s">
        <v>167</v>
      </c>
      <c r="J368" s="3" t="s">
        <v>803</v>
      </c>
      <c r="K368" s="169">
        <v>63.0</v>
      </c>
      <c r="L368" s="169">
        <v>3.58396621553562</v>
      </c>
    </row>
    <row r="369">
      <c r="A369" s="3" t="s">
        <v>816</v>
      </c>
      <c r="B369" s="3" t="s">
        <v>802</v>
      </c>
      <c r="D369" s="3" t="s">
        <v>247</v>
      </c>
      <c r="E369" s="3" t="s">
        <v>140</v>
      </c>
      <c r="F369" s="3" t="s">
        <v>74</v>
      </c>
      <c r="G369" s="3" t="s">
        <v>348</v>
      </c>
      <c r="H369" s="3" t="s">
        <v>349</v>
      </c>
      <c r="I369" s="3" t="s">
        <v>160</v>
      </c>
      <c r="J369" s="3" t="s">
        <v>803</v>
      </c>
      <c r="K369" s="169">
        <v>23.0</v>
      </c>
      <c r="L369" s="169">
        <v>2.84613008242665</v>
      </c>
    </row>
    <row r="370">
      <c r="A370" s="3" t="s">
        <v>817</v>
      </c>
      <c r="B370" s="3" t="s">
        <v>808</v>
      </c>
      <c r="D370" s="3" t="s">
        <v>247</v>
      </c>
      <c r="E370" s="3" t="s">
        <v>140</v>
      </c>
      <c r="F370" s="3" t="s">
        <v>74</v>
      </c>
      <c r="G370" s="3" t="s">
        <v>348</v>
      </c>
      <c r="H370" s="3" t="s">
        <v>359</v>
      </c>
      <c r="I370" s="3" t="s">
        <v>355</v>
      </c>
      <c r="J370" s="3" t="s">
        <v>803</v>
      </c>
      <c r="K370" s="169">
        <v>7.0</v>
      </c>
      <c r="L370" s="169">
        <v>0.201584671163285</v>
      </c>
    </row>
    <row r="371">
      <c r="A371" s="3" t="s">
        <v>818</v>
      </c>
      <c r="B371" s="3" t="s">
        <v>805</v>
      </c>
      <c r="D371" s="3" t="s">
        <v>247</v>
      </c>
      <c r="E371" s="3" t="s">
        <v>140</v>
      </c>
      <c r="F371" s="3" t="s">
        <v>74</v>
      </c>
      <c r="G371" s="3" t="s">
        <v>348</v>
      </c>
      <c r="H371" s="3" t="s">
        <v>353</v>
      </c>
      <c r="I371" s="3" t="s">
        <v>355</v>
      </c>
      <c r="J371" s="3" t="s">
        <v>803</v>
      </c>
      <c r="K371" s="169">
        <v>16.0</v>
      </c>
      <c r="L371" s="169">
        <v>1.53218154063735</v>
      </c>
    </row>
    <row r="372">
      <c r="A372" s="3" t="s">
        <v>819</v>
      </c>
      <c r="B372" s="3" t="s">
        <v>802</v>
      </c>
      <c r="D372" s="3" t="s">
        <v>247</v>
      </c>
      <c r="E372" s="3" t="s">
        <v>140</v>
      </c>
      <c r="F372" s="3" t="s">
        <v>74</v>
      </c>
      <c r="G372" s="3" t="s">
        <v>348</v>
      </c>
      <c r="H372" s="3" t="s">
        <v>349</v>
      </c>
      <c r="I372" s="3" t="s">
        <v>165</v>
      </c>
      <c r="J372" s="3" t="s">
        <v>803</v>
      </c>
      <c r="K372" s="169">
        <v>19.0</v>
      </c>
      <c r="L372" s="169">
        <v>1.89910135400349</v>
      </c>
    </row>
    <row r="373">
      <c r="A373" s="3" t="s">
        <v>820</v>
      </c>
      <c r="B373" s="3" t="s">
        <v>821</v>
      </c>
      <c r="D373" s="3" t="s">
        <v>247</v>
      </c>
      <c r="F373" s="3" t="s">
        <v>71</v>
      </c>
      <c r="G373" s="3" t="s">
        <v>348</v>
      </c>
      <c r="H373" s="3" t="s">
        <v>353</v>
      </c>
      <c r="I373" s="3" t="s">
        <v>355</v>
      </c>
      <c r="J373" s="3" t="s">
        <v>721</v>
      </c>
      <c r="K373" s="169">
        <v>48.0</v>
      </c>
      <c r="L373" s="169">
        <v>2.91433159943719</v>
      </c>
    </row>
    <row r="374">
      <c r="A374" s="3" t="s">
        <v>822</v>
      </c>
      <c r="B374" s="3" t="s">
        <v>823</v>
      </c>
      <c r="D374" s="3" t="s">
        <v>247</v>
      </c>
      <c r="F374" s="3" t="s">
        <v>71</v>
      </c>
      <c r="G374" s="3" t="s">
        <v>348</v>
      </c>
      <c r="H374" s="3" t="s">
        <v>359</v>
      </c>
      <c r="I374" s="3" t="s">
        <v>167</v>
      </c>
      <c r="J374" s="3" t="s">
        <v>721</v>
      </c>
      <c r="K374" s="169">
        <v>37.0</v>
      </c>
      <c r="L374" s="169">
        <v>2.70316202327632</v>
      </c>
    </row>
    <row r="375">
      <c r="A375" s="3" t="s">
        <v>824</v>
      </c>
      <c r="B375" s="3" t="s">
        <v>823</v>
      </c>
      <c r="D375" s="3" t="s">
        <v>247</v>
      </c>
      <c r="F375" s="3" t="s">
        <v>71</v>
      </c>
      <c r="G375" s="3" t="s">
        <v>348</v>
      </c>
      <c r="H375" s="3" t="s">
        <v>359</v>
      </c>
      <c r="I375" s="3" t="s">
        <v>160</v>
      </c>
      <c r="J375" s="3" t="s">
        <v>721</v>
      </c>
      <c r="K375" s="169">
        <v>41.0</v>
      </c>
      <c r="L375" s="169">
        <v>2.77317154414815</v>
      </c>
    </row>
    <row r="376">
      <c r="A376" s="3" t="s">
        <v>825</v>
      </c>
      <c r="B376" s="3" t="s">
        <v>823</v>
      </c>
      <c r="D376" s="3" t="s">
        <v>247</v>
      </c>
      <c r="F376" s="3" t="s">
        <v>71</v>
      </c>
      <c r="G376" s="3" t="s">
        <v>348</v>
      </c>
      <c r="H376" s="3" t="s">
        <v>359</v>
      </c>
      <c r="I376" s="3" t="s">
        <v>355</v>
      </c>
      <c r="J376" s="3" t="s">
        <v>721</v>
      </c>
      <c r="K376" s="169">
        <v>50.0</v>
      </c>
      <c r="L376" s="169">
        <v>3.0368530762609</v>
      </c>
    </row>
    <row r="377">
      <c r="A377" s="3" t="s">
        <v>826</v>
      </c>
      <c r="B377" s="3" t="s">
        <v>821</v>
      </c>
      <c r="D377" s="3" t="s">
        <v>247</v>
      </c>
      <c r="F377" s="3" t="s">
        <v>71</v>
      </c>
      <c r="G377" s="3" t="s">
        <v>348</v>
      </c>
      <c r="H377" s="3" t="s">
        <v>353</v>
      </c>
      <c r="I377" s="3" t="s">
        <v>157</v>
      </c>
      <c r="J377" s="3" t="s">
        <v>721</v>
      </c>
      <c r="K377" s="169">
        <v>59.0</v>
      </c>
      <c r="L377" s="169">
        <v>3.22756821493014</v>
      </c>
    </row>
    <row r="378">
      <c r="A378" s="3" t="s">
        <v>827</v>
      </c>
      <c r="B378" s="3" t="s">
        <v>821</v>
      </c>
      <c r="D378" s="3" t="s">
        <v>247</v>
      </c>
      <c r="F378" s="3" t="s">
        <v>71</v>
      </c>
      <c r="G378" s="3" t="s">
        <v>348</v>
      </c>
      <c r="H378" s="3" t="s">
        <v>353</v>
      </c>
      <c r="I378" s="3" t="s">
        <v>165</v>
      </c>
      <c r="J378" s="3" t="s">
        <v>721</v>
      </c>
      <c r="K378" s="169">
        <v>41.0</v>
      </c>
      <c r="L378" s="169">
        <v>2.84715894797693</v>
      </c>
    </row>
    <row r="379">
      <c r="A379" s="3" t="s">
        <v>828</v>
      </c>
      <c r="B379" s="3" t="s">
        <v>823</v>
      </c>
      <c r="D379" s="3" t="s">
        <v>247</v>
      </c>
      <c r="F379" s="3" t="s">
        <v>71</v>
      </c>
      <c r="G379" s="3" t="s">
        <v>348</v>
      </c>
      <c r="H379" s="3" t="s">
        <v>359</v>
      </c>
      <c r="I379" s="3" t="s">
        <v>165</v>
      </c>
      <c r="J379" s="3" t="s">
        <v>721</v>
      </c>
      <c r="K379" s="169">
        <v>41.0</v>
      </c>
      <c r="L379" s="169">
        <v>2.76391989557301</v>
      </c>
    </row>
    <row r="380">
      <c r="A380" s="3" t="s">
        <v>829</v>
      </c>
      <c r="B380" s="3" t="s">
        <v>830</v>
      </c>
      <c r="D380" s="3" t="s">
        <v>247</v>
      </c>
      <c r="F380" s="3" t="s">
        <v>71</v>
      </c>
      <c r="G380" s="3" t="s">
        <v>348</v>
      </c>
      <c r="H380" s="3" t="s">
        <v>349</v>
      </c>
      <c r="I380" s="3" t="s">
        <v>165</v>
      </c>
      <c r="J380" s="3" t="s">
        <v>721</v>
      </c>
      <c r="K380" s="169">
        <v>35.0</v>
      </c>
      <c r="L380" s="169">
        <v>2.62794949402779</v>
      </c>
    </row>
    <row r="381">
      <c r="A381" s="3" t="s">
        <v>831</v>
      </c>
      <c r="B381" s="3" t="s">
        <v>821</v>
      </c>
      <c r="D381" s="3" t="s">
        <v>247</v>
      </c>
      <c r="F381" s="3" t="s">
        <v>71</v>
      </c>
      <c r="G381" s="3" t="s">
        <v>348</v>
      </c>
      <c r="H381" s="3" t="s">
        <v>353</v>
      </c>
      <c r="I381" s="3" t="s">
        <v>160</v>
      </c>
      <c r="J381" s="3" t="s">
        <v>721</v>
      </c>
      <c r="K381" s="169">
        <v>44.0</v>
      </c>
      <c r="L381" s="169">
        <v>2.9740870738323</v>
      </c>
    </row>
    <row r="382">
      <c r="A382" s="3" t="s">
        <v>832</v>
      </c>
      <c r="B382" s="3" t="s">
        <v>823</v>
      </c>
      <c r="D382" s="3" t="s">
        <v>247</v>
      </c>
      <c r="F382" s="3" t="s">
        <v>71</v>
      </c>
      <c r="G382" s="3" t="s">
        <v>348</v>
      </c>
      <c r="H382" s="3" t="s">
        <v>359</v>
      </c>
      <c r="I382" s="3" t="s">
        <v>157</v>
      </c>
      <c r="J382" s="3" t="s">
        <v>721</v>
      </c>
      <c r="K382" s="169">
        <v>60.0</v>
      </c>
      <c r="L382" s="169">
        <v>3.02378559323821</v>
      </c>
    </row>
    <row r="383">
      <c r="A383" s="3" t="s">
        <v>833</v>
      </c>
      <c r="B383" s="3" t="s">
        <v>830</v>
      </c>
      <c r="D383" s="3" t="s">
        <v>247</v>
      </c>
      <c r="F383" s="3" t="s">
        <v>71</v>
      </c>
      <c r="G383" s="3" t="s">
        <v>348</v>
      </c>
      <c r="H383" s="3" t="s">
        <v>349</v>
      </c>
      <c r="I383" s="3" t="s">
        <v>157</v>
      </c>
      <c r="J383" s="3" t="s">
        <v>721</v>
      </c>
      <c r="K383" s="169">
        <v>31.0</v>
      </c>
      <c r="L383" s="169">
        <v>2.62006463815246</v>
      </c>
    </row>
    <row r="384">
      <c r="A384" s="3" t="s">
        <v>834</v>
      </c>
      <c r="B384" s="3" t="s">
        <v>830</v>
      </c>
      <c r="D384" s="3" t="s">
        <v>247</v>
      </c>
      <c r="F384" s="3" t="s">
        <v>71</v>
      </c>
      <c r="G384" s="3" t="s">
        <v>348</v>
      </c>
      <c r="H384" s="3" t="s">
        <v>349</v>
      </c>
      <c r="I384" s="3" t="s">
        <v>153</v>
      </c>
      <c r="J384" s="3" t="s">
        <v>721</v>
      </c>
      <c r="K384" s="169">
        <v>38.0</v>
      </c>
      <c r="L384" s="169">
        <v>2.72380063806454</v>
      </c>
    </row>
    <row r="385">
      <c r="A385" s="3" t="s">
        <v>835</v>
      </c>
      <c r="B385" s="3" t="s">
        <v>830</v>
      </c>
      <c r="D385" s="3" t="s">
        <v>247</v>
      </c>
      <c r="F385" s="3" t="s">
        <v>71</v>
      </c>
      <c r="G385" s="3" t="s">
        <v>348</v>
      </c>
      <c r="H385" s="3" t="s">
        <v>349</v>
      </c>
      <c r="I385" s="3" t="s">
        <v>163</v>
      </c>
      <c r="J385" s="3" t="s">
        <v>721</v>
      </c>
      <c r="K385" s="169">
        <v>39.0</v>
      </c>
      <c r="L385" s="169">
        <v>2.77608221500218</v>
      </c>
    </row>
    <row r="386">
      <c r="A386" s="3" t="s">
        <v>836</v>
      </c>
      <c r="B386" s="3" t="s">
        <v>821</v>
      </c>
      <c r="D386" s="3" t="s">
        <v>247</v>
      </c>
      <c r="F386" s="3" t="s">
        <v>71</v>
      </c>
      <c r="G386" s="3" t="s">
        <v>348</v>
      </c>
      <c r="H386" s="3" t="s">
        <v>353</v>
      </c>
      <c r="I386" s="3" t="s">
        <v>167</v>
      </c>
      <c r="J386" s="3" t="s">
        <v>721</v>
      </c>
      <c r="K386" s="169">
        <v>35.0</v>
      </c>
      <c r="L386" s="169">
        <v>2.74847348762799</v>
      </c>
    </row>
    <row r="387">
      <c r="A387" s="3" t="s">
        <v>837</v>
      </c>
      <c r="B387" s="3" t="s">
        <v>830</v>
      </c>
      <c r="D387" s="3" t="s">
        <v>247</v>
      </c>
      <c r="F387" s="3" t="s">
        <v>71</v>
      </c>
      <c r="G387" s="3" t="s">
        <v>348</v>
      </c>
      <c r="H387" s="3" t="s">
        <v>349</v>
      </c>
      <c r="I387" s="3" t="s">
        <v>160</v>
      </c>
      <c r="J387" s="3" t="s">
        <v>721</v>
      </c>
      <c r="K387" s="169">
        <v>36.0</v>
      </c>
      <c r="L387" s="169">
        <v>2.80956388468469</v>
      </c>
    </row>
    <row r="388">
      <c r="A388" s="3" t="s">
        <v>838</v>
      </c>
      <c r="B388" s="3" t="s">
        <v>821</v>
      </c>
      <c r="D388" s="3" t="s">
        <v>247</v>
      </c>
      <c r="F388" s="3" t="s">
        <v>71</v>
      </c>
      <c r="G388" s="3" t="s">
        <v>348</v>
      </c>
      <c r="H388" s="3" t="s">
        <v>353</v>
      </c>
      <c r="I388" s="3" t="s">
        <v>153</v>
      </c>
      <c r="J388" s="3" t="s">
        <v>721</v>
      </c>
      <c r="K388" s="169">
        <v>35.0</v>
      </c>
      <c r="L388" s="169">
        <v>2.69600124573537</v>
      </c>
    </row>
    <row r="389">
      <c r="A389" s="3" t="s">
        <v>839</v>
      </c>
      <c r="B389" s="3" t="s">
        <v>823</v>
      </c>
      <c r="D389" s="3" t="s">
        <v>247</v>
      </c>
      <c r="F389" s="3" t="s">
        <v>71</v>
      </c>
      <c r="G389" s="3" t="s">
        <v>348</v>
      </c>
      <c r="H389" s="3" t="s">
        <v>359</v>
      </c>
      <c r="I389" s="3" t="s">
        <v>153</v>
      </c>
      <c r="J389" s="3" t="s">
        <v>721</v>
      </c>
      <c r="K389" s="169">
        <v>38.0</v>
      </c>
      <c r="L389" s="169">
        <v>2.20773557806802</v>
      </c>
    </row>
    <row r="390">
      <c r="A390" s="3" t="s">
        <v>840</v>
      </c>
      <c r="B390" s="3" t="s">
        <v>802</v>
      </c>
      <c r="D390" s="3" t="s">
        <v>247</v>
      </c>
      <c r="E390" s="3" t="s">
        <v>140</v>
      </c>
      <c r="F390" s="3" t="s">
        <v>74</v>
      </c>
      <c r="G390" s="3" t="s">
        <v>348</v>
      </c>
      <c r="H390" s="3" t="s">
        <v>349</v>
      </c>
      <c r="I390" s="3" t="s">
        <v>163</v>
      </c>
      <c r="J390" s="3" t="s">
        <v>803</v>
      </c>
      <c r="K390" s="169">
        <v>0.0</v>
      </c>
      <c r="L390" s="169">
        <v>0.0</v>
      </c>
    </row>
    <row r="391">
      <c r="A391" s="3" t="s">
        <v>841</v>
      </c>
      <c r="B391" s="3" t="s">
        <v>830</v>
      </c>
      <c r="D391" s="3" t="s">
        <v>247</v>
      </c>
      <c r="F391" s="3" t="s">
        <v>71</v>
      </c>
      <c r="G391" s="3" t="s">
        <v>348</v>
      </c>
      <c r="H391" s="3" t="s">
        <v>349</v>
      </c>
      <c r="I391" s="3" t="s">
        <v>167</v>
      </c>
      <c r="J391" s="3" t="s">
        <v>721</v>
      </c>
      <c r="K391" s="169">
        <v>0.0</v>
      </c>
      <c r="L391" s="169">
        <v>0.0</v>
      </c>
    </row>
    <row r="392">
      <c r="A392" s="3" t="s">
        <v>842</v>
      </c>
      <c r="B392" s="3" t="s">
        <v>843</v>
      </c>
      <c r="D392" s="3" t="s">
        <v>247</v>
      </c>
      <c r="E392" s="3" t="s">
        <v>140</v>
      </c>
      <c r="F392" s="3" t="s">
        <v>74</v>
      </c>
      <c r="G392" s="3" t="s">
        <v>356</v>
      </c>
      <c r="H392" s="3" t="s">
        <v>376</v>
      </c>
      <c r="I392" s="3" t="s">
        <v>167</v>
      </c>
      <c r="J392" s="3" t="s">
        <v>803</v>
      </c>
      <c r="K392" s="169">
        <v>78.0</v>
      </c>
      <c r="L392" s="169">
        <v>3.79480444083664</v>
      </c>
    </row>
    <row r="393">
      <c r="A393" s="3" t="s">
        <v>844</v>
      </c>
      <c r="B393" s="3" t="s">
        <v>845</v>
      </c>
      <c r="D393" s="3" t="s">
        <v>247</v>
      </c>
      <c r="E393" s="3" t="s">
        <v>140</v>
      </c>
      <c r="F393" s="3" t="s">
        <v>74</v>
      </c>
      <c r="G393" s="3" t="s">
        <v>356</v>
      </c>
      <c r="H393" s="3" t="s">
        <v>454</v>
      </c>
      <c r="I393" s="3" t="s">
        <v>167</v>
      </c>
      <c r="J393" s="3" t="s">
        <v>803</v>
      </c>
      <c r="K393" s="169">
        <v>49.0</v>
      </c>
      <c r="L393" s="169">
        <v>3.364913378504</v>
      </c>
    </row>
    <row r="394">
      <c r="A394" s="3" t="s">
        <v>846</v>
      </c>
      <c r="B394" s="3" t="s">
        <v>845</v>
      </c>
      <c r="D394" s="3" t="s">
        <v>247</v>
      </c>
      <c r="E394" s="3" t="s">
        <v>140</v>
      </c>
      <c r="F394" s="3" t="s">
        <v>74</v>
      </c>
      <c r="G394" s="3" t="s">
        <v>356</v>
      </c>
      <c r="H394" s="3" t="s">
        <v>454</v>
      </c>
      <c r="I394" s="3" t="s">
        <v>160</v>
      </c>
      <c r="J394" s="3" t="s">
        <v>803</v>
      </c>
      <c r="K394" s="169">
        <v>56.0</v>
      </c>
      <c r="L394" s="169">
        <v>3.23000680864017</v>
      </c>
    </row>
    <row r="395">
      <c r="A395" s="3" t="s">
        <v>847</v>
      </c>
      <c r="B395" s="3" t="s">
        <v>843</v>
      </c>
      <c r="D395" s="3" t="s">
        <v>247</v>
      </c>
      <c r="E395" s="3" t="s">
        <v>140</v>
      </c>
      <c r="F395" s="3" t="s">
        <v>74</v>
      </c>
      <c r="G395" s="3" t="s">
        <v>356</v>
      </c>
      <c r="H395" s="3" t="s">
        <v>376</v>
      </c>
      <c r="I395" s="3" t="s">
        <v>355</v>
      </c>
      <c r="J395" s="3" t="s">
        <v>803</v>
      </c>
      <c r="K395" s="169">
        <v>72.0</v>
      </c>
      <c r="L395" s="169">
        <v>3.59724791276623</v>
      </c>
    </row>
    <row r="396">
      <c r="A396" s="3" t="s">
        <v>848</v>
      </c>
      <c r="B396" s="3" t="s">
        <v>845</v>
      </c>
      <c r="D396" s="3" t="s">
        <v>247</v>
      </c>
      <c r="E396" s="3" t="s">
        <v>140</v>
      </c>
      <c r="F396" s="3" t="s">
        <v>74</v>
      </c>
      <c r="G396" s="3" t="s">
        <v>356</v>
      </c>
      <c r="H396" s="3" t="s">
        <v>454</v>
      </c>
      <c r="I396" s="3" t="s">
        <v>165</v>
      </c>
      <c r="J396" s="3" t="s">
        <v>803</v>
      </c>
      <c r="K396" s="169">
        <v>34.0</v>
      </c>
      <c r="L396" s="169">
        <v>2.24923137542477</v>
      </c>
    </row>
    <row r="397">
      <c r="A397" s="3" t="s">
        <v>849</v>
      </c>
      <c r="B397" s="3" t="s">
        <v>843</v>
      </c>
      <c r="D397" s="3" t="s">
        <v>247</v>
      </c>
      <c r="E397" s="3" t="s">
        <v>140</v>
      </c>
      <c r="F397" s="3" t="s">
        <v>74</v>
      </c>
      <c r="G397" s="3" t="s">
        <v>356</v>
      </c>
      <c r="H397" s="3" t="s">
        <v>376</v>
      </c>
      <c r="I397" s="3" t="s">
        <v>153</v>
      </c>
      <c r="J397" s="3" t="s">
        <v>803</v>
      </c>
      <c r="K397" s="169">
        <v>38.0</v>
      </c>
      <c r="L397" s="169">
        <v>2.70767350075957</v>
      </c>
    </row>
    <row r="398">
      <c r="A398" s="3" t="s">
        <v>850</v>
      </c>
      <c r="B398" s="3" t="s">
        <v>843</v>
      </c>
      <c r="D398" s="3" t="s">
        <v>247</v>
      </c>
      <c r="E398" s="3" t="s">
        <v>140</v>
      </c>
      <c r="F398" s="3" t="s">
        <v>74</v>
      </c>
      <c r="G398" s="3" t="s">
        <v>356</v>
      </c>
      <c r="H398" s="3" t="s">
        <v>376</v>
      </c>
      <c r="I398" s="3" t="s">
        <v>165</v>
      </c>
      <c r="J398" s="3" t="s">
        <v>803</v>
      </c>
      <c r="K398" s="169">
        <v>32.0</v>
      </c>
      <c r="L398" s="169">
        <v>2.63605284787245</v>
      </c>
    </row>
    <row r="399">
      <c r="A399" s="3" t="s">
        <v>851</v>
      </c>
      <c r="B399" s="3" t="s">
        <v>843</v>
      </c>
      <c r="D399" s="3" t="s">
        <v>247</v>
      </c>
      <c r="E399" s="3" t="s">
        <v>140</v>
      </c>
      <c r="F399" s="3" t="s">
        <v>74</v>
      </c>
      <c r="G399" s="3" t="s">
        <v>356</v>
      </c>
      <c r="H399" s="3" t="s">
        <v>376</v>
      </c>
      <c r="I399" s="3" t="s">
        <v>160</v>
      </c>
      <c r="J399" s="3" t="s">
        <v>803</v>
      </c>
      <c r="K399" s="169">
        <v>15.0</v>
      </c>
      <c r="L399" s="169">
        <v>1.91847068251888</v>
      </c>
    </row>
    <row r="400">
      <c r="A400" s="3" t="s">
        <v>852</v>
      </c>
      <c r="B400" s="3" t="s">
        <v>845</v>
      </c>
      <c r="D400" s="3" t="s">
        <v>247</v>
      </c>
      <c r="E400" s="3" t="s">
        <v>140</v>
      </c>
      <c r="F400" s="3" t="s">
        <v>74</v>
      </c>
      <c r="G400" s="3" t="s">
        <v>356</v>
      </c>
      <c r="H400" s="3" t="s">
        <v>454</v>
      </c>
      <c r="I400" s="3" t="s">
        <v>153</v>
      </c>
      <c r="J400" s="3" t="s">
        <v>803</v>
      </c>
      <c r="K400" s="169">
        <v>19.0</v>
      </c>
      <c r="L400" s="169">
        <v>2.14662235901703</v>
      </c>
    </row>
    <row r="401">
      <c r="A401" s="3" t="s">
        <v>853</v>
      </c>
      <c r="B401" s="3" t="s">
        <v>854</v>
      </c>
      <c r="D401" s="3" t="s">
        <v>247</v>
      </c>
      <c r="F401" s="3" t="s">
        <v>71</v>
      </c>
      <c r="G401" s="3" t="s">
        <v>356</v>
      </c>
      <c r="H401" s="3" t="s">
        <v>376</v>
      </c>
      <c r="I401" s="3" t="s">
        <v>160</v>
      </c>
      <c r="J401" s="3" t="s">
        <v>721</v>
      </c>
      <c r="K401" s="169">
        <v>50.0</v>
      </c>
      <c r="L401" s="169">
        <v>2.73224829316083</v>
      </c>
    </row>
    <row r="402">
      <c r="A402" s="3" t="s">
        <v>855</v>
      </c>
      <c r="B402" s="3" t="s">
        <v>854</v>
      </c>
      <c r="D402" s="3" t="s">
        <v>247</v>
      </c>
      <c r="F402" s="3" t="s">
        <v>71</v>
      </c>
      <c r="G402" s="3" t="s">
        <v>356</v>
      </c>
      <c r="H402" s="3" t="s">
        <v>376</v>
      </c>
      <c r="I402" s="3" t="s">
        <v>167</v>
      </c>
      <c r="J402" s="3" t="s">
        <v>721</v>
      </c>
      <c r="K402" s="169">
        <v>40.0</v>
      </c>
      <c r="L402" s="169">
        <v>2.8331914989918</v>
      </c>
    </row>
    <row r="403">
      <c r="A403" s="3" t="s">
        <v>856</v>
      </c>
      <c r="B403" s="3" t="s">
        <v>854</v>
      </c>
      <c r="D403" s="3" t="s">
        <v>247</v>
      </c>
      <c r="F403" s="3" t="s">
        <v>71</v>
      </c>
      <c r="G403" s="3" t="s">
        <v>356</v>
      </c>
      <c r="H403" s="3" t="s">
        <v>376</v>
      </c>
      <c r="I403" s="3" t="s">
        <v>157</v>
      </c>
      <c r="J403" s="3" t="s">
        <v>721</v>
      </c>
      <c r="K403" s="169">
        <v>51.0</v>
      </c>
      <c r="L403" s="169">
        <v>3.02815484051181</v>
      </c>
    </row>
    <row r="404">
      <c r="A404" s="3" t="s">
        <v>857</v>
      </c>
      <c r="B404" s="3" t="s">
        <v>854</v>
      </c>
      <c r="D404" s="3" t="s">
        <v>247</v>
      </c>
      <c r="F404" s="3" t="s">
        <v>71</v>
      </c>
      <c r="G404" s="3" t="s">
        <v>356</v>
      </c>
      <c r="H404" s="3" t="s">
        <v>376</v>
      </c>
      <c r="I404" s="3" t="s">
        <v>153</v>
      </c>
      <c r="J404" s="3" t="s">
        <v>721</v>
      </c>
      <c r="K404" s="169">
        <v>53.0</v>
      </c>
      <c r="L404" s="169">
        <v>3.15155401491543</v>
      </c>
    </row>
    <row r="405">
      <c r="A405" s="3" t="s">
        <v>858</v>
      </c>
      <c r="B405" s="3" t="s">
        <v>854</v>
      </c>
      <c r="D405" s="3" t="s">
        <v>247</v>
      </c>
      <c r="F405" s="3" t="s">
        <v>71</v>
      </c>
      <c r="G405" s="3" t="s">
        <v>356</v>
      </c>
      <c r="H405" s="3" t="s">
        <v>376</v>
      </c>
      <c r="I405" s="3" t="s">
        <v>355</v>
      </c>
      <c r="J405" s="3" t="s">
        <v>721</v>
      </c>
      <c r="K405" s="169">
        <v>40.0</v>
      </c>
      <c r="L405" s="169">
        <v>3.12901435283828</v>
      </c>
    </row>
    <row r="406">
      <c r="A406" s="3" t="s">
        <v>859</v>
      </c>
      <c r="B406" s="3" t="s">
        <v>854</v>
      </c>
      <c r="D406" s="3" t="s">
        <v>247</v>
      </c>
      <c r="F406" s="3" t="s">
        <v>71</v>
      </c>
      <c r="G406" s="3" t="s">
        <v>356</v>
      </c>
      <c r="H406" s="3" t="s">
        <v>376</v>
      </c>
      <c r="I406" s="3" t="s">
        <v>165</v>
      </c>
      <c r="J406" s="3" t="s">
        <v>721</v>
      </c>
      <c r="K406" s="169">
        <v>40.0</v>
      </c>
      <c r="L406" s="169">
        <v>2.9393485413064</v>
      </c>
    </row>
    <row r="407">
      <c r="A407" s="3" t="s">
        <v>860</v>
      </c>
      <c r="B407" s="3" t="s">
        <v>845</v>
      </c>
      <c r="D407" s="3" t="s">
        <v>247</v>
      </c>
      <c r="E407" s="3" t="s">
        <v>140</v>
      </c>
      <c r="F407" s="3" t="s">
        <v>74</v>
      </c>
      <c r="G407" s="3" t="s">
        <v>356</v>
      </c>
      <c r="H407" s="3" t="s">
        <v>454</v>
      </c>
      <c r="I407" s="3" t="s">
        <v>355</v>
      </c>
      <c r="J407" s="3" t="s">
        <v>803</v>
      </c>
      <c r="K407" s="169">
        <v>0.0</v>
      </c>
      <c r="L407" s="169">
        <v>0.0</v>
      </c>
    </row>
    <row r="408">
      <c r="A408" s="3" t="s">
        <v>861</v>
      </c>
      <c r="B408" s="3" t="s">
        <v>862</v>
      </c>
      <c r="D408" s="3" t="s">
        <v>247</v>
      </c>
      <c r="E408" s="3" t="s">
        <v>140</v>
      </c>
      <c r="F408" s="3" t="s">
        <v>74</v>
      </c>
      <c r="H408" s="3" t="s">
        <v>134</v>
      </c>
      <c r="I408" s="3" t="s">
        <v>139</v>
      </c>
      <c r="J408" s="3" t="s">
        <v>803</v>
      </c>
      <c r="K408" s="169">
        <v>73.0</v>
      </c>
      <c r="L408" s="169">
        <v>3.66858256758218</v>
      </c>
    </row>
    <row r="409">
      <c r="A409" s="3" t="s">
        <v>863</v>
      </c>
      <c r="B409" s="3" t="s">
        <v>864</v>
      </c>
      <c r="D409" s="3" t="s">
        <v>247</v>
      </c>
      <c r="E409" s="3" t="s">
        <v>140</v>
      </c>
      <c r="F409" s="3" t="s">
        <v>74</v>
      </c>
      <c r="H409" s="3" t="s">
        <v>148</v>
      </c>
      <c r="I409" s="3" t="s">
        <v>141</v>
      </c>
      <c r="J409" s="3" t="s">
        <v>803</v>
      </c>
      <c r="K409" s="169">
        <v>37.0</v>
      </c>
      <c r="L409" s="169">
        <v>3.29109973050297</v>
      </c>
    </row>
    <row r="410">
      <c r="A410" s="3" t="s">
        <v>865</v>
      </c>
      <c r="B410" s="3" t="s">
        <v>862</v>
      </c>
      <c r="D410" s="3" t="s">
        <v>247</v>
      </c>
      <c r="E410" s="3" t="s">
        <v>140</v>
      </c>
      <c r="F410" s="3" t="s">
        <v>74</v>
      </c>
      <c r="H410" s="3" t="s">
        <v>134</v>
      </c>
      <c r="I410" s="3" t="s">
        <v>141</v>
      </c>
      <c r="J410" s="3" t="s">
        <v>803</v>
      </c>
      <c r="K410" s="169">
        <v>56.0</v>
      </c>
      <c r="L410" s="169">
        <v>3.79120834531272</v>
      </c>
    </row>
    <row r="411">
      <c r="A411" s="3" t="s">
        <v>866</v>
      </c>
      <c r="B411" s="3" t="s">
        <v>862</v>
      </c>
      <c r="D411" s="3" t="s">
        <v>247</v>
      </c>
      <c r="E411" s="3" t="s">
        <v>140</v>
      </c>
      <c r="F411" s="3" t="s">
        <v>74</v>
      </c>
      <c r="H411" s="3" t="s">
        <v>134</v>
      </c>
      <c r="I411" s="3" t="s">
        <v>144</v>
      </c>
      <c r="J411" s="3" t="s">
        <v>803</v>
      </c>
      <c r="K411" s="169">
        <v>73.0</v>
      </c>
      <c r="L411" s="169">
        <v>3.48319399477249</v>
      </c>
    </row>
    <row r="412">
      <c r="A412" s="3" t="s">
        <v>867</v>
      </c>
      <c r="B412" s="3" t="s">
        <v>864</v>
      </c>
      <c r="D412" s="3" t="s">
        <v>247</v>
      </c>
      <c r="E412" s="3" t="s">
        <v>140</v>
      </c>
      <c r="F412" s="3" t="s">
        <v>74</v>
      </c>
      <c r="H412" s="3" t="s">
        <v>148</v>
      </c>
      <c r="I412" s="3" t="s">
        <v>149</v>
      </c>
      <c r="J412" s="3" t="s">
        <v>803</v>
      </c>
      <c r="K412" s="169">
        <v>27.0</v>
      </c>
      <c r="L412" s="169">
        <v>3.03625952745907</v>
      </c>
    </row>
    <row r="413">
      <c r="A413" s="3" t="s">
        <v>868</v>
      </c>
      <c r="B413" s="3" t="s">
        <v>862</v>
      </c>
      <c r="D413" s="3" t="s">
        <v>247</v>
      </c>
      <c r="E413" s="3" t="s">
        <v>140</v>
      </c>
      <c r="F413" s="3" t="s">
        <v>74</v>
      </c>
      <c r="H413" s="3" t="s">
        <v>134</v>
      </c>
      <c r="I413" s="3" t="s">
        <v>135</v>
      </c>
      <c r="J413" s="3" t="s">
        <v>803</v>
      </c>
      <c r="K413" s="169">
        <v>13.0</v>
      </c>
      <c r="L413" s="169">
        <v>2.26859557563344</v>
      </c>
    </row>
    <row r="414">
      <c r="A414" s="3" t="s">
        <v>869</v>
      </c>
      <c r="B414" s="3" t="s">
        <v>870</v>
      </c>
      <c r="D414" s="3" t="s">
        <v>247</v>
      </c>
      <c r="F414" s="3" t="s">
        <v>71</v>
      </c>
      <c r="H414" s="3" t="s">
        <v>134</v>
      </c>
      <c r="I414" s="3" t="s">
        <v>141</v>
      </c>
      <c r="J414" s="3" t="s">
        <v>721</v>
      </c>
      <c r="K414" s="169">
        <v>63.0</v>
      </c>
      <c r="L414" s="169">
        <v>3.25925437165955</v>
      </c>
    </row>
    <row r="415">
      <c r="A415" s="3" t="s">
        <v>871</v>
      </c>
      <c r="B415" s="3" t="s">
        <v>870</v>
      </c>
      <c r="D415" s="3" t="s">
        <v>247</v>
      </c>
      <c r="F415" s="3" t="s">
        <v>71</v>
      </c>
      <c r="H415" s="3" t="s">
        <v>134</v>
      </c>
      <c r="I415" s="3" t="s">
        <v>139</v>
      </c>
      <c r="J415" s="3" t="s">
        <v>721</v>
      </c>
      <c r="K415" s="169">
        <v>49.0</v>
      </c>
      <c r="L415" s="169">
        <v>3.12795348613175</v>
      </c>
    </row>
    <row r="416">
      <c r="A416" s="3" t="s">
        <v>872</v>
      </c>
      <c r="B416" s="3" t="s">
        <v>873</v>
      </c>
      <c r="D416" s="3" t="s">
        <v>247</v>
      </c>
      <c r="F416" s="3" t="s">
        <v>71</v>
      </c>
      <c r="H416" s="3" t="s">
        <v>171</v>
      </c>
      <c r="I416" s="3" t="s">
        <v>172</v>
      </c>
      <c r="J416" s="3" t="s">
        <v>721</v>
      </c>
      <c r="K416" s="169">
        <v>73.0</v>
      </c>
      <c r="L416" s="169">
        <v>3.63205323246714</v>
      </c>
    </row>
    <row r="417">
      <c r="A417" s="3" t="s">
        <v>874</v>
      </c>
      <c r="B417" s="3" t="s">
        <v>870</v>
      </c>
      <c r="D417" s="3" t="s">
        <v>247</v>
      </c>
      <c r="F417" s="3" t="s">
        <v>71</v>
      </c>
      <c r="H417" s="3" t="s">
        <v>134</v>
      </c>
      <c r="I417" s="3" t="s">
        <v>144</v>
      </c>
      <c r="J417" s="3" t="s">
        <v>721</v>
      </c>
      <c r="K417" s="169">
        <v>70.0</v>
      </c>
      <c r="L417" s="169">
        <v>3.48772068215966</v>
      </c>
    </row>
    <row r="418">
      <c r="A418" s="3" t="s">
        <v>875</v>
      </c>
      <c r="B418" s="3" t="s">
        <v>870</v>
      </c>
      <c r="D418" s="3" t="s">
        <v>247</v>
      </c>
      <c r="F418" s="3" t="s">
        <v>71</v>
      </c>
      <c r="H418" s="3" t="s">
        <v>134</v>
      </c>
      <c r="I418" s="3" t="s">
        <v>135</v>
      </c>
      <c r="J418" s="3" t="s">
        <v>721</v>
      </c>
      <c r="K418" s="169">
        <v>27.0</v>
      </c>
      <c r="L418" s="169">
        <v>2.26548810135411</v>
      </c>
    </row>
    <row r="419">
      <c r="A419" s="3" t="s">
        <v>876</v>
      </c>
      <c r="B419" s="3" t="s">
        <v>877</v>
      </c>
      <c r="D419" s="3" t="s">
        <v>247</v>
      </c>
      <c r="E419" s="3" t="s">
        <v>140</v>
      </c>
      <c r="F419" s="3" t="s">
        <v>74</v>
      </c>
      <c r="H419" s="3" t="s">
        <v>171</v>
      </c>
      <c r="I419" s="3" t="s">
        <v>172</v>
      </c>
      <c r="J419" s="3" t="s">
        <v>803</v>
      </c>
      <c r="K419" s="169">
        <v>0.0</v>
      </c>
      <c r="L419" s="169">
        <v>0.0</v>
      </c>
    </row>
    <row r="420">
      <c r="A420" s="3" t="s">
        <v>878</v>
      </c>
      <c r="B420" s="3" t="s">
        <v>862</v>
      </c>
      <c r="D420" s="3" t="s">
        <v>247</v>
      </c>
      <c r="E420" s="3" t="s">
        <v>140</v>
      </c>
      <c r="F420" s="3" t="s">
        <v>74</v>
      </c>
      <c r="H420" s="3" t="s">
        <v>134</v>
      </c>
      <c r="I420" s="3" t="s">
        <v>146</v>
      </c>
      <c r="J420" s="3" t="s">
        <v>803</v>
      </c>
      <c r="K420" s="169">
        <v>0.0</v>
      </c>
      <c r="L420" s="169">
        <v>0.0</v>
      </c>
    </row>
    <row r="421">
      <c r="A421" s="3" t="s">
        <v>879</v>
      </c>
      <c r="B421" s="3" t="s">
        <v>880</v>
      </c>
      <c r="C421" s="3" t="s">
        <v>428</v>
      </c>
      <c r="D421" s="3" t="s">
        <v>192</v>
      </c>
      <c r="E421" s="3" t="s">
        <v>192</v>
      </c>
      <c r="F421" s="3" t="s">
        <v>60</v>
      </c>
      <c r="G421" s="3" t="s">
        <v>348</v>
      </c>
      <c r="H421" s="3" t="s">
        <v>349</v>
      </c>
      <c r="I421" s="3" t="s">
        <v>153</v>
      </c>
      <c r="J421" s="3" t="s">
        <v>881</v>
      </c>
      <c r="K421" s="169">
        <v>30.0</v>
      </c>
      <c r="L421" s="169">
        <v>2.31584572888443</v>
      </c>
    </row>
    <row r="422">
      <c r="A422" s="3" t="s">
        <v>882</v>
      </c>
      <c r="B422" s="3" t="s">
        <v>880</v>
      </c>
      <c r="C422" s="3" t="s">
        <v>428</v>
      </c>
      <c r="D422" s="3" t="s">
        <v>192</v>
      </c>
      <c r="E422" s="3" t="s">
        <v>192</v>
      </c>
      <c r="F422" s="3" t="s">
        <v>60</v>
      </c>
      <c r="G422" s="3" t="s">
        <v>348</v>
      </c>
      <c r="H422" s="3" t="s">
        <v>349</v>
      </c>
      <c r="I422" s="3" t="s">
        <v>160</v>
      </c>
      <c r="J422" s="3" t="s">
        <v>881</v>
      </c>
      <c r="K422" s="169">
        <v>25.0</v>
      </c>
      <c r="L422" s="169">
        <v>2.19333387949026</v>
      </c>
    </row>
    <row r="423">
      <c r="A423" s="3" t="s">
        <v>883</v>
      </c>
      <c r="B423" s="3" t="s">
        <v>880</v>
      </c>
      <c r="C423" s="3" t="s">
        <v>428</v>
      </c>
      <c r="D423" s="3" t="s">
        <v>192</v>
      </c>
      <c r="E423" s="3" t="s">
        <v>192</v>
      </c>
      <c r="F423" s="3" t="s">
        <v>60</v>
      </c>
      <c r="G423" s="3" t="s">
        <v>348</v>
      </c>
      <c r="H423" s="3" t="s">
        <v>349</v>
      </c>
      <c r="I423" s="3" t="s">
        <v>167</v>
      </c>
      <c r="J423" s="3" t="s">
        <v>881</v>
      </c>
      <c r="K423" s="169">
        <v>50.0</v>
      </c>
      <c r="L423" s="169">
        <v>3.02415968176174</v>
      </c>
    </row>
    <row r="424">
      <c r="A424" s="3" t="s">
        <v>884</v>
      </c>
      <c r="B424" s="3" t="s">
        <v>880</v>
      </c>
      <c r="C424" s="3" t="s">
        <v>428</v>
      </c>
      <c r="D424" s="3" t="s">
        <v>192</v>
      </c>
      <c r="E424" s="3" t="s">
        <v>192</v>
      </c>
      <c r="F424" s="3" t="s">
        <v>60</v>
      </c>
      <c r="G424" s="3" t="s">
        <v>348</v>
      </c>
      <c r="H424" s="3" t="s">
        <v>349</v>
      </c>
      <c r="I424" s="3" t="s">
        <v>163</v>
      </c>
      <c r="J424" s="3" t="s">
        <v>881</v>
      </c>
      <c r="K424" s="169">
        <v>27.0</v>
      </c>
      <c r="L424" s="169">
        <v>1.76276718402471</v>
      </c>
    </row>
    <row r="425">
      <c r="A425" s="3" t="s">
        <v>885</v>
      </c>
      <c r="B425" s="3" t="s">
        <v>880</v>
      </c>
      <c r="C425" s="3" t="s">
        <v>428</v>
      </c>
      <c r="D425" s="3" t="s">
        <v>192</v>
      </c>
      <c r="E425" s="3" t="s">
        <v>192</v>
      </c>
      <c r="F425" s="3" t="s">
        <v>60</v>
      </c>
      <c r="G425" s="3" t="s">
        <v>348</v>
      </c>
      <c r="H425" s="3" t="s">
        <v>349</v>
      </c>
      <c r="I425" s="3" t="s">
        <v>165</v>
      </c>
      <c r="J425" s="3" t="s">
        <v>881</v>
      </c>
      <c r="K425" s="169">
        <v>23.0</v>
      </c>
      <c r="L425" s="169">
        <v>1.89957580253164</v>
      </c>
    </row>
    <row r="426">
      <c r="A426" s="3" t="s">
        <v>886</v>
      </c>
      <c r="B426" s="3" t="s">
        <v>880</v>
      </c>
      <c r="C426" s="3" t="s">
        <v>428</v>
      </c>
      <c r="D426" s="3" t="s">
        <v>192</v>
      </c>
      <c r="E426" s="3" t="s">
        <v>192</v>
      </c>
      <c r="F426" s="3" t="s">
        <v>60</v>
      </c>
      <c r="G426" s="3" t="s">
        <v>348</v>
      </c>
      <c r="H426" s="3" t="s">
        <v>349</v>
      </c>
      <c r="I426" s="3" t="s">
        <v>157</v>
      </c>
      <c r="J426" s="3" t="s">
        <v>881</v>
      </c>
      <c r="K426" s="169">
        <v>14.0</v>
      </c>
      <c r="L426" s="169">
        <v>0.472679587935072</v>
      </c>
    </row>
    <row r="427">
      <c r="A427" s="3" t="s">
        <v>887</v>
      </c>
      <c r="B427" s="3" t="s">
        <v>888</v>
      </c>
      <c r="C427" s="3" t="s">
        <v>428</v>
      </c>
      <c r="D427" s="3" t="s">
        <v>192</v>
      </c>
      <c r="E427" s="3" t="s">
        <v>192</v>
      </c>
      <c r="F427" s="3" t="s">
        <v>60</v>
      </c>
      <c r="G427" s="3" t="s">
        <v>348</v>
      </c>
      <c r="H427" s="3" t="s">
        <v>359</v>
      </c>
      <c r="I427" s="3" t="s">
        <v>153</v>
      </c>
      <c r="J427" s="3" t="s">
        <v>881</v>
      </c>
      <c r="K427" s="169">
        <v>64.0</v>
      </c>
      <c r="L427" s="169">
        <v>3.58942291428776</v>
      </c>
    </row>
    <row r="428">
      <c r="A428" s="3" t="s">
        <v>889</v>
      </c>
      <c r="B428" s="3" t="s">
        <v>888</v>
      </c>
      <c r="C428" s="3" t="s">
        <v>428</v>
      </c>
      <c r="D428" s="3" t="s">
        <v>192</v>
      </c>
      <c r="E428" s="3" t="s">
        <v>192</v>
      </c>
      <c r="F428" s="3" t="s">
        <v>60</v>
      </c>
      <c r="G428" s="3" t="s">
        <v>348</v>
      </c>
      <c r="H428" s="3" t="s">
        <v>359</v>
      </c>
      <c r="I428" s="3" t="s">
        <v>355</v>
      </c>
      <c r="J428" s="3" t="s">
        <v>881</v>
      </c>
      <c r="K428" s="169">
        <v>51.0</v>
      </c>
      <c r="L428" s="169">
        <v>3.32908766589189</v>
      </c>
    </row>
    <row r="429">
      <c r="A429" s="3" t="s">
        <v>890</v>
      </c>
      <c r="B429" s="3" t="s">
        <v>888</v>
      </c>
      <c r="C429" s="3" t="s">
        <v>428</v>
      </c>
      <c r="D429" s="3" t="s">
        <v>192</v>
      </c>
      <c r="E429" s="3" t="s">
        <v>192</v>
      </c>
      <c r="F429" s="3" t="s">
        <v>60</v>
      </c>
      <c r="G429" s="3" t="s">
        <v>348</v>
      </c>
      <c r="H429" s="3" t="s">
        <v>359</v>
      </c>
      <c r="I429" s="3" t="s">
        <v>167</v>
      </c>
      <c r="J429" s="3" t="s">
        <v>881</v>
      </c>
      <c r="K429" s="169">
        <v>42.0</v>
      </c>
      <c r="L429" s="169">
        <v>2.28822118468454</v>
      </c>
    </row>
    <row r="430">
      <c r="A430" s="3" t="s">
        <v>891</v>
      </c>
      <c r="B430" s="3" t="s">
        <v>888</v>
      </c>
      <c r="C430" s="3" t="s">
        <v>428</v>
      </c>
      <c r="D430" s="3" t="s">
        <v>192</v>
      </c>
      <c r="E430" s="3" t="s">
        <v>192</v>
      </c>
      <c r="F430" s="3" t="s">
        <v>60</v>
      </c>
      <c r="G430" s="3" t="s">
        <v>348</v>
      </c>
      <c r="H430" s="3" t="s">
        <v>359</v>
      </c>
      <c r="I430" s="3" t="s">
        <v>157</v>
      </c>
      <c r="J430" s="3" t="s">
        <v>881</v>
      </c>
      <c r="K430" s="169">
        <v>112.0</v>
      </c>
      <c r="L430" s="169">
        <v>4.29158770562033</v>
      </c>
    </row>
    <row r="431">
      <c r="A431" s="3" t="s">
        <v>892</v>
      </c>
      <c r="B431" s="3" t="s">
        <v>893</v>
      </c>
      <c r="C431" s="3" t="s">
        <v>428</v>
      </c>
      <c r="D431" s="3" t="s">
        <v>192</v>
      </c>
      <c r="E431" s="3" t="s">
        <v>192</v>
      </c>
      <c r="F431" s="3" t="s">
        <v>60</v>
      </c>
      <c r="G431" s="3" t="s">
        <v>348</v>
      </c>
      <c r="H431" s="3" t="s">
        <v>353</v>
      </c>
      <c r="I431" s="3" t="s">
        <v>167</v>
      </c>
      <c r="J431" s="3" t="s">
        <v>881</v>
      </c>
      <c r="K431" s="169">
        <v>27.0</v>
      </c>
      <c r="L431" s="169">
        <v>2.29294329708017</v>
      </c>
    </row>
    <row r="432">
      <c r="A432" s="3" t="s">
        <v>894</v>
      </c>
      <c r="B432" s="3" t="s">
        <v>893</v>
      </c>
      <c r="C432" s="3" t="s">
        <v>428</v>
      </c>
      <c r="D432" s="3" t="s">
        <v>192</v>
      </c>
      <c r="E432" s="3" t="s">
        <v>192</v>
      </c>
      <c r="F432" s="3" t="s">
        <v>60</v>
      </c>
      <c r="G432" s="3" t="s">
        <v>348</v>
      </c>
      <c r="H432" s="3" t="s">
        <v>353</v>
      </c>
      <c r="I432" s="3" t="s">
        <v>157</v>
      </c>
      <c r="J432" s="3" t="s">
        <v>881</v>
      </c>
      <c r="K432" s="169">
        <v>65.0</v>
      </c>
      <c r="L432" s="169">
        <v>2.80807185031127</v>
      </c>
    </row>
    <row r="433">
      <c r="A433" s="3" t="s">
        <v>895</v>
      </c>
      <c r="B433" s="3" t="s">
        <v>893</v>
      </c>
      <c r="C433" s="3" t="s">
        <v>428</v>
      </c>
      <c r="D433" s="3" t="s">
        <v>192</v>
      </c>
      <c r="E433" s="3" t="s">
        <v>192</v>
      </c>
      <c r="F433" s="3" t="s">
        <v>60</v>
      </c>
      <c r="G433" s="3" t="s">
        <v>348</v>
      </c>
      <c r="H433" s="3" t="s">
        <v>353</v>
      </c>
      <c r="I433" s="3" t="s">
        <v>160</v>
      </c>
      <c r="J433" s="3" t="s">
        <v>881</v>
      </c>
      <c r="K433" s="169">
        <v>37.0</v>
      </c>
      <c r="L433" s="169">
        <v>2.62538820119121</v>
      </c>
    </row>
    <row r="434">
      <c r="A434" s="3" t="s">
        <v>896</v>
      </c>
      <c r="B434" s="3" t="s">
        <v>888</v>
      </c>
      <c r="C434" s="3" t="s">
        <v>428</v>
      </c>
      <c r="D434" s="3" t="s">
        <v>192</v>
      </c>
      <c r="E434" s="3" t="s">
        <v>192</v>
      </c>
      <c r="F434" s="3" t="s">
        <v>60</v>
      </c>
      <c r="G434" s="3" t="s">
        <v>348</v>
      </c>
      <c r="H434" s="3" t="s">
        <v>359</v>
      </c>
      <c r="I434" s="3" t="s">
        <v>160</v>
      </c>
      <c r="J434" s="3" t="s">
        <v>881</v>
      </c>
      <c r="K434" s="169">
        <v>39.0</v>
      </c>
      <c r="L434" s="169">
        <v>2.42692130947032</v>
      </c>
    </row>
    <row r="435">
      <c r="A435" s="3" t="s">
        <v>897</v>
      </c>
      <c r="B435" s="3" t="s">
        <v>893</v>
      </c>
      <c r="C435" s="3" t="s">
        <v>428</v>
      </c>
      <c r="D435" s="3" t="s">
        <v>192</v>
      </c>
      <c r="E435" s="3" t="s">
        <v>192</v>
      </c>
      <c r="F435" s="3" t="s">
        <v>60</v>
      </c>
      <c r="G435" s="3" t="s">
        <v>348</v>
      </c>
      <c r="H435" s="3" t="s">
        <v>353</v>
      </c>
      <c r="I435" s="3" t="s">
        <v>165</v>
      </c>
      <c r="J435" s="3" t="s">
        <v>881</v>
      </c>
      <c r="K435" s="169">
        <v>21.0</v>
      </c>
      <c r="L435" s="169">
        <v>2.09078279130653</v>
      </c>
    </row>
    <row r="436">
      <c r="A436" s="3" t="s">
        <v>898</v>
      </c>
      <c r="B436" s="3" t="s">
        <v>893</v>
      </c>
      <c r="C436" s="3" t="s">
        <v>428</v>
      </c>
      <c r="D436" s="3" t="s">
        <v>192</v>
      </c>
      <c r="E436" s="3" t="s">
        <v>192</v>
      </c>
      <c r="F436" s="3" t="s">
        <v>60</v>
      </c>
      <c r="G436" s="3" t="s">
        <v>348</v>
      </c>
      <c r="H436" s="3" t="s">
        <v>353</v>
      </c>
      <c r="I436" s="3" t="s">
        <v>153</v>
      </c>
      <c r="J436" s="3" t="s">
        <v>881</v>
      </c>
      <c r="K436" s="169">
        <v>26.0</v>
      </c>
      <c r="L436" s="169">
        <v>2.35466067478149</v>
      </c>
    </row>
    <row r="437">
      <c r="A437" s="3" t="s">
        <v>899</v>
      </c>
      <c r="B437" s="3" t="s">
        <v>893</v>
      </c>
      <c r="C437" s="3" t="s">
        <v>428</v>
      </c>
      <c r="D437" s="3" t="s">
        <v>192</v>
      </c>
      <c r="E437" s="3" t="s">
        <v>192</v>
      </c>
      <c r="F437" s="3" t="s">
        <v>60</v>
      </c>
      <c r="G437" s="3" t="s">
        <v>348</v>
      </c>
      <c r="H437" s="3" t="s">
        <v>353</v>
      </c>
      <c r="I437" s="3" t="s">
        <v>355</v>
      </c>
      <c r="J437" s="3" t="s">
        <v>881</v>
      </c>
      <c r="K437" s="169">
        <v>8.0</v>
      </c>
      <c r="L437" s="169">
        <v>1.34376478221984</v>
      </c>
    </row>
    <row r="438">
      <c r="A438" s="3" t="s">
        <v>900</v>
      </c>
      <c r="B438" s="3" t="s">
        <v>888</v>
      </c>
      <c r="C438" s="3" t="s">
        <v>428</v>
      </c>
      <c r="D438" s="3" t="s">
        <v>192</v>
      </c>
      <c r="E438" s="3" t="s">
        <v>192</v>
      </c>
      <c r="F438" s="3" t="s">
        <v>60</v>
      </c>
      <c r="G438" s="3" t="s">
        <v>348</v>
      </c>
      <c r="H438" s="3" t="s">
        <v>359</v>
      </c>
      <c r="I438" s="3" t="s">
        <v>165</v>
      </c>
      <c r="J438" s="3" t="s">
        <v>881</v>
      </c>
      <c r="K438" s="169">
        <v>0.0</v>
      </c>
      <c r="L438" s="169">
        <v>0.0</v>
      </c>
    </row>
    <row r="439">
      <c r="A439" s="3" t="s">
        <v>901</v>
      </c>
      <c r="B439" s="3" t="s">
        <v>902</v>
      </c>
      <c r="C439" s="3" t="s">
        <v>428</v>
      </c>
      <c r="D439" s="3" t="s">
        <v>192</v>
      </c>
      <c r="E439" s="3" t="s">
        <v>192</v>
      </c>
      <c r="F439" s="3" t="s">
        <v>60</v>
      </c>
      <c r="G439" s="3" t="s">
        <v>356</v>
      </c>
      <c r="H439" s="3" t="s">
        <v>454</v>
      </c>
      <c r="I439" s="3" t="s">
        <v>153</v>
      </c>
      <c r="J439" s="3" t="s">
        <v>881</v>
      </c>
      <c r="K439" s="169">
        <v>90.0</v>
      </c>
      <c r="L439" s="169">
        <v>3.56684451185802</v>
      </c>
    </row>
    <row r="440">
      <c r="A440" s="3" t="s">
        <v>903</v>
      </c>
      <c r="B440" s="3" t="s">
        <v>902</v>
      </c>
      <c r="C440" s="3" t="s">
        <v>428</v>
      </c>
      <c r="D440" s="3" t="s">
        <v>192</v>
      </c>
      <c r="E440" s="3" t="s">
        <v>192</v>
      </c>
      <c r="F440" s="3" t="s">
        <v>60</v>
      </c>
      <c r="G440" s="3" t="s">
        <v>356</v>
      </c>
      <c r="H440" s="3" t="s">
        <v>454</v>
      </c>
      <c r="I440" s="3" t="s">
        <v>165</v>
      </c>
      <c r="J440" s="3" t="s">
        <v>881</v>
      </c>
      <c r="K440" s="169">
        <v>35.0</v>
      </c>
      <c r="L440" s="169">
        <v>2.59115171763612</v>
      </c>
    </row>
    <row r="441">
      <c r="A441" s="3" t="s">
        <v>904</v>
      </c>
      <c r="B441" s="3" t="s">
        <v>902</v>
      </c>
      <c r="C441" s="3" t="s">
        <v>428</v>
      </c>
      <c r="D441" s="3" t="s">
        <v>192</v>
      </c>
      <c r="E441" s="3" t="s">
        <v>192</v>
      </c>
      <c r="F441" s="3" t="s">
        <v>60</v>
      </c>
      <c r="G441" s="3" t="s">
        <v>356</v>
      </c>
      <c r="H441" s="3" t="s">
        <v>454</v>
      </c>
      <c r="I441" s="3" t="s">
        <v>160</v>
      </c>
      <c r="J441" s="3" t="s">
        <v>881</v>
      </c>
      <c r="K441" s="169">
        <v>70.0</v>
      </c>
      <c r="L441" s="169">
        <v>3.55052943736929</v>
      </c>
    </row>
    <row r="442">
      <c r="A442" s="3" t="s">
        <v>905</v>
      </c>
      <c r="B442" s="3" t="s">
        <v>906</v>
      </c>
      <c r="C442" s="3" t="s">
        <v>428</v>
      </c>
      <c r="D442" s="3" t="s">
        <v>192</v>
      </c>
      <c r="E442" s="3" t="s">
        <v>192</v>
      </c>
      <c r="F442" s="3" t="s">
        <v>60</v>
      </c>
      <c r="G442" s="3" t="s">
        <v>356</v>
      </c>
      <c r="H442" s="3" t="s">
        <v>376</v>
      </c>
      <c r="I442" s="3" t="s">
        <v>153</v>
      </c>
      <c r="J442" s="3" t="s">
        <v>881</v>
      </c>
      <c r="K442" s="169">
        <v>97.0</v>
      </c>
      <c r="L442" s="169">
        <v>4.19833369416608</v>
      </c>
    </row>
    <row r="443">
      <c r="A443" s="3" t="s">
        <v>907</v>
      </c>
      <c r="B443" s="3" t="s">
        <v>902</v>
      </c>
      <c r="C443" s="3" t="s">
        <v>428</v>
      </c>
      <c r="D443" s="3" t="s">
        <v>192</v>
      </c>
      <c r="E443" s="3" t="s">
        <v>192</v>
      </c>
      <c r="F443" s="3" t="s">
        <v>60</v>
      </c>
      <c r="G443" s="3" t="s">
        <v>356</v>
      </c>
      <c r="H443" s="3" t="s">
        <v>454</v>
      </c>
      <c r="I443" s="3" t="s">
        <v>157</v>
      </c>
      <c r="J443" s="3" t="s">
        <v>881</v>
      </c>
      <c r="K443" s="169">
        <v>63.0</v>
      </c>
      <c r="L443" s="169">
        <v>3.61990793659294</v>
      </c>
    </row>
    <row r="444">
      <c r="A444" s="3" t="s">
        <v>908</v>
      </c>
      <c r="B444" s="3" t="s">
        <v>902</v>
      </c>
      <c r="C444" s="3" t="s">
        <v>428</v>
      </c>
      <c r="D444" s="3" t="s">
        <v>192</v>
      </c>
      <c r="E444" s="3" t="s">
        <v>192</v>
      </c>
      <c r="F444" s="3" t="s">
        <v>60</v>
      </c>
      <c r="G444" s="3" t="s">
        <v>356</v>
      </c>
      <c r="H444" s="3" t="s">
        <v>454</v>
      </c>
      <c r="I444" s="3" t="s">
        <v>167</v>
      </c>
      <c r="J444" s="3" t="s">
        <v>881</v>
      </c>
      <c r="K444" s="169">
        <v>40.0</v>
      </c>
      <c r="L444" s="169">
        <v>3.2637721359652</v>
      </c>
    </row>
    <row r="445">
      <c r="A445" s="3" t="s">
        <v>909</v>
      </c>
      <c r="B445" s="3" t="s">
        <v>906</v>
      </c>
      <c r="C445" s="3" t="s">
        <v>428</v>
      </c>
      <c r="D445" s="3" t="s">
        <v>192</v>
      </c>
      <c r="E445" s="3" t="s">
        <v>192</v>
      </c>
      <c r="F445" s="3" t="s">
        <v>60</v>
      </c>
      <c r="G445" s="3" t="s">
        <v>356</v>
      </c>
      <c r="H445" s="3" t="s">
        <v>376</v>
      </c>
      <c r="I445" s="3" t="s">
        <v>355</v>
      </c>
      <c r="J445" s="3" t="s">
        <v>881</v>
      </c>
      <c r="K445" s="169">
        <v>29.0</v>
      </c>
      <c r="L445" s="169">
        <v>2.61849875211658</v>
      </c>
    </row>
    <row r="446">
      <c r="A446" s="3" t="s">
        <v>910</v>
      </c>
      <c r="B446" s="3" t="s">
        <v>906</v>
      </c>
      <c r="C446" s="3" t="s">
        <v>428</v>
      </c>
      <c r="D446" s="3" t="s">
        <v>192</v>
      </c>
      <c r="E446" s="3" t="s">
        <v>192</v>
      </c>
      <c r="F446" s="3" t="s">
        <v>60</v>
      </c>
      <c r="G446" s="3" t="s">
        <v>356</v>
      </c>
      <c r="H446" s="3" t="s">
        <v>376</v>
      </c>
      <c r="I446" s="3" t="s">
        <v>160</v>
      </c>
      <c r="J446" s="3" t="s">
        <v>881</v>
      </c>
      <c r="K446" s="169">
        <v>23.0</v>
      </c>
      <c r="L446" s="169">
        <v>2.48656126058435</v>
      </c>
    </row>
    <row r="447">
      <c r="A447" s="3" t="s">
        <v>911</v>
      </c>
      <c r="B447" s="3" t="s">
        <v>902</v>
      </c>
      <c r="C447" s="3" t="s">
        <v>428</v>
      </c>
      <c r="D447" s="3" t="s">
        <v>192</v>
      </c>
      <c r="E447" s="3" t="s">
        <v>192</v>
      </c>
      <c r="F447" s="3" t="s">
        <v>60</v>
      </c>
      <c r="G447" s="3" t="s">
        <v>356</v>
      </c>
      <c r="H447" s="3" t="s">
        <v>454</v>
      </c>
      <c r="I447" s="3" t="s">
        <v>355</v>
      </c>
      <c r="J447" s="3" t="s">
        <v>881</v>
      </c>
      <c r="K447" s="169">
        <v>14.0</v>
      </c>
      <c r="L447" s="169">
        <v>1.75683840173381</v>
      </c>
    </row>
    <row r="448">
      <c r="A448" s="3" t="s">
        <v>912</v>
      </c>
      <c r="B448" s="3" t="s">
        <v>906</v>
      </c>
      <c r="C448" s="3" t="s">
        <v>428</v>
      </c>
      <c r="D448" s="3" t="s">
        <v>192</v>
      </c>
      <c r="E448" s="3" t="s">
        <v>192</v>
      </c>
      <c r="F448" s="3" t="s">
        <v>60</v>
      </c>
      <c r="G448" s="3" t="s">
        <v>356</v>
      </c>
      <c r="H448" s="3" t="s">
        <v>376</v>
      </c>
      <c r="I448" s="3" t="s">
        <v>165</v>
      </c>
      <c r="J448" s="3" t="s">
        <v>881</v>
      </c>
      <c r="K448" s="169">
        <v>7.0</v>
      </c>
      <c r="L448" s="169">
        <v>1.04296552035895</v>
      </c>
    </row>
    <row r="449">
      <c r="A449" s="3" t="s">
        <v>913</v>
      </c>
      <c r="B449" s="3" t="s">
        <v>906</v>
      </c>
      <c r="C449" s="3" t="s">
        <v>428</v>
      </c>
      <c r="D449" s="3" t="s">
        <v>192</v>
      </c>
      <c r="E449" s="3" t="s">
        <v>192</v>
      </c>
      <c r="F449" s="3" t="s">
        <v>60</v>
      </c>
      <c r="G449" s="3" t="s">
        <v>356</v>
      </c>
      <c r="H449" s="3" t="s">
        <v>376</v>
      </c>
      <c r="I449" s="3" t="s">
        <v>157</v>
      </c>
      <c r="J449" s="3" t="s">
        <v>881</v>
      </c>
      <c r="K449" s="169">
        <v>0.0</v>
      </c>
      <c r="L449" s="169">
        <v>0.0</v>
      </c>
    </row>
    <row r="450">
      <c r="A450" s="3" t="s">
        <v>914</v>
      </c>
      <c r="B450" s="3" t="s">
        <v>906</v>
      </c>
      <c r="C450" s="3" t="s">
        <v>428</v>
      </c>
      <c r="D450" s="3" t="s">
        <v>192</v>
      </c>
      <c r="E450" s="3" t="s">
        <v>192</v>
      </c>
      <c r="F450" s="3" t="s">
        <v>60</v>
      </c>
      <c r="G450" s="3" t="s">
        <v>356</v>
      </c>
      <c r="H450" s="3" t="s">
        <v>376</v>
      </c>
      <c r="I450" s="3" t="s">
        <v>167</v>
      </c>
      <c r="J450" s="3" t="s">
        <v>881</v>
      </c>
      <c r="K450" s="169">
        <v>0.0</v>
      </c>
      <c r="L450" s="169">
        <v>0.0</v>
      </c>
    </row>
    <row r="451">
      <c r="A451" s="3" t="s">
        <v>915</v>
      </c>
      <c r="B451" s="3" t="s">
        <v>916</v>
      </c>
      <c r="C451" s="3" t="s">
        <v>428</v>
      </c>
      <c r="D451" s="3" t="s">
        <v>192</v>
      </c>
      <c r="E451" s="3" t="s">
        <v>192</v>
      </c>
      <c r="F451" s="3" t="s">
        <v>60</v>
      </c>
      <c r="H451" s="3" t="s">
        <v>134</v>
      </c>
      <c r="I451" s="3" t="s">
        <v>139</v>
      </c>
      <c r="J451" s="3" t="s">
        <v>881</v>
      </c>
      <c r="K451" s="169">
        <v>50.0</v>
      </c>
      <c r="L451" s="169">
        <v>3.28835528147218</v>
      </c>
    </row>
    <row r="452">
      <c r="A452" s="3" t="s">
        <v>917</v>
      </c>
      <c r="B452" s="3" t="s">
        <v>918</v>
      </c>
      <c r="C452" s="3" t="s">
        <v>428</v>
      </c>
      <c r="D452" s="3" t="s">
        <v>192</v>
      </c>
      <c r="E452" s="3" t="s">
        <v>192</v>
      </c>
      <c r="F452" s="3" t="s">
        <v>60</v>
      </c>
      <c r="H452" s="3" t="s">
        <v>171</v>
      </c>
      <c r="I452" s="3" t="s">
        <v>172</v>
      </c>
      <c r="J452" s="3" t="s">
        <v>881</v>
      </c>
      <c r="K452" s="169">
        <v>145.0</v>
      </c>
      <c r="L452" s="169">
        <v>4.66682507138982</v>
      </c>
    </row>
    <row r="453">
      <c r="A453" s="3" t="s">
        <v>919</v>
      </c>
      <c r="B453" s="3" t="s">
        <v>920</v>
      </c>
      <c r="C453" s="3" t="s">
        <v>428</v>
      </c>
      <c r="D453" s="3" t="s">
        <v>192</v>
      </c>
      <c r="E453" s="3" t="s">
        <v>192</v>
      </c>
      <c r="F453" s="3" t="s">
        <v>60</v>
      </c>
      <c r="H453" s="3" t="s">
        <v>148</v>
      </c>
      <c r="I453" s="3" t="s">
        <v>141</v>
      </c>
      <c r="J453" s="3" t="s">
        <v>881</v>
      </c>
      <c r="K453" s="169">
        <v>49.0</v>
      </c>
      <c r="L453" s="169">
        <v>3.08529676483212</v>
      </c>
    </row>
    <row r="454">
      <c r="A454" s="3" t="s">
        <v>921</v>
      </c>
      <c r="B454" s="3" t="s">
        <v>920</v>
      </c>
      <c r="C454" s="3" t="s">
        <v>428</v>
      </c>
      <c r="D454" s="3" t="s">
        <v>192</v>
      </c>
      <c r="E454" s="3" t="s">
        <v>192</v>
      </c>
      <c r="F454" s="3" t="s">
        <v>60</v>
      </c>
      <c r="H454" s="3" t="s">
        <v>148</v>
      </c>
      <c r="I454" s="3" t="s">
        <v>149</v>
      </c>
      <c r="J454" s="3" t="s">
        <v>881</v>
      </c>
      <c r="K454" s="169">
        <v>48.0</v>
      </c>
      <c r="L454" s="169">
        <v>3.53489948125412</v>
      </c>
    </row>
    <row r="455">
      <c r="A455" s="3" t="s">
        <v>922</v>
      </c>
      <c r="B455" s="3" t="s">
        <v>916</v>
      </c>
      <c r="C455" s="3" t="s">
        <v>428</v>
      </c>
      <c r="D455" s="3" t="s">
        <v>192</v>
      </c>
      <c r="E455" s="3" t="s">
        <v>192</v>
      </c>
      <c r="F455" s="3" t="s">
        <v>60</v>
      </c>
      <c r="H455" s="3" t="s">
        <v>134</v>
      </c>
      <c r="I455" s="3" t="s">
        <v>146</v>
      </c>
      <c r="J455" s="3" t="s">
        <v>881</v>
      </c>
      <c r="K455" s="169">
        <v>47.0</v>
      </c>
      <c r="L455" s="169">
        <v>3.46402822546651</v>
      </c>
    </row>
    <row r="456">
      <c r="A456" s="3" t="s">
        <v>923</v>
      </c>
      <c r="B456" s="3" t="s">
        <v>916</v>
      </c>
      <c r="C456" s="3" t="s">
        <v>428</v>
      </c>
      <c r="D456" s="3" t="s">
        <v>192</v>
      </c>
      <c r="E456" s="3" t="s">
        <v>192</v>
      </c>
      <c r="F456" s="3" t="s">
        <v>60</v>
      </c>
      <c r="H456" s="3" t="s">
        <v>134</v>
      </c>
      <c r="I456" s="3" t="s">
        <v>135</v>
      </c>
      <c r="J456" s="3" t="s">
        <v>881</v>
      </c>
      <c r="K456" s="169">
        <v>44.0</v>
      </c>
      <c r="L456" s="169">
        <v>3.34400433417818</v>
      </c>
    </row>
    <row r="457">
      <c r="A457" s="3" t="s">
        <v>924</v>
      </c>
      <c r="B457" s="3" t="s">
        <v>916</v>
      </c>
      <c r="C457" s="3" t="s">
        <v>428</v>
      </c>
      <c r="D457" s="3" t="s">
        <v>192</v>
      </c>
      <c r="E457" s="3" t="s">
        <v>192</v>
      </c>
      <c r="F457" s="3" t="s">
        <v>60</v>
      </c>
      <c r="H457" s="3" t="s">
        <v>134</v>
      </c>
      <c r="I457" s="3" t="s">
        <v>141</v>
      </c>
      <c r="J457" s="3" t="s">
        <v>881</v>
      </c>
      <c r="K457" s="169">
        <v>72.0</v>
      </c>
      <c r="L457" s="169">
        <v>3.49984652271486</v>
      </c>
    </row>
    <row r="458">
      <c r="A458" s="3" t="s">
        <v>925</v>
      </c>
      <c r="B458" s="3" t="s">
        <v>916</v>
      </c>
      <c r="C458" s="3" t="s">
        <v>428</v>
      </c>
      <c r="D458" s="3" t="s">
        <v>192</v>
      </c>
      <c r="E458" s="3" t="s">
        <v>192</v>
      </c>
      <c r="F458" s="3" t="s">
        <v>60</v>
      </c>
      <c r="H458" s="3" t="s">
        <v>134</v>
      </c>
      <c r="I458" s="3" t="s">
        <v>144</v>
      </c>
      <c r="J458" s="3" t="s">
        <v>881</v>
      </c>
      <c r="K458" s="169">
        <v>0.0</v>
      </c>
      <c r="L458" s="169">
        <v>0.0</v>
      </c>
    </row>
    <row r="459">
      <c r="A459" s="3" t="s">
        <v>926</v>
      </c>
      <c r="B459" s="3" t="s">
        <v>927</v>
      </c>
      <c r="C459" s="3" t="s">
        <v>395</v>
      </c>
      <c r="D459" s="3" t="s">
        <v>928</v>
      </c>
      <c r="E459" s="3" t="s">
        <v>929</v>
      </c>
      <c r="F459" s="3" t="s">
        <v>37</v>
      </c>
      <c r="G459" s="3" t="s">
        <v>348</v>
      </c>
      <c r="H459" s="3" t="s">
        <v>349</v>
      </c>
      <c r="I459" s="3" t="s">
        <v>153</v>
      </c>
      <c r="J459" s="3" t="s">
        <v>478</v>
      </c>
      <c r="K459" s="169">
        <v>88.0</v>
      </c>
      <c r="L459" s="169">
        <v>3.65609687454956</v>
      </c>
    </row>
    <row r="460">
      <c r="A460" s="3" t="s">
        <v>930</v>
      </c>
      <c r="B460" s="3" t="s">
        <v>927</v>
      </c>
      <c r="C460" s="3" t="s">
        <v>395</v>
      </c>
      <c r="D460" s="3" t="s">
        <v>928</v>
      </c>
      <c r="E460" s="3" t="s">
        <v>929</v>
      </c>
      <c r="F460" s="3" t="s">
        <v>37</v>
      </c>
      <c r="G460" s="3" t="s">
        <v>348</v>
      </c>
      <c r="H460" s="3" t="s">
        <v>349</v>
      </c>
      <c r="I460" s="3" t="s">
        <v>163</v>
      </c>
      <c r="J460" s="3" t="s">
        <v>478</v>
      </c>
      <c r="K460" s="169">
        <v>72.0</v>
      </c>
      <c r="L460" s="169">
        <v>3.57027470970877</v>
      </c>
    </row>
    <row r="461">
      <c r="A461" s="3" t="s">
        <v>931</v>
      </c>
      <c r="B461" s="3" t="s">
        <v>932</v>
      </c>
      <c r="C461" s="3" t="s">
        <v>395</v>
      </c>
      <c r="D461" s="3" t="s">
        <v>928</v>
      </c>
      <c r="E461" s="3" t="s">
        <v>929</v>
      </c>
      <c r="F461" s="3" t="s">
        <v>37</v>
      </c>
      <c r="G461" s="3" t="s">
        <v>348</v>
      </c>
      <c r="H461" s="3" t="s">
        <v>353</v>
      </c>
      <c r="I461" s="3" t="s">
        <v>153</v>
      </c>
      <c r="J461" s="3" t="s">
        <v>478</v>
      </c>
      <c r="K461" s="169">
        <v>21.0</v>
      </c>
      <c r="L461" s="169">
        <v>0.880180010158165</v>
      </c>
    </row>
    <row r="462">
      <c r="A462" s="3" t="s">
        <v>933</v>
      </c>
      <c r="B462" s="3" t="s">
        <v>932</v>
      </c>
      <c r="C462" s="3" t="s">
        <v>395</v>
      </c>
      <c r="D462" s="3" t="s">
        <v>928</v>
      </c>
      <c r="E462" s="3" t="s">
        <v>929</v>
      </c>
      <c r="F462" s="3" t="s">
        <v>37</v>
      </c>
      <c r="G462" s="3" t="s">
        <v>348</v>
      </c>
      <c r="H462" s="3" t="s">
        <v>353</v>
      </c>
      <c r="I462" s="3" t="s">
        <v>160</v>
      </c>
      <c r="J462" s="3" t="s">
        <v>478</v>
      </c>
      <c r="K462" s="169">
        <v>48.0</v>
      </c>
      <c r="L462" s="169">
        <v>2.902656964243</v>
      </c>
    </row>
    <row r="463">
      <c r="A463" s="3" t="s">
        <v>934</v>
      </c>
      <c r="B463" s="3" t="s">
        <v>932</v>
      </c>
      <c r="C463" s="3" t="s">
        <v>395</v>
      </c>
      <c r="D463" s="3" t="s">
        <v>928</v>
      </c>
      <c r="E463" s="3" t="s">
        <v>929</v>
      </c>
      <c r="F463" s="3" t="s">
        <v>37</v>
      </c>
      <c r="G463" s="3" t="s">
        <v>348</v>
      </c>
      <c r="H463" s="3" t="s">
        <v>353</v>
      </c>
      <c r="I463" s="3" t="s">
        <v>355</v>
      </c>
      <c r="J463" s="3" t="s">
        <v>478</v>
      </c>
      <c r="K463" s="169">
        <v>97.0</v>
      </c>
      <c r="L463" s="169">
        <v>3.94997055038822</v>
      </c>
    </row>
    <row r="464">
      <c r="A464" s="3" t="s">
        <v>935</v>
      </c>
      <c r="B464" s="3" t="s">
        <v>927</v>
      </c>
      <c r="C464" s="3" t="s">
        <v>395</v>
      </c>
      <c r="D464" s="3" t="s">
        <v>928</v>
      </c>
      <c r="E464" s="3" t="s">
        <v>929</v>
      </c>
      <c r="F464" s="3" t="s">
        <v>37</v>
      </c>
      <c r="G464" s="3" t="s">
        <v>348</v>
      </c>
      <c r="H464" s="3" t="s">
        <v>349</v>
      </c>
      <c r="I464" s="3" t="s">
        <v>157</v>
      </c>
      <c r="J464" s="3" t="s">
        <v>478</v>
      </c>
      <c r="K464" s="169">
        <v>23.0</v>
      </c>
      <c r="L464" s="169">
        <v>1.77061781240911</v>
      </c>
    </row>
    <row r="465">
      <c r="A465" s="3" t="s">
        <v>936</v>
      </c>
      <c r="B465" s="3" t="s">
        <v>927</v>
      </c>
      <c r="C465" s="3" t="s">
        <v>395</v>
      </c>
      <c r="D465" s="3" t="s">
        <v>928</v>
      </c>
      <c r="E465" s="3" t="s">
        <v>929</v>
      </c>
      <c r="F465" s="3" t="s">
        <v>37</v>
      </c>
      <c r="G465" s="3" t="s">
        <v>348</v>
      </c>
      <c r="H465" s="3" t="s">
        <v>349</v>
      </c>
      <c r="I465" s="3" t="s">
        <v>167</v>
      </c>
      <c r="J465" s="3" t="s">
        <v>478</v>
      </c>
      <c r="K465" s="169">
        <v>84.0</v>
      </c>
      <c r="L465" s="169">
        <v>3.72958530768386</v>
      </c>
    </row>
    <row r="466">
      <c r="A466" s="3" t="s">
        <v>937</v>
      </c>
      <c r="B466" s="3" t="s">
        <v>932</v>
      </c>
      <c r="C466" s="3" t="s">
        <v>395</v>
      </c>
      <c r="D466" s="3" t="s">
        <v>928</v>
      </c>
      <c r="E466" s="3" t="s">
        <v>929</v>
      </c>
      <c r="F466" s="3" t="s">
        <v>37</v>
      </c>
      <c r="G466" s="3" t="s">
        <v>348</v>
      </c>
      <c r="H466" s="3" t="s">
        <v>353</v>
      </c>
      <c r="I466" s="3" t="s">
        <v>167</v>
      </c>
      <c r="J466" s="3" t="s">
        <v>478</v>
      </c>
      <c r="K466" s="169">
        <v>75.0</v>
      </c>
      <c r="L466" s="169">
        <v>3.92942205280802</v>
      </c>
    </row>
    <row r="467">
      <c r="A467" s="3" t="s">
        <v>938</v>
      </c>
      <c r="B467" s="3" t="s">
        <v>932</v>
      </c>
      <c r="C467" s="3" t="s">
        <v>395</v>
      </c>
      <c r="D467" s="3" t="s">
        <v>928</v>
      </c>
      <c r="E467" s="3" t="s">
        <v>929</v>
      </c>
      <c r="F467" s="3" t="s">
        <v>37</v>
      </c>
      <c r="G467" s="3" t="s">
        <v>348</v>
      </c>
      <c r="H467" s="3" t="s">
        <v>353</v>
      </c>
      <c r="I467" s="3" t="s">
        <v>165</v>
      </c>
      <c r="J467" s="3" t="s">
        <v>478</v>
      </c>
      <c r="K467" s="169">
        <v>65.0</v>
      </c>
      <c r="L467" s="169">
        <v>3.27054974623257</v>
      </c>
    </row>
    <row r="468">
      <c r="A468" s="3" t="s">
        <v>939</v>
      </c>
      <c r="B468" s="3" t="s">
        <v>940</v>
      </c>
      <c r="C468" s="3" t="s">
        <v>395</v>
      </c>
      <c r="D468" s="3" t="s">
        <v>928</v>
      </c>
      <c r="E468" s="3" t="s">
        <v>929</v>
      </c>
      <c r="F468" s="3" t="s">
        <v>37</v>
      </c>
      <c r="G468" s="3" t="s">
        <v>348</v>
      </c>
      <c r="H468" s="3" t="s">
        <v>359</v>
      </c>
      <c r="I468" s="3" t="s">
        <v>165</v>
      </c>
      <c r="J468" s="3" t="s">
        <v>478</v>
      </c>
      <c r="K468" s="169">
        <v>50.0</v>
      </c>
      <c r="L468" s="169">
        <v>3.39485741616702</v>
      </c>
    </row>
    <row r="469">
      <c r="A469" s="3" t="s">
        <v>941</v>
      </c>
      <c r="B469" s="3" t="s">
        <v>940</v>
      </c>
      <c r="C469" s="3" t="s">
        <v>395</v>
      </c>
      <c r="D469" s="3" t="s">
        <v>928</v>
      </c>
      <c r="E469" s="3" t="s">
        <v>929</v>
      </c>
      <c r="F469" s="3" t="s">
        <v>37</v>
      </c>
      <c r="G469" s="3" t="s">
        <v>348</v>
      </c>
      <c r="H469" s="3" t="s">
        <v>359</v>
      </c>
      <c r="I469" s="3" t="s">
        <v>355</v>
      </c>
      <c r="J469" s="3" t="s">
        <v>478</v>
      </c>
      <c r="K469" s="169">
        <v>88.0</v>
      </c>
      <c r="L469" s="169">
        <v>3.98420438406285</v>
      </c>
    </row>
    <row r="470">
      <c r="A470" s="3" t="s">
        <v>942</v>
      </c>
      <c r="B470" s="3" t="s">
        <v>940</v>
      </c>
      <c r="C470" s="3" t="s">
        <v>395</v>
      </c>
      <c r="D470" s="3" t="s">
        <v>928</v>
      </c>
      <c r="E470" s="3" t="s">
        <v>929</v>
      </c>
      <c r="F470" s="3" t="s">
        <v>37</v>
      </c>
      <c r="G470" s="3" t="s">
        <v>348</v>
      </c>
      <c r="H470" s="3" t="s">
        <v>359</v>
      </c>
      <c r="I470" s="3" t="s">
        <v>167</v>
      </c>
      <c r="J470" s="3" t="s">
        <v>478</v>
      </c>
      <c r="K470" s="169">
        <v>89.0</v>
      </c>
      <c r="L470" s="169">
        <v>3.70266757666574</v>
      </c>
    </row>
    <row r="471">
      <c r="A471" s="3" t="s">
        <v>943</v>
      </c>
      <c r="B471" s="3" t="s">
        <v>940</v>
      </c>
      <c r="C471" s="3" t="s">
        <v>395</v>
      </c>
      <c r="D471" s="3" t="s">
        <v>928</v>
      </c>
      <c r="E471" s="3" t="s">
        <v>929</v>
      </c>
      <c r="F471" s="3" t="s">
        <v>37</v>
      </c>
      <c r="G471" s="3" t="s">
        <v>348</v>
      </c>
      <c r="H471" s="3" t="s">
        <v>359</v>
      </c>
      <c r="I471" s="3" t="s">
        <v>157</v>
      </c>
      <c r="J471" s="3" t="s">
        <v>478</v>
      </c>
      <c r="K471" s="169">
        <v>78.0</v>
      </c>
      <c r="L471" s="169">
        <v>3.42327823335595</v>
      </c>
    </row>
    <row r="472">
      <c r="A472" s="3" t="s">
        <v>944</v>
      </c>
      <c r="B472" s="3" t="s">
        <v>940</v>
      </c>
      <c r="C472" s="3" t="s">
        <v>395</v>
      </c>
      <c r="D472" s="3" t="s">
        <v>928</v>
      </c>
      <c r="E472" s="3" t="s">
        <v>929</v>
      </c>
      <c r="F472" s="3" t="s">
        <v>37</v>
      </c>
      <c r="G472" s="3" t="s">
        <v>348</v>
      </c>
      <c r="H472" s="3" t="s">
        <v>359</v>
      </c>
      <c r="I472" s="3" t="s">
        <v>160</v>
      </c>
      <c r="J472" s="3" t="s">
        <v>478</v>
      </c>
      <c r="K472" s="169">
        <v>75.0</v>
      </c>
      <c r="L472" s="169">
        <v>3.46929350789765</v>
      </c>
    </row>
    <row r="473">
      <c r="A473" s="3" t="s">
        <v>945</v>
      </c>
      <c r="B473" s="3" t="s">
        <v>940</v>
      </c>
      <c r="C473" s="3" t="s">
        <v>395</v>
      </c>
      <c r="D473" s="3" t="s">
        <v>928</v>
      </c>
      <c r="E473" s="3" t="s">
        <v>929</v>
      </c>
      <c r="F473" s="3" t="s">
        <v>37</v>
      </c>
      <c r="G473" s="3" t="s">
        <v>348</v>
      </c>
      <c r="H473" s="3" t="s">
        <v>359</v>
      </c>
      <c r="I473" s="3" t="s">
        <v>153</v>
      </c>
      <c r="J473" s="3" t="s">
        <v>478</v>
      </c>
      <c r="K473" s="169">
        <v>58.0</v>
      </c>
      <c r="L473" s="169">
        <v>3.16736192175879</v>
      </c>
    </row>
    <row r="474">
      <c r="A474" s="3" t="s">
        <v>946</v>
      </c>
      <c r="B474" s="3" t="s">
        <v>927</v>
      </c>
      <c r="C474" s="3" t="s">
        <v>395</v>
      </c>
      <c r="D474" s="3" t="s">
        <v>928</v>
      </c>
      <c r="E474" s="3" t="s">
        <v>929</v>
      </c>
      <c r="F474" s="3" t="s">
        <v>37</v>
      </c>
      <c r="G474" s="3" t="s">
        <v>348</v>
      </c>
      <c r="H474" s="3" t="s">
        <v>349</v>
      </c>
      <c r="I474" s="3" t="s">
        <v>160</v>
      </c>
      <c r="J474" s="3" t="s">
        <v>478</v>
      </c>
      <c r="K474" s="169">
        <v>69.0</v>
      </c>
      <c r="L474" s="169">
        <v>3.61497208900319</v>
      </c>
    </row>
    <row r="475">
      <c r="A475" s="3" t="s">
        <v>947</v>
      </c>
      <c r="B475" s="3" t="s">
        <v>927</v>
      </c>
      <c r="C475" s="3" t="s">
        <v>395</v>
      </c>
      <c r="D475" s="3" t="s">
        <v>928</v>
      </c>
      <c r="E475" s="3" t="s">
        <v>929</v>
      </c>
      <c r="F475" s="3" t="s">
        <v>37</v>
      </c>
      <c r="G475" s="3" t="s">
        <v>348</v>
      </c>
      <c r="H475" s="3" t="s">
        <v>349</v>
      </c>
      <c r="I475" s="3" t="s">
        <v>165</v>
      </c>
      <c r="J475" s="3" t="s">
        <v>478</v>
      </c>
      <c r="K475" s="169">
        <v>34.0</v>
      </c>
      <c r="L475" s="169">
        <v>2.38990081269262</v>
      </c>
    </row>
    <row r="476">
      <c r="A476" s="3" t="s">
        <v>948</v>
      </c>
      <c r="B476" s="3" t="s">
        <v>932</v>
      </c>
      <c r="C476" s="3" t="s">
        <v>395</v>
      </c>
      <c r="D476" s="3" t="s">
        <v>928</v>
      </c>
      <c r="E476" s="3" t="s">
        <v>929</v>
      </c>
      <c r="F476" s="3" t="s">
        <v>37</v>
      </c>
      <c r="G476" s="3" t="s">
        <v>348</v>
      </c>
      <c r="H476" s="3" t="s">
        <v>353</v>
      </c>
      <c r="I476" s="3" t="s">
        <v>157</v>
      </c>
      <c r="J476" s="3" t="s">
        <v>478</v>
      </c>
      <c r="K476" s="169">
        <v>73.0</v>
      </c>
      <c r="L476" s="169">
        <v>3.46191343394912</v>
      </c>
    </row>
    <row r="477">
      <c r="A477" s="3" t="s">
        <v>949</v>
      </c>
      <c r="B477" s="3" t="s">
        <v>950</v>
      </c>
      <c r="C477" s="3" t="s">
        <v>395</v>
      </c>
      <c r="D477" s="3" t="s">
        <v>928</v>
      </c>
      <c r="E477" s="3" t="s">
        <v>929</v>
      </c>
      <c r="F477" s="3" t="s">
        <v>37</v>
      </c>
      <c r="G477" s="3" t="s">
        <v>356</v>
      </c>
      <c r="H477" s="3" t="s">
        <v>454</v>
      </c>
      <c r="I477" s="3" t="s">
        <v>355</v>
      </c>
      <c r="J477" s="3" t="s">
        <v>478</v>
      </c>
      <c r="K477" s="169">
        <v>54.0</v>
      </c>
      <c r="L477" s="169">
        <v>2.16211320220759</v>
      </c>
    </row>
    <row r="478">
      <c r="A478" s="3" t="s">
        <v>951</v>
      </c>
      <c r="B478" s="3" t="s">
        <v>950</v>
      </c>
      <c r="C478" s="3" t="s">
        <v>395</v>
      </c>
      <c r="D478" s="3" t="s">
        <v>928</v>
      </c>
      <c r="E478" s="3" t="s">
        <v>929</v>
      </c>
      <c r="F478" s="3" t="s">
        <v>37</v>
      </c>
      <c r="G478" s="3" t="s">
        <v>356</v>
      </c>
      <c r="H478" s="3" t="s">
        <v>454</v>
      </c>
      <c r="I478" s="3" t="s">
        <v>160</v>
      </c>
      <c r="J478" s="3" t="s">
        <v>478</v>
      </c>
      <c r="K478" s="169">
        <v>29.0</v>
      </c>
      <c r="L478" s="169">
        <v>1.07339252565373</v>
      </c>
    </row>
    <row r="479">
      <c r="A479" s="3" t="s">
        <v>952</v>
      </c>
      <c r="B479" s="3" t="s">
        <v>950</v>
      </c>
      <c r="C479" s="3" t="s">
        <v>395</v>
      </c>
      <c r="D479" s="3" t="s">
        <v>928</v>
      </c>
      <c r="E479" s="3" t="s">
        <v>929</v>
      </c>
      <c r="F479" s="3" t="s">
        <v>37</v>
      </c>
      <c r="G479" s="3" t="s">
        <v>356</v>
      </c>
      <c r="H479" s="3" t="s">
        <v>454</v>
      </c>
      <c r="I479" s="3" t="s">
        <v>153</v>
      </c>
      <c r="J479" s="3" t="s">
        <v>478</v>
      </c>
      <c r="K479" s="169">
        <v>47.0</v>
      </c>
      <c r="L479" s="169">
        <v>3.06422842122233</v>
      </c>
    </row>
    <row r="480">
      <c r="A480" s="3" t="s">
        <v>953</v>
      </c>
      <c r="B480" s="3" t="s">
        <v>950</v>
      </c>
      <c r="C480" s="3" t="s">
        <v>395</v>
      </c>
      <c r="D480" s="3" t="s">
        <v>928</v>
      </c>
      <c r="E480" s="3" t="s">
        <v>929</v>
      </c>
      <c r="F480" s="3" t="s">
        <v>37</v>
      </c>
      <c r="G480" s="3" t="s">
        <v>356</v>
      </c>
      <c r="H480" s="3" t="s">
        <v>454</v>
      </c>
      <c r="I480" s="3" t="s">
        <v>165</v>
      </c>
      <c r="J480" s="3" t="s">
        <v>478</v>
      </c>
      <c r="K480" s="169">
        <v>36.0</v>
      </c>
      <c r="L480" s="169">
        <v>1.37253267582912</v>
      </c>
    </row>
    <row r="481">
      <c r="A481" s="3" t="s">
        <v>954</v>
      </c>
      <c r="B481" s="3" t="s">
        <v>950</v>
      </c>
      <c r="C481" s="3" t="s">
        <v>395</v>
      </c>
      <c r="D481" s="3" t="s">
        <v>928</v>
      </c>
      <c r="E481" s="3" t="s">
        <v>929</v>
      </c>
      <c r="F481" s="3" t="s">
        <v>37</v>
      </c>
      <c r="G481" s="3" t="s">
        <v>356</v>
      </c>
      <c r="H481" s="3" t="s">
        <v>454</v>
      </c>
      <c r="I481" s="3" t="s">
        <v>167</v>
      </c>
      <c r="J481" s="3" t="s">
        <v>478</v>
      </c>
      <c r="K481" s="169">
        <v>23.0</v>
      </c>
      <c r="L481" s="169">
        <v>0.704153654907647</v>
      </c>
    </row>
    <row r="482">
      <c r="A482" s="3" t="s">
        <v>955</v>
      </c>
      <c r="B482" s="3" t="s">
        <v>956</v>
      </c>
      <c r="C482" s="3" t="s">
        <v>395</v>
      </c>
      <c r="D482" s="3" t="s">
        <v>928</v>
      </c>
      <c r="E482" s="3" t="s">
        <v>929</v>
      </c>
      <c r="F482" s="3" t="s">
        <v>37</v>
      </c>
      <c r="H482" s="3" t="s">
        <v>171</v>
      </c>
      <c r="I482" s="3" t="s">
        <v>172</v>
      </c>
      <c r="J482" s="3" t="s">
        <v>478</v>
      </c>
      <c r="K482" s="169">
        <v>105.0</v>
      </c>
      <c r="L482" s="169">
        <v>4.10944906640977</v>
      </c>
    </row>
    <row r="483">
      <c r="A483" s="3" t="s">
        <v>957</v>
      </c>
      <c r="B483" s="3" t="s">
        <v>958</v>
      </c>
      <c r="C483" s="3" t="s">
        <v>395</v>
      </c>
      <c r="D483" s="3" t="s">
        <v>928</v>
      </c>
      <c r="E483" s="3" t="s">
        <v>929</v>
      </c>
      <c r="F483" s="3" t="s">
        <v>37</v>
      </c>
      <c r="H483" s="3" t="s">
        <v>148</v>
      </c>
      <c r="I483" s="3" t="s">
        <v>149</v>
      </c>
      <c r="J483" s="3" t="s">
        <v>478</v>
      </c>
      <c r="K483" s="169">
        <v>93.0</v>
      </c>
      <c r="L483" s="169">
        <v>3.82035099351576</v>
      </c>
    </row>
    <row r="484">
      <c r="A484" s="3" t="s">
        <v>959</v>
      </c>
      <c r="B484" s="3" t="s">
        <v>960</v>
      </c>
      <c r="C484" s="3" t="s">
        <v>395</v>
      </c>
      <c r="D484" s="3" t="s">
        <v>928</v>
      </c>
      <c r="E484" s="3" t="s">
        <v>929</v>
      </c>
      <c r="F484" s="3" t="s">
        <v>37</v>
      </c>
      <c r="H484" s="3" t="s">
        <v>134</v>
      </c>
      <c r="I484" s="3" t="s">
        <v>135</v>
      </c>
      <c r="J484" s="3" t="s">
        <v>478</v>
      </c>
      <c r="K484" s="169">
        <v>32.0</v>
      </c>
      <c r="L484" s="169">
        <v>2.23250134127263</v>
      </c>
    </row>
    <row r="485">
      <c r="A485" s="3" t="s">
        <v>961</v>
      </c>
      <c r="B485" s="3" t="s">
        <v>960</v>
      </c>
      <c r="C485" s="3" t="s">
        <v>395</v>
      </c>
      <c r="D485" s="3" t="s">
        <v>928</v>
      </c>
      <c r="E485" s="3" t="s">
        <v>929</v>
      </c>
      <c r="F485" s="3" t="s">
        <v>37</v>
      </c>
      <c r="H485" s="3" t="s">
        <v>134</v>
      </c>
      <c r="I485" s="3" t="s">
        <v>141</v>
      </c>
      <c r="J485" s="3" t="s">
        <v>478</v>
      </c>
      <c r="K485" s="169">
        <v>91.0</v>
      </c>
      <c r="L485" s="169">
        <v>3.68694354615552</v>
      </c>
    </row>
    <row r="486">
      <c r="A486" s="3" t="s">
        <v>962</v>
      </c>
      <c r="B486" s="3" t="s">
        <v>960</v>
      </c>
      <c r="C486" s="3" t="s">
        <v>395</v>
      </c>
      <c r="D486" s="3" t="s">
        <v>928</v>
      </c>
      <c r="E486" s="3" t="s">
        <v>929</v>
      </c>
      <c r="F486" s="3" t="s">
        <v>37</v>
      </c>
      <c r="H486" s="3" t="s">
        <v>134</v>
      </c>
      <c r="I486" s="3" t="s">
        <v>144</v>
      </c>
      <c r="J486" s="3" t="s">
        <v>478</v>
      </c>
      <c r="K486" s="169">
        <v>93.0</v>
      </c>
      <c r="L486" s="169">
        <v>4.08301477793675</v>
      </c>
    </row>
    <row r="487">
      <c r="A487" s="3" t="s">
        <v>963</v>
      </c>
      <c r="B487" s="3" t="s">
        <v>960</v>
      </c>
      <c r="C487" s="3" t="s">
        <v>395</v>
      </c>
      <c r="D487" s="3" t="s">
        <v>928</v>
      </c>
      <c r="E487" s="3" t="s">
        <v>929</v>
      </c>
      <c r="F487" s="3" t="s">
        <v>37</v>
      </c>
      <c r="H487" s="3" t="s">
        <v>134</v>
      </c>
      <c r="I487" s="3" t="s">
        <v>146</v>
      </c>
      <c r="J487" s="3" t="s">
        <v>478</v>
      </c>
      <c r="K487" s="169">
        <v>78.0</v>
      </c>
      <c r="L487" s="169">
        <v>3.71799125346617</v>
      </c>
    </row>
    <row r="488">
      <c r="A488" s="3" t="s">
        <v>964</v>
      </c>
      <c r="B488" s="3" t="s">
        <v>960</v>
      </c>
      <c r="C488" s="3" t="s">
        <v>395</v>
      </c>
      <c r="D488" s="3" t="s">
        <v>928</v>
      </c>
      <c r="E488" s="3" t="s">
        <v>929</v>
      </c>
      <c r="F488" s="3" t="s">
        <v>37</v>
      </c>
      <c r="H488" s="3" t="s">
        <v>134</v>
      </c>
      <c r="I488" s="3" t="s">
        <v>139</v>
      </c>
      <c r="J488" s="3" t="s">
        <v>478</v>
      </c>
      <c r="K488" s="169">
        <v>40.0</v>
      </c>
      <c r="L488" s="169">
        <v>2.47724724475807</v>
      </c>
    </row>
    <row r="489">
      <c r="A489" s="3" t="s">
        <v>965</v>
      </c>
      <c r="B489" s="3" t="s">
        <v>958</v>
      </c>
      <c r="C489" s="3" t="s">
        <v>395</v>
      </c>
      <c r="D489" s="3" t="s">
        <v>928</v>
      </c>
      <c r="E489" s="3" t="s">
        <v>929</v>
      </c>
      <c r="F489" s="3" t="s">
        <v>37</v>
      </c>
      <c r="H489" s="3" t="s">
        <v>148</v>
      </c>
      <c r="I489" s="3" t="s">
        <v>141</v>
      </c>
      <c r="J489" s="3" t="s">
        <v>478</v>
      </c>
      <c r="K489" s="169">
        <v>0.0</v>
      </c>
      <c r="L489" s="169">
        <v>0.0</v>
      </c>
    </row>
    <row r="490">
      <c r="A490" s="3" t="s">
        <v>966</v>
      </c>
      <c r="B490" s="3" t="s">
        <v>967</v>
      </c>
      <c r="C490" s="3" t="s">
        <v>428</v>
      </c>
      <c r="D490" s="3" t="s">
        <v>155</v>
      </c>
      <c r="E490" s="3" t="s">
        <v>241</v>
      </c>
      <c r="F490" s="3" t="s">
        <v>62</v>
      </c>
      <c r="G490" s="3" t="s">
        <v>348</v>
      </c>
      <c r="H490" s="3" t="s">
        <v>353</v>
      </c>
      <c r="I490" s="3" t="s">
        <v>355</v>
      </c>
      <c r="J490" s="3" t="s">
        <v>881</v>
      </c>
      <c r="K490" s="169">
        <v>51.0</v>
      </c>
      <c r="L490" s="169">
        <v>3.00251325167698</v>
      </c>
    </row>
    <row r="491">
      <c r="A491" s="3" t="s">
        <v>968</v>
      </c>
      <c r="B491" s="3" t="s">
        <v>967</v>
      </c>
      <c r="C491" s="3" t="s">
        <v>428</v>
      </c>
      <c r="D491" s="3" t="s">
        <v>155</v>
      </c>
      <c r="E491" s="3" t="s">
        <v>241</v>
      </c>
      <c r="F491" s="3" t="s">
        <v>62</v>
      </c>
      <c r="G491" s="3" t="s">
        <v>348</v>
      </c>
      <c r="H491" s="3" t="s">
        <v>353</v>
      </c>
      <c r="I491" s="3" t="s">
        <v>153</v>
      </c>
      <c r="J491" s="3" t="s">
        <v>881</v>
      </c>
      <c r="K491" s="169">
        <v>51.0</v>
      </c>
      <c r="L491" s="169">
        <v>2.82690651828358</v>
      </c>
    </row>
    <row r="492">
      <c r="A492" s="3" t="s">
        <v>969</v>
      </c>
      <c r="B492" s="3" t="s">
        <v>967</v>
      </c>
      <c r="C492" s="3" t="s">
        <v>428</v>
      </c>
      <c r="D492" s="3" t="s">
        <v>155</v>
      </c>
      <c r="E492" s="3" t="s">
        <v>241</v>
      </c>
      <c r="F492" s="3" t="s">
        <v>62</v>
      </c>
      <c r="G492" s="3" t="s">
        <v>348</v>
      </c>
      <c r="H492" s="3" t="s">
        <v>353</v>
      </c>
      <c r="I492" s="3" t="s">
        <v>157</v>
      </c>
      <c r="J492" s="3" t="s">
        <v>881</v>
      </c>
      <c r="K492" s="169">
        <v>28.0</v>
      </c>
      <c r="L492" s="169">
        <v>1.40047365029499</v>
      </c>
    </row>
    <row r="493">
      <c r="A493" s="3" t="s">
        <v>970</v>
      </c>
      <c r="B493" s="3" t="s">
        <v>967</v>
      </c>
      <c r="C493" s="3" t="s">
        <v>428</v>
      </c>
      <c r="D493" s="3" t="s">
        <v>155</v>
      </c>
      <c r="E493" s="3" t="s">
        <v>241</v>
      </c>
      <c r="F493" s="3" t="s">
        <v>62</v>
      </c>
      <c r="G493" s="3" t="s">
        <v>348</v>
      </c>
      <c r="H493" s="3" t="s">
        <v>353</v>
      </c>
      <c r="I493" s="3" t="s">
        <v>160</v>
      </c>
      <c r="J493" s="3" t="s">
        <v>881</v>
      </c>
      <c r="K493" s="169">
        <v>61.0</v>
      </c>
      <c r="L493" s="169">
        <v>3.3373286537171</v>
      </c>
    </row>
    <row r="494">
      <c r="A494" s="3" t="s">
        <v>971</v>
      </c>
      <c r="B494" s="3" t="s">
        <v>972</v>
      </c>
      <c r="C494" s="3" t="s">
        <v>428</v>
      </c>
      <c r="D494" s="3" t="s">
        <v>155</v>
      </c>
      <c r="E494" s="3" t="s">
        <v>241</v>
      </c>
      <c r="F494" s="3" t="s">
        <v>62</v>
      </c>
      <c r="G494" s="3" t="s">
        <v>348</v>
      </c>
      <c r="H494" s="3" t="s">
        <v>359</v>
      </c>
      <c r="I494" s="3" t="s">
        <v>153</v>
      </c>
      <c r="J494" s="3" t="s">
        <v>881</v>
      </c>
      <c r="K494" s="169">
        <v>78.0</v>
      </c>
      <c r="L494" s="169">
        <v>3.49873918975382</v>
      </c>
    </row>
    <row r="495">
      <c r="A495" s="3" t="s">
        <v>973</v>
      </c>
      <c r="B495" s="3" t="s">
        <v>972</v>
      </c>
      <c r="C495" s="3" t="s">
        <v>428</v>
      </c>
      <c r="D495" s="3" t="s">
        <v>155</v>
      </c>
      <c r="E495" s="3" t="s">
        <v>241</v>
      </c>
      <c r="F495" s="3" t="s">
        <v>62</v>
      </c>
      <c r="G495" s="3" t="s">
        <v>348</v>
      </c>
      <c r="H495" s="3" t="s">
        <v>359</v>
      </c>
      <c r="I495" s="3" t="s">
        <v>165</v>
      </c>
      <c r="J495" s="3" t="s">
        <v>881</v>
      </c>
      <c r="K495" s="169">
        <v>22.0</v>
      </c>
      <c r="L495" s="169">
        <v>2.56303489510517</v>
      </c>
    </row>
    <row r="496">
      <c r="A496" s="3" t="s">
        <v>974</v>
      </c>
      <c r="B496" s="3" t="s">
        <v>972</v>
      </c>
      <c r="C496" s="3" t="s">
        <v>428</v>
      </c>
      <c r="D496" s="3" t="s">
        <v>155</v>
      </c>
      <c r="E496" s="3" t="s">
        <v>241</v>
      </c>
      <c r="F496" s="3" t="s">
        <v>62</v>
      </c>
      <c r="G496" s="3" t="s">
        <v>348</v>
      </c>
      <c r="H496" s="3" t="s">
        <v>359</v>
      </c>
      <c r="I496" s="3" t="s">
        <v>160</v>
      </c>
      <c r="J496" s="3" t="s">
        <v>881</v>
      </c>
      <c r="K496" s="169">
        <v>73.0</v>
      </c>
      <c r="L496" s="169">
        <v>3.58863552211683</v>
      </c>
    </row>
    <row r="497">
      <c r="A497" s="3" t="s">
        <v>975</v>
      </c>
      <c r="B497" s="3" t="s">
        <v>972</v>
      </c>
      <c r="C497" s="3" t="s">
        <v>428</v>
      </c>
      <c r="D497" s="3" t="s">
        <v>155</v>
      </c>
      <c r="E497" s="3" t="s">
        <v>241</v>
      </c>
      <c r="F497" s="3" t="s">
        <v>62</v>
      </c>
      <c r="G497" s="3" t="s">
        <v>348</v>
      </c>
      <c r="H497" s="3" t="s">
        <v>359</v>
      </c>
      <c r="I497" s="3" t="s">
        <v>157</v>
      </c>
      <c r="J497" s="3" t="s">
        <v>881</v>
      </c>
      <c r="K497" s="169">
        <v>91.0</v>
      </c>
      <c r="L497" s="169">
        <v>3.9984400176027</v>
      </c>
    </row>
    <row r="498">
      <c r="A498" s="3" t="s">
        <v>976</v>
      </c>
      <c r="B498" s="3" t="s">
        <v>977</v>
      </c>
      <c r="C498" s="3" t="s">
        <v>428</v>
      </c>
      <c r="D498" s="3" t="s">
        <v>155</v>
      </c>
      <c r="E498" s="3" t="s">
        <v>241</v>
      </c>
      <c r="F498" s="3" t="s">
        <v>62</v>
      </c>
      <c r="G498" s="3" t="s">
        <v>348</v>
      </c>
      <c r="H498" s="3" t="s">
        <v>349</v>
      </c>
      <c r="I498" s="3" t="s">
        <v>160</v>
      </c>
      <c r="J498" s="3" t="s">
        <v>881</v>
      </c>
      <c r="K498" s="169">
        <v>20.0</v>
      </c>
      <c r="L498" s="169">
        <v>1.94944606422019</v>
      </c>
    </row>
    <row r="499">
      <c r="A499" s="3" t="s">
        <v>978</v>
      </c>
      <c r="B499" s="3" t="s">
        <v>977</v>
      </c>
      <c r="C499" s="3" t="s">
        <v>428</v>
      </c>
      <c r="D499" s="3" t="s">
        <v>155</v>
      </c>
      <c r="E499" s="3" t="s">
        <v>241</v>
      </c>
      <c r="F499" s="3" t="s">
        <v>62</v>
      </c>
      <c r="G499" s="3" t="s">
        <v>348</v>
      </c>
      <c r="H499" s="3" t="s">
        <v>349</v>
      </c>
      <c r="I499" s="3" t="s">
        <v>153</v>
      </c>
      <c r="J499" s="3" t="s">
        <v>881</v>
      </c>
      <c r="K499" s="169">
        <v>16.0</v>
      </c>
      <c r="L499" s="169">
        <v>1.64988432124389</v>
      </c>
    </row>
    <row r="500">
      <c r="A500" s="3" t="s">
        <v>979</v>
      </c>
      <c r="B500" s="3" t="s">
        <v>972</v>
      </c>
      <c r="C500" s="3" t="s">
        <v>428</v>
      </c>
      <c r="D500" s="3" t="s">
        <v>155</v>
      </c>
      <c r="E500" s="3" t="s">
        <v>241</v>
      </c>
      <c r="F500" s="3" t="s">
        <v>62</v>
      </c>
      <c r="G500" s="3" t="s">
        <v>348</v>
      </c>
      <c r="H500" s="3" t="s">
        <v>359</v>
      </c>
      <c r="I500" s="3" t="s">
        <v>355</v>
      </c>
      <c r="J500" s="3" t="s">
        <v>881</v>
      </c>
      <c r="K500" s="169">
        <v>74.0</v>
      </c>
      <c r="L500" s="169">
        <v>3.84120959542055</v>
      </c>
    </row>
    <row r="501">
      <c r="A501" s="3" t="s">
        <v>980</v>
      </c>
      <c r="B501" s="3" t="s">
        <v>977</v>
      </c>
      <c r="C501" s="3" t="s">
        <v>428</v>
      </c>
      <c r="D501" s="3" t="s">
        <v>155</v>
      </c>
      <c r="E501" s="3" t="s">
        <v>241</v>
      </c>
      <c r="F501" s="3" t="s">
        <v>62</v>
      </c>
      <c r="G501" s="3" t="s">
        <v>348</v>
      </c>
      <c r="H501" s="3" t="s">
        <v>349</v>
      </c>
      <c r="I501" s="3" t="s">
        <v>163</v>
      </c>
      <c r="J501" s="3" t="s">
        <v>881</v>
      </c>
      <c r="K501" s="169">
        <v>28.0</v>
      </c>
      <c r="L501" s="169">
        <v>1.52020315250285</v>
      </c>
    </row>
    <row r="502">
      <c r="A502" s="3" t="s">
        <v>981</v>
      </c>
      <c r="B502" s="3" t="s">
        <v>977</v>
      </c>
      <c r="C502" s="3" t="s">
        <v>428</v>
      </c>
      <c r="D502" s="3" t="s">
        <v>155</v>
      </c>
      <c r="E502" s="3" t="s">
        <v>241</v>
      </c>
      <c r="F502" s="3" t="s">
        <v>62</v>
      </c>
      <c r="G502" s="3" t="s">
        <v>348</v>
      </c>
      <c r="H502" s="3" t="s">
        <v>349</v>
      </c>
      <c r="I502" s="3" t="s">
        <v>157</v>
      </c>
      <c r="J502" s="3" t="s">
        <v>881</v>
      </c>
      <c r="K502" s="169">
        <v>50.0</v>
      </c>
      <c r="L502" s="169">
        <v>2.23460291395494</v>
      </c>
    </row>
    <row r="503">
      <c r="A503" s="3" t="s">
        <v>982</v>
      </c>
      <c r="B503" s="3" t="s">
        <v>967</v>
      </c>
      <c r="C503" s="3" t="s">
        <v>428</v>
      </c>
      <c r="D503" s="3" t="s">
        <v>155</v>
      </c>
      <c r="E503" s="3" t="s">
        <v>241</v>
      </c>
      <c r="F503" s="3" t="s">
        <v>62</v>
      </c>
      <c r="G503" s="3" t="s">
        <v>348</v>
      </c>
      <c r="H503" s="3" t="s">
        <v>353</v>
      </c>
      <c r="I503" s="3" t="s">
        <v>165</v>
      </c>
      <c r="J503" s="3" t="s">
        <v>881</v>
      </c>
      <c r="K503" s="169">
        <v>16.0</v>
      </c>
      <c r="L503" s="169">
        <v>1.98346934618497</v>
      </c>
    </row>
    <row r="504">
      <c r="A504" s="3" t="s">
        <v>983</v>
      </c>
      <c r="B504" s="3" t="s">
        <v>977</v>
      </c>
      <c r="C504" s="3" t="s">
        <v>428</v>
      </c>
      <c r="D504" s="3" t="s">
        <v>155</v>
      </c>
      <c r="E504" s="3" t="s">
        <v>241</v>
      </c>
      <c r="F504" s="3" t="s">
        <v>62</v>
      </c>
      <c r="G504" s="3" t="s">
        <v>348</v>
      </c>
      <c r="H504" s="3" t="s">
        <v>349</v>
      </c>
      <c r="I504" s="3" t="s">
        <v>165</v>
      </c>
      <c r="J504" s="3" t="s">
        <v>881</v>
      </c>
      <c r="K504" s="169">
        <v>10.0</v>
      </c>
      <c r="L504" s="169">
        <v>0.832710183658004</v>
      </c>
    </row>
    <row r="505">
      <c r="A505" s="3" t="s">
        <v>984</v>
      </c>
      <c r="B505" s="3" t="s">
        <v>985</v>
      </c>
      <c r="C505" s="3" t="s">
        <v>428</v>
      </c>
      <c r="D505" s="3" t="s">
        <v>155</v>
      </c>
      <c r="E505" s="3" t="s">
        <v>241</v>
      </c>
      <c r="F505" s="3" t="s">
        <v>62</v>
      </c>
      <c r="G505" s="3" t="s">
        <v>356</v>
      </c>
      <c r="H505" s="3" t="s">
        <v>376</v>
      </c>
      <c r="I505" s="3" t="s">
        <v>153</v>
      </c>
      <c r="J505" s="3" t="s">
        <v>881</v>
      </c>
      <c r="K505" s="169">
        <v>55.0</v>
      </c>
      <c r="L505" s="169">
        <v>3.16333256012577</v>
      </c>
    </row>
    <row r="506">
      <c r="A506" s="3" t="s">
        <v>986</v>
      </c>
      <c r="B506" s="3" t="s">
        <v>985</v>
      </c>
      <c r="C506" s="3" t="s">
        <v>428</v>
      </c>
      <c r="D506" s="3" t="s">
        <v>155</v>
      </c>
      <c r="E506" s="3" t="s">
        <v>241</v>
      </c>
      <c r="F506" s="3" t="s">
        <v>62</v>
      </c>
      <c r="G506" s="3" t="s">
        <v>356</v>
      </c>
      <c r="H506" s="3" t="s">
        <v>376</v>
      </c>
      <c r="I506" s="3" t="s">
        <v>157</v>
      </c>
      <c r="J506" s="3" t="s">
        <v>881</v>
      </c>
      <c r="K506" s="169">
        <v>11.0</v>
      </c>
      <c r="L506" s="169">
        <v>1.84423600009388</v>
      </c>
    </row>
    <row r="507">
      <c r="A507" s="3" t="s">
        <v>987</v>
      </c>
      <c r="B507" s="3" t="s">
        <v>988</v>
      </c>
      <c r="C507" s="3" t="s">
        <v>428</v>
      </c>
      <c r="D507" s="3" t="s">
        <v>155</v>
      </c>
      <c r="E507" s="3" t="s">
        <v>241</v>
      </c>
      <c r="F507" s="3" t="s">
        <v>62</v>
      </c>
      <c r="G507" s="3" t="s">
        <v>356</v>
      </c>
      <c r="H507" s="3" t="s">
        <v>454</v>
      </c>
      <c r="I507" s="3" t="s">
        <v>153</v>
      </c>
      <c r="J507" s="3" t="s">
        <v>881</v>
      </c>
      <c r="K507" s="169">
        <v>54.0</v>
      </c>
      <c r="L507" s="169">
        <v>3.21133435407267</v>
      </c>
    </row>
    <row r="508">
      <c r="A508" s="3" t="s">
        <v>989</v>
      </c>
      <c r="B508" s="3" t="s">
        <v>985</v>
      </c>
      <c r="C508" s="3" t="s">
        <v>428</v>
      </c>
      <c r="D508" s="3" t="s">
        <v>155</v>
      </c>
      <c r="E508" s="3" t="s">
        <v>241</v>
      </c>
      <c r="F508" s="3" t="s">
        <v>62</v>
      </c>
      <c r="G508" s="3" t="s">
        <v>356</v>
      </c>
      <c r="H508" s="3" t="s">
        <v>376</v>
      </c>
      <c r="I508" s="3" t="s">
        <v>355</v>
      </c>
      <c r="J508" s="3" t="s">
        <v>881</v>
      </c>
      <c r="K508" s="169">
        <v>65.0</v>
      </c>
      <c r="L508" s="169">
        <v>3.1651712432994</v>
      </c>
    </row>
    <row r="509">
      <c r="A509" s="3" t="s">
        <v>990</v>
      </c>
      <c r="B509" s="3" t="s">
        <v>985</v>
      </c>
      <c r="C509" s="3" t="s">
        <v>428</v>
      </c>
      <c r="D509" s="3" t="s">
        <v>155</v>
      </c>
      <c r="E509" s="3" t="s">
        <v>241</v>
      </c>
      <c r="F509" s="3" t="s">
        <v>62</v>
      </c>
      <c r="G509" s="3" t="s">
        <v>356</v>
      </c>
      <c r="H509" s="3" t="s">
        <v>376</v>
      </c>
      <c r="I509" s="3" t="s">
        <v>165</v>
      </c>
      <c r="J509" s="3" t="s">
        <v>881</v>
      </c>
      <c r="K509" s="169">
        <v>120.0</v>
      </c>
      <c r="L509" s="169">
        <v>4.20706666940476</v>
      </c>
    </row>
    <row r="510">
      <c r="A510" s="3" t="s">
        <v>991</v>
      </c>
      <c r="B510" s="3" t="s">
        <v>988</v>
      </c>
      <c r="C510" s="3" t="s">
        <v>428</v>
      </c>
      <c r="D510" s="3" t="s">
        <v>155</v>
      </c>
      <c r="E510" s="3" t="s">
        <v>241</v>
      </c>
      <c r="F510" s="3" t="s">
        <v>62</v>
      </c>
      <c r="G510" s="3" t="s">
        <v>356</v>
      </c>
      <c r="H510" s="3" t="s">
        <v>454</v>
      </c>
      <c r="I510" s="3" t="s">
        <v>355</v>
      </c>
      <c r="J510" s="3" t="s">
        <v>881</v>
      </c>
      <c r="K510" s="169">
        <v>66.0</v>
      </c>
      <c r="L510" s="169">
        <v>3.69918441089101</v>
      </c>
    </row>
    <row r="511">
      <c r="A511" s="3" t="s">
        <v>992</v>
      </c>
      <c r="B511" s="3" t="s">
        <v>988</v>
      </c>
      <c r="C511" s="3" t="s">
        <v>428</v>
      </c>
      <c r="D511" s="3" t="s">
        <v>155</v>
      </c>
      <c r="E511" s="3" t="s">
        <v>241</v>
      </c>
      <c r="F511" s="3" t="s">
        <v>62</v>
      </c>
      <c r="G511" s="3" t="s">
        <v>356</v>
      </c>
      <c r="H511" s="3" t="s">
        <v>454</v>
      </c>
      <c r="I511" s="3" t="s">
        <v>157</v>
      </c>
      <c r="J511" s="3" t="s">
        <v>881</v>
      </c>
      <c r="K511" s="169">
        <v>28.0</v>
      </c>
      <c r="L511" s="169">
        <v>3.19476817853438</v>
      </c>
    </row>
    <row r="512">
      <c r="A512" s="3" t="s">
        <v>993</v>
      </c>
      <c r="B512" s="3" t="s">
        <v>985</v>
      </c>
      <c r="C512" s="3" t="s">
        <v>428</v>
      </c>
      <c r="D512" s="3" t="s">
        <v>155</v>
      </c>
      <c r="E512" s="3" t="s">
        <v>241</v>
      </c>
      <c r="F512" s="3" t="s">
        <v>62</v>
      </c>
      <c r="G512" s="3" t="s">
        <v>356</v>
      </c>
      <c r="H512" s="3" t="s">
        <v>376</v>
      </c>
      <c r="I512" s="3" t="s">
        <v>160</v>
      </c>
      <c r="J512" s="3" t="s">
        <v>881</v>
      </c>
      <c r="K512" s="169">
        <v>74.0</v>
      </c>
      <c r="L512" s="169">
        <v>3.46025236523523</v>
      </c>
    </row>
    <row r="513">
      <c r="A513" s="3" t="s">
        <v>994</v>
      </c>
      <c r="B513" s="3" t="s">
        <v>988</v>
      </c>
      <c r="C513" s="3" t="s">
        <v>428</v>
      </c>
      <c r="D513" s="3" t="s">
        <v>155</v>
      </c>
      <c r="E513" s="3" t="s">
        <v>241</v>
      </c>
      <c r="F513" s="3" t="s">
        <v>62</v>
      </c>
      <c r="G513" s="3" t="s">
        <v>356</v>
      </c>
      <c r="H513" s="3" t="s">
        <v>454</v>
      </c>
      <c r="I513" s="3" t="s">
        <v>160</v>
      </c>
      <c r="J513" s="3" t="s">
        <v>881</v>
      </c>
      <c r="K513" s="169">
        <v>29.0</v>
      </c>
      <c r="L513" s="169">
        <v>3.14064147657106</v>
      </c>
    </row>
    <row r="514">
      <c r="A514" s="3" t="s">
        <v>995</v>
      </c>
      <c r="B514" s="3" t="s">
        <v>996</v>
      </c>
      <c r="C514" s="3" t="s">
        <v>428</v>
      </c>
      <c r="D514" s="3" t="s">
        <v>155</v>
      </c>
      <c r="E514" s="3" t="s">
        <v>241</v>
      </c>
      <c r="F514" s="3" t="s">
        <v>62</v>
      </c>
      <c r="H514" s="3" t="s">
        <v>171</v>
      </c>
      <c r="I514" s="3" t="s">
        <v>172</v>
      </c>
      <c r="J514" s="3" t="s">
        <v>881</v>
      </c>
      <c r="K514" s="169">
        <v>63.0</v>
      </c>
      <c r="L514" s="169">
        <v>3.26091551477898</v>
      </c>
    </row>
    <row r="515">
      <c r="A515" s="3" t="s">
        <v>997</v>
      </c>
      <c r="B515" s="3" t="s">
        <v>998</v>
      </c>
      <c r="C515" s="3" t="s">
        <v>428</v>
      </c>
      <c r="D515" s="3" t="s">
        <v>155</v>
      </c>
      <c r="E515" s="3" t="s">
        <v>241</v>
      </c>
      <c r="F515" s="3" t="s">
        <v>62</v>
      </c>
      <c r="H515" s="3" t="s">
        <v>148</v>
      </c>
      <c r="I515" s="3" t="s">
        <v>149</v>
      </c>
      <c r="J515" s="3" t="s">
        <v>881</v>
      </c>
      <c r="K515" s="169">
        <v>49.0</v>
      </c>
      <c r="L515" s="169">
        <v>3.63354206539152</v>
      </c>
    </row>
    <row r="516">
      <c r="A516" s="3" t="s">
        <v>999</v>
      </c>
      <c r="B516" s="3" t="s">
        <v>998</v>
      </c>
      <c r="C516" s="3" t="s">
        <v>428</v>
      </c>
      <c r="D516" s="3" t="s">
        <v>155</v>
      </c>
      <c r="E516" s="3" t="s">
        <v>241</v>
      </c>
      <c r="F516" s="3" t="s">
        <v>62</v>
      </c>
      <c r="H516" s="3" t="s">
        <v>148</v>
      </c>
      <c r="I516" s="3" t="s">
        <v>141</v>
      </c>
      <c r="J516" s="3" t="s">
        <v>881</v>
      </c>
      <c r="K516" s="169">
        <v>47.0</v>
      </c>
      <c r="L516" s="169">
        <v>3.29470180640878</v>
      </c>
    </row>
    <row r="517">
      <c r="A517" s="3" t="s">
        <v>1000</v>
      </c>
      <c r="B517" s="3" t="s">
        <v>1001</v>
      </c>
      <c r="C517" s="3" t="s">
        <v>428</v>
      </c>
      <c r="D517" s="3" t="s">
        <v>155</v>
      </c>
      <c r="E517" s="3" t="s">
        <v>241</v>
      </c>
      <c r="F517" s="3" t="s">
        <v>62</v>
      </c>
      <c r="H517" s="3" t="s">
        <v>134</v>
      </c>
      <c r="I517" s="3" t="s">
        <v>141</v>
      </c>
      <c r="J517" s="3" t="s">
        <v>881</v>
      </c>
      <c r="K517" s="169">
        <v>100.0</v>
      </c>
      <c r="L517" s="169">
        <v>4.09384407114027</v>
      </c>
    </row>
    <row r="518">
      <c r="A518" s="3" t="s">
        <v>1002</v>
      </c>
      <c r="B518" s="3" t="s">
        <v>1001</v>
      </c>
      <c r="C518" s="3" t="s">
        <v>428</v>
      </c>
      <c r="D518" s="3" t="s">
        <v>155</v>
      </c>
      <c r="E518" s="3" t="s">
        <v>241</v>
      </c>
      <c r="F518" s="3" t="s">
        <v>62</v>
      </c>
      <c r="H518" s="3" t="s">
        <v>134</v>
      </c>
      <c r="I518" s="3" t="s">
        <v>139</v>
      </c>
      <c r="J518" s="3" t="s">
        <v>881</v>
      </c>
      <c r="K518" s="169">
        <v>57.0</v>
      </c>
      <c r="L518" s="169">
        <v>2.78538921228893</v>
      </c>
    </row>
    <row r="519">
      <c r="A519" s="3" t="s">
        <v>1003</v>
      </c>
      <c r="B519" s="3" t="s">
        <v>1001</v>
      </c>
      <c r="C519" s="3" t="s">
        <v>428</v>
      </c>
      <c r="D519" s="3" t="s">
        <v>155</v>
      </c>
      <c r="E519" s="3" t="s">
        <v>241</v>
      </c>
      <c r="F519" s="3" t="s">
        <v>62</v>
      </c>
      <c r="H519" s="3" t="s">
        <v>134</v>
      </c>
      <c r="I519" s="3" t="s">
        <v>144</v>
      </c>
      <c r="J519" s="3" t="s">
        <v>881</v>
      </c>
      <c r="K519" s="169">
        <v>24.0</v>
      </c>
      <c r="L519" s="169">
        <v>1.53031642023863</v>
      </c>
    </row>
    <row r="520">
      <c r="A520" s="3" t="s">
        <v>1004</v>
      </c>
      <c r="B520" s="3" t="s">
        <v>1001</v>
      </c>
      <c r="C520" s="3" t="s">
        <v>428</v>
      </c>
      <c r="D520" s="3" t="s">
        <v>155</v>
      </c>
      <c r="E520" s="3" t="s">
        <v>241</v>
      </c>
      <c r="F520" s="3" t="s">
        <v>62</v>
      </c>
      <c r="H520" s="3" t="s">
        <v>134</v>
      </c>
      <c r="I520" s="3" t="s">
        <v>135</v>
      </c>
      <c r="J520" s="3" t="s">
        <v>881</v>
      </c>
      <c r="K520" s="169">
        <v>42.0</v>
      </c>
      <c r="L520" s="169">
        <v>3.59710958824507</v>
      </c>
    </row>
    <row r="521">
      <c r="A521" s="3" t="s">
        <v>1005</v>
      </c>
      <c r="B521" s="3" t="s">
        <v>1001</v>
      </c>
      <c r="C521" s="3" t="s">
        <v>428</v>
      </c>
      <c r="D521" s="3" t="s">
        <v>155</v>
      </c>
      <c r="E521" s="3" t="s">
        <v>241</v>
      </c>
      <c r="F521" s="3" t="s">
        <v>62</v>
      </c>
      <c r="H521" s="3" t="s">
        <v>134</v>
      </c>
      <c r="I521" s="3" t="s">
        <v>146</v>
      </c>
      <c r="J521" s="3" t="s">
        <v>881</v>
      </c>
      <c r="K521" s="169">
        <v>27.0</v>
      </c>
      <c r="L521" s="169">
        <v>2.93521527375735</v>
      </c>
    </row>
    <row r="522">
      <c r="A522" s="3" t="s">
        <v>1006</v>
      </c>
      <c r="B522" s="3" t="s">
        <v>1007</v>
      </c>
      <c r="C522" s="3" t="s">
        <v>428</v>
      </c>
      <c r="D522" s="3" t="s">
        <v>158</v>
      </c>
      <c r="E522" s="3" t="s">
        <v>140</v>
      </c>
      <c r="F522" s="3" t="s">
        <v>102</v>
      </c>
      <c r="G522" s="3" t="s">
        <v>348</v>
      </c>
      <c r="H522" s="3" t="s">
        <v>353</v>
      </c>
      <c r="I522" s="3" t="s">
        <v>153</v>
      </c>
      <c r="J522" s="3" t="s">
        <v>1008</v>
      </c>
      <c r="K522" s="169">
        <v>27.0</v>
      </c>
      <c r="L522" s="169">
        <v>2.74071026672266</v>
      </c>
    </row>
    <row r="523">
      <c r="A523" s="3" t="s">
        <v>1009</v>
      </c>
      <c r="B523" s="3" t="s">
        <v>1010</v>
      </c>
      <c r="C523" s="3" t="s">
        <v>428</v>
      </c>
      <c r="D523" s="3" t="s">
        <v>158</v>
      </c>
      <c r="E523" s="3" t="s">
        <v>140</v>
      </c>
      <c r="F523" s="3" t="s">
        <v>102</v>
      </c>
      <c r="G523" s="3" t="s">
        <v>348</v>
      </c>
      <c r="H523" s="3" t="s">
        <v>359</v>
      </c>
      <c r="I523" s="3" t="s">
        <v>165</v>
      </c>
      <c r="J523" s="3" t="s">
        <v>1008</v>
      </c>
      <c r="K523" s="169">
        <v>27.0</v>
      </c>
      <c r="L523" s="169">
        <v>2.31898227482636</v>
      </c>
    </row>
    <row r="524">
      <c r="A524" s="3" t="s">
        <v>1011</v>
      </c>
      <c r="B524" s="3" t="s">
        <v>1012</v>
      </c>
      <c r="C524" s="3" t="s">
        <v>428</v>
      </c>
      <c r="D524" s="3" t="s">
        <v>158</v>
      </c>
      <c r="E524" s="3" t="s">
        <v>140</v>
      </c>
      <c r="F524" s="3" t="s">
        <v>102</v>
      </c>
      <c r="G524" s="3" t="s">
        <v>348</v>
      </c>
      <c r="H524" s="3" t="s">
        <v>349</v>
      </c>
      <c r="I524" s="3" t="s">
        <v>165</v>
      </c>
      <c r="J524" s="3" t="s">
        <v>1008</v>
      </c>
      <c r="K524" s="169">
        <v>52.0</v>
      </c>
      <c r="L524" s="169">
        <v>3.26304524659252</v>
      </c>
    </row>
    <row r="525">
      <c r="A525" s="3" t="s">
        <v>1013</v>
      </c>
      <c r="B525" s="3" t="s">
        <v>1012</v>
      </c>
      <c r="C525" s="3" t="s">
        <v>428</v>
      </c>
      <c r="D525" s="3" t="s">
        <v>158</v>
      </c>
      <c r="E525" s="3" t="s">
        <v>140</v>
      </c>
      <c r="F525" s="3" t="s">
        <v>102</v>
      </c>
      <c r="G525" s="3" t="s">
        <v>348</v>
      </c>
      <c r="H525" s="3" t="s">
        <v>349</v>
      </c>
      <c r="I525" s="3" t="s">
        <v>160</v>
      </c>
      <c r="J525" s="3" t="s">
        <v>1008</v>
      </c>
      <c r="K525" s="169">
        <v>24.0</v>
      </c>
      <c r="L525" s="169">
        <v>2.25328871029819</v>
      </c>
    </row>
    <row r="526">
      <c r="A526" s="3" t="s">
        <v>1014</v>
      </c>
      <c r="B526" s="3" t="s">
        <v>1012</v>
      </c>
      <c r="C526" s="3" t="s">
        <v>428</v>
      </c>
      <c r="D526" s="3" t="s">
        <v>158</v>
      </c>
      <c r="E526" s="3" t="s">
        <v>140</v>
      </c>
      <c r="F526" s="3" t="s">
        <v>102</v>
      </c>
      <c r="G526" s="3" t="s">
        <v>348</v>
      </c>
      <c r="H526" s="3" t="s">
        <v>349</v>
      </c>
      <c r="I526" s="3" t="s">
        <v>153</v>
      </c>
      <c r="J526" s="3" t="s">
        <v>1008</v>
      </c>
      <c r="K526" s="169">
        <v>45.0</v>
      </c>
      <c r="L526" s="169">
        <v>2.87708864052774</v>
      </c>
    </row>
    <row r="527">
      <c r="A527" s="3" t="s">
        <v>1015</v>
      </c>
      <c r="B527" s="3" t="s">
        <v>1010</v>
      </c>
      <c r="C527" s="3" t="s">
        <v>428</v>
      </c>
      <c r="D527" s="3" t="s">
        <v>158</v>
      </c>
      <c r="E527" s="3" t="s">
        <v>140</v>
      </c>
      <c r="F527" s="3" t="s">
        <v>102</v>
      </c>
      <c r="G527" s="3" t="s">
        <v>348</v>
      </c>
      <c r="H527" s="3" t="s">
        <v>359</v>
      </c>
      <c r="I527" s="3" t="s">
        <v>157</v>
      </c>
      <c r="J527" s="3" t="s">
        <v>1008</v>
      </c>
      <c r="K527" s="169">
        <v>38.0</v>
      </c>
      <c r="L527" s="169">
        <v>3.37892079476746</v>
      </c>
    </row>
    <row r="528">
      <c r="A528" s="3" t="s">
        <v>1016</v>
      </c>
      <c r="B528" s="3" t="s">
        <v>1010</v>
      </c>
      <c r="C528" s="3" t="s">
        <v>428</v>
      </c>
      <c r="D528" s="3" t="s">
        <v>158</v>
      </c>
      <c r="E528" s="3" t="s">
        <v>140</v>
      </c>
      <c r="F528" s="3" t="s">
        <v>102</v>
      </c>
      <c r="G528" s="3" t="s">
        <v>348</v>
      </c>
      <c r="H528" s="3" t="s">
        <v>359</v>
      </c>
      <c r="I528" s="3" t="s">
        <v>160</v>
      </c>
      <c r="J528" s="3" t="s">
        <v>1008</v>
      </c>
      <c r="K528" s="169">
        <v>34.0</v>
      </c>
      <c r="L528" s="169">
        <v>2.43464000322535</v>
      </c>
    </row>
    <row r="529">
      <c r="A529" s="3" t="s">
        <v>1017</v>
      </c>
      <c r="B529" s="3" t="s">
        <v>1007</v>
      </c>
      <c r="C529" s="3" t="s">
        <v>428</v>
      </c>
      <c r="D529" s="3" t="s">
        <v>158</v>
      </c>
      <c r="E529" s="3" t="s">
        <v>140</v>
      </c>
      <c r="F529" s="3" t="s">
        <v>102</v>
      </c>
      <c r="G529" s="3" t="s">
        <v>348</v>
      </c>
      <c r="H529" s="3" t="s">
        <v>353</v>
      </c>
      <c r="I529" s="3" t="s">
        <v>160</v>
      </c>
      <c r="J529" s="3" t="s">
        <v>1008</v>
      </c>
      <c r="K529" s="169">
        <v>66.0</v>
      </c>
      <c r="L529" s="169">
        <v>3.82593238684851</v>
      </c>
    </row>
    <row r="530">
      <c r="A530" s="3" t="s">
        <v>1018</v>
      </c>
      <c r="B530" s="3" t="s">
        <v>1010</v>
      </c>
      <c r="C530" s="3" t="s">
        <v>428</v>
      </c>
      <c r="D530" s="3" t="s">
        <v>158</v>
      </c>
      <c r="E530" s="3" t="s">
        <v>140</v>
      </c>
      <c r="F530" s="3" t="s">
        <v>102</v>
      </c>
      <c r="G530" s="3" t="s">
        <v>348</v>
      </c>
      <c r="H530" s="3" t="s">
        <v>359</v>
      </c>
      <c r="I530" s="3" t="s">
        <v>153</v>
      </c>
      <c r="J530" s="3" t="s">
        <v>1008</v>
      </c>
      <c r="K530" s="169">
        <v>70.0</v>
      </c>
      <c r="L530" s="169">
        <v>3.45028093350975</v>
      </c>
    </row>
    <row r="531">
      <c r="A531" s="3" t="s">
        <v>1019</v>
      </c>
      <c r="B531" s="3" t="s">
        <v>1010</v>
      </c>
      <c r="C531" s="3" t="s">
        <v>428</v>
      </c>
      <c r="D531" s="3" t="s">
        <v>158</v>
      </c>
      <c r="E531" s="3" t="s">
        <v>140</v>
      </c>
      <c r="F531" s="3" t="s">
        <v>102</v>
      </c>
      <c r="G531" s="3" t="s">
        <v>348</v>
      </c>
      <c r="H531" s="3" t="s">
        <v>359</v>
      </c>
      <c r="I531" s="3" t="s">
        <v>355</v>
      </c>
      <c r="J531" s="3" t="s">
        <v>1008</v>
      </c>
      <c r="K531" s="169">
        <v>32.0</v>
      </c>
      <c r="L531" s="169">
        <v>2.04776758131944</v>
      </c>
    </row>
    <row r="532">
      <c r="A532" s="3" t="s">
        <v>1020</v>
      </c>
      <c r="B532" s="3" t="s">
        <v>1007</v>
      </c>
      <c r="C532" s="3" t="s">
        <v>428</v>
      </c>
      <c r="D532" s="3" t="s">
        <v>158</v>
      </c>
      <c r="E532" s="3" t="s">
        <v>140</v>
      </c>
      <c r="F532" s="3" t="s">
        <v>102</v>
      </c>
      <c r="G532" s="3" t="s">
        <v>348</v>
      </c>
      <c r="H532" s="3" t="s">
        <v>353</v>
      </c>
      <c r="I532" s="3" t="s">
        <v>355</v>
      </c>
      <c r="J532" s="3" t="s">
        <v>1008</v>
      </c>
      <c r="K532" s="169">
        <v>35.0</v>
      </c>
      <c r="L532" s="169">
        <v>1.47090962408203</v>
      </c>
    </row>
    <row r="533">
      <c r="A533" s="3" t="s">
        <v>1021</v>
      </c>
      <c r="B533" s="3" t="s">
        <v>1012</v>
      </c>
      <c r="C533" s="3" t="s">
        <v>428</v>
      </c>
      <c r="D533" s="3" t="s">
        <v>158</v>
      </c>
      <c r="E533" s="3" t="s">
        <v>140</v>
      </c>
      <c r="F533" s="3" t="s">
        <v>102</v>
      </c>
      <c r="G533" s="3" t="s">
        <v>348</v>
      </c>
      <c r="H533" s="3" t="s">
        <v>349</v>
      </c>
      <c r="I533" s="3" t="s">
        <v>157</v>
      </c>
      <c r="J533" s="3" t="s">
        <v>1008</v>
      </c>
      <c r="K533" s="169">
        <v>31.0</v>
      </c>
      <c r="L533" s="169">
        <v>2.94168376652262</v>
      </c>
    </row>
    <row r="534">
      <c r="A534" s="3" t="s">
        <v>1022</v>
      </c>
      <c r="B534" s="3" t="s">
        <v>1007</v>
      </c>
      <c r="C534" s="3" t="s">
        <v>428</v>
      </c>
      <c r="D534" s="3" t="s">
        <v>158</v>
      </c>
      <c r="E534" s="3" t="s">
        <v>140</v>
      </c>
      <c r="F534" s="3" t="s">
        <v>102</v>
      </c>
      <c r="G534" s="3" t="s">
        <v>348</v>
      </c>
      <c r="H534" s="3" t="s">
        <v>353</v>
      </c>
      <c r="I534" s="3" t="s">
        <v>165</v>
      </c>
      <c r="J534" s="3" t="s">
        <v>1008</v>
      </c>
      <c r="K534" s="169">
        <v>54.0</v>
      </c>
      <c r="L534" s="169">
        <v>3.29956328993539</v>
      </c>
    </row>
    <row r="535">
      <c r="A535" s="3" t="s">
        <v>1023</v>
      </c>
      <c r="B535" s="3" t="s">
        <v>1007</v>
      </c>
      <c r="C535" s="3" t="s">
        <v>428</v>
      </c>
      <c r="D535" s="3" t="s">
        <v>158</v>
      </c>
      <c r="E535" s="3" t="s">
        <v>140</v>
      </c>
      <c r="F535" s="3" t="s">
        <v>102</v>
      </c>
      <c r="G535" s="3" t="s">
        <v>348</v>
      </c>
      <c r="H535" s="3" t="s">
        <v>353</v>
      </c>
      <c r="I535" s="3" t="s">
        <v>157</v>
      </c>
      <c r="J535" s="3" t="s">
        <v>1008</v>
      </c>
      <c r="K535" s="169">
        <v>31.0</v>
      </c>
      <c r="L535" s="169">
        <v>2.96989584892667</v>
      </c>
    </row>
    <row r="536">
      <c r="A536" s="3" t="s">
        <v>1024</v>
      </c>
      <c r="B536" s="3" t="s">
        <v>1007</v>
      </c>
      <c r="C536" s="3" t="s">
        <v>428</v>
      </c>
      <c r="D536" s="3" t="s">
        <v>158</v>
      </c>
      <c r="E536" s="3" t="s">
        <v>140</v>
      </c>
      <c r="F536" s="3" t="s">
        <v>102</v>
      </c>
      <c r="G536" s="3" t="s">
        <v>348</v>
      </c>
      <c r="H536" s="3" t="s">
        <v>353</v>
      </c>
      <c r="I536" s="3" t="s">
        <v>167</v>
      </c>
      <c r="J536" s="3" t="s">
        <v>1008</v>
      </c>
      <c r="K536" s="169">
        <v>35.0</v>
      </c>
      <c r="L536" s="169">
        <v>2.51986762097552</v>
      </c>
    </row>
    <row r="537">
      <c r="A537" s="3" t="s">
        <v>1025</v>
      </c>
      <c r="B537" s="3" t="s">
        <v>1012</v>
      </c>
      <c r="C537" s="3" t="s">
        <v>428</v>
      </c>
      <c r="D537" s="3" t="s">
        <v>158</v>
      </c>
      <c r="E537" s="3" t="s">
        <v>140</v>
      </c>
      <c r="F537" s="3" t="s">
        <v>102</v>
      </c>
      <c r="G537" s="3" t="s">
        <v>348</v>
      </c>
      <c r="H537" s="3" t="s">
        <v>349</v>
      </c>
      <c r="I537" s="3" t="s">
        <v>163</v>
      </c>
      <c r="J537" s="3" t="s">
        <v>1008</v>
      </c>
      <c r="K537" s="169">
        <v>34.0</v>
      </c>
      <c r="L537" s="169">
        <v>1.99729891584166</v>
      </c>
    </row>
    <row r="538">
      <c r="A538" s="3" t="s">
        <v>1026</v>
      </c>
      <c r="B538" s="3" t="s">
        <v>1012</v>
      </c>
      <c r="C538" s="3" t="s">
        <v>428</v>
      </c>
      <c r="D538" s="3" t="s">
        <v>158</v>
      </c>
      <c r="E538" s="3" t="s">
        <v>140</v>
      </c>
      <c r="F538" s="3" t="s">
        <v>102</v>
      </c>
      <c r="G538" s="3" t="s">
        <v>348</v>
      </c>
      <c r="H538" s="3" t="s">
        <v>349</v>
      </c>
      <c r="I538" s="3" t="s">
        <v>167</v>
      </c>
      <c r="J538" s="3" t="s">
        <v>1008</v>
      </c>
      <c r="K538" s="169">
        <v>13.0</v>
      </c>
      <c r="L538" s="169">
        <v>2.09710960297959</v>
      </c>
    </row>
    <row r="539">
      <c r="A539" s="3" t="s">
        <v>1027</v>
      </c>
      <c r="B539" s="3" t="s">
        <v>1028</v>
      </c>
      <c r="C539" s="3" t="s">
        <v>428</v>
      </c>
      <c r="D539" s="3" t="s">
        <v>158</v>
      </c>
      <c r="E539" s="3" t="s">
        <v>140</v>
      </c>
      <c r="F539" s="3" t="s">
        <v>102</v>
      </c>
      <c r="G539" s="3" t="s">
        <v>356</v>
      </c>
      <c r="H539" s="3" t="s">
        <v>376</v>
      </c>
      <c r="I539" s="3" t="s">
        <v>165</v>
      </c>
      <c r="J539" s="3" t="s">
        <v>1008</v>
      </c>
      <c r="K539" s="169">
        <v>58.0</v>
      </c>
      <c r="L539" s="169">
        <v>3.31940500486645</v>
      </c>
    </row>
    <row r="540">
      <c r="A540" s="3" t="s">
        <v>1029</v>
      </c>
      <c r="B540" s="3" t="s">
        <v>1030</v>
      </c>
      <c r="C540" s="3" t="s">
        <v>428</v>
      </c>
      <c r="D540" s="3" t="s">
        <v>158</v>
      </c>
      <c r="E540" s="3" t="s">
        <v>140</v>
      </c>
      <c r="F540" s="3" t="s">
        <v>102</v>
      </c>
      <c r="G540" s="3" t="s">
        <v>356</v>
      </c>
      <c r="H540" s="3" t="s">
        <v>454</v>
      </c>
      <c r="I540" s="3" t="s">
        <v>167</v>
      </c>
      <c r="J540" s="3" t="s">
        <v>1008</v>
      </c>
      <c r="K540" s="169">
        <v>48.0</v>
      </c>
      <c r="L540" s="169">
        <v>2.64212728698062</v>
      </c>
    </row>
    <row r="541">
      <c r="A541" s="3" t="s">
        <v>1031</v>
      </c>
      <c r="B541" s="3" t="s">
        <v>1030</v>
      </c>
      <c r="C541" s="3" t="s">
        <v>428</v>
      </c>
      <c r="D541" s="3" t="s">
        <v>158</v>
      </c>
      <c r="E541" s="3" t="s">
        <v>140</v>
      </c>
      <c r="F541" s="3" t="s">
        <v>102</v>
      </c>
      <c r="G541" s="3" t="s">
        <v>356</v>
      </c>
      <c r="H541" s="3" t="s">
        <v>454</v>
      </c>
      <c r="I541" s="3" t="s">
        <v>165</v>
      </c>
      <c r="J541" s="3" t="s">
        <v>1008</v>
      </c>
      <c r="K541" s="169">
        <v>36.0</v>
      </c>
      <c r="L541" s="169">
        <v>2.75781715099233</v>
      </c>
    </row>
    <row r="542">
      <c r="A542" s="3" t="s">
        <v>1032</v>
      </c>
      <c r="B542" s="3" t="s">
        <v>1030</v>
      </c>
      <c r="C542" s="3" t="s">
        <v>428</v>
      </c>
      <c r="D542" s="3" t="s">
        <v>158</v>
      </c>
      <c r="E542" s="3" t="s">
        <v>140</v>
      </c>
      <c r="F542" s="3" t="s">
        <v>102</v>
      </c>
      <c r="G542" s="3" t="s">
        <v>356</v>
      </c>
      <c r="H542" s="3" t="s">
        <v>454</v>
      </c>
      <c r="I542" s="3" t="s">
        <v>355</v>
      </c>
      <c r="J542" s="3" t="s">
        <v>1008</v>
      </c>
      <c r="K542" s="169">
        <v>43.0</v>
      </c>
      <c r="L542" s="169">
        <v>3.15130421914022</v>
      </c>
    </row>
    <row r="543">
      <c r="A543" s="3" t="s">
        <v>1033</v>
      </c>
      <c r="B543" s="3" t="s">
        <v>1028</v>
      </c>
      <c r="C543" s="3" t="s">
        <v>428</v>
      </c>
      <c r="D543" s="3" t="s">
        <v>158</v>
      </c>
      <c r="E543" s="3" t="s">
        <v>140</v>
      </c>
      <c r="F543" s="3" t="s">
        <v>102</v>
      </c>
      <c r="G543" s="3" t="s">
        <v>356</v>
      </c>
      <c r="H543" s="3" t="s">
        <v>376</v>
      </c>
      <c r="I543" s="3" t="s">
        <v>153</v>
      </c>
      <c r="J543" s="3" t="s">
        <v>1008</v>
      </c>
      <c r="K543" s="169">
        <v>54.0</v>
      </c>
      <c r="L543" s="169">
        <v>2.21824044168564</v>
      </c>
    </row>
    <row r="544">
      <c r="A544" s="3" t="s">
        <v>1034</v>
      </c>
      <c r="B544" s="3" t="s">
        <v>1028</v>
      </c>
      <c r="C544" s="3" t="s">
        <v>428</v>
      </c>
      <c r="D544" s="3" t="s">
        <v>158</v>
      </c>
      <c r="E544" s="3" t="s">
        <v>140</v>
      </c>
      <c r="F544" s="3" t="s">
        <v>102</v>
      </c>
      <c r="G544" s="3" t="s">
        <v>356</v>
      </c>
      <c r="H544" s="3" t="s">
        <v>376</v>
      </c>
      <c r="I544" s="3" t="s">
        <v>157</v>
      </c>
      <c r="J544" s="3" t="s">
        <v>1008</v>
      </c>
      <c r="K544" s="169">
        <v>65.0</v>
      </c>
      <c r="L544" s="169">
        <v>3.40222758776306</v>
      </c>
    </row>
    <row r="545">
      <c r="A545" s="3" t="s">
        <v>1035</v>
      </c>
      <c r="B545" s="3" t="s">
        <v>1028</v>
      </c>
      <c r="C545" s="3" t="s">
        <v>428</v>
      </c>
      <c r="D545" s="3" t="s">
        <v>158</v>
      </c>
      <c r="E545" s="3" t="s">
        <v>140</v>
      </c>
      <c r="F545" s="3" t="s">
        <v>102</v>
      </c>
      <c r="G545" s="3" t="s">
        <v>356</v>
      </c>
      <c r="H545" s="3" t="s">
        <v>376</v>
      </c>
      <c r="I545" s="3" t="s">
        <v>160</v>
      </c>
      <c r="J545" s="3" t="s">
        <v>1008</v>
      </c>
      <c r="K545" s="169">
        <v>61.0</v>
      </c>
      <c r="L545" s="169">
        <v>3.14742459758362</v>
      </c>
    </row>
    <row r="546">
      <c r="A546" s="3" t="s">
        <v>1036</v>
      </c>
      <c r="B546" s="3" t="s">
        <v>1030</v>
      </c>
      <c r="C546" s="3" t="s">
        <v>428</v>
      </c>
      <c r="D546" s="3" t="s">
        <v>158</v>
      </c>
      <c r="E546" s="3" t="s">
        <v>140</v>
      </c>
      <c r="F546" s="3" t="s">
        <v>102</v>
      </c>
      <c r="G546" s="3" t="s">
        <v>356</v>
      </c>
      <c r="H546" s="3" t="s">
        <v>454</v>
      </c>
      <c r="I546" s="3" t="s">
        <v>157</v>
      </c>
      <c r="J546" s="3" t="s">
        <v>1008</v>
      </c>
      <c r="K546" s="169">
        <v>46.0</v>
      </c>
      <c r="L546" s="169">
        <v>2.70180413578782</v>
      </c>
    </row>
    <row r="547">
      <c r="A547" s="3" t="s">
        <v>1037</v>
      </c>
      <c r="B547" s="3" t="s">
        <v>1030</v>
      </c>
      <c r="C547" s="3" t="s">
        <v>428</v>
      </c>
      <c r="D547" s="3" t="s">
        <v>158</v>
      </c>
      <c r="E547" s="3" t="s">
        <v>140</v>
      </c>
      <c r="F547" s="3" t="s">
        <v>102</v>
      </c>
      <c r="G547" s="3" t="s">
        <v>356</v>
      </c>
      <c r="H547" s="3" t="s">
        <v>454</v>
      </c>
      <c r="I547" s="3" t="s">
        <v>153</v>
      </c>
      <c r="J547" s="3" t="s">
        <v>1008</v>
      </c>
      <c r="K547" s="169">
        <v>35.0</v>
      </c>
      <c r="L547" s="169">
        <v>2.95569528130322</v>
      </c>
    </row>
    <row r="548">
      <c r="A548" s="3" t="s">
        <v>1038</v>
      </c>
      <c r="B548" s="3" t="s">
        <v>1030</v>
      </c>
      <c r="C548" s="3" t="s">
        <v>428</v>
      </c>
      <c r="D548" s="3" t="s">
        <v>158</v>
      </c>
      <c r="E548" s="3" t="s">
        <v>140</v>
      </c>
      <c r="F548" s="3" t="s">
        <v>102</v>
      </c>
      <c r="G548" s="3" t="s">
        <v>356</v>
      </c>
      <c r="H548" s="3" t="s">
        <v>454</v>
      </c>
      <c r="I548" s="3" t="s">
        <v>160</v>
      </c>
      <c r="J548" s="3" t="s">
        <v>1008</v>
      </c>
      <c r="K548" s="169">
        <v>20.0</v>
      </c>
      <c r="L548" s="169">
        <v>2.60805113370555</v>
      </c>
    </row>
    <row r="549">
      <c r="A549" s="3" t="s">
        <v>1039</v>
      </c>
      <c r="B549" s="3" t="s">
        <v>1028</v>
      </c>
      <c r="C549" s="3" t="s">
        <v>428</v>
      </c>
      <c r="D549" s="3" t="s">
        <v>158</v>
      </c>
      <c r="E549" s="3" t="s">
        <v>140</v>
      </c>
      <c r="F549" s="3" t="s">
        <v>102</v>
      </c>
      <c r="G549" s="3" t="s">
        <v>356</v>
      </c>
      <c r="H549" s="3" t="s">
        <v>376</v>
      </c>
      <c r="I549" s="3" t="s">
        <v>167</v>
      </c>
      <c r="J549" s="3" t="s">
        <v>1008</v>
      </c>
      <c r="K549" s="169">
        <v>31.0</v>
      </c>
      <c r="L549" s="169">
        <v>2.32435105721675</v>
      </c>
    </row>
    <row r="550">
      <c r="A550" s="3" t="s">
        <v>1040</v>
      </c>
      <c r="B550" s="3" t="s">
        <v>1028</v>
      </c>
      <c r="C550" s="3" t="s">
        <v>428</v>
      </c>
      <c r="D550" s="3" t="s">
        <v>158</v>
      </c>
      <c r="E550" s="3" t="s">
        <v>140</v>
      </c>
      <c r="F550" s="3" t="s">
        <v>102</v>
      </c>
      <c r="G550" s="3" t="s">
        <v>356</v>
      </c>
      <c r="H550" s="3" t="s">
        <v>376</v>
      </c>
      <c r="I550" s="3" t="s">
        <v>355</v>
      </c>
      <c r="J550" s="3" t="s">
        <v>1008</v>
      </c>
      <c r="K550" s="169">
        <v>47.0</v>
      </c>
      <c r="L550" s="169">
        <v>3.18647313388934</v>
      </c>
    </row>
    <row r="551">
      <c r="A551" s="3" t="s">
        <v>1041</v>
      </c>
      <c r="B551" s="3" t="s">
        <v>1042</v>
      </c>
      <c r="C551" s="3" t="s">
        <v>428</v>
      </c>
      <c r="D551" s="3" t="s">
        <v>158</v>
      </c>
      <c r="E551" s="3" t="s">
        <v>140</v>
      </c>
      <c r="F551" s="3" t="s">
        <v>102</v>
      </c>
      <c r="H551" s="3" t="s">
        <v>134</v>
      </c>
      <c r="I551" s="3" t="s">
        <v>144</v>
      </c>
      <c r="J551" s="3" t="s">
        <v>1008</v>
      </c>
      <c r="K551" s="169">
        <v>40.0</v>
      </c>
      <c r="L551" s="169">
        <v>2.95488693295135</v>
      </c>
    </row>
    <row r="552">
      <c r="A552" s="3" t="s">
        <v>1043</v>
      </c>
      <c r="B552" s="3" t="s">
        <v>1042</v>
      </c>
      <c r="C552" s="3" t="s">
        <v>428</v>
      </c>
      <c r="D552" s="3" t="s">
        <v>158</v>
      </c>
      <c r="E552" s="3" t="s">
        <v>140</v>
      </c>
      <c r="F552" s="3" t="s">
        <v>102</v>
      </c>
      <c r="H552" s="3" t="s">
        <v>134</v>
      </c>
      <c r="I552" s="3" t="s">
        <v>139</v>
      </c>
      <c r="J552" s="3" t="s">
        <v>1008</v>
      </c>
      <c r="K552" s="169">
        <v>22.0</v>
      </c>
      <c r="L552" s="169">
        <v>0.789059476584547</v>
      </c>
    </row>
    <row r="553">
      <c r="A553" s="3" t="s">
        <v>1044</v>
      </c>
      <c r="B553" s="3" t="s">
        <v>1042</v>
      </c>
      <c r="C553" s="3" t="s">
        <v>428</v>
      </c>
      <c r="D553" s="3" t="s">
        <v>158</v>
      </c>
      <c r="E553" s="3" t="s">
        <v>140</v>
      </c>
      <c r="F553" s="3" t="s">
        <v>102</v>
      </c>
      <c r="H553" s="3" t="s">
        <v>134</v>
      </c>
      <c r="I553" s="3" t="s">
        <v>135</v>
      </c>
      <c r="J553" s="3" t="s">
        <v>1008</v>
      </c>
      <c r="K553" s="169">
        <v>67.0</v>
      </c>
      <c r="L553" s="169">
        <v>3.63553842650041</v>
      </c>
    </row>
    <row r="554">
      <c r="A554" s="3" t="s">
        <v>1045</v>
      </c>
      <c r="B554" s="3" t="s">
        <v>1046</v>
      </c>
      <c r="C554" s="3" t="s">
        <v>428</v>
      </c>
      <c r="D554" s="3" t="s">
        <v>158</v>
      </c>
      <c r="E554" s="3" t="s">
        <v>140</v>
      </c>
      <c r="F554" s="3" t="s">
        <v>102</v>
      </c>
      <c r="H554" s="3" t="s">
        <v>148</v>
      </c>
      <c r="I554" s="3" t="s">
        <v>149</v>
      </c>
      <c r="J554" s="3" t="s">
        <v>1008</v>
      </c>
      <c r="K554" s="169">
        <v>36.0</v>
      </c>
      <c r="L554" s="169">
        <v>3.265558012023</v>
      </c>
    </row>
    <row r="555">
      <c r="A555" s="3" t="s">
        <v>1047</v>
      </c>
      <c r="B555" s="3" t="s">
        <v>1042</v>
      </c>
      <c r="C555" s="3" t="s">
        <v>428</v>
      </c>
      <c r="D555" s="3" t="s">
        <v>158</v>
      </c>
      <c r="E555" s="3" t="s">
        <v>140</v>
      </c>
      <c r="F555" s="3" t="s">
        <v>102</v>
      </c>
      <c r="H555" s="3" t="s">
        <v>134</v>
      </c>
      <c r="I555" s="3" t="s">
        <v>141</v>
      </c>
      <c r="J555" s="3" t="s">
        <v>1008</v>
      </c>
      <c r="K555" s="169">
        <v>60.0</v>
      </c>
      <c r="L555" s="169">
        <v>3.51102452150269</v>
      </c>
    </row>
    <row r="556">
      <c r="A556" s="3" t="s">
        <v>1048</v>
      </c>
      <c r="B556" s="3" t="s">
        <v>1042</v>
      </c>
      <c r="C556" s="3" t="s">
        <v>428</v>
      </c>
      <c r="D556" s="3" t="s">
        <v>158</v>
      </c>
      <c r="E556" s="3" t="s">
        <v>140</v>
      </c>
      <c r="F556" s="3" t="s">
        <v>102</v>
      </c>
      <c r="H556" s="3" t="s">
        <v>134</v>
      </c>
      <c r="I556" s="3" t="s">
        <v>146</v>
      </c>
      <c r="J556" s="3" t="s">
        <v>1008</v>
      </c>
      <c r="K556" s="169">
        <v>28.0</v>
      </c>
      <c r="L556" s="169">
        <v>2.84328132038159</v>
      </c>
    </row>
    <row r="557">
      <c r="A557" s="3" t="s">
        <v>1049</v>
      </c>
      <c r="B557" s="3" t="s">
        <v>1050</v>
      </c>
      <c r="C557" s="3" t="s">
        <v>428</v>
      </c>
      <c r="D557" s="3" t="s">
        <v>158</v>
      </c>
      <c r="E557" s="3" t="s">
        <v>140</v>
      </c>
      <c r="F557" s="3" t="s">
        <v>102</v>
      </c>
      <c r="H557" s="3" t="s">
        <v>171</v>
      </c>
      <c r="I557" s="3" t="s">
        <v>172</v>
      </c>
      <c r="J557" s="3" t="s">
        <v>1008</v>
      </c>
      <c r="K557" s="169">
        <v>0.0</v>
      </c>
      <c r="L557" s="169">
        <v>0.0</v>
      </c>
    </row>
    <row r="558">
      <c r="A558" s="3" t="s">
        <v>1051</v>
      </c>
      <c r="B558" s="3" t="s">
        <v>1052</v>
      </c>
      <c r="C558" s="3" t="s">
        <v>395</v>
      </c>
      <c r="D558" s="3" t="s">
        <v>175</v>
      </c>
      <c r="E558" s="3" t="s">
        <v>186</v>
      </c>
      <c r="F558" s="3" t="s">
        <v>65</v>
      </c>
      <c r="G558" s="3" t="s">
        <v>348</v>
      </c>
      <c r="H558" s="3" t="s">
        <v>359</v>
      </c>
      <c r="I558" s="3" t="s">
        <v>157</v>
      </c>
      <c r="J558" s="3" t="s">
        <v>721</v>
      </c>
      <c r="K558" s="169">
        <v>34.0</v>
      </c>
      <c r="L558" s="169">
        <v>2.76303391226734</v>
      </c>
    </row>
    <row r="559">
      <c r="A559" s="3" t="s">
        <v>1053</v>
      </c>
      <c r="B559" s="3" t="s">
        <v>1054</v>
      </c>
      <c r="C559" s="3" t="s">
        <v>395</v>
      </c>
      <c r="D559" s="3" t="s">
        <v>175</v>
      </c>
      <c r="E559" s="3" t="s">
        <v>186</v>
      </c>
      <c r="F559" s="3" t="s">
        <v>65</v>
      </c>
      <c r="G559" s="3" t="s">
        <v>348</v>
      </c>
      <c r="H559" s="3" t="s">
        <v>349</v>
      </c>
      <c r="I559" s="3" t="s">
        <v>157</v>
      </c>
      <c r="J559" s="3" t="s">
        <v>721</v>
      </c>
      <c r="K559" s="169">
        <v>32.0</v>
      </c>
      <c r="L559" s="169">
        <v>2.43445573853904</v>
      </c>
    </row>
    <row r="560">
      <c r="A560" s="3" t="s">
        <v>1055</v>
      </c>
      <c r="B560" s="3" t="s">
        <v>1056</v>
      </c>
      <c r="C560" s="3" t="s">
        <v>395</v>
      </c>
      <c r="D560" s="3" t="s">
        <v>175</v>
      </c>
      <c r="E560" s="3" t="s">
        <v>186</v>
      </c>
      <c r="F560" s="3" t="s">
        <v>65</v>
      </c>
      <c r="G560" s="3" t="s">
        <v>348</v>
      </c>
      <c r="H560" s="3" t="s">
        <v>353</v>
      </c>
      <c r="I560" s="3" t="s">
        <v>160</v>
      </c>
      <c r="J560" s="3" t="s">
        <v>721</v>
      </c>
      <c r="K560" s="169">
        <v>47.0</v>
      </c>
      <c r="L560" s="169">
        <v>2.9596272886736</v>
      </c>
    </row>
    <row r="561">
      <c r="A561" s="3" t="s">
        <v>1057</v>
      </c>
      <c r="B561" s="3" t="s">
        <v>1054</v>
      </c>
      <c r="C561" s="3" t="s">
        <v>395</v>
      </c>
      <c r="D561" s="3" t="s">
        <v>175</v>
      </c>
      <c r="E561" s="3" t="s">
        <v>186</v>
      </c>
      <c r="F561" s="3" t="s">
        <v>65</v>
      </c>
      <c r="G561" s="3" t="s">
        <v>348</v>
      </c>
      <c r="H561" s="3" t="s">
        <v>349</v>
      </c>
      <c r="I561" s="3" t="s">
        <v>165</v>
      </c>
      <c r="J561" s="3" t="s">
        <v>721</v>
      </c>
      <c r="K561" s="169">
        <v>39.0</v>
      </c>
      <c r="L561" s="169">
        <v>2.73480092015789</v>
      </c>
    </row>
    <row r="562">
      <c r="A562" s="3" t="s">
        <v>1058</v>
      </c>
      <c r="B562" s="3" t="s">
        <v>1054</v>
      </c>
      <c r="C562" s="3" t="s">
        <v>395</v>
      </c>
      <c r="D562" s="3" t="s">
        <v>175</v>
      </c>
      <c r="E562" s="3" t="s">
        <v>186</v>
      </c>
      <c r="F562" s="3" t="s">
        <v>65</v>
      </c>
      <c r="G562" s="3" t="s">
        <v>348</v>
      </c>
      <c r="H562" s="3" t="s">
        <v>349</v>
      </c>
      <c r="I562" s="3" t="s">
        <v>160</v>
      </c>
      <c r="J562" s="3" t="s">
        <v>721</v>
      </c>
      <c r="K562" s="169">
        <v>37.0</v>
      </c>
      <c r="L562" s="169">
        <v>2.77144991485566</v>
      </c>
    </row>
    <row r="563">
      <c r="A563" s="3" t="s">
        <v>1059</v>
      </c>
      <c r="B563" s="3" t="s">
        <v>1056</v>
      </c>
      <c r="C563" s="3" t="s">
        <v>395</v>
      </c>
      <c r="D563" s="3" t="s">
        <v>175</v>
      </c>
      <c r="E563" s="3" t="s">
        <v>186</v>
      </c>
      <c r="F563" s="3" t="s">
        <v>65</v>
      </c>
      <c r="G563" s="3" t="s">
        <v>348</v>
      </c>
      <c r="H563" s="3" t="s">
        <v>353</v>
      </c>
      <c r="I563" s="3" t="s">
        <v>153</v>
      </c>
      <c r="J563" s="3" t="s">
        <v>721</v>
      </c>
      <c r="K563" s="169">
        <v>29.0</v>
      </c>
      <c r="L563" s="169">
        <v>2.44493907369115</v>
      </c>
    </row>
    <row r="564">
      <c r="A564" s="3" t="s">
        <v>1060</v>
      </c>
      <c r="B564" s="3" t="s">
        <v>1052</v>
      </c>
      <c r="C564" s="3" t="s">
        <v>395</v>
      </c>
      <c r="D564" s="3" t="s">
        <v>175</v>
      </c>
      <c r="E564" s="3" t="s">
        <v>186</v>
      </c>
      <c r="F564" s="3" t="s">
        <v>65</v>
      </c>
      <c r="G564" s="3" t="s">
        <v>348</v>
      </c>
      <c r="H564" s="3" t="s">
        <v>359</v>
      </c>
      <c r="I564" s="3" t="s">
        <v>165</v>
      </c>
      <c r="J564" s="3" t="s">
        <v>721</v>
      </c>
      <c r="K564" s="169">
        <v>40.0</v>
      </c>
      <c r="L564" s="169">
        <v>2.78906188376677</v>
      </c>
    </row>
    <row r="565">
      <c r="A565" s="3" t="s">
        <v>1061</v>
      </c>
      <c r="B565" s="3" t="s">
        <v>1056</v>
      </c>
      <c r="C565" s="3" t="s">
        <v>395</v>
      </c>
      <c r="D565" s="3" t="s">
        <v>175</v>
      </c>
      <c r="E565" s="3" t="s">
        <v>186</v>
      </c>
      <c r="F565" s="3" t="s">
        <v>65</v>
      </c>
      <c r="G565" s="3" t="s">
        <v>348</v>
      </c>
      <c r="H565" s="3" t="s">
        <v>353</v>
      </c>
      <c r="I565" s="3" t="s">
        <v>165</v>
      </c>
      <c r="J565" s="3" t="s">
        <v>721</v>
      </c>
      <c r="K565" s="169">
        <v>36.0</v>
      </c>
      <c r="L565" s="169">
        <v>2.55990885118786</v>
      </c>
    </row>
    <row r="566">
      <c r="A566" s="3" t="s">
        <v>1062</v>
      </c>
      <c r="B566" s="3" t="s">
        <v>1054</v>
      </c>
      <c r="C566" s="3" t="s">
        <v>395</v>
      </c>
      <c r="D566" s="3" t="s">
        <v>175</v>
      </c>
      <c r="E566" s="3" t="s">
        <v>186</v>
      </c>
      <c r="F566" s="3" t="s">
        <v>65</v>
      </c>
      <c r="G566" s="3" t="s">
        <v>348</v>
      </c>
      <c r="H566" s="3" t="s">
        <v>349</v>
      </c>
      <c r="I566" s="3" t="s">
        <v>153</v>
      </c>
      <c r="J566" s="3" t="s">
        <v>721</v>
      </c>
      <c r="K566" s="169">
        <v>38.0</v>
      </c>
      <c r="L566" s="169">
        <v>2.86988376034874</v>
      </c>
    </row>
    <row r="567">
      <c r="A567" s="3" t="s">
        <v>1063</v>
      </c>
      <c r="B567" s="3" t="s">
        <v>1052</v>
      </c>
      <c r="C567" s="3" t="s">
        <v>395</v>
      </c>
      <c r="D567" s="3" t="s">
        <v>175</v>
      </c>
      <c r="E567" s="3" t="s">
        <v>186</v>
      </c>
      <c r="F567" s="3" t="s">
        <v>65</v>
      </c>
      <c r="G567" s="3" t="s">
        <v>348</v>
      </c>
      <c r="H567" s="3" t="s">
        <v>359</v>
      </c>
      <c r="I567" s="3" t="s">
        <v>153</v>
      </c>
      <c r="J567" s="3" t="s">
        <v>721</v>
      </c>
      <c r="K567" s="169">
        <v>40.0</v>
      </c>
      <c r="L567" s="169">
        <v>2.84985305336526</v>
      </c>
    </row>
    <row r="568">
      <c r="A568" s="3" t="s">
        <v>1064</v>
      </c>
      <c r="B568" s="3" t="s">
        <v>1054</v>
      </c>
      <c r="C568" s="3" t="s">
        <v>395</v>
      </c>
      <c r="D568" s="3" t="s">
        <v>175</v>
      </c>
      <c r="E568" s="3" t="s">
        <v>186</v>
      </c>
      <c r="F568" s="3" t="s">
        <v>65</v>
      </c>
      <c r="G568" s="3" t="s">
        <v>348</v>
      </c>
      <c r="H568" s="3" t="s">
        <v>349</v>
      </c>
      <c r="I568" s="3" t="s">
        <v>163</v>
      </c>
      <c r="J568" s="3" t="s">
        <v>721</v>
      </c>
      <c r="K568" s="169">
        <v>43.0</v>
      </c>
      <c r="L568" s="169">
        <v>2.90443346440383</v>
      </c>
    </row>
    <row r="569">
      <c r="A569" s="3" t="s">
        <v>1065</v>
      </c>
      <c r="B569" s="3" t="s">
        <v>1052</v>
      </c>
      <c r="C569" s="3" t="s">
        <v>395</v>
      </c>
      <c r="D569" s="3" t="s">
        <v>175</v>
      </c>
      <c r="E569" s="3" t="s">
        <v>186</v>
      </c>
      <c r="F569" s="3" t="s">
        <v>65</v>
      </c>
      <c r="G569" s="3" t="s">
        <v>348</v>
      </c>
      <c r="H569" s="3" t="s">
        <v>359</v>
      </c>
      <c r="I569" s="3" t="s">
        <v>355</v>
      </c>
      <c r="J569" s="3" t="s">
        <v>721</v>
      </c>
      <c r="K569" s="169">
        <v>32.0</v>
      </c>
      <c r="L569" s="169">
        <v>2.46780992979862</v>
      </c>
    </row>
    <row r="570">
      <c r="A570" s="3" t="s">
        <v>1066</v>
      </c>
      <c r="B570" s="3" t="s">
        <v>1056</v>
      </c>
      <c r="C570" s="3" t="s">
        <v>395</v>
      </c>
      <c r="D570" s="3" t="s">
        <v>175</v>
      </c>
      <c r="E570" s="3" t="s">
        <v>186</v>
      </c>
      <c r="F570" s="3" t="s">
        <v>65</v>
      </c>
      <c r="G570" s="3" t="s">
        <v>348</v>
      </c>
      <c r="H570" s="3" t="s">
        <v>353</v>
      </c>
      <c r="I570" s="3" t="s">
        <v>167</v>
      </c>
      <c r="J570" s="3" t="s">
        <v>721</v>
      </c>
      <c r="K570" s="169">
        <v>41.0</v>
      </c>
      <c r="L570" s="169">
        <v>2.96233409026335</v>
      </c>
    </row>
    <row r="571">
      <c r="A571" s="3" t="s">
        <v>1067</v>
      </c>
      <c r="B571" s="3" t="s">
        <v>1052</v>
      </c>
      <c r="C571" s="3" t="s">
        <v>395</v>
      </c>
      <c r="D571" s="3" t="s">
        <v>175</v>
      </c>
      <c r="E571" s="3" t="s">
        <v>186</v>
      </c>
      <c r="F571" s="3" t="s">
        <v>65</v>
      </c>
      <c r="G571" s="3" t="s">
        <v>348</v>
      </c>
      <c r="H571" s="3" t="s">
        <v>359</v>
      </c>
      <c r="I571" s="3" t="s">
        <v>160</v>
      </c>
      <c r="J571" s="3" t="s">
        <v>721</v>
      </c>
      <c r="K571" s="169">
        <v>39.0</v>
      </c>
      <c r="L571" s="169">
        <v>2.7977784677122</v>
      </c>
    </row>
    <row r="572">
      <c r="A572" s="3" t="s">
        <v>1068</v>
      </c>
      <c r="B572" s="3" t="s">
        <v>1056</v>
      </c>
      <c r="C572" s="3" t="s">
        <v>395</v>
      </c>
      <c r="D572" s="3" t="s">
        <v>175</v>
      </c>
      <c r="E572" s="3" t="s">
        <v>186</v>
      </c>
      <c r="F572" s="3" t="s">
        <v>65</v>
      </c>
      <c r="G572" s="3" t="s">
        <v>348</v>
      </c>
      <c r="H572" s="3" t="s">
        <v>353</v>
      </c>
      <c r="I572" s="3" t="s">
        <v>355</v>
      </c>
      <c r="J572" s="3" t="s">
        <v>721</v>
      </c>
      <c r="K572" s="169">
        <v>0.0</v>
      </c>
      <c r="L572" s="169">
        <v>0.0</v>
      </c>
    </row>
    <row r="573">
      <c r="A573" s="3" t="s">
        <v>1069</v>
      </c>
      <c r="B573" s="3" t="s">
        <v>1052</v>
      </c>
      <c r="C573" s="3" t="s">
        <v>395</v>
      </c>
      <c r="D573" s="3" t="s">
        <v>175</v>
      </c>
      <c r="E573" s="3" t="s">
        <v>186</v>
      </c>
      <c r="F573" s="3" t="s">
        <v>65</v>
      </c>
      <c r="G573" s="3" t="s">
        <v>348</v>
      </c>
      <c r="H573" s="3" t="s">
        <v>359</v>
      </c>
      <c r="I573" s="3" t="s">
        <v>167</v>
      </c>
      <c r="J573" s="3" t="s">
        <v>721</v>
      </c>
      <c r="K573" s="169">
        <v>0.0</v>
      </c>
      <c r="L573" s="169">
        <v>0.0</v>
      </c>
    </row>
    <row r="574">
      <c r="A574" s="3" t="s">
        <v>1070</v>
      </c>
      <c r="B574" s="3" t="s">
        <v>1056</v>
      </c>
      <c r="C574" s="3" t="s">
        <v>395</v>
      </c>
      <c r="D574" s="3" t="s">
        <v>175</v>
      </c>
      <c r="E574" s="3" t="s">
        <v>186</v>
      </c>
      <c r="F574" s="3" t="s">
        <v>65</v>
      </c>
      <c r="G574" s="3" t="s">
        <v>348</v>
      </c>
      <c r="H574" s="3" t="s">
        <v>353</v>
      </c>
      <c r="I574" s="3" t="s">
        <v>157</v>
      </c>
      <c r="J574" s="3" t="s">
        <v>721</v>
      </c>
      <c r="K574" s="169">
        <v>0.0</v>
      </c>
      <c r="L574" s="169">
        <v>0.0</v>
      </c>
    </row>
    <row r="575">
      <c r="A575" s="3" t="s">
        <v>1071</v>
      </c>
      <c r="B575" s="3" t="s">
        <v>1054</v>
      </c>
      <c r="C575" s="3" t="s">
        <v>395</v>
      </c>
      <c r="D575" s="3" t="s">
        <v>175</v>
      </c>
      <c r="E575" s="3" t="s">
        <v>186</v>
      </c>
      <c r="F575" s="3" t="s">
        <v>65</v>
      </c>
      <c r="G575" s="3" t="s">
        <v>348</v>
      </c>
      <c r="H575" s="3" t="s">
        <v>349</v>
      </c>
      <c r="I575" s="3" t="s">
        <v>167</v>
      </c>
      <c r="J575" s="3" t="s">
        <v>721</v>
      </c>
      <c r="K575" s="169">
        <v>0.0</v>
      </c>
      <c r="L575" s="169">
        <v>0.0</v>
      </c>
    </row>
    <row r="576">
      <c r="A576" s="3" t="s">
        <v>1072</v>
      </c>
      <c r="B576" s="3" t="s">
        <v>1073</v>
      </c>
      <c r="C576" s="3" t="s">
        <v>395</v>
      </c>
      <c r="D576" s="3" t="s">
        <v>175</v>
      </c>
      <c r="E576" s="3" t="s">
        <v>186</v>
      </c>
      <c r="F576" s="3" t="s">
        <v>65</v>
      </c>
      <c r="G576" s="3" t="s">
        <v>356</v>
      </c>
      <c r="H576" s="3" t="s">
        <v>376</v>
      </c>
      <c r="I576" s="3" t="s">
        <v>167</v>
      </c>
      <c r="J576" s="3" t="s">
        <v>721</v>
      </c>
      <c r="K576" s="169">
        <v>49.0</v>
      </c>
      <c r="L576" s="169">
        <v>3.26045687472748</v>
      </c>
    </row>
    <row r="577">
      <c r="A577" s="3" t="s">
        <v>1074</v>
      </c>
      <c r="B577" s="3" t="s">
        <v>1075</v>
      </c>
      <c r="C577" s="3" t="s">
        <v>395</v>
      </c>
      <c r="D577" s="3" t="s">
        <v>175</v>
      </c>
      <c r="E577" s="3" t="s">
        <v>186</v>
      </c>
      <c r="F577" s="3" t="s">
        <v>65</v>
      </c>
      <c r="G577" s="3" t="s">
        <v>356</v>
      </c>
      <c r="H577" s="3" t="s">
        <v>454</v>
      </c>
      <c r="I577" s="3" t="s">
        <v>157</v>
      </c>
      <c r="J577" s="3" t="s">
        <v>721</v>
      </c>
      <c r="K577" s="169">
        <v>45.0</v>
      </c>
      <c r="L577" s="169">
        <v>3.02596785353727</v>
      </c>
    </row>
    <row r="578">
      <c r="A578" s="3" t="s">
        <v>1076</v>
      </c>
      <c r="B578" s="3" t="s">
        <v>1073</v>
      </c>
      <c r="C578" s="3" t="s">
        <v>395</v>
      </c>
      <c r="D578" s="3" t="s">
        <v>175</v>
      </c>
      <c r="E578" s="3" t="s">
        <v>186</v>
      </c>
      <c r="F578" s="3" t="s">
        <v>65</v>
      </c>
      <c r="G578" s="3" t="s">
        <v>356</v>
      </c>
      <c r="H578" s="3" t="s">
        <v>376</v>
      </c>
      <c r="I578" s="3" t="s">
        <v>355</v>
      </c>
      <c r="J578" s="3" t="s">
        <v>721</v>
      </c>
      <c r="K578" s="169">
        <v>36.0</v>
      </c>
      <c r="L578" s="169">
        <v>2.74686073685936</v>
      </c>
    </row>
    <row r="579">
      <c r="A579" s="3" t="s">
        <v>1077</v>
      </c>
      <c r="B579" s="3" t="s">
        <v>1073</v>
      </c>
      <c r="C579" s="3" t="s">
        <v>395</v>
      </c>
      <c r="D579" s="3" t="s">
        <v>175</v>
      </c>
      <c r="E579" s="3" t="s">
        <v>186</v>
      </c>
      <c r="F579" s="3" t="s">
        <v>65</v>
      </c>
      <c r="G579" s="3" t="s">
        <v>356</v>
      </c>
      <c r="H579" s="3" t="s">
        <v>376</v>
      </c>
      <c r="I579" s="3" t="s">
        <v>157</v>
      </c>
      <c r="J579" s="3" t="s">
        <v>721</v>
      </c>
      <c r="K579" s="169">
        <v>31.0</v>
      </c>
      <c r="L579" s="169">
        <v>2.47488690160245</v>
      </c>
    </row>
    <row r="580">
      <c r="A580" s="3" t="s">
        <v>1078</v>
      </c>
      <c r="B580" s="3" t="s">
        <v>1073</v>
      </c>
      <c r="C580" s="3" t="s">
        <v>395</v>
      </c>
      <c r="D580" s="3" t="s">
        <v>175</v>
      </c>
      <c r="E580" s="3" t="s">
        <v>186</v>
      </c>
      <c r="F580" s="3" t="s">
        <v>65</v>
      </c>
      <c r="G580" s="3" t="s">
        <v>356</v>
      </c>
      <c r="H580" s="3" t="s">
        <v>376</v>
      </c>
      <c r="I580" s="3" t="s">
        <v>160</v>
      </c>
      <c r="J580" s="3" t="s">
        <v>721</v>
      </c>
      <c r="K580" s="169">
        <v>47.0</v>
      </c>
      <c r="L580" s="169">
        <v>3.02297073706691</v>
      </c>
    </row>
    <row r="581">
      <c r="A581" s="3" t="s">
        <v>1079</v>
      </c>
      <c r="B581" s="3" t="s">
        <v>1075</v>
      </c>
      <c r="C581" s="3" t="s">
        <v>395</v>
      </c>
      <c r="D581" s="3" t="s">
        <v>175</v>
      </c>
      <c r="E581" s="3" t="s">
        <v>186</v>
      </c>
      <c r="F581" s="3" t="s">
        <v>65</v>
      </c>
      <c r="G581" s="3" t="s">
        <v>356</v>
      </c>
      <c r="H581" s="3" t="s">
        <v>454</v>
      </c>
      <c r="I581" s="3" t="s">
        <v>153</v>
      </c>
      <c r="J581" s="3" t="s">
        <v>721</v>
      </c>
      <c r="K581" s="169">
        <v>33.0</v>
      </c>
      <c r="L581" s="169">
        <v>2.30182945402305</v>
      </c>
    </row>
    <row r="582">
      <c r="A582" s="3" t="s">
        <v>1080</v>
      </c>
      <c r="B582" s="3" t="s">
        <v>1075</v>
      </c>
      <c r="C582" s="3" t="s">
        <v>395</v>
      </c>
      <c r="D582" s="3" t="s">
        <v>175</v>
      </c>
      <c r="E582" s="3" t="s">
        <v>186</v>
      </c>
      <c r="F582" s="3" t="s">
        <v>65</v>
      </c>
      <c r="G582" s="3" t="s">
        <v>356</v>
      </c>
      <c r="H582" s="3" t="s">
        <v>454</v>
      </c>
      <c r="I582" s="3" t="s">
        <v>355</v>
      </c>
      <c r="J582" s="3" t="s">
        <v>721</v>
      </c>
      <c r="K582" s="169">
        <v>36.0</v>
      </c>
      <c r="L582" s="169">
        <v>2.77288171198151</v>
      </c>
    </row>
    <row r="583">
      <c r="A583" s="3" t="s">
        <v>1081</v>
      </c>
      <c r="B583" s="3" t="s">
        <v>1075</v>
      </c>
      <c r="C583" s="3" t="s">
        <v>395</v>
      </c>
      <c r="D583" s="3" t="s">
        <v>175</v>
      </c>
      <c r="E583" s="3" t="s">
        <v>186</v>
      </c>
      <c r="F583" s="3" t="s">
        <v>65</v>
      </c>
      <c r="G583" s="3" t="s">
        <v>356</v>
      </c>
      <c r="H583" s="3" t="s">
        <v>454</v>
      </c>
      <c r="I583" s="3" t="s">
        <v>160</v>
      </c>
      <c r="J583" s="3" t="s">
        <v>721</v>
      </c>
      <c r="K583" s="169">
        <v>47.0</v>
      </c>
      <c r="L583" s="169">
        <v>2.98365940389212</v>
      </c>
    </row>
    <row r="584">
      <c r="A584" s="3" t="s">
        <v>1082</v>
      </c>
      <c r="B584" s="3" t="s">
        <v>1073</v>
      </c>
      <c r="C584" s="3" t="s">
        <v>395</v>
      </c>
      <c r="D584" s="3" t="s">
        <v>175</v>
      </c>
      <c r="E584" s="3" t="s">
        <v>186</v>
      </c>
      <c r="F584" s="3" t="s">
        <v>65</v>
      </c>
      <c r="G584" s="3" t="s">
        <v>356</v>
      </c>
      <c r="H584" s="3" t="s">
        <v>376</v>
      </c>
      <c r="I584" s="3" t="s">
        <v>153</v>
      </c>
      <c r="J584" s="3" t="s">
        <v>721</v>
      </c>
      <c r="K584" s="169">
        <v>42.0</v>
      </c>
      <c r="L584" s="169">
        <v>2.77808507257866</v>
      </c>
    </row>
    <row r="585">
      <c r="A585" s="3" t="s">
        <v>1083</v>
      </c>
      <c r="B585" s="3" t="s">
        <v>1075</v>
      </c>
      <c r="C585" s="3" t="s">
        <v>395</v>
      </c>
      <c r="D585" s="3" t="s">
        <v>175</v>
      </c>
      <c r="E585" s="3" t="s">
        <v>186</v>
      </c>
      <c r="F585" s="3" t="s">
        <v>65</v>
      </c>
      <c r="G585" s="3" t="s">
        <v>356</v>
      </c>
      <c r="H585" s="3" t="s">
        <v>454</v>
      </c>
      <c r="I585" s="3" t="s">
        <v>167</v>
      </c>
      <c r="J585" s="3" t="s">
        <v>721</v>
      </c>
      <c r="K585" s="169">
        <v>0.0</v>
      </c>
      <c r="L585" s="169">
        <v>0.0</v>
      </c>
    </row>
    <row r="586">
      <c r="A586" s="3" t="s">
        <v>1084</v>
      </c>
      <c r="B586" s="3" t="s">
        <v>1085</v>
      </c>
      <c r="C586" s="3" t="s">
        <v>395</v>
      </c>
      <c r="D586" s="3" t="s">
        <v>175</v>
      </c>
      <c r="E586" s="3" t="s">
        <v>186</v>
      </c>
      <c r="F586" s="3" t="s">
        <v>65</v>
      </c>
      <c r="H586" s="3" t="s">
        <v>148</v>
      </c>
      <c r="I586" s="3" t="s">
        <v>149</v>
      </c>
      <c r="J586" s="3" t="s">
        <v>721</v>
      </c>
      <c r="K586" s="169">
        <v>28.0</v>
      </c>
      <c r="L586" s="169">
        <v>2.83128233227096</v>
      </c>
    </row>
    <row r="587">
      <c r="A587" s="3" t="s">
        <v>1086</v>
      </c>
      <c r="B587" s="3" t="s">
        <v>1087</v>
      </c>
      <c r="C587" s="3" t="s">
        <v>395</v>
      </c>
      <c r="D587" s="3" t="s">
        <v>175</v>
      </c>
      <c r="E587" s="3" t="s">
        <v>186</v>
      </c>
      <c r="F587" s="3" t="s">
        <v>65</v>
      </c>
      <c r="H587" s="3" t="s">
        <v>134</v>
      </c>
      <c r="I587" s="3" t="s">
        <v>144</v>
      </c>
      <c r="J587" s="3" t="s">
        <v>721</v>
      </c>
      <c r="K587" s="169">
        <v>59.0</v>
      </c>
      <c r="L587" s="169">
        <v>3.28226422371578</v>
      </c>
    </row>
    <row r="588">
      <c r="A588" s="3" t="s">
        <v>1088</v>
      </c>
      <c r="B588" s="3" t="s">
        <v>1087</v>
      </c>
      <c r="C588" s="3" t="s">
        <v>395</v>
      </c>
      <c r="D588" s="3" t="s">
        <v>175</v>
      </c>
      <c r="E588" s="3" t="s">
        <v>186</v>
      </c>
      <c r="F588" s="3" t="s">
        <v>65</v>
      </c>
      <c r="H588" s="3" t="s">
        <v>134</v>
      </c>
      <c r="I588" s="3" t="s">
        <v>135</v>
      </c>
      <c r="J588" s="3" t="s">
        <v>721</v>
      </c>
      <c r="K588" s="169">
        <v>0.0</v>
      </c>
      <c r="L588" s="169">
        <v>0.0</v>
      </c>
    </row>
    <row r="589">
      <c r="A589" s="3" t="s">
        <v>1089</v>
      </c>
      <c r="B589" s="3" t="s">
        <v>1087</v>
      </c>
      <c r="C589" s="3" t="s">
        <v>395</v>
      </c>
      <c r="D589" s="3" t="s">
        <v>175</v>
      </c>
      <c r="E589" s="3" t="s">
        <v>186</v>
      </c>
      <c r="F589" s="3" t="s">
        <v>65</v>
      </c>
      <c r="H589" s="3" t="s">
        <v>134</v>
      </c>
      <c r="I589" s="3" t="s">
        <v>139</v>
      </c>
      <c r="J589" s="3" t="s">
        <v>721</v>
      </c>
      <c r="K589" s="169">
        <v>0.0</v>
      </c>
      <c r="L589" s="169">
        <v>0.0</v>
      </c>
    </row>
    <row r="590">
      <c r="A590" s="3" t="s">
        <v>1090</v>
      </c>
      <c r="B590" s="3" t="s">
        <v>1087</v>
      </c>
      <c r="C590" s="3" t="s">
        <v>395</v>
      </c>
      <c r="D590" s="3" t="s">
        <v>175</v>
      </c>
      <c r="E590" s="3" t="s">
        <v>186</v>
      </c>
      <c r="F590" s="3" t="s">
        <v>65</v>
      </c>
      <c r="H590" s="3" t="s">
        <v>134</v>
      </c>
      <c r="I590" s="3" t="s">
        <v>141</v>
      </c>
      <c r="J590" s="3" t="s">
        <v>721</v>
      </c>
      <c r="K590" s="169">
        <v>0.0</v>
      </c>
      <c r="L590" s="169">
        <v>0.0</v>
      </c>
    </row>
    <row r="591">
      <c r="A591" s="3" t="s">
        <v>1091</v>
      </c>
      <c r="B591" s="3" t="s">
        <v>1085</v>
      </c>
      <c r="C591" s="3" t="s">
        <v>395</v>
      </c>
      <c r="D591" s="3" t="s">
        <v>175</v>
      </c>
      <c r="E591" s="3" t="s">
        <v>186</v>
      </c>
      <c r="F591" s="3" t="s">
        <v>65</v>
      </c>
      <c r="H591" s="3" t="s">
        <v>148</v>
      </c>
      <c r="I591" s="3" t="s">
        <v>141</v>
      </c>
      <c r="J591" s="3" t="s">
        <v>721</v>
      </c>
      <c r="K591" s="169">
        <v>0.0</v>
      </c>
      <c r="L591" s="169">
        <v>0.0</v>
      </c>
    </row>
    <row r="592">
      <c r="A592" s="3" t="s">
        <v>1092</v>
      </c>
      <c r="B592" s="3" t="s">
        <v>1093</v>
      </c>
      <c r="C592" s="3" t="s">
        <v>395</v>
      </c>
      <c r="D592" s="3" t="s">
        <v>175</v>
      </c>
      <c r="E592" s="3" t="s">
        <v>186</v>
      </c>
      <c r="F592" s="3" t="s">
        <v>65</v>
      </c>
      <c r="H592" s="3" t="s">
        <v>171</v>
      </c>
      <c r="I592" s="3" t="s">
        <v>172</v>
      </c>
      <c r="J592" s="3" t="s">
        <v>721</v>
      </c>
      <c r="K592" s="169">
        <v>0.0</v>
      </c>
      <c r="L592" s="169">
        <v>0.0</v>
      </c>
    </row>
    <row r="593">
      <c r="A593" s="3" t="s">
        <v>1094</v>
      </c>
      <c r="B593" s="3" t="s">
        <v>1087</v>
      </c>
      <c r="C593" s="3" t="s">
        <v>395</v>
      </c>
      <c r="D593" s="3" t="s">
        <v>175</v>
      </c>
      <c r="E593" s="3" t="s">
        <v>186</v>
      </c>
      <c r="F593" s="3" t="s">
        <v>65</v>
      </c>
      <c r="H593" s="3" t="s">
        <v>134</v>
      </c>
      <c r="I593" s="3" t="s">
        <v>146</v>
      </c>
      <c r="J593" s="3" t="s">
        <v>721</v>
      </c>
      <c r="K593" s="169">
        <v>0.0</v>
      </c>
      <c r="L593" s="169">
        <v>0.0</v>
      </c>
    </row>
    <row r="594">
      <c r="A594" s="3" t="s">
        <v>1095</v>
      </c>
      <c r="B594" s="3" t="s">
        <v>1096</v>
      </c>
      <c r="C594" s="3" t="s">
        <v>477</v>
      </c>
      <c r="D594" s="3" t="s">
        <v>193</v>
      </c>
      <c r="E594" s="3" t="s">
        <v>193</v>
      </c>
      <c r="F594" s="3" t="s">
        <v>45</v>
      </c>
      <c r="G594" s="3" t="s">
        <v>348</v>
      </c>
      <c r="H594" s="3" t="s">
        <v>349</v>
      </c>
      <c r="I594" s="3" t="s">
        <v>157</v>
      </c>
      <c r="J594" s="3" t="s">
        <v>1097</v>
      </c>
      <c r="K594" s="169">
        <v>27.0</v>
      </c>
      <c r="L594" s="169">
        <v>2.51289006521399</v>
      </c>
    </row>
    <row r="595">
      <c r="A595" s="3" t="s">
        <v>1098</v>
      </c>
      <c r="B595" s="3" t="s">
        <v>1096</v>
      </c>
      <c r="C595" s="3" t="s">
        <v>477</v>
      </c>
      <c r="D595" s="3" t="s">
        <v>193</v>
      </c>
      <c r="E595" s="3" t="s">
        <v>193</v>
      </c>
      <c r="F595" s="3" t="s">
        <v>45</v>
      </c>
      <c r="G595" s="3" t="s">
        <v>348</v>
      </c>
      <c r="H595" s="3" t="s">
        <v>349</v>
      </c>
      <c r="I595" s="3" t="s">
        <v>165</v>
      </c>
      <c r="J595" s="3" t="s">
        <v>1097</v>
      </c>
      <c r="K595" s="169">
        <v>55.0</v>
      </c>
      <c r="L595" s="169">
        <v>3.39159371370152</v>
      </c>
    </row>
    <row r="596">
      <c r="A596" s="3" t="s">
        <v>1099</v>
      </c>
      <c r="B596" s="3" t="s">
        <v>1096</v>
      </c>
      <c r="C596" s="3" t="s">
        <v>477</v>
      </c>
      <c r="D596" s="3" t="s">
        <v>193</v>
      </c>
      <c r="E596" s="3" t="s">
        <v>193</v>
      </c>
      <c r="F596" s="3" t="s">
        <v>45</v>
      </c>
      <c r="G596" s="3" t="s">
        <v>348</v>
      </c>
      <c r="H596" s="3" t="s">
        <v>349</v>
      </c>
      <c r="I596" s="3" t="s">
        <v>167</v>
      </c>
      <c r="J596" s="3" t="s">
        <v>1097</v>
      </c>
      <c r="K596" s="169">
        <v>87.0</v>
      </c>
      <c r="L596" s="169">
        <v>3.89021246445334</v>
      </c>
    </row>
    <row r="597">
      <c r="A597" s="3" t="s">
        <v>1100</v>
      </c>
      <c r="B597" s="3" t="s">
        <v>1096</v>
      </c>
      <c r="C597" s="3" t="s">
        <v>477</v>
      </c>
      <c r="D597" s="3" t="s">
        <v>193</v>
      </c>
      <c r="E597" s="3" t="s">
        <v>193</v>
      </c>
      <c r="F597" s="3" t="s">
        <v>45</v>
      </c>
      <c r="G597" s="3" t="s">
        <v>348</v>
      </c>
      <c r="H597" s="3" t="s">
        <v>349</v>
      </c>
      <c r="I597" s="3" t="s">
        <v>160</v>
      </c>
      <c r="J597" s="3" t="s">
        <v>1097</v>
      </c>
      <c r="K597" s="169">
        <v>44.0</v>
      </c>
      <c r="L597" s="169">
        <v>2.88424670302947</v>
      </c>
    </row>
    <row r="598">
      <c r="A598" s="3" t="s">
        <v>1101</v>
      </c>
      <c r="B598" s="3" t="s">
        <v>1096</v>
      </c>
      <c r="C598" s="3" t="s">
        <v>477</v>
      </c>
      <c r="D598" s="3" t="s">
        <v>193</v>
      </c>
      <c r="E598" s="3" t="s">
        <v>193</v>
      </c>
      <c r="F598" s="3" t="s">
        <v>45</v>
      </c>
      <c r="G598" s="3" t="s">
        <v>348</v>
      </c>
      <c r="H598" s="3" t="s">
        <v>349</v>
      </c>
      <c r="I598" s="3" t="s">
        <v>163</v>
      </c>
      <c r="J598" s="3" t="s">
        <v>1097</v>
      </c>
      <c r="K598" s="169">
        <v>63.0</v>
      </c>
      <c r="L598" s="169">
        <v>3.38622000448768</v>
      </c>
    </row>
    <row r="599">
      <c r="A599" s="3" t="s">
        <v>1102</v>
      </c>
      <c r="B599" s="3" t="s">
        <v>1103</v>
      </c>
      <c r="C599" s="3" t="s">
        <v>477</v>
      </c>
      <c r="D599" s="3" t="s">
        <v>193</v>
      </c>
      <c r="E599" s="3" t="s">
        <v>193</v>
      </c>
      <c r="F599" s="3" t="s">
        <v>45</v>
      </c>
      <c r="G599" s="3" t="s">
        <v>348</v>
      </c>
      <c r="H599" s="3" t="s">
        <v>353</v>
      </c>
      <c r="I599" s="3" t="s">
        <v>153</v>
      </c>
      <c r="J599" s="3" t="s">
        <v>1097</v>
      </c>
      <c r="K599" s="169">
        <v>46.0</v>
      </c>
      <c r="L599" s="169">
        <v>3.02869842547631</v>
      </c>
    </row>
    <row r="600">
      <c r="A600" s="3" t="s">
        <v>1104</v>
      </c>
      <c r="B600" s="3" t="s">
        <v>1096</v>
      </c>
      <c r="C600" s="3" t="s">
        <v>477</v>
      </c>
      <c r="D600" s="3" t="s">
        <v>193</v>
      </c>
      <c r="E600" s="3" t="s">
        <v>193</v>
      </c>
      <c r="F600" s="3" t="s">
        <v>45</v>
      </c>
      <c r="G600" s="3" t="s">
        <v>348</v>
      </c>
      <c r="H600" s="3" t="s">
        <v>349</v>
      </c>
      <c r="I600" s="3" t="s">
        <v>153</v>
      </c>
      <c r="J600" s="3" t="s">
        <v>1097</v>
      </c>
      <c r="K600" s="169">
        <v>45.0</v>
      </c>
      <c r="L600" s="169">
        <v>3.13103591348506</v>
      </c>
    </row>
    <row r="601">
      <c r="A601" s="3" t="s">
        <v>1105</v>
      </c>
      <c r="B601" s="3" t="s">
        <v>1106</v>
      </c>
      <c r="C601" s="3" t="s">
        <v>477</v>
      </c>
      <c r="D601" s="3" t="s">
        <v>193</v>
      </c>
      <c r="E601" s="3" t="s">
        <v>193</v>
      </c>
      <c r="F601" s="3" t="s">
        <v>45</v>
      </c>
      <c r="G601" s="3" t="s">
        <v>348</v>
      </c>
      <c r="H601" s="3" t="s">
        <v>359</v>
      </c>
      <c r="I601" s="3" t="s">
        <v>157</v>
      </c>
      <c r="J601" s="3" t="s">
        <v>1097</v>
      </c>
      <c r="K601" s="169">
        <v>28.0</v>
      </c>
      <c r="L601" s="169">
        <v>2.35816511886848</v>
      </c>
    </row>
    <row r="602">
      <c r="A602" s="3" t="s">
        <v>1107</v>
      </c>
      <c r="B602" s="3" t="s">
        <v>1103</v>
      </c>
      <c r="C602" s="3" t="s">
        <v>477</v>
      </c>
      <c r="D602" s="3" t="s">
        <v>193</v>
      </c>
      <c r="E602" s="3" t="s">
        <v>193</v>
      </c>
      <c r="F602" s="3" t="s">
        <v>45</v>
      </c>
      <c r="G602" s="3" t="s">
        <v>348</v>
      </c>
      <c r="H602" s="3" t="s">
        <v>353</v>
      </c>
      <c r="I602" s="3" t="s">
        <v>167</v>
      </c>
      <c r="J602" s="3" t="s">
        <v>1097</v>
      </c>
      <c r="K602" s="169">
        <v>57.0</v>
      </c>
      <c r="L602" s="169">
        <v>2.89031078529231</v>
      </c>
    </row>
    <row r="603">
      <c r="A603" s="3" t="s">
        <v>1108</v>
      </c>
      <c r="B603" s="3" t="s">
        <v>1103</v>
      </c>
      <c r="C603" s="3" t="s">
        <v>477</v>
      </c>
      <c r="D603" s="3" t="s">
        <v>193</v>
      </c>
      <c r="E603" s="3" t="s">
        <v>193</v>
      </c>
      <c r="F603" s="3" t="s">
        <v>45</v>
      </c>
      <c r="G603" s="3" t="s">
        <v>348</v>
      </c>
      <c r="H603" s="3" t="s">
        <v>353</v>
      </c>
      <c r="I603" s="3" t="s">
        <v>160</v>
      </c>
      <c r="J603" s="3" t="s">
        <v>1097</v>
      </c>
      <c r="K603" s="169">
        <v>52.0</v>
      </c>
      <c r="L603" s="169">
        <v>3.38498661874508</v>
      </c>
    </row>
    <row r="604">
      <c r="A604" s="3" t="s">
        <v>1109</v>
      </c>
      <c r="B604" s="3" t="s">
        <v>1106</v>
      </c>
      <c r="C604" s="3" t="s">
        <v>477</v>
      </c>
      <c r="D604" s="3" t="s">
        <v>193</v>
      </c>
      <c r="E604" s="3" t="s">
        <v>193</v>
      </c>
      <c r="F604" s="3" t="s">
        <v>45</v>
      </c>
      <c r="G604" s="3" t="s">
        <v>348</v>
      </c>
      <c r="H604" s="3" t="s">
        <v>359</v>
      </c>
      <c r="I604" s="3" t="s">
        <v>165</v>
      </c>
      <c r="J604" s="3" t="s">
        <v>1097</v>
      </c>
      <c r="K604" s="169">
        <v>46.0</v>
      </c>
      <c r="L604" s="169">
        <v>3.11395824505149</v>
      </c>
    </row>
    <row r="605">
      <c r="A605" s="3" t="s">
        <v>1110</v>
      </c>
      <c r="B605" s="3" t="s">
        <v>1103</v>
      </c>
      <c r="C605" s="3" t="s">
        <v>477</v>
      </c>
      <c r="D605" s="3" t="s">
        <v>193</v>
      </c>
      <c r="E605" s="3" t="s">
        <v>193</v>
      </c>
      <c r="F605" s="3" t="s">
        <v>45</v>
      </c>
      <c r="G605" s="3" t="s">
        <v>348</v>
      </c>
      <c r="H605" s="3" t="s">
        <v>353</v>
      </c>
      <c r="I605" s="3" t="s">
        <v>355</v>
      </c>
      <c r="J605" s="3" t="s">
        <v>1097</v>
      </c>
      <c r="K605" s="169">
        <v>50.0</v>
      </c>
      <c r="L605" s="169">
        <v>3.19020087763503</v>
      </c>
    </row>
    <row r="606">
      <c r="A606" s="3" t="s">
        <v>1111</v>
      </c>
      <c r="B606" s="3" t="s">
        <v>1106</v>
      </c>
      <c r="C606" s="3" t="s">
        <v>477</v>
      </c>
      <c r="D606" s="3" t="s">
        <v>193</v>
      </c>
      <c r="E606" s="3" t="s">
        <v>193</v>
      </c>
      <c r="F606" s="3" t="s">
        <v>45</v>
      </c>
      <c r="G606" s="3" t="s">
        <v>348</v>
      </c>
      <c r="H606" s="3" t="s">
        <v>359</v>
      </c>
      <c r="I606" s="3" t="s">
        <v>153</v>
      </c>
      <c r="J606" s="3" t="s">
        <v>1097</v>
      </c>
      <c r="K606" s="169">
        <v>34.0</v>
      </c>
      <c r="L606" s="169">
        <v>2.46845588820119</v>
      </c>
    </row>
    <row r="607">
      <c r="A607" s="3" t="s">
        <v>1112</v>
      </c>
      <c r="B607" s="3" t="s">
        <v>1106</v>
      </c>
      <c r="C607" s="3" t="s">
        <v>477</v>
      </c>
      <c r="D607" s="3" t="s">
        <v>193</v>
      </c>
      <c r="E607" s="3" t="s">
        <v>193</v>
      </c>
      <c r="F607" s="3" t="s">
        <v>45</v>
      </c>
      <c r="G607" s="3" t="s">
        <v>348</v>
      </c>
      <c r="H607" s="3" t="s">
        <v>359</v>
      </c>
      <c r="I607" s="3" t="s">
        <v>160</v>
      </c>
      <c r="J607" s="3" t="s">
        <v>1097</v>
      </c>
      <c r="K607" s="169">
        <v>53.0</v>
      </c>
      <c r="L607" s="169">
        <v>2.97597388497848</v>
      </c>
    </row>
    <row r="608">
      <c r="A608" s="3" t="s">
        <v>1113</v>
      </c>
      <c r="B608" s="3" t="s">
        <v>1103</v>
      </c>
      <c r="C608" s="3" t="s">
        <v>477</v>
      </c>
      <c r="D608" s="3" t="s">
        <v>193</v>
      </c>
      <c r="E608" s="3" t="s">
        <v>193</v>
      </c>
      <c r="F608" s="3" t="s">
        <v>45</v>
      </c>
      <c r="G608" s="3" t="s">
        <v>348</v>
      </c>
      <c r="H608" s="3" t="s">
        <v>353</v>
      </c>
      <c r="I608" s="3" t="s">
        <v>157</v>
      </c>
      <c r="J608" s="3" t="s">
        <v>1097</v>
      </c>
      <c r="K608" s="169">
        <v>81.0</v>
      </c>
      <c r="L608" s="169">
        <v>3.17645468807932</v>
      </c>
    </row>
    <row r="609">
      <c r="A609" s="3" t="s">
        <v>1114</v>
      </c>
      <c r="B609" s="3" t="s">
        <v>1103</v>
      </c>
      <c r="C609" s="3" t="s">
        <v>477</v>
      </c>
      <c r="D609" s="3" t="s">
        <v>193</v>
      </c>
      <c r="E609" s="3" t="s">
        <v>193</v>
      </c>
      <c r="F609" s="3" t="s">
        <v>45</v>
      </c>
      <c r="G609" s="3" t="s">
        <v>348</v>
      </c>
      <c r="H609" s="3" t="s">
        <v>353</v>
      </c>
      <c r="I609" s="3" t="s">
        <v>165</v>
      </c>
      <c r="J609" s="3" t="s">
        <v>1097</v>
      </c>
      <c r="K609" s="169">
        <v>55.0</v>
      </c>
      <c r="L609" s="169">
        <v>2.507448248542</v>
      </c>
    </row>
    <row r="610">
      <c r="A610" s="3" t="s">
        <v>1115</v>
      </c>
      <c r="B610" s="3" t="s">
        <v>1106</v>
      </c>
      <c r="C610" s="3" t="s">
        <v>477</v>
      </c>
      <c r="D610" s="3" t="s">
        <v>193</v>
      </c>
      <c r="E610" s="3" t="s">
        <v>193</v>
      </c>
      <c r="F610" s="3" t="s">
        <v>45</v>
      </c>
      <c r="G610" s="3" t="s">
        <v>348</v>
      </c>
      <c r="H610" s="3" t="s">
        <v>359</v>
      </c>
      <c r="I610" s="3" t="s">
        <v>355</v>
      </c>
      <c r="J610" s="3" t="s">
        <v>1097</v>
      </c>
      <c r="K610" s="169">
        <v>51.0</v>
      </c>
      <c r="L610" s="169">
        <v>2.70067728436592</v>
      </c>
    </row>
    <row r="611">
      <c r="A611" s="3" t="s">
        <v>1116</v>
      </c>
      <c r="B611" s="3" t="s">
        <v>1106</v>
      </c>
      <c r="C611" s="3" t="s">
        <v>477</v>
      </c>
      <c r="D611" s="3" t="s">
        <v>193</v>
      </c>
      <c r="E611" s="3" t="s">
        <v>193</v>
      </c>
      <c r="F611" s="3" t="s">
        <v>45</v>
      </c>
      <c r="G611" s="3" t="s">
        <v>348</v>
      </c>
      <c r="H611" s="3" t="s">
        <v>359</v>
      </c>
      <c r="I611" s="3" t="s">
        <v>167</v>
      </c>
      <c r="J611" s="3" t="s">
        <v>1097</v>
      </c>
      <c r="K611" s="169">
        <v>32.0</v>
      </c>
      <c r="L611" s="169">
        <v>3.18399120638731</v>
      </c>
    </row>
    <row r="612">
      <c r="A612" s="3" t="s">
        <v>1117</v>
      </c>
      <c r="B612" s="3" t="s">
        <v>1118</v>
      </c>
      <c r="C612" s="3" t="s">
        <v>477</v>
      </c>
      <c r="D612" s="3" t="s">
        <v>193</v>
      </c>
      <c r="E612" s="3" t="s">
        <v>174</v>
      </c>
      <c r="F612" s="3" t="s">
        <v>39</v>
      </c>
      <c r="G612" s="3" t="s">
        <v>348</v>
      </c>
      <c r="H612" s="3" t="s">
        <v>349</v>
      </c>
      <c r="I612" s="3" t="s">
        <v>157</v>
      </c>
      <c r="J612" s="3" t="s">
        <v>1097</v>
      </c>
      <c r="K612" s="169">
        <v>92.0</v>
      </c>
      <c r="L612" s="169">
        <v>3.87082352870212</v>
      </c>
    </row>
    <row r="613">
      <c r="A613" s="3" t="s">
        <v>1119</v>
      </c>
      <c r="B613" s="3" t="s">
        <v>1120</v>
      </c>
      <c r="C613" s="3" t="s">
        <v>477</v>
      </c>
      <c r="D613" s="3" t="s">
        <v>193</v>
      </c>
      <c r="E613" s="3" t="s">
        <v>174</v>
      </c>
      <c r="F613" s="3" t="s">
        <v>39</v>
      </c>
      <c r="G613" s="3" t="s">
        <v>348</v>
      </c>
      <c r="H613" s="3" t="s">
        <v>353</v>
      </c>
      <c r="I613" s="3" t="s">
        <v>165</v>
      </c>
      <c r="J613" s="3" t="s">
        <v>1097</v>
      </c>
      <c r="K613" s="169">
        <v>58.0</v>
      </c>
      <c r="L613" s="169">
        <v>2.96975658223648</v>
      </c>
    </row>
    <row r="614">
      <c r="A614" s="3" t="s">
        <v>1121</v>
      </c>
      <c r="B614" s="3" t="s">
        <v>1118</v>
      </c>
      <c r="C614" s="3" t="s">
        <v>477</v>
      </c>
      <c r="D614" s="3" t="s">
        <v>193</v>
      </c>
      <c r="E614" s="3" t="s">
        <v>174</v>
      </c>
      <c r="F614" s="3" t="s">
        <v>39</v>
      </c>
      <c r="G614" s="3" t="s">
        <v>348</v>
      </c>
      <c r="H614" s="3" t="s">
        <v>349</v>
      </c>
      <c r="I614" s="3" t="s">
        <v>167</v>
      </c>
      <c r="J614" s="3" t="s">
        <v>1097</v>
      </c>
      <c r="K614" s="169">
        <v>27.0</v>
      </c>
      <c r="L614" s="169">
        <v>2.21965162396528</v>
      </c>
    </row>
    <row r="615">
      <c r="A615" s="3" t="s">
        <v>1122</v>
      </c>
      <c r="B615" s="3" t="s">
        <v>1123</v>
      </c>
      <c r="C615" s="3" t="s">
        <v>477</v>
      </c>
      <c r="D615" s="3" t="s">
        <v>193</v>
      </c>
      <c r="E615" s="3" t="s">
        <v>174</v>
      </c>
      <c r="F615" s="3" t="s">
        <v>39</v>
      </c>
      <c r="G615" s="3" t="s">
        <v>348</v>
      </c>
      <c r="H615" s="3" t="s">
        <v>359</v>
      </c>
      <c r="I615" s="3" t="s">
        <v>157</v>
      </c>
      <c r="J615" s="3" t="s">
        <v>1097</v>
      </c>
      <c r="K615" s="169">
        <v>61.0</v>
      </c>
      <c r="L615" s="169">
        <v>3.53823172373395</v>
      </c>
    </row>
    <row r="616">
      <c r="A616" s="3" t="s">
        <v>1124</v>
      </c>
      <c r="B616" s="3" t="s">
        <v>1118</v>
      </c>
      <c r="C616" s="3" t="s">
        <v>477</v>
      </c>
      <c r="D616" s="3" t="s">
        <v>193</v>
      </c>
      <c r="E616" s="3" t="s">
        <v>174</v>
      </c>
      <c r="F616" s="3" t="s">
        <v>39</v>
      </c>
      <c r="G616" s="3" t="s">
        <v>348</v>
      </c>
      <c r="H616" s="3" t="s">
        <v>349</v>
      </c>
      <c r="I616" s="3" t="s">
        <v>165</v>
      </c>
      <c r="J616" s="3" t="s">
        <v>1097</v>
      </c>
      <c r="K616" s="169">
        <v>35.0</v>
      </c>
      <c r="L616" s="169">
        <v>3.28285664860492</v>
      </c>
    </row>
    <row r="617">
      <c r="A617" s="3" t="s">
        <v>1125</v>
      </c>
      <c r="B617" s="3" t="s">
        <v>1123</v>
      </c>
      <c r="C617" s="3" t="s">
        <v>477</v>
      </c>
      <c r="D617" s="3" t="s">
        <v>193</v>
      </c>
      <c r="E617" s="3" t="s">
        <v>174</v>
      </c>
      <c r="F617" s="3" t="s">
        <v>39</v>
      </c>
      <c r="G617" s="3" t="s">
        <v>348</v>
      </c>
      <c r="H617" s="3" t="s">
        <v>359</v>
      </c>
      <c r="I617" s="3" t="s">
        <v>355</v>
      </c>
      <c r="J617" s="3" t="s">
        <v>1097</v>
      </c>
      <c r="K617" s="169">
        <v>59.0</v>
      </c>
      <c r="L617" s="169">
        <v>3.05123925400241</v>
      </c>
    </row>
    <row r="618">
      <c r="A618" s="3" t="s">
        <v>1126</v>
      </c>
      <c r="B618" s="3" t="s">
        <v>1123</v>
      </c>
      <c r="C618" s="3" t="s">
        <v>477</v>
      </c>
      <c r="D618" s="3" t="s">
        <v>193</v>
      </c>
      <c r="E618" s="3" t="s">
        <v>174</v>
      </c>
      <c r="F618" s="3" t="s">
        <v>39</v>
      </c>
      <c r="G618" s="3" t="s">
        <v>348</v>
      </c>
      <c r="H618" s="3" t="s">
        <v>359</v>
      </c>
      <c r="I618" s="3" t="s">
        <v>160</v>
      </c>
      <c r="J618" s="3" t="s">
        <v>1097</v>
      </c>
      <c r="K618" s="169">
        <v>65.0</v>
      </c>
      <c r="L618" s="169">
        <v>3.38711421661696</v>
      </c>
    </row>
    <row r="619">
      <c r="A619" s="3" t="s">
        <v>1127</v>
      </c>
      <c r="B619" s="3" t="s">
        <v>1123</v>
      </c>
      <c r="C619" s="3" t="s">
        <v>477</v>
      </c>
      <c r="D619" s="3" t="s">
        <v>193</v>
      </c>
      <c r="E619" s="3" t="s">
        <v>174</v>
      </c>
      <c r="F619" s="3" t="s">
        <v>39</v>
      </c>
      <c r="G619" s="3" t="s">
        <v>348</v>
      </c>
      <c r="H619" s="3" t="s">
        <v>359</v>
      </c>
      <c r="I619" s="3" t="s">
        <v>165</v>
      </c>
      <c r="J619" s="3" t="s">
        <v>1097</v>
      </c>
      <c r="K619" s="169">
        <v>77.0</v>
      </c>
      <c r="L619" s="169">
        <v>3.27652796523756</v>
      </c>
    </row>
    <row r="620">
      <c r="A620" s="3" t="s">
        <v>1128</v>
      </c>
      <c r="B620" s="3" t="s">
        <v>1123</v>
      </c>
      <c r="C620" s="3" t="s">
        <v>477</v>
      </c>
      <c r="D620" s="3" t="s">
        <v>193</v>
      </c>
      <c r="E620" s="3" t="s">
        <v>174</v>
      </c>
      <c r="F620" s="3" t="s">
        <v>39</v>
      </c>
      <c r="G620" s="3" t="s">
        <v>348</v>
      </c>
      <c r="H620" s="3" t="s">
        <v>359</v>
      </c>
      <c r="I620" s="3" t="s">
        <v>153</v>
      </c>
      <c r="J620" s="3" t="s">
        <v>1097</v>
      </c>
      <c r="K620" s="169">
        <v>47.0</v>
      </c>
      <c r="L620" s="169">
        <v>2.59047607406675</v>
      </c>
    </row>
    <row r="621">
      <c r="A621" s="3" t="s">
        <v>1129</v>
      </c>
      <c r="B621" s="3" t="s">
        <v>1120</v>
      </c>
      <c r="C621" s="3" t="s">
        <v>477</v>
      </c>
      <c r="D621" s="3" t="s">
        <v>193</v>
      </c>
      <c r="E621" s="3" t="s">
        <v>174</v>
      </c>
      <c r="F621" s="3" t="s">
        <v>39</v>
      </c>
      <c r="G621" s="3" t="s">
        <v>348</v>
      </c>
      <c r="H621" s="3" t="s">
        <v>353</v>
      </c>
      <c r="I621" s="3" t="s">
        <v>355</v>
      </c>
      <c r="J621" s="3" t="s">
        <v>1097</v>
      </c>
      <c r="K621" s="169">
        <v>77.0</v>
      </c>
      <c r="L621" s="169">
        <v>3.46439458738825</v>
      </c>
    </row>
    <row r="622">
      <c r="A622" s="3" t="s">
        <v>1130</v>
      </c>
      <c r="B622" s="3" t="s">
        <v>1118</v>
      </c>
      <c r="C622" s="3" t="s">
        <v>477</v>
      </c>
      <c r="D622" s="3" t="s">
        <v>193</v>
      </c>
      <c r="E622" s="3" t="s">
        <v>174</v>
      </c>
      <c r="F622" s="3" t="s">
        <v>39</v>
      </c>
      <c r="G622" s="3" t="s">
        <v>348</v>
      </c>
      <c r="H622" s="3" t="s">
        <v>349</v>
      </c>
      <c r="I622" s="3" t="s">
        <v>153</v>
      </c>
      <c r="J622" s="3" t="s">
        <v>1097</v>
      </c>
      <c r="K622" s="169">
        <v>126.0</v>
      </c>
      <c r="L622" s="169">
        <v>4.45030368072995</v>
      </c>
    </row>
    <row r="623">
      <c r="A623" s="3" t="s">
        <v>1131</v>
      </c>
      <c r="B623" s="3" t="s">
        <v>1123</v>
      </c>
      <c r="C623" s="3" t="s">
        <v>477</v>
      </c>
      <c r="D623" s="3" t="s">
        <v>193</v>
      </c>
      <c r="E623" s="3" t="s">
        <v>174</v>
      </c>
      <c r="F623" s="3" t="s">
        <v>39</v>
      </c>
      <c r="G623" s="3" t="s">
        <v>348</v>
      </c>
      <c r="H623" s="3" t="s">
        <v>359</v>
      </c>
      <c r="I623" s="3" t="s">
        <v>167</v>
      </c>
      <c r="J623" s="3" t="s">
        <v>1097</v>
      </c>
      <c r="K623" s="169">
        <v>27.0</v>
      </c>
      <c r="L623" s="169">
        <v>3.04501278914236</v>
      </c>
    </row>
    <row r="624">
      <c r="A624" s="3" t="s">
        <v>1132</v>
      </c>
      <c r="B624" s="3" t="s">
        <v>1118</v>
      </c>
      <c r="C624" s="3" t="s">
        <v>477</v>
      </c>
      <c r="D624" s="3" t="s">
        <v>193</v>
      </c>
      <c r="E624" s="3" t="s">
        <v>174</v>
      </c>
      <c r="F624" s="3" t="s">
        <v>39</v>
      </c>
      <c r="G624" s="3" t="s">
        <v>348</v>
      </c>
      <c r="H624" s="3" t="s">
        <v>349</v>
      </c>
      <c r="I624" s="3" t="s">
        <v>355</v>
      </c>
      <c r="J624" s="3" t="s">
        <v>1097</v>
      </c>
      <c r="K624" s="169">
        <v>72.0</v>
      </c>
      <c r="L624" s="169">
        <v>3.88676222469012</v>
      </c>
    </row>
    <row r="625">
      <c r="A625" s="3" t="s">
        <v>1133</v>
      </c>
      <c r="B625" s="3" t="s">
        <v>1120</v>
      </c>
      <c r="C625" s="3" t="s">
        <v>477</v>
      </c>
      <c r="D625" s="3" t="s">
        <v>193</v>
      </c>
      <c r="E625" s="3" t="s">
        <v>174</v>
      </c>
      <c r="F625" s="3" t="s">
        <v>39</v>
      </c>
      <c r="G625" s="3" t="s">
        <v>348</v>
      </c>
      <c r="H625" s="3" t="s">
        <v>353</v>
      </c>
      <c r="I625" s="3" t="s">
        <v>160</v>
      </c>
      <c r="J625" s="3" t="s">
        <v>1097</v>
      </c>
      <c r="K625" s="169">
        <v>86.0</v>
      </c>
      <c r="L625" s="169">
        <v>3.50545474456295</v>
      </c>
    </row>
    <row r="626">
      <c r="A626" s="3" t="s">
        <v>1134</v>
      </c>
      <c r="B626" s="3" t="s">
        <v>1120</v>
      </c>
      <c r="C626" s="3" t="s">
        <v>477</v>
      </c>
      <c r="D626" s="3" t="s">
        <v>193</v>
      </c>
      <c r="E626" s="3" t="s">
        <v>174</v>
      </c>
      <c r="F626" s="3" t="s">
        <v>39</v>
      </c>
      <c r="G626" s="3" t="s">
        <v>348</v>
      </c>
      <c r="H626" s="3" t="s">
        <v>353</v>
      </c>
      <c r="I626" s="3" t="s">
        <v>157</v>
      </c>
      <c r="J626" s="3" t="s">
        <v>1097</v>
      </c>
      <c r="K626" s="169">
        <v>42.0</v>
      </c>
      <c r="L626" s="169">
        <v>2.17431801064361</v>
      </c>
    </row>
    <row r="627">
      <c r="A627" s="3" t="s">
        <v>1135</v>
      </c>
      <c r="B627" s="3" t="s">
        <v>1120</v>
      </c>
      <c r="C627" s="3" t="s">
        <v>477</v>
      </c>
      <c r="D627" s="3" t="s">
        <v>193</v>
      </c>
      <c r="E627" s="3" t="s">
        <v>174</v>
      </c>
      <c r="F627" s="3" t="s">
        <v>39</v>
      </c>
      <c r="G627" s="3" t="s">
        <v>348</v>
      </c>
      <c r="H627" s="3" t="s">
        <v>353</v>
      </c>
      <c r="I627" s="3" t="s">
        <v>153</v>
      </c>
      <c r="J627" s="3" t="s">
        <v>1097</v>
      </c>
      <c r="K627" s="169">
        <v>43.0</v>
      </c>
      <c r="L627" s="169">
        <v>3.49123602800494</v>
      </c>
    </row>
    <row r="628">
      <c r="A628" s="3" t="s">
        <v>1136</v>
      </c>
      <c r="B628" s="3" t="s">
        <v>1118</v>
      </c>
      <c r="C628" s="3" t="s">
        <v>477</v>
      </c>
      <c r="D628" s="3" t="s">
        <v>193</v>
      </c>
      <c r="E628" s="3" t="s">
        <v>174</v>
      </c>
      <c r="F628" s="3" t="s">
        <v>39</v>
      </c>
      <c r="G628" s="3" t="s">
        <v>348</v>
      </c>
      <c r="H628" s="3" t="s">
        <v>349</v>
      </c>
      <c r="I628" s="3" t="s">
        <v>160</v>
      </c>
      <c r="J628" s="3" t="s">
        <v>1097</v>
      </c>
      <c r="K628" s="169">
        <v>33.0</v>
      </c>
      <c r="L628" s="169">
        <v>2.98602076662494</v>
      </c>
    </row>
    <row r="629">
      <c r="A629" s="3" t="s">
        <v>1137</v>
      </c>
      <c r="B629" s="3" t="s">
        <v>1138</v>
      </c>
      <c r="D629" s="3" t="s">
        <v>193</v>
      </c>
      <c r="E629" s="3" t="s">
        <v>193</v>
      </c>
      <c r="F629" s="3" t="s">
        <v>68</v>
      </c>
      <c r="G629" s="3" t="s">
        <v>348</v>
      </c>
      <c r="H629" s="3" t="s">
        <v>349</v>
      </c>
      <c r="I629" s="3" t="s">
        <v>165</v>
      </c>
      <c r="J629" s="3" t="s">
        <v>1139</v>
      </c>
      <c r="K629" s="169">
        <v>53.0</v>
      </c>
      <c r="L629" s="169">
        <v>3.16504989048502</v>
      </c>
    </row>
    <row r="630">
      <c r="A630" s="3" t="s">
        <v>1140</v>
      </c>
      <c r="B630" s="3" t="s">
        <v>1138</v>
      </c>
      <c r="D630" s="3" t="s">
        <v>193</v>
      </c>
      <c r="E630" s="3" t="s">
        <v>193</v>
      </c>
      <c r="F630" s="3" t="s">
        <v>68</v>
      </c>
      <c r="G630" s="3" t="s">
        <v>348</v>
      </c>
      <c r="H630" s="3" t="s">
        <v>349</v>
      </c>
      <c r="I630" s="3" t="s">
        <v>160</v>
      </c>
      <c r="J630" s="3" t="s">
        <v>1139</v>
      </c>
      <c r="K630" s="169">
        <v>54.0</v>
      </c>
      <c r="L630" s="169">
        <v>3.42792944144124</v>
      </c>
    </row>
    <row r="631">
      <c r="A631" s="3" t="s">
        <v>1141</v>
      </c>
      <c r="B631" s="3" t="s">
        <v>1138</v>
      </c>
      <c r="D631" s="3" t="s">
        <v>193</v>
      </c>
      <c r="E631" s="3" t="s">
        <v>193</v>
      </c>
      <c r="F631" s="3" t="s">
        <v>68</v>
      </c>
      <c r="G631" s="3" t="s">
        <v>348</v>
      </c>
      <c r="H631" s="3" t="s">
        <v>349</v>
      </c>
      <c r="I631" s="3" t="s">
        <v>153</v>
      </c>
      <c r="J631" s="3" t="s">
        <v>1139</v>
      </c>
      <c r="K631" s="169">
        <v>29.0</v>
      </c>
      <c r="L631" s="169">
        <v>2.36921516246876</v>
      </c>
    </row>
    <row r="632">
      <c r="A632" s="3" t="s">
        <v>1142</v>
      </c>
      <c r="B632" s="3" t="s">
        <v>1138</v>
      </c>
      <c r="D632" s="3" t="s">
        <v>193</v>
      </c>
      <c r="E632" s="3" t="s">
        <v>193</v>
      </c>
      <c r="F632" s="3" t="s">
        <v>68</v>
      </c>
      <c r="G632" s="3" t="s">
        <v>348</v>
      </c>
      <c r="H632" s="3" t="s">
        <v>349</v>
      </c>
      <c r="I632" s="3" t="s">
        <v>163</v>
      </c>
      <c r="J632" s="3" t="s">
        <v>1139</v>
      </c>
      <c r="K632" s="169">
        <v>57.0</v>
      </c>
      <c r="L632" s="169">
        <v>3.50046768660478</v>
      </c>
    </row>
    <row r="633">
      <c r="A633" s="3" t="s">
        <v>1143</v>
      </c>
      <c r="B633" s="3" t="s">
        <v>1144</v>
      </c>
      <c r="D633" s="3" t="s">
        <v>193</v>
      </c>
      <c r="E633" s="3" t="s">
        <v>193</v>
      </c>
      <c r="F633" s="3" t="s">
        <v>68</v>
      </c>
      <c r="G633" s="3" t="s">
        <v>348</v>
      </c>
      <c r="H633" s="3" t="s">
        <v>359</v>
      </c>
      <c r="I633" s="3" t="s">
        <v>167</v>
      </c>
      <c r="J633" s="3" t="s">
        <v>1139</v>
      </c>
      <c r="K633" s="169">
        <v>70.0</v>
      </c>
      <c r="L633" s="169">
        <v>3.78680081859708</v>
      </c>
    </row>
    <row r="634">
      <c r="A634" s="3" t="s">
        <v>1145</v>
      </c>
      <c r="B634" s="3" t="s">
        <v>1144</v>
      </c>
      <c r="D634" s="3" t="s">
        <v>193</v>
      </c>
      <c r="E634" s="3" t="s">
        <v>193</v>
      </c>
      <c r="F634" s="3" t="s">
        <v>68</v>
      </c>
      <c r="G634" s="3" t="s">
        <v>348</v>
      </c>
      <c r="H634" s="3" t="s">
        <v>359</v>
      </c>
      <c r="I634" s="3" t="s">
        <v>165</v>
      </c>
      <c r="J634" s="3" t="s">
        <v>1139</v>
      </c>
      <c r="K634" s="169">
        <v>40.0</v>
      </c>
      <c r="L634" s="169">
        <v>3.25494949428716</v>
      </c>
    </row>
    <row r="635">
      <c r="A635" s="3" t="s">
        <v>1146</v>
      </c>
      <c r="B635" s="3" t="s">
        <v>1144</v>
      </c>
      <c r="D635" s="3" t="s">
        <v>193</v>
      </c>
      <c r="E635" s="3" t="s">
        <v>193</v>
      </c>
      <c r="F635" s="3" t="s">
        <v>68</v>
      </c>
      <c r="G635" s="3" t="s">
        <v>348</v>
      </c>
      <c r="H635" s="3" t="s">
        <v>359</v>
      </c>
      <c r="I635" s="3" t="s">
        <v>153</v>
      </c>
      <c r="J635" s="3" t="s">
        <v>1139</v>
      </c>
      <c r="K635" s="169">
        <v>48.0</v>
      </c>
      <c r="L635" s="169">
        <v>2.97219135980848</v>
      </c>
    </row>
    <row r="636">
      <c r="A636" s="3" t="s">
        <v>1147</v>
      </c>
      <c r="B636" s="3" t="s">
        <v>1138</v>
      </c>
      <c r="D636" s="3" t="s">
        <v>193</v>
      </c>
      <c r="E636" s="3" t="s">
        <v>193</v>
      </c>
      <c r="F636" s="3" t="s">
        <v>68</v>
      </c>
      <c r="G636" s="3" t="s">
        <v>348</v>
      </c>
      <c r="H636" s="3" t="s">
        <v>349</v>
      </c>
      <c r="I636" s="3" t="s">
        <v>167</v>
      </c>
      <c r="J636" s="3" t="s">
        <v>1139</v>
      </c>
      <c r="K636" s="169">
        <v>59.0</v>
      </c>
      <c r="L636" s="169">
        <v>3.49813949165403</v>
      </c>
    </row>
    <row r="637">
      <c r="A637" s="3" t="s">
        <v>1148</v>
      </c>
      <c r="B637" s="3" t="s">
        <v>1144</v>
      </c>
      <c r="D637" s="3" t="s">
        <v>193</v>
      </c>
      <c r="E637" s="3" t="s">
        <v>193</v>
      </c>
      <c r="F637" s="3" t="s">
        <v>68</v>
      </c>
      <c r="G637" s="3" t="s">
        <v>348</v>
      </c>
      <c r="H637" s="3" t="s">
        <v>359</v>
      </c>
      <c r="I637" s="3" t="s">
        <v>355</v>
      </c>
      <c r="J637" s="3" t="s">
        <v>1139</v>
      </c>
      <c r="K637" s="169">
        <v>47.0</v>
      </c>
      <c r="L637" s="169">
        <v>3.02258934036429</v>
      </c>
    </row>
    <row r="638">
      <c r="A638" s="3" t="s">
        <v>1149</v>
      </c>
      <c r="B638" s="3" t="s">
        <v>1150</v>
      </c>
      <c r="D638" s="3" t="s">
        <v>193</v>
      </c>
      <c r="E638" s="3" t="s">
        <v>193</v>
      </c>
      <c r="F638" s="3" t="s">
        <v>68</v>
      </c>
      <c r="G638" s="3" t="s">
        <v>348</v>
      </c>
      <c r="H638" s="3" t="s">
        <v>353</v>
      </c>
      <c r="I638" s="3" t="s">
        <v>157</v>
      </c>
      <c r="J638" s="3" t="s">
        <v>1139</v>
      </c>
      <c r="K638" s="169">
        <v>46.0</v>
      </c>
      <c r="L638" s="169">
        <v>3.27995261644085</v>
      </c>
    </row>
    <row r="639">
      <c r="A639" s="3" t="s">
        <v>1151</v>
      </c>
      <c r="B639" s="3" t="s">
        <v>1144</v>
      </c>
      <c r="D639" s="3" t="s">
        <v>193</v>
      </c>
      <c r="E639" s="3" t="s">
        <v>193</v>
      </c>
      <c r="F639" s="3" t="s">
        <v>68</v>
      </c>
      <c r="G639" s="3" t="s">
        <v>348</v>
      </c>
      <c r="H639" s="3" t="s">
        <v>359</v>
      </c>
      <c r="I639" s="3" t="s">
        <v>157</v>
      </c>
      <c r="J639" s="3" t="s">
        <v>1139</v>
      </c>
      <c r="K639" s="169">
        <v>54.0</v>
      </c>
      <c r="L639" s="169">
        <v>3.37196304162083</v>
      </c>
    </row>
    <row r="640">
      <c r="A640" s="3" t="s">
        <v>1152</v>
      </c>
      <c r="B640" s="3" t="s">
        <v>1150</v>
      </c>
      <c r="D640" s="3" t="s">
        <v>193</v>
      </c>
      <c r="E640" s="3" t="s">
        <v>193</v>
      </c>
      <c r="F640" s="3" t="s">
        <v>68</v>
      </c>
      <c r="G640" s="3" t="s">
        <v>348</v>
      </c>
      <c r="H640" s="3" t="s">
        <v>353</v>
      </c>
      <c r="I640" s="3" t="s">
        <v>355</v>
      </c>
      <c r="J640" s="3" t="s">
        <v>1139</v>
      </c>
      <c r="K640" s="169">
        <v>59.0</v>
      </c>
      <c r="L640" s="169">
        <v>3.37243612732271</v>
      </c>
    </row>
    <row r="641">
      <c r="A641" s="3" t="s">
        <v>1153</v>
      </c>
      <c r="B641" s="3" t="s">
        <v>1144</v>
      </c>
      <c r="D641" s="3" t="s">
        <v>193</v>
      </c>
      <c r="E641" s="3" t="s">
        <v>193</v>
      </c>
      <c r="F641" s="3" t="s">
        <v>68</v>
      </c>
      <c r="G641" s="3" t="s">
        <v>348</v>
      </c>
      <c r="H641" s="3" t="s">
        <v>359</v>
      </c>
      <c r="I641" s="3" t="s">
        <v>160</v>
      </c>
      <c r="J641" s="3" t="s">
        <v>1139</v>
      </c>
      <c r="K641" s="169">
        <v>50.0</v>
      </c>
      <c r="L641" s="169">
        <v>3.58252304703451</v>
      </c>
    </row>
    <row r="642">
      <c r="A642" s="3" t="s">
        <v>1154</v>
      </c>
      <c r="B642" s="3" t="s">
        <v>1150</v>
      </c>
      <c r="D642" s="3" t="s">
        <v>193</v>
      </c>
      <c r="E642" s="3" t="s">
        <v>193</v>
      </c>
      <c r="F642" s="3" t="s">
        <v>68</v>
      </c>
      <c r="G642" s="3" t="s">
        <v>348</v>
      </c>
      <c r="H642" s="3" t="s">
        <v>353</v>
      </c>
      <c r="I642" s="3" t="s">
        <v>153</v>
      </c>
      <c r="J642" s="3" t="s">
        <v>1139</v>
      </c>
      <c r="K642" s="169">
        <v>41.0</v>
      </c>
      <c r="L642" s="169">
        <v>2.54986605723388</v>
      </c>
    </row>
    <row r="643">
      <c r="A643" s="3" t="s">
        <v>1155</v>
      </c>
      <c r="B643" s="3" t="s">
        <v>1138</v>
      </c>
      <c r="D643" s="3" t="s">
        <v>193</v>
      </c>
      <c r="E643" s="3" t="s">
        <v>193</v>
      </c>
      <c r="F643" s="3" t="s">
        <v>68</v>
      </c>
      <c r="G643" s="3" t="s">
        <v>348</v>
      </c>
      <c r="H643" s="3" t="s">
        <v>349</v>
      </c>
      <c r="I643" s="3" t="s">
        <v>157</v>
      </c>
      <c r="J643" s="3" t="s">
        <v>1139</v>
      </c>
      <c r="K643" s="169">
        <v>34.0</v>
      </c>
      <c r="L643" s="169">
        <v>2.74120147351082</v>
      </c>
    </row>
    <row r="644">
      <c r="A644" s="3" t="s">
        <v>1156</v>
      </c>
      <c r="B644" s="3" t="s">
        <v>1150</v>
      </c>
      <c r="D644" s="3" t="s">
        <v>193</v>
      </c>
      <c r="E644" s="3" t="s">
        <v>193</v>
      </c>
      <c r="F644" s="3" t="s">
        <v>68</v>
      </c>
      <c r="G644" s="3" t="s">
        <v>348</v>
      </c>
      <c r="H644" s="3" t="s">
        <v>353</v>
      </c>
      <c r="I644" s="3" t="s">
        <v>160</v>
      </c>
      <c r="J644" s="3" t="s">
        <v>1139</v>
      </c>
      <c r="K644" s="169">
        <v>27.0</v>
      </c>
      <c r="L644" s="169">
        <v>1.52714945877283</v>
      </c>
    </row>
    <row r="645">
      <c r="A645" s="3" t="s">
        <v>1157</v>
      </c>
      <c r="B645" s="3" t="s">
        <v>1150</v>
      </c>
      <c r="D645" s="3" t="s">
        <v>193</v>
      </c>
      <c r="E645" s="3" t="s">
        <v>193</v>
      </c>
      <c r="F645" s="3" t="s">
        <v>68</v>
      </c>
      <c r="G645" s="3" t="s">
        <v>348</v>
      </c>
      <c r="H645" s="3" t="s">
        <v>353</v>
      </c>
      <c r="I645" s="3" t="s">
        <v>165</v>
      </c>
      <c r="J645" s="3" t="s">
        <v>1139</v>
      </c>
      <c r="K645" s="169">
        <v>21.0</v>
      </c>
      <c r="L645" s="169">
        <v>2.85394745974178</v>
      </c>
    </row>
    <row r="646">
      <c r="A646" s="3" t="s">
        <v>1158</v>
      </c>
      <c r="B646" s="3" t="s">
        <v>1159</v>
      </c>
      <c r="D646" s="3" t="s">
        <v>193</v>
      </c>
      <c r="F646" s="3" t="s">
        <v>72</v>
      </c>
      <c r="G646" s="3" t="s">
        <v>348</v>
      </c>
      <c r="H646" s="3" t="s">
        <v>349</v>
      </c>
      <c r="I646" s="3" t="s">
        <v>157</v>
      </c>
      <c r="J646" s="3" t="s">
        <v>525</v>
      </c>
      <c r="K646" s="169">
        <v>29.0</v>
      </c>
      <c r="L646" s="169">
        <v>1.47286683279517</v>
      </c>
    </row>
    <row r="647">
      <c r="A647" s="3" t="s">
        <v>1160</v>
      </c>
      <c r="B647" s="3" t="s">
        <v>1159</v>
      </c>
      <c r="D647" s="3" t="s">
        <v>193</v>
      </c>
      <c r="F647" s="3" t="s">
        <v>72</v>
      </c>
      <c r="G647" s="3" t="s">
        <v>348</v>
      </c>
      <c r="H647" s="3" t="s">
        <v>349</v>
      </c>
      <c r="I647" s="3" t="s">
        <v>153</v>
      </c>
      <c r="J647" s="3" t="s">
        <v>525</v>
      </c>
      <c r="K647" s="169">
        <v>30.0</v>
      </c>
      <c r="L647" s="169">
        <v>2.32493181523193</v>
      </c>
    </row>
    <row r="648">
      <c r="A648" s="3" t="s">
        <v>1161</v>
      </c>
      <c r="B648" s="3" t="s">
        <v>1162</v>
      </c>
      <c r="D648" s="3" t="s">
        <v>193</v>
      </c>
      <c r="F648" s="3" t="s">
        <v>72</v>
      </c>
      <c r="G648" s="3" t="s">
        <v>348</v>
      </c>
      <c r="H648" s="3" t="s">
        <v>359</v>
      </c>
      <c r="I648" s="3" t="s">
        <v>157</v>
      </c>
      <c r="J648" s="3" t="s">
        <v>525</v>
      </c>
      <c r="K648" s="169">
        <v>37.0</v>
      </c>
      <c r="L648" s="169">
        <v>2.937551644979</v>
      </c>
    </row>
    <row r="649">
      <c r="A649" s="3" t="s">
        <v>1163</v>
      </c>
      <c r="B649" s="3" t="s">
        <v>1164</v>
      </c>
      <c r="D649" s="3" t="s">
        <v>193</v>
      </c>
      <c r="F649" s="3" t="s">
        <v>72</v>
      </c>
      <c r="G649" s="3" t="s">
        <v>348</v>
      </c>
      <c r="H649" s="3" t="s">
        <v>353</v>
      </c>
      <c r="I649" s="3" t="s">
        <v>160</v>
      </c>
      <c r="J649" s="3" t="s">
        <v>525</v>
      </c>
      <c r="K649" s="169">
        <v>44.0</v>
      </c>
      <c r="L649" s="169">
        <v>2.82399140725807</v>
      </c>
    </row>
    <row r="650">
      <c r="A650" s="3" t="s">
        <v>1165</v>
      </c>
      <c r="B650" s="3" t="s">
        <v>1164</v>
      </c>
      <c r="D650" s="3" t="s">
        <v>193</v>
      </c>
      <c r="F650" s="3" t="s">
        <v>72</v>
      </c>
      <c r="G650" s="3" t="s">
        <v>348</v>
      </c>
      <c r="H650" s="3" t="s">
        <v>353</v>
      </c>
      <c r="I650" s="3" t="s">
        <v>355</v>
      </c>
      <c r="J650" s="3" t="s">
        <v>525</v>
      </c>
      <c r="K650" s="169">
        <v>42.0</v>
      </c>
      <c r="L650" s="169">
        <v>2.38285253024076</v>
      </c>
    </row>
    <row r="651">
      <c r="A651" s="3" t="s">
        <v>1166</v>
      </c>
      <c r="B651" s="3" t="s">
        <v>1164</v>
      </c>
      <c r="D651" s="3" t="s">
        <v>193</v>
      </c>
      <c r="F651" s="3" t="s">
        <v>72</v>
      </c>
      <c r="G651" s="3" t="s">
        <v>348</v>
      </c>
      <c r="H651" s="3" t="s">
        <v>353</v>
      </c>
      <c r="I651" s="3" t="s">
        <v>165</v>
      </c>
      <c r="J651" s="3" t="s">
        <v>525</v>
      </c>
      <c r="K651" s="169">
        <v>41.0</v>
      </c>
      <c r="L651" s="169">
        <v>2.53885463867593</v>
      </c>
    </row>
    <row r="652">
      <c r="A652" s="3" t="s">
        <v>1167</v>
      </c>
      <c r="B652" s="3" t="s">
        <v>1162</v>
      </c>
      <c r="D652" s="3" t="s">
        <v>193</v>
      </c>
      <c r="F652" s="3" t="s">
        <v>72</v>
      </c>
      <c r="G652" s="3" t="s">
        <v>348</v>
      </c>
      <c r="H652" s="3" t="s">
        <v>359</v>
      </c>
      <c r="I652" s="3" t="s">
        <v>153</v>
      </c>
      <c r="J652" s="3" t="s">
        <v>525</v>
      </c>
      <c r="K652" s="169">
        <v>17.0</v>
      </c>
      <c r="L652" s="169">
        <v>2.09806501888729</v>
      </c>
    </row>
    <row r="653">
      <c r="A653" s="3" t="s">
        <v>1168</v>
      </c>
      <c r="B653" s="3" t="s">
        <v>1162</v>
      </c>
      <c r="D653" s="3" t="s">
        <v>193</v>
      </c>
      <c r="F653" s="3" t="s">
        <v>72</v>
      </c>
      <c r="G653" s="3" t="s">
        <v>348</v>
      </c>
      <c r="H653" s="3" t="s">
        <v>359</v>
      </c>
      <c r="I653" s="3" t="s">
        <v>355</v>
      </c>
      <c r="J653" s="3" t="s">
        <v>525</v>
      </c>
      <c r="K653" s="169">
        <v>27.0</v>
      </c>
      <c r="L653" s="169">
        <v>1.91675802308292</v>
      </c>
    </row>
    <row r="654">
      <c r="A654" s="3" t="s">
        <v>1169</v>
      </c>
      <c r="B654" s="3" t="s">
        <v>1159</v>
      </c>
      <c r="D654" s="3" t="s">
        <v>193</v>
      </c>
      <c r="F654" s="3" t="s">
        <v>72</v>
      </c>
      <c r="G654" s="3" t="s">
        <v>348</v>
      </c>
      <c r="H654" s="3" t="s">
        <v>349</v>
      </c>
      <c r="I654" s="3" t="s">
        <v>167</v>
      </c>
      <c r="J654" s="3" t="s">
        <v>525</v>
      </c>
      <c r="K654" s="169">
        <v>32.0</v>
      </c>
      <c r="L654" s="169">
        <v>2.99984453475241</v>
      </c>
    </row>
    <row r="655">
      <c r="A655" s="3" t="s">
        <v>1170</v>
      </c>
      <c r="B655" s="3" t="s">
        <v>1159</v>
      </c>
      <c r="D655" s="3" t="s">
        <v>193</v>
      </c>
      <c r="F655" s="3" t="s">
        <v>72</v>
      </c>
      <c r="G655" s="3" t="s">
        <v>348</v>
      </c>
      <c r="H655" s="3" t="s">
        <v>349</v>
      </c>
      <c r="I655" s="3" t="s">
        <v>160</v>
      </c>
      <c r="J655" s="3" t="s">
        <v>525</v>
      </c>
      <c r="K655" s="169">
        <v>36.0</v>
      </c>
      <c r="L655" s="169">
        <v>2.98061790604884</v>
      </c>
    </row>
    <row r="656">
      <c r="A656" s="3" t="s">
        <v>1171</v>
      </c>
      <c r="B656" s="3" t="s">
        <v>1162</v>
      </c>
      <c r="D656" s="3" t="s">
        <v>193</v>
      </c>
      <c r="F656" s="3" t="s">
        <v>72</v>
      </c>
      <c r="G656" s="3" t="s">
        <v>348</v>
      </c>
      <c r="H656" s="3" t="s">
        <v>359</v>
      </c>
      <c r="I656" s="3" t="s">
        <v>167</v>
      </c>
      <c r="J656" s="3" t="s">
        <v>525</v>
      </c>
      <c r="K656" s="169">
        <v>18.0</v>
      </c>
      <c r="L656" s="169">
        <v>2.63484076679422</v>
      </c>
    </row>
    <row r="657">
      <c r="A657" s="3" t="s">
        <v>1172</v>
      </c>
      <c r="B657" s="3" t="s">
        <v>1162</v>
      </c>
      <c r="D657" s="3" t="s">
        <v>193</v>
      </c>
      <c r="F657" s="3" t="s">
        <v>72</v>
      </c>
      <c r="G657" s="3" t="s">
        <v>348</v>
      </c>
      <c r="H657" s="3" t="s">
        <v>359</v>
      </c>
      <c r="I657" s="3" t="s">
        <v>160</v>
      </c>
      <c r="J657" s="3" t="s">
        <v>525</v>
      </c>
      <c r="K657" s="169">
        <v>26.0</v>
      </c>
      <c r="L657" s="169">
        <v>1.15554629158498</v>
      </c>
    </row>
    <row r="658">
      <c r="A658" s="3" t="s">
        <v>1173</v>
      </c>
      <c r="B658" s="3" t="s">
        <v>1159</v>
      </c>
      <c r="D658" s="3" t="s">
        <v>193</v>
      </c>
      <c r="F658" s="3" t="s">
        <v>72</v>
      </c>
      <c r="G658" s="3" t="s">
        <v>348</v>
      </c>
      <c r="H658" s="3" t="s">
        <v>349</v>
      </c>
      <c r="I658" s="3" t="s">
        <v>163</v>
      </c>
      <c r="J658" s="3" t="s">
        <v>525</v>
      </c>
      <c r="K658" s="169">
        <v>16.0</v>
      </c>
      <c r="L658" s="169">
        <v>1.07583590588636</v>
      </c>
    </row>
    <row r="659">
      <c r="A659" s="3" t="s">
        <v>1174</v>
      </c>
      <c r="B659" s="3" t="s">
        <v>1159</v>
      </c>
      <c r="D659" s="3" t="s">
        <v>193</v>
      </c>
      <c r="F659" s="3" t="s">
        <v>72</v>
      </c>
      <c r="G659" s="3" t="s">
        <v>348</v>
      </c>
      <c r="H659" s="3" t="s">
        <v>349</v>
      </c>
      <c r="I659" s="3" t="s">
        <v>165</v>
      </c>
      <c r="J659" s="3" t="s">
        <v>525</v>
      </c>
      <c r="K659" s="169">
        <v>22.0</v>
      </c>
      <c r="L659" s="169">
        <v>1.87593159611636</v>
      </c>
    </row>
    <row r="660">
      <c r="A660" s="3" t="s">
        <v>1175</v>
      </c>
      <c r="B660" s="3" t="s">
        <v>1164</v>
      </c>
      <c r="D660" s="3" t="s">
        <v>193</v>
      </c>
      <c r="F660" s="3" t="s">
        <v>72</v>
      </c>
      <c r="G660" s="3" t="s">
        <v>348</v>
      </c>
      <c r="H660" s="3" t="s">
        <v>353</v>
      </c>
      <c r="I660" s="3" t="s">
        <v>167</v>
      </c>
      <c r="J660" s="3" t="s">
        <v>525</v>
      </c>
      <c r="K660" s="169">
        <v>25.0</v>
      </c>
      <c r="L660" s="169">
        <v>2.96016923745381</v>
      </c>
    </row>
    <row r="661">
      <c r="A661" s="3" t="s">
        <v>1176</v>
      </c>
      <c r="B661" s="3" t="s">
        <v>1164</v>
      </c>
      <c r="D661" s="3" t="s">
        <v>193</v>
      </c>
      <c r="F661" s="3" t="s">
        <v>72</v>
      </c>
      <c r="G661" s="3" t="s">
        <v>348</v>
      </c>
      <c r="H661" s="3" t="s">
        <v>353</v>
      </c>
      <c r="I661" s="3" t="s">
        <v>153</v>
      </c>
      <c r="J661" s="3" t="s">
        <v>525</v>
      </c>
      <c r="K661" s="169">
        <v>9.0</v>
      </c>
      <c r="L661" s="169">
        <v>0.683278619937063</v>
      </c>
    </row>
    <row r="662">
      <c r="A662" s="3" t="s">
        <v>1177</v>
      </c>
      <c r="B662" s="3" t="s">
        <v>1120</v>
      </c>
      <c r="C662" s="3" t="s">
        <v>477</v>
      </c>
      <c r="D662" s="3" t="s">
        <v>193</v>
      </c>
      <c r="E662" s="3" t="s">
        <v>174</v>
      </c>
      <c r="F662" s="3" t="s">
        <v>39</v>
      </c>
      <c r="G662" s="3" t="s">
        <v>348</v>
      </c>
      <c r="H662" s="3" t="s">
        <v>353</v>
      </c>
      <c r="I662" s="3" t="s">
        <v>167</v>
      </c>
      <c r="J662" s="3" t="s">
        <v>1097</v>
      </c>
      <c r="K662" s="169">
        <v>0.0</v>
      </c>
      <c r="L662" s="169">
        <v>0.0</v>
      </c>
    </row>
    <row r="663">
      <c r="A663" s="3" t="s">
        <v>1178</v>
      </c>
      <c r="B663" s="3" t="s">
        <v>1162</v>
      </c>
      <c r="D663" s="3" t="s">
        <v>193</v>
      </c>
      <c r="F663" s="3" t="s">
        <v>72</v>
      </c>
      <c r="G663" s="3" t="s">
        <v>348</v>
      </c>
      <c r="H663" s="3" t="s">
        <v>359</v>
      </c>
      <c r="I663" s="3" t="s">
        <v>165</v>
      </c>
      <c r="J663" s="3" t="s">
        <v>525</v>
      </c>
      <c r="K663" s="169">
        <v>0.0</v>
      </c>
      <c r="L663" s="169">
        <v>0.0</v>
      </c>
    </row>
    <row r="664">
      <c r="A664" s="3" t="s">
        <v>1179</v>
      </c>
      <c r="B664" s="3" t="s">
        <v>1164</v>
      </c>
      <c r="D664" s="3" t="s">
        <v>193</v>
      </c>
      <c r="F664" s="3" t="s">
        <v>72</v>
      </c>
      <c r="G664" s="3" t="s">
        <v>348</v>
      </c>
      <c r="H664" s="3" t="s">
        <v>353</v>
      </c>
      <c r="I664" s="3" t="s">
        <v>157</v>
      </c>
      <c r="J664" s="3" t="s">
        <v>525</v>
      </c>
      <c r="K664" s="169">
        <v>0.0</v>
      </c>
      <c r="L664" s="169">
        <v>0.0</v>
      </c>
    </row>
    <row r="665">
      <c r="A665" s="3" t="s">
        <v>1180</v>
      </c>
      <c r="B665" s="3" t="s">
        <v>1181</v>
      </c>
      <c r="C665" s="3" t="s">
        <v>477</v>
      </c>
      <c r="D665" s="3" t="s">
        <v>193</v>
      </c>
      <c r="E665" s="3" t="s">
        <v>193</v>
      </c>
      <c r="F665" s="3" t="s">
        <v>45</v>
      </c>
      <c r="G665" s="3" t="s">
        <v>356</v>
      </c>
      <c r="H665" s="3" t="s">
        <v>376</v>
      </c>
      <c r="I665" s="3" t="s">
        <v>157</v>
      </c>
      <c r="J665" s="3" t="s">
        <v>1097</v>
      </c>
      <c r="K665" s="169">
        <v>57.0</v>
      </c>
      <c r="L665" s="169">
        <v>3.1379470379203</v>
      </c>
    </row>
    <row r="666">
      <c r="A666" s="3" t="s">
        <v>1182</v>
      </c>
      <c r="B666" s="3" t="s">
        <v>1181</v>
      </c>
      <c r="C666" s="3" t="s">
        <v>477</v>
      </c>
      <c r="D666" s="3" t="s">
        <v>193</v>
      </c>
      <c r="E666" s="3" t="s">
        <v>193</v>
      </c>
      <c r="F666" s="3" t="s">
        <v>45</v>
      </c>
      <c r="G666" s="3" t="s">
        <v>356</v>
      </c>
      <c r="H666" s="3" t="s">
        <v>376</v>
      </c>
      <c r="I666" s="3" t="s">
        <v>167</v>
      </c>
      <c r="J666" s="3" t="s">
        <v>1097</v>
      </c>
      <c r="K666" s="169">
        <v>18.0</v>
      </c>
      <c r="L666" s="169">
        <v>2.16068815022852</v>
      </c>
    </row>
    <row r="667">
      <c r="A667" s="3" t="s">
        <v>1183</v>
      </c>
      <c r="B667" s="3" t="s">
        <v>1181</v>
      </c>
      <c r="C667" s="3" t="s">
        <v>477</v>
      </c>
      <c r="D667" s="3" t="s">
        <v>193</v>
      </c>
      <c r="E667" s="3" t="s">
        <v>193</v>
      </c>
      <c r="F667" s="3" t="s">
        <v>45</v>
      </c>
      <c r="G667" s="3" t="s">
        <v>356</v>
      </c>
      <c r="H667" s="3" t="s">
        <v>376</v>
      </c>
      <c r="I667" s="3" t="s">
        <v>153</v>
      </c>
      <c r="J667" s="3" t="s">
        <v>1097</v>
      </c>
      <c r="K667" s="169">
        <v>77.0</v>
      </c>
      <c r="L667" s="169">
        <v>3.73251296948375</v>
      </c>
    </row>
    <row r="668">
      <c r="A668" s="3" t="s">
        <v>1184</v>
      </c>
      <c r="B668" s="3" t="s">
        <v>1185</v>
      </c>
      <c r="C668" s="3" t="s">
        <v>477</v>
      </c>
      <c r="D668" s="3" t="s">
        <v>193</v>
      </c>
      <c r="E668" s="3" t="s">
        <v>193</v>
      </c>
      <c r="F668" s="3" t="s">
        <v>45</v>
      </c>
      <c r="G668" s="3" t="s">
        <v>356</v>
      </c>
      <c r="H668" s="3" t="s">
        <v>454</v>
      </c>
      <c r="I668" s="3" t="s">
        <v>153</v>
      </c>
      <c r="J668" s="3" t="s">
        <v>1097</v>
      </c>
      <c r="K668" s="169">
        <v>72.0</v>
      </c>
      <c r="L668" s="169">
        <v>3.46340943815372</v>
      </c>
    </row>
    <row r="669">
      <c r="A669" s="3" t="s">
        <v>1186</v>
      </c>
      <c r="B669" s="3" t="s">
        <v>1181</v>
      </c>
      <c r="C669" s="3" t="s">
        <v>477</v>
      </c>
      <c r="D669" s="3" t="s">
        <v>193</v>
      </c>
      <c r="E669" s="3" t="s">
        <v>193</v>
      </c>
      <c r="F669" s="3" t="s">
        <v>45</v>
      </c>
      <c r="G669" s="3" t="s">
        <v>356</v>
      </c>
      <c r="H669" s="3" t="s">
        <v>376</v>
      </c>
      <c r="I669" s="3" t="s">
        <v>355</v>
      </c>
      <c r="J669" s="3" t="s">
        <v>1097</v>
      </c>
      <c r="K669" s="169">
        <v>42.0</v>
      </c>
      <c r="L669" s="169">
        <v>2.59957458198489</v>
      </c>
    </row>
    <row r="670">
      <c r="A670" s="3" t="s">
        <v>1187</v>
      </c>
      <c r="B670" s="3" t="s">
        <v>1185</v>
      </c>
      <c r="C670" s="3" t="s">
        <v>477</v>
      </c>
      <c r="D670" s="3" t="s">
        <v>193</v>
      </c>
      <c r="E670" s="3" t="s">
        <v>193</v>
      </c>
      <c r="F670" s="3" t="s">
        <v>45</v>
      </c>
      <c r="G670" s="3" t="s">
        <v>356</v>
      </c>
      <c r="H670" s="3" t="s">
        <v>454</v>
      </c>
      <c r="I670" s="3" t="s">
        <v>157</v>
      </c>
      <c r="J670" s="3" t="s">
        <v>1097</v>
      </c>
      <c r="K670" s="169">
        <v>40.0</v>
      </c>
      <c r="L670" s="169">
        <v>3.41747611974668</v>
      </c>
    </row>
    <row r="671">
      <c r="A671" s="3" t="s">
        <v>1188</v>
      </c>
      <c r="B671" s="3" t="s">
        <v>1189</v>
      </c>
      <c r="C671" s="3" t="s">
        <v>477</v>
      </c>
      <c r="D671" s="3" t="s">
        <v>193</v>
      </c>
      <c r="E671" s="3" t="s">
        <v>174</v>
      </c>
      <c r="F671" s="3" t="s">
        <v>39</v>
      </c>
      <c r="G671" s="3" t="s">
        <v>356</v>
      </c>
      <c r="H671" s="3" t="s">
        <v>454</v>
      </c>
      <c r="I671" s="3" t="s">
        <v>153</v>
      </c>
      <c r="J671" s="3" t="s">
        <v>1097</v>
      </c>
      <c r="K671" s="169">
        <v>29.0</v>
      </c>
      <c r="L671" s="169">
        <v>2.47055506470903</v>
      </c>
    </row>
    <row r="672">
      <c r="A672" s="3" t="s">
        <v>1190</v>
      </c>
      <c r="B672" s="3" t="s">
        <v>1191</v>
      </c>
      <c r="C672" s="3" t="s">
        <v>477</v>
      </c>
      <c r="D672" s="3" t="s">
        <v>193</v>
      </c>
      <c r="E672" s="3" t="s">
        <v>174</v>
      </c>
      <c r="F672" s="3" t="s">
        <v>39</v>
      </c>
      <c r="G672" s="3" t="s">
        <v>356</v>
      </c>
      <c r="H672" s="3" t="s">
        <v>376</v>
      </c>
      <c r="I672" s="3" t="s">
        <v>165</v>
      </c>
      <c r="J672" s="3" t="s">
        <v>1097</v>
      </c>
      <c r="K672" s="169">
        <v>41.0</v>
      </c>
      <c r="L672" s="169">
        <v>3.36119760109426</v>
      </c>
    </row>
    <row r="673">
      <c r="A673" s="3" t="s">
        <v>1192</v>
      </c>
      <c r="B673" s="3" t="s">
        <v>1189</v>
      </c>
      <c r="C673" s="3" t="s">
        <v>477</v>
      </c>
      <c r="D673" s="3" t="s">
        <v>193</v>
      </c>
      <c r="E673" s="3" t="s">
        <v>174</v>
      </c>
      <c r="F673" s="3" t="s">
        <v>39</v>
      </c>
      <c r="G673" s="3" t="s">
        <v>356</v>
      </c>
      <c r="H673" s="3" t="s">
        <v>454</v>
      </c>
      <c r="I673" s="3" t="s">
        <v>157</v>
      </c>
      <c r="J673" s="3" t="s">
        <v>1097</v>
      </c>
      <c r="K673" s="169">
        <v>76.0</v>
      </c>
      <c r="L673" s="169">
        <v>3.52745335817482</v>
      </c>
    </row>
    <row r="674">
      <c r="A674" s="3" t="s">
        <v>1193</v>
      </c>
      <c r="B674" s="3" t="s">
        <v>1191</v>
      </c>
      <c r="C674" s="3" t="s">
        <v>477</v>
      </c>
      <c r="D674" s="3" t="s">
        <v>193</v>
      </c>
      <c r="E674" s="3" t="s">
        <v>174</v>
      </c>
      <c r="F674" s="3" t="s">
        <v>39</v>
      </c>
      <c r="G674" s="3" t="s">
        <v>356</v>
      </c>
      <c r="H674" s="3" t="s">
        <v>376</v>
      </c>
      <c r="I674" s="3" t="s">
        <v>157</v>
      </c>
      <c r="J674" s="3" t="s">
        <v>1097</v>
      </c>
      <c r="K674" s="169">
        <v>43.0</v>
      </c>
      <c r="L674" s="169">
        <v>2.77964726746507</v>
      </c>
    </row>
    <row r="675">
      <c r="A675" s="3" t="s">
        <v>1194</v>
      </c>
      <c r="B675" s="3" t="s">
        <v>1191</v>
      </c>
      <c r="C675" s="3" t="s">
        <v>477</v>
      </c>
      <c r="D675" s="3" t="s">
        <v>193</v>
      </c>
      <c r="E675" s="3" t="s">
        <v>174</v>
      </c>
      <c r="F675" s="3" t="s">
        <v>39</v>
      </c>
      <c r="G675" s="3" t="s">
        <v>356</v>
      </c>
      <c r="H675" s="3" t="s">
        <v>376</v>
      </c>
      <c r="I675" s="3" t="s">
        <v>153</v>
      </c>
      <c r="J675" s="3" t="s">
        <v>1097</v>
      </c>
      <c r="K675" s="169">
        <v>36.0</v>
      </c>
      <c r="L675" s="169">
        <v>2.4828455842644</v>
      </c>
    </row>
    <row r="676">
      <c r="A676" s="3" t="s">
        <v>1195</v>
      </c>
      <c r="B676" s="3" t="s">
        <v>1191</v>
      </c>
      <c r="C676" s="3" t="s">
        <v>477</v>
      </c>
      <c r="D676" s="3" t="s">
        <v>193</v>
      </c>
      <c r="E676" s="3" t="s">
        <v>174</v>
      </c>
      <c r="F676" s="3" t="s">
        <v>39</v>
      </c>
      <c r="G676" s="3" t="s">
        <v>356</v>
      </c>
      <c r="H676" s="3" t="s">
        <v>376</v>
      </c>
      <c r="I676" s="3" t="s">
        <v>355</v>
      </c>
      <c r="J676" s="3" t="s">
        <v>1097</v>
      </c>
      <c r="K676" s="169">
        <v>43.0</v>
      </c>
      <c r="L676" s="169">
        <v>3.4613849688909</v>
      </c>
    </row>
    <row r="677">
      <c r="A677" s="3" t="s">
        <v>1196</v>
      </c>
      <c r="B677" s="3" t="s">
        <v>1191</v>
      </c>
      <c r="C677" s="3" t="s">
        <v>477</v>
      </c>
      <c r="D677" s="3" t="s">
        <v>193</v>
      </c>
      <c r="E677" s="3" t="s">
        <v>174</v>
      </c>
      <c r="F677" s="3" t="s">
        <v>39</v>
      </c>
      <c r="G677" s="3" t="s">
        <v>356</v>
      </c>
      <c r="H677" s="3" t="s">
        <v>376</v>
      </c>
      <c r="I677" s="3" t="s">
        <v>160</v>
      </c>
      <c r="J677" s="3" t="s">
        <v>1097</v>
      </c>
      <c r="K677" s="169">
        <v>77.0</v>
      </c>
      <c r="L677" s="169">
        <v>3.71073265184524</v>
      </c>
    </row>
    <row r="678">
      <c r="A678" s="3" t="s">
        <v>1197</v>
      </c>
      <c r="B678" s="3" t="s">
        <v>1191</v>
      </c>
      <c r="C678" s="3" t="s">
        <v>477</v>
      </c>
      <c r="D678" s="3" t="s">
        <v>193</v>
      </c>
      <c r="E678" s="3" t="s">
        <v>174</v>
      </c>
      <c r="F678" s="3" t="s">
        <v>39</v>
      </c>
      <c r="G678" s="3" t="s">
        <v>356</v>
      </c>
      <c r="H678" s="3" t="s">
        <v>376</v>
      </c>
      <c r="I678" s="3" t="s">
        <v>167</v>
      </c>
      <c r="J678" s="3" t="s">
        <v>1097</v>
      </c>
      <c r="K678" s="169">
        <v>29.0</v>
      </c>
      <c r="L678" s="169">
        <v>3.15814216672235</v>
      </c>
    </row>
    <row r="679">
      <c r="A679" s="3" t="s">
        <v>1198</v>
      </c>
      <c r="B679" s="3" t="s">
        <v>1189</v>
      </c>
      <c r="C679" s="3" t="s">
        <v>477</v>
      </c>
      <c r="D679" s="3" t="s">
        <v>193</v>
      </c>
      <c r="E679" s="3" t="s">
        <v>174</v>
      </c>
      <c r="F679" s="3" t="s">
        <v>39</v>
      </c>
      <c r="G679" s="3" t="s">
        <v>356</v>
      </c>
      <c r="H679" s="3" t="s">
        <v>454</v>
      </c>
      <c r="I679" s="3" t="s">
        <v>160</v>
      </c>
      <c r="J679" s="3" t="s">
        <v>1097</v>
      </c>
      <c r="K679" s="169">
        <v>52.0</v>
      </c>
      <c r="L679" s="169">
        <v>3.45355409093281</v>
      </c>
    </row>
    <row r="680">
      <c r="A680" s="3" t="s">
        <v>1199</v>
      </c>
      <c r="B680" s="3" t="s">
        <v>1189</v>
      </c>
      <c r="C680" s="3" t="s">
        <v>477</v>
      </c>
      <c r="D680" s="3" t="s">
        <v>193</v>
      </c>
      <c r="E680" s="3" t="s">
        <v>174</v>
      </c>
      <c r="F680" s="3" t="s">
        <v>39</v>
      </c>
      <c r="G680" s="3" t="s">
        <v>356</v>
      </c>
      <c r="H680" s="3" t="s">
        <v>454</v>
      </c>
      <c r="I680" s="3" t="s">
        <v>167</v>
      </c>
      <c r="J680" s="3" t="s">
        <v>1097</v>
      </c>
      <c r="K680" s="169">
        <v>31.0</v>
      </c>
      <c r="L680" s="169">
        <v>3.28050377957189</v>
      </c>
    </row>
    <row r="681">
      <c r="A681" s="3" t="s">
        <v>1200</v>
      </c>
      <c r="B681" s="3" t="s">
        <v>1201</v>
      </c>
      <c r="D681" s="3" t="s">
        <v>193</v>
      </c>
      <c r="E681" s="3" t="s">
        <v>193</v>
      </c>
      <c r="F681" s="3" t="s">
        <v>68</v>
      </c>
      <c r="G681" s="3" t="s">
        <v>356</v>
      </c>
      <c r="H681" s="3" t="s">
        <v>454</v>
      </c>
      <c r="I681" s="3" t="s">
        <v>153</v>
      </c>
      <c r="J681" s="3" t="s">
        <v>1139</v>
      </c>
      <c r="K681" s="169">
        <v>68.0</v>
      </c>
      <c r="L681" s="169">
        <v>3.57794019721876</v>
      </c>
    </row>
    <row r="682">
      <c r="A682" s="3" t="s">
        <v>1202</v>
      </c>
      <c r="B682" s="3" t="s">
        <v>1203</v>
      </c>
      <c r="D682" s="3" t="s">
        <v>193</v>
      </c>
      <c r="E682" s="3" t="s">
        <v>193</v>
      </c>
      <c r="F682" s="3" t="s">
        <v>68</v>
      </c>
      <c r="G682" s="3" t="s">
        <v>356</v>
      </c>
      <c r="H682" s="3" t="s">
        <v>376</v>
      </c>
      <c r="I682" s="3" t="s">
        <v>160</v>
      </c>
      <c r="J682" s="3" t="s">
        <v>1139</v>
      </c>
      <c r="K682" s="169">
        <v>37.0</v>
      </c>
      <c r="L682" s="169">
        <v>3.19194165077324</v>
      </c>
    </row>
    <row r="683">
      <c r="A683" s="3" t="s">
        <v>1204</v>
      </c>
      <c r="B683" s="3" t="s">
        <v>1201</v>
      </c>
      <c r="D683" s="3" t="s">
        <v>193</v>
      </c>
      <c r="E683" s="3" t="s">
        <v>193</v>
      </c>
      <c r="F683" s="3" t="s">
        <v>68</v>
      </c>
      <c r="G683" s="3" t="s">
        <v>356</v>
      </c>
      <c r="H683" s="3" t="s">
        <v>454</v>
      </c>
      <c r="I683" s="3" t="s">
        <v>355</v>
      </c>
      <c r="J683" s="3" t="s">
        <v>1139</v>
      </c>
      <c r="K683" s="169">
        <v>57.0</v>
      </c>
      <c r="L683" s="169">
        <v>3.54424723060051</v>
      </c>
    </row>
    <row r="684">
      <c r="A684" s="3" t="s">
        <v>1205</v>
      </c>
      <c r="B684" s="3" t="s">
        <v>1203</v>
      </c>
      <c r="D684" s="3" t="s">
        <v>193</v>
      </c>
      <c r="E684" s="3" t="s">
        <v>193</v>
      </c>
      <c r="F684" s="3" t="s">
        <v>68</v>
      </c>
      <c r="G684" s="3" t="s">
        <v>356</v>
      </c>
      <c r="H684" s="3" t="s">
        <v>376</v>
      </c>
      <c r="I684" s="3" t="s">
        <v>167</v>
      </c>
      <c r="J684" s="3" t="s">
        <v>1139</v>
      </c>
      <c r="K684" s="169">
        <v>74.0</v>
      </c>
      <c r="L684" s="169">
        <v>3.71189279579615</v>
      </c>
    </row>
    <row r="685">
      <c r="A685" s="3" t="s">
        <v>1206</v>
      </c>
      <c r="B685" s="3" t="s">
        <v>1201</v>
      </c>
      <c r="D685" s="3" t="s">
        <v>193</v>
      </c>
      <c r="E685" s="3" t="s">
        <v>193</v>
      </c>
      <c r="F685" s="3" t="s">
        <v>68</v>
      </c>
      <c r="G685" s="3" t="s">
        <v>356</v>
      </c>
      <c r="H685" s="3" t="s">
        <v>454</v>
      </c>
      <c r="I685" s="3" t="s">
        <v>160</v>
      </c>
      <c r="J685" s="3" t="s">
        <v>1139</v>
      </c>
      <c r="K685" s="169">
        <v>58.0</v>
      </c>
      <c r="L685" s="169">
        <v>3.42253475493524</v>
      </c>
    </row>
    <row r="686">
      <c r="A686" s="3" t="s">
        <v>1207</v>
      </c>
      <c r="B686" s="3" t="s">
        <v>1201</v>
      </c>
      <c r="D686" s="3" t="s">
        <v>193</v>
      </c>
      <c r="E686" s="3" t="s">
        <v>193</v>
      </c>
      <c r="F686" s="3" t="s">
        <v>68</v>
      </c>
      <c r="G686" s="3" t="s">
        <v>356</v>
      </c>
      <c r="H686" s="3" t="s">
        <v>454</v>
      </c>
      <c r="I686" s="3" t="s">
        <v>165</v>
      </c>
      <c r="J686" s="3" t="s">
        <v>1139</v>
      </c>
      <c r="K686" s="169">
        <v>56.0</v>
      </c>
      <c r="L686" s="169">
        <v>3.51564546972965</v>
      </c>
    </row>
    <row r="687">
      <c r="A687" s="3" t="s">
        <v>1208</v>
      </c>
      <c r="B687" s="3" t="s">
        <v>1203</v>
      </c>
      <c r="D687" s="3" t="s">
        <v>193</v>
      </c>
      <c r="E687" s="3" t="s">
        <v>193</v>
      </c>
      <c r="F687" s="3" t="s">
        <v>68</v>
      </c>
      <c r="G687" s="3" t="s">
        <v>356</v>
      </c>
      <c r="H687" s="3" t="s">
        <v>376</v>
      </c>
      <c r="I687" s="3" t="s">
        <v>165</v>
      </c>
      <c r="J687" s="3" t="s">
        <v>1139</v>
      </c>
      <c r="K687" s="169">
        <v>36.0</v>
      </c>
      <c r="L687" s="169">
        <v>3.30104173142001</v>
      </c>
    </row>
    <row r="688">
      <c r="A688" s="3" t="s">
        <v>1209</v>
      </c>
      <c r="B688" s="3" t="s">
        <v>1203</v>
      </c>
      <c r="D688" s="3" t="s">
        <v>193</v>
      </c>
      <c r="E688" s="3" t="s">
        <v>193</v>
      </c>
      <c r="F688" s="3" t="s">
        <v>68</v>
      </c>
      <c r="G688" s="3" t="s">
        <v>356</v>
      </c>
      <c r="H688" s="3" t="s">
        <v>376</v>
      </c>
      <c r="I688" s="3" t="s">
        <v>153</v>
      </c>
      <c r="J688" s="3" t="s">
        <v>1139</v>
      </c>
      <c r="K688" s="169">
        <v>29.0</v>
      </c>
      <c r="L688" s="169">
        <v>2.98876255906204</v>
      </c>
    </row>
    <row r="689">
      <c r="A689" s="3" t="s">
        <v>1210</v>
      </c>
      <c r="B689" s="3" t="s">
        <v>1211</v>
      </c>
      <c r="D689" s="3" t="s">
        <v>193</v>
      </c>
      <c r="F689" s="3" t="s">
        <v>72</v>
      </c>
      <c r="G689" s="3" t="s">
        <v>356</v>
      </c>
      <c r="H689" s="3" t="s">
        <v>454</v>
      </c>
      <c r="I689" s="3" t="s">
        <v>160</v>
      </c>
      <c r="J689" s="3" t="s">
        <v>525</v>
      </c>
      <c r="K689" s="169">
        <v>45.0</v>
      </c>
      <c r="L689" s="169">
        <v>2.67508841970416</v>
      </c>
    </row>
    <row r="690">
      <c r="A690" s="3" t="s">
        <v>1212</v>
      </c>
      <c r="B690" s="3" t="s">
        <v>1211</v>
      </c>
      <c r="D690" s="3" t="s">
        <v>193</v>
      </c>
      <c r="F690" s="3" t="s">
        <v>72</v>
      </c>
      <c r="G690" s="3" t="s">
        <v>356</v>
      </c>
      <c r="H690" s="3" t="s">
        <v>454</v>
      </c>
      <c r="I690" s="3" t="s">
        <v>153</v>
      </c>
      <c r="J690" s="3" t="s">
        <v>525</v>
      </c>
      <c r="K690" s="169">
        <v>44.0</v>
      </c>
      <c r="L690" s="169">
        <v>3.05722678996234</v>
      </c>
    </row>
    <row r="691">
      <c r="A691" s="3" t="s">
        <v>1213</v>
      </c>
      <c r="B691" s="3" t="s">
        <v>1214</v>
      </c>
      <c r="D691" s="3" t="s">
        <v>193</v>
      </c>
      <c r="F691" s="3" t="s">
        <v>72</v>
      </c>
      <c r="G691" s="3" t="s">
        <v>356</v>
      </c>
      <c r="H691" s="3" t="s">
        <v>376</v>
      </c>
      <c r="I691" s="3" t="s">
        <v>167</v>
      </c>
      <c r="J691" s="3" t="s">
        <v>525</v>
      </c>
      <c r="K691" s="169">
        <v>23.0</v>
      </c>
      <c r="L691" s="169">
        <v>2.80993026356573</v>
      </c>
    </row>
    <row r="692">
      <c r="A692" s="3" t="s">
        <v>1215</v>
      </c>
      <c r="B692" s="3" t="s">
        <v>1214</v>
      </c>
      <c r="D692" s="3" t="s">
        <v>193</v>
      </c>
      <c r="F692" s="3" t="s">
        <v>72</v>
      </c>
      <c r="G692" s="3" t="s">
        <v>356</v>
      </c>
      <c r="H692" s="3" t="s">
        <v>376</v>
      </c>
      <c r="I692" s="3" t="s">
        <v>153</v>
      </c>
      <c r="J692" s="3" t="s">
        <v>525</v>
      </c>
      <c r="K692" s="169">
        <v>55.0</v>
      </c>
      <c r="L692" s="169">
        <v>3.06238412950672</v>
      </c>
    </row>
    <row r="693">
      <c r="A693" s="3" t="s">
        <v>1216</v>
      </c>
      <c r="B693" s="3" t="s">
        <v>1211</v>
      </c>
      <c r="D693" s="3" t="s">
        <v>193</v>
      </c>
      <c r="F693" s="3" t="s">
        <v>72</v>
      </c>
      <c r="G693" s="3" t="s">
        <v>356</v>
      </c>
      <c r="H693" s="3" t="s">
        <v>454</v>
      </c>
      <c r="I693" s="3" t="s">
        <v>355</v>
      </c>
      <c r="J693" s="3" t="s">
        <v>525</v>
      </c>
      <c r="K693" s="169">
        <v>28.0</v>
      </c>
      <c r="L693" s="169">
        <v>2.7502572123414</v>
      </c>
    </row>
    <row r="694">
      <c r="A694" s="3" t="s">
        <v>1217</v>
      </c>
      <c r="B694" s="3" t="s">
        <v>1214</v>
      </c>
      <c r="D694" s="3" t="s">
        <v>193</v>
      </c>
      <c r="F694" s="3" t="s">
        <v>72</v>
      </c>
      <c r="G694" s="3" t="s">
        <v>356</v>
      </c>
      <c r="H694" s="3" t="s">
        <v>376</v>
      </c>
      <c r="I694" s="3" t="s">
        <v>160</v>
      </c>
      <c r="J694" s="3" t="s">
        <v>525</v>
      </c>
      <c r="K694" s="169">
        <v>43.0</v>
      </c>
      <c r="L694" s="169">
        <v>3.2458156176841</v>
      </c>
    </row>
    <row r="695">
      <c r="A695" s="3" t="s">
        <v>1218</v>
      </c>
      <c r="B695" s="3" t="s">
        <v>1214</v>
      </c>
      <c r="D695" s="3" t="s">
        <v>193</v>
      </c>
      <c r="F695" s="3" t="s">
        <v>72</v>
      </c>
      <c r="G695" s="3" t="s">
        <v>356</v>
      </c>
      <c r="H695" s="3" t="s">
        <v>376</v>
      </c>
      <c r="I695" s="3" t="s">
        <v>355</v>
      </c>
      <c r="J695" s="3" t="s">
        <v>525</v>
      </c>
      <c r="K695" s="169">
        <v>21.0</v>
      </c>
      <c r="L695" s="169">
        <v>2.79532473635142</v>
      </c>
    </row>
    <row r="696">
      <c r="A696" s="3" t="s">
        <v>1219</v>
      </c>
      <c r="B696" s="3" t="s">
        <v>1211</v>
      </c>
      <c r="D696" s="3" t="s">
        <v>193</v>
      </c>
      <c r="F696" s="3" t="s">
        <v>72</v>
      </c>
      <c r="G696" s="3" t="s">
        <v>356</v>
      </c>
      <c r="H696" s="3" t="s">
        <v>454</v>
      </c>
      <c r="I696" s="3" t="s">
        <v>165</v>
      </c>
      <c r="J696" s="3" t="s">
        <v>525</v>
      </c>
      <c r="K696" s="169">
        <v>34.0</v>
      </c>
      <c r="L696" s="169">
        <v>3.02150041081586</v>
      </c>
    </row>
    <row r="697">
      <c r="A697" s="3" t="s">
        <v>1220</v>
      </c>
      <c r="B697" s="3" t="s">
        <v>1181</v>
      </c>
      <c r="C697" s="3" t="s">
        <v>477</v>
      </c>
      <c r="D697" s="3" t="s">
        <v>193</v>
      </c>
      <c r="E697" s="3" t="s">
        <v>193</v>
      </c>
      <c r="F697" s="3" t="s">
        <v>45</v>
      </c>
      <c r="G697" s="3" t="s">
        <v>356</v>
      </c>
      <c r="H697" s="3" t="s">
        <v>376</v>
      </c>
      <c r="I697" s="3" t="s">
        <v>160</v>
      </c>
      <c r="J697" s="3" t="s">
        <v>1097</v>
      </c>
      <c r="K697" s="169">
        <v>0.0</v>
      </c>
      <c r="L697" s="169">
        <v>0.0</v>
      </c>
    </row>
    <row r="698">
      <c r="A698" s="3" t="s">
        <v>1221</v>
      </c>
      <c r="B698" s="3" t="s">
        <v>1185</v>
      </c>
      <c r="C698" s="3" t="s">
        <v>477</v>
      </c>
      <c r="D698" s="3" t="s">
        <v>193</v>
      </c>
      <c r="E698" s="3" t="s">
        <v>193</v>
      </c>
      <c r="F698" s="3" t="s">
        <v>45</v>
      </c>
      <c r="G698" s="3" t="s">
        <v>356</v>
      </c>
      <c r="H698" s="3" t="s">
        <v>454</v>
      </c>
      <c r="I698" s="3" t="s">
        <v>160</v>
      </c>
      <c r="J698" s="3" t="s">
        <v>1097</v>
      </c>
      <c r="K698" s="169">
        <v>0.0</v>
      </c>
      <c r="L698" s="169">
        <v>0.0</v>
      </c>
    </row>
    <row r="699">
      <c r="A699" s="3" t="s">
        <v>1222</v>
      </c>
      <c r="B699" s="3" t="s">
        <v>1185</v>
      </c>
      <c r="C699" s="3" t="s">
        <v>477</v>
      </c>
      <c r="D699" s="3" t="s">
        <v>193</v>
      </c>
      <c r="E699" s="3" t="s">
        <v>193</v>
      </c>
      <c r="F699" s="3" t="s">
        <v>45</v>
      </c>
      <c r="G699" s="3" t="s">
        <v>356</v>
      </c>
      <c r="H699" s="3" t="s">
        <v>454</v>
      </c>
      <c r="I699" s="3" t="s">
        <v>167</v>
      </c>
      <c r="J699" s="3" t="s">
        <v>1097</v>
      </c>
      <c r="K699" s="169">
        <v>0.0</v>
      </c>
      <c r="L699" s="169">
        <v>0.0</v>
      </c>
    </row>
    <row r="700">
      <c r="A700" s="3" t="s">
        <v>1223</v>
      </c>
      <c r="B700" s="3" t="s">
        <v>1189</v>
      </c>
      <c r="C700" s="3" t="s">
        <v>477</v>
      </c>
      <c r="D700" s="3" t="s">
        <v>193</v>
      </c>
      <c r="E700" s="3" t="s">
        <v>174</v>
      </c>
      <c r="F700" s="3" t="s">
        <v>39</v>
      </c>
      <c r="G700" s="3" t="s">
        <v>356</v>
      </c>
      <c r="H700" s="3" t="s">
        <v>454</v>
      </c>
      <c r="I700" s="3" t="s">
        <v>355</v>
      </c>
      <c r="J700" s="3" t="s">
        <v>1097</v>
      </c>
      <c r="K700" s="169">
        <v>0.0</v>
      </c>
      <c r="L700" s="169">
        <v>0.0</v>
      </c>
    </row>
    <row r="701">
      <c r="A701" s="3" t="s">
        <v>1224</v>
      </c>
      <c r="B701" s="3" t="s">
        <v>1189</v>
      </c>
      <c r="C701" s="3" t="s">
        <v>477</v>
      </c>
      <c r="D701" s="3" t="s">
        <v>193</v>
      </c>
      <c r="E701" s="3" t="s">
        <v>174</v>
      </c>
      <c r="F701" s="3" t="s">
        <v>39</v>
      </c>
      <c r="G701" s="3" t="s">
        <v>356</v>
      </c>
      <c r="H701" s="3" t="s">
        <v>454</v>
      </c>
      <c r="I701" s="3" t="s">
        <v>165</v>
      </c>
      <c r="J701" s="3" t="s">
        <v>1097</v>
      </c>
      <c r="K701" s="169">
        <v>0.0</v>
      </c>
      <c r="L701" s="169">
        <v>0.0</v>
      </c>
    </row>
    <row r="702">
      <c r="A702" s="3" t="s">
        <v>1225</v>
      </c>
      <c r="B702" s="3" t="s">
        <v>1203</v>
      </c>
      <c r="D702" s="3" t="s">
        <v>193</v>
      </c>
      <c r="E702" s="3" t="s">
        <v>193</v>
      </c>
      <c r="F702" s="3" t="s">
        <v>68</v>
      </c>
      <c r="G702" s="3" t="s">
        <v>356</v>
      </c>
      <c r="H702" s="3" t="s">
        <v>376</v>
      </c>
      <c r="I702" s="3" t="s">
        <v>355</v>
      </c>
      <c r="J702" s="3" t="s">
        <v>1139</v>
      </c>
      <c r="K702" s="169">
        <v>0.0</v>
      </c>
      <c r="L702" s="169">
        <v>0.0</v>
      </c>
    </row>
    <row r="703">
      <c r="A703" s="3" t="s">
        <v>1226</v>
      </c>
      <c r="B703" s="3" t="s">
        <v>1211</v>
      </c>
      <c r="D703" s="3" t="s">
        <v>193</v>
      </c>
      <c r="F703" s="3" t="s">
        <v>72</v>
      </c>
      <c r="G703" s="3" t="s">
        <v>356</v>
      </c>
      <c r="H703" s="3" t="s">
        <v>454</v>
      </c>
      <c r="I703" s="3" t="s">
        <v>157</v>
      </c>
      <c r="J703" s="3" t="s">
        <v>525</v>
      </c>
      <c r="K703" s="169">
        <v>0.0</v>
      </c>
      <c r="L703" s="169">
        <v>0.0</v>
      </c>
    </row>
    <row r="704">
      <c r="A704" s="3" t="s">
        <v>1227</v>
      </c>
      <c r="B704" s="3" t="s">
        <v>1211</v>
      </c>
      <c r="D704" s="3" t="s">
        <v>193</v>
      </c>
      <c r="F704" s="3" t="s">
        <v>72</v>
      </c>
      <c r="G704" s="3" t="s">
        <v>356</v>
      </c>
      <c r="H704" s="3" t="s">
        <v>454</v>
      </c>
      <c r="I704" s="3" t="s">
        <v>167</v>
      </c>
      <c r="J704" s="3" t="s">
        <v>525</v>
      </c>
      <c r="K704" s="169">
        <v>0.0</v>
      </c>
      <c r="L704" s="169">
        <v>0.0</v>
      </c>
    </row>
    <row r="705">
      <c r="A705" s="3" t="s">
        <v>1228</v>
      </c>
      <c r="B705" s="3" t="s">
        <v>1214</v>
      </c>
      <c r="D705" s="3" t="s">
        <v>193</v>
      </c>
      <c r="F705" s="3" t="s">
        <v>72</v>
      </c>
      <c r="G705" s="3" t="s">
        <v>356</v>
      </c>
      <c r="H705" s="3" t="s">
        <v>376</v>
      </c>
      <c r="I705" s="3" t="s">
        <v>165</v>
      </c>
      <c r="J705" s="3" t="s">
        <v>525</v>
      </c>
      <c r="K705" s="169">
        <v>0.0</v>
      </c>
      <c r="L705" s="169">
        <v>0.0</v>
      </c>
    </row>
    <row r="706">
      <c r="A706" s="3" t="s">
        <v>1229</v>
      </c>
      <c r="B706" s="3" t="s">
        <v>1214</v>
      </c>
      <c r="D706" s="3" t="s">
        <v>193</v>
      </c>
      <c r="F706" s="3" t="s">
        <v>72</v>
      </c>
      <c r="G706" s="3" t="s">
        <v>356</v>
      </c>
      <c r="H706" s="3" t="s">
        <v>376</v>
      </c>
      <c r="I706" s="3" t="s">
        <v>157</v>
      </c>
      <c r="J706" s="3" t="s">
        <v>525</v>
      </c>
      <c r="K706" s="169">
        <v>0.0</v>
      </c>
      <c r="L706" s="169">
        <v>0.0</v>
      </c>
    </row>
    <row r="707">
      <c r="A707" s="3" t="s">
        <v>1230</v>
      </c>
      <c r="B707" s="3" t="s">
        <v>1231</v>
      </c>
      <c r="C707" s="3" t="s">
        <v>477</v>
      </c>
      <c r="D707" s="3" t="s">
        <v>193</v>
      </c>
      <c r="E707" s="3" t="s">
        <v>193</v>
      </c>
      <c r="F707" s="3" t="s">
        <v>45</v>
      </c>
      <c r="H707" s="3" t="s">
        <v>134</v>
      </c>
      <c r="I707" s="3" t="s">
        <v>141</v>
      </c>
      <c r="J707" s="3" t="s">
        <v>1097</v>
      </c>
      <c r="K707" s="169">
        <v>81.0</v>
      </c>
      <c r="L707" s="169">
        <v>3.71417363998883</v>
      </c>
    </row>
    <row r="708">
      <c r="A708" s="3" t="s">
        <v>1232</v>
      </c>
      <c r="B708" s="3" t="s">
        <v>1233</v>
      </c>
      <c r="C708" s="3" t="s">
        <v>477</v>
      </c>
      <c r="D708" s="3" t="s">
        <v>193</v>
      </c>
      <c r="E708" s="3" t="s">
        <v>193</v>
      </c>
      <c r="F708" s="3" t="s">
        <v>45</v>
      </c>
      <c r="H708" s="3" t="s">
        <v>171</v>
      </c>
      <c r="I708" s="3" t="s">
        <v>172</v>
      </c>
      <c r="J708" s="3" t="s">
        <v>1097</v>
      </c>
      <c r="K708" s="169">
        <v>78.0</v>
      </c>
      <c r="L708" s="169">
        <v>3.98398567833367</v>
      </c>
    </row>
    <row r="709">
      <c r="A709" s="3" t="s">
        <v>1234</v>
      </c>
      <c r="B709" s="3" t="s">
        <v>1231</v>
      </c>
      <c r="C709" s="3" t="s">
        <v>477</v>
      </c>
      <c r="D709" s="3" t="s">
        <v>193</v>
      </c>
      <c r="E709" s="3" t="s">
        <v>193</v>
      </c>
      <c r="F709" s="3" t="s">
        <v>45</v>
      </c>
      <c r="H709" s="3" t="s">
        <v>134</v>
      </c>
      <c r="I709" s="3" t="s">
        <v>146</v>
      </c>
      <c r="J709" s="3" t="s">
        <v>1097</v>
      </c>
      <c r="K709" s="169">
        <v>88.0</v>
      </c>
      <c r="L709" s="169">
        <v>3.58265297902273</v>
      </c>
    </row>
    <row r="710">
      <c r="A710" s="3" t="s">
        <v>1235</v>
      </c>
      <c r="B710" s="3" t="s">
        <v>1231</v>
      </c>
      <c r="C710" s="3" t="s">
        <v>477</v>
      </c>
      <c r="D710" s="3" t="s">
        <v>193</v>
      </c>
      <c r="E710" s="3" t="s">
        <v>193</v>
      </c>
      <c r="F710" s="3" t="s">
        <v>45</v>
      </c>
      <c r="H710" s="3" t="s">
        <v>134</v>
      </c>
      <c r="I710" s="3" t="s">
        <v>144</v>
      </c>
      <c r="J710" s="3" t="s">
        <v>1097</v>
      </c>
      <c r="K710" s="169">
        <v>41.0</v>
      </c>
      <c r="L710" s="169">
        <v>3.49169531556419</v>
      </c>
    </row>
    <row r="711">
      <c r="A711" s="3" t="s">
        <v>1236</v>
      </c>
      <c r="B711" s="3" t="s">
        <v>1237</v>
      </c>
      <c r="C711" s="3" t="s">
        <v>477</v>
      </c>
      <c r="D711" s="3" t="s">
        <v>193</v>
      </c>
      <c r="E711" s="3" t="s">
        <v>193</v>
      </c>
      <c r="F711" s="3" t="s">
        <v>45</v>
      </c>
      <c r="H711" s="3" t="s">
        <v>148</v>
      </c>
      <c r="I711" s="3" t="s">
        <v>149</v>
      </c>
      <c r="J711" s="3" t="s">
        <v>1097</v>
      </c>
      <c r="K711" s="169">
        <v>94.0</v>
      </c>
      <c r="L711" s="169">
        <v>3.56494510240025</v>
      </c>
    </row>
    <row r="712">
      <c r="A712" s="3" t="s">
        <v>1238</v>
      </c>
      <c r="B712" s="3" t="s">
        <v>1237</v>
      </c>
      <c r="C712" s="3" t="s">
        <v>477</v>
      </c>
      <c r="D712" s="3" t="s">
        <v>193</v>
      </c>
      <c r="E712" s="3" t="s">
        <v>193</v>
      </c>
      <c r="F712" s="3" t="s">
        <v>45</v>
      </c>
      <c r="H712" s="3" t="s">
        <v>148</v>
      </c>
      <c r="I712" s="3" t="s">
        <v>141</v>
      </c>
      <c r="J712" s="3" t="s">
        <v>1097</v>
      </c>
      <c r="K712" s="169">
        <v>45.0</v>
      </c>
      <c r="L712" s="169">
        <v>3.36225193027443</v>
      </c>
    </row>
    <row r="713">
      <c r="A713" s="3" t="s">
        <v>1239</v>
      </c>
      <c r="B713" s="3" t="s">
        <v>1240</v>
      </c>
      <c r="C713" s="3" t="s">
        <v>477</v>
      </c>
      <c r="D713" s="3" t="s">
        <v>193</v>
      </c>
      <c r="E713" s="3" t="s">
        <v>174</v>
      </c>
      <c r="F713" s="3" t="s">
        <v>39</v>
      </c>
      <c r="H713" s="3" t="s">
        <v>134</v>
      </c>
      <c r="I713" s="3" t="s">
        <v>139</v>
      </c>
      <c r="J713" s="3" t="s">
        <v>1097</v>
      </c>
      <c r="K713" s="169">
        <v>17.0</v>
      </c>
      <c r="L713" s="169">
        <v>1.332550175186</v>
      </c>
    </row>
    <row r="714">
      <c r="A714" s="3" t="s">
        <v>1241</v>
      </c>
      <c r="B714" s="3" t="s">
        <v>1240</v>
      </c>
      <c r="C714" s="3" t="s">
        <v>477</v>
      </c>
      <c r="D714" s="3" t="s">
        <v>193</v>
      </c>
      <c r="E714" s="3" t="s">
        <v>174</v>
      </c>
      <c r="F714" s="3" t="s">
        <v>39</v>
      </c>
      <c r="H714" s="3" t="s">
        <v>134</v>
      </c>
      <c r="I714" s="3" t="s">
        <v>135</v>
      </c>
      <c r="J714" s="3" t="s">
        <v>1097</v>
      </c>
      <c r="K714" s="169">
        <v>97.0</v>
      </c>
      <c r="L714" s="169">
        <v>4.0789842554135</v>
      </c>
    </row>
    <row r="715">
      <c r="A715" s="3" t="s">
        <v>1242</v>
      </c>
      <c r="B715" s="3" t="s">
        <v>1243</v>
      </c>
      <c r="C715" s="3" t="s">
        <v>477</v>
      </c>
      <c r="D715" s="3" t="s">
        <v>193</v>
      </c>
      <c r="E715" s="3" t="s">
        <v>174</v>
      </c>
      <c r="F715" s="3" t="s">
        <v>39</v>
      </c>
      <c r="H715" s="3" t="s">
        <v>148</v>
      </c>
      <c r="I715" s="3" t="s">
        <v>149</v>
      </c>
      <c r="J715" s="3" t="s">
        <v>1097</v>
      </c>
      <c r="K715" s="169">
        <v>47.0</v>
      </c>
      <c r="L715" s="169">
        <v>2.06630456973354</v>
      </c>
    </row>
    <row r="716">
      <c r="A716" s="3" t="s">
        <v>1244</v>
      </c>
      <c r="B716" s="3" t="s">
        <v>1243</v>
      </c>
      <c r="C716" s="3" t="s">
        <v>477</v>
      </c>
      <c r="D716" s="3" t="s">
        <v>193</v>
      </c>
      <c r="E716" s="3" t="s">
        <v>174</v>
      </c>
      <c r="F716" s="3" t="s">
        <v>39</v>
      </c>
      <c r="H716" s="3" t="s">
        <v>148</v>
      </c>
      <c r="I716" s="3" t="s">
        <v>141</v>
      </c>
      <c r="J716" s="3" t="s">
        <v>1097</v>
      </c>
      <c r="K716" s="169">
        <v>54.0</v>
      </c>
      <c r="L716" s="169">
        <v>3.19305293176072</v>
      </c>
    </row>
    <row r="717">
      <c r="A717" s="3" t="s">
        <v>1245</v>
      </c>
      <c r="B717" s="3" t="s">
        <v>1240</v>
      </c>
      <c r="C717" s="3" t="s">
        <v>477</v>
      </c>
      <c r="D717" s="3" t="s">
        <v>193</v>
      </c>
      <c r="E717" s="3" t="s">
        <v>174</v>
      </c>
      <c r="F717" s="3" t="s">
        <v>39</v>
      </c>
      <c r="H717" s="3" t="s">
        <v>134</v>
      </c>
      <c r="I717" s="3" t="s">
        <v>141</v>
      </c>
      <c r="J717" s="3" t="s">
        <v>1097</v>
      </c>
      <c r="K717" s="169">
        <v>47.0</v>
      </c>
      <c r="L717" s="169">
        <v>3.20210381461259</v>
      </c>
    </row>
    <row r="718">
      <c r="A718" s="3" t="s">
        <v>1246</v>
      </c>
      <c r="B718" s="3" t="s">
        <v>1240</v>
      </c>
      <c r="C718" s="3" t="s">
        <v>477</v>
      </c>
      <c r="D718" s="3" t="s">
        <v>193</v>
      </c>
      <c r="E718" s="3" t="s">
        <v>174</v>
      </c>
      <c r="F718" s="3" t="s">
        <v>39</v>
      </c>
      <c r="H718" s="3" t="s">
        <v>134</v>
      </c>
      <c r="I718" s="3" t="s">
        <v>144</v>
      </c>
      <c r="J718" s="3" t="s">
        <v>1097</v>
      </c>
      <c r="K718" s="169">
        <v>26.0</v>
      </c>
      <c r="L718" s="169">
        <v>3.11205741731479</v>
      </c>
    </row>
    <row r="719">
      <c r="A719" s="3" t="s">
        <v>1247</v>
      </c>
      <c r="B719" s="3" t="s">
        <v>1248</v>
      </c>
      <c r="D719" s="3" t="s">
        <v>193</v>
      </c>
      <c r="E719" s="3" t="s">
        <v>193</v>
      </c>
      <c r="F719" s="3" t="s">
        <v>68</v>
      </c>
      <c r="H719" s="3" t="s">
        <v>134</v>
      </c>
      <c r="I719" s="3" t="s">
        <v>139</v>
      </c>
      <c r="J719" s="3" t="s">
        <v>1139</v>
      </c>
      <c r="K719" s="169">
        <v>71.0</v>
      </c>
      <c r="L719" s="169">
        <v>3.74599316830803</v>
      </c>
    </row>
    <row r="720">
      <c r="A720" s="3" t="s">
        <v>1249</v>
      </c>
      <c r="B720" s="3" t="s">
        <v>1250</v>
      </c>
      <c r="D720" s="3" t="s">
        <v>193</v>
      </c>
      <c r="E720" s="3" t="s">
        <v>193</v>
      </c>
      <c r="F720" s="3" t="s">
        <v>68</v>
      </c>
      <c r="H720" s="3" t="s">
        <v>148</v>
      </c>
      <c r="I720" s="3" t="s">
        <v>141</v>
      </c>
      <c r="J720" s="3" t="s">
        <v>1139</v>
      </c>
      <c r="K720" s="169">
        <v>67.0</v>
      </c>
      <c r="L720" s="169">
        <v>3.82647090802078</v>
      </c>
    </row>
    <row r="721">
      <c r="A721" s="3" t="s">
        <v>1251</v>
      </c>
      <c r="B721" s="3" t="s">
        <v>1252</v>
      </c>
      <c r="D721" s="3" t="s">
        <v>193</v>
      </c>
      <c r="E721" s="3" t="s">
        <v>193</v>
      </c>
      <c r="F721" s="3" t="s">
        <v>68</v>
      </c>
      <c r="H721" s="3" t="s">
        <v>171</v>
      </c>
      <c r="I721" s="3" t="s">
        <v>172</v>
      </c>
      <c r="J721" s="3" t="s">
        <v>1139</v>
      </c>
      <c r="K721" s="169">
        <v>61.0</v>
      </c>
      <c r="L721" s="169">
        <v>2.95600855095368</v>
      </c>
    </row>
    <row r="722">
      <c r="A722" s="3" t="s">
        <v>1253</v>
      </c>
      <c r="B722" s="3" t="s">
        <v>1248</v>
      </c>
      <c r="D722" s="3" t="s">
        <v>193</v>
      </c>
      <c r="E722" s="3" t="s">
        <v>193</v>
      </c>
      <c r="F722" s="3" t="s">
        <v>68</v>
      </c>
      <c r="H722" s="3" t="s">
        <v>134</v>
      </c>
      <c r="I722" s="3" t="s">
        <v>141</v>
      </c>
      <c r="J722" s="3" t="s">
        <v>1139</v>
      </c>
      <c r="K722" s="169">
        <v>76.0</v>
      </c>
      <c r="L722" s="169">
        <v>3.80964287256171</v>
      </c>
    </row>
    <row r="723">
      <c r="A723" s="3" t="s">
        <v>1254</v>
      </c>
      <c r="B723" s="3" t="s">
        <v>1250</v>
      </c>
      <c r="D723" s="3" t="s">
        <v>193</v>
      </c>
      <c r="E723" s="3" t="s">
        <v>193</v>
      </c>
      <c r="F723" s="3" t="s">
        <v>68</v>
      </c>
      <c r="H723" s="3" t="s">
        <v>148</v>
      </c>
      <c r="I723" s="3" t="s">
        <v>149</v>
      </c>
      <c r="J723" s="3" t="s">
        <v>1139</v>
      </c>
      <c r="K723" s="169">
        <v>34.0</v>
      </c>
      <c r="L723" s="169">
        <v>2.52372858559085</v>
      </c>
    </row>
    <row r="724">
      <c r="A724" s="3" t="s">
        <v>1255</v>
      </c>
      <c r="B724" s="3" t="s">
        <v>1248</v>
      </c>
      <c r="D724" s="3" t="s">
        <v>193</v>
      </c>
      <c r="E724" s="3" t="s">
        <v>193</v>
      </c>
      <c r="F724" s="3" t="s">
        <v>68</v>
      </c>
      <c r="H724" s="3" t="s">
        <v>134</v>
      </c>
      <c r="I724" s="3" t="s">
        <v>144</v>
      </c>
      <c r="J724" s="3" t="s">
        <v>1139</v>
      </c>
      <c r="K724" s="169">
        <v>28.0</v>
      </c>
      <c r="L724" s="169">
        <v>2.96620688773364</v>
      </c>
    </row>
    <row r="725">
      <c r="A725" s="3" t="s">
        <v>1256</v>
      </c>
      <c r="B725" s="3" t="s">
        <v>1257</v>
      </c>
      <c r="D725" s="3" t="s">
        <v>193</v>
      </c>
      <c r="F725" s="3" t="s">
        <v>72</v>
      </c>
      <c r="H725" s="3" t="s">
        <v>171</v>
      </c>
      <c r="I725" s="3" t="s">
        <v>172</v>
      </c>
      <c r="J725" s="3" t="s">
        <v>525</v>
      </c>
      <c r="K725" s="169">
        <v>25.0</v>
      </c>
      <c r="L725" s="169">
        <v>2.45508656025892</v>
      </c>
    </row>
    <row r="726">
      <c r="A726" s="3" t="s">
        <v>1258</v>
      </c>
      <c r="B726" s="3" t="s">
        <v>1231</v>
      </c>
      <c r="C726" s="3" t="s">
        <v>477</v>
      </c>
      <c r="D726" s="3" t="s">
        <v>193</v>
      </c>
      <c r="E726" s="3" t="s">
        <v>193</v>
      </c>
      <c r="F726" s="3" t="s">
        <v>45</v>
      </c>
      <c r="H726" s="3" t="s">
        <v>134</v>
      </c>
      <c r="I726" s="3" t="s">
        <v>139</v>
      </c>
      <c r="J726" s="3" t="s">
        <v>1097</v>
      </c>
      <c r="K726" s="169">
        <v>0.0</v>
      </c>
      <c r="L726" s="169">
        <v>0.0</v>
      </c>
    </row>
    <row r="727">
      <c r="A727" s="3" t="s">
        <v>1259</v>
      </c>
      <c r="B727" s="3" t="s">
        <v>1231</v>
      </c>
      <c r="C727" s="3" t="s">
        <v>477</v>
      </c>
      <c r="D727" s="3" t="s">
        <v>193</v>
      </c>
      <c r="E727" s="3" t="s">
        <v>193</v>
      </c>
      <c r="F727" s="3" t="s">
        <v>45</v>
      </c>
      <c r="H727" s="3" t="s">
        <v>134</v>
      </c>
      <c r="I727" s="3" t="s">
        <v>135</v>
      </c>
      <c r="J727" s="3" t="s">
        <v>1097</v>
      </c>
      <c r="K727" s="169">
        <v>0.0</v>
      </c>
      <c r="L727" s="169">
        <v>0.0</v>
      </c>
    </row>
    <row r="728">
      <c r="A728" s="3" t="s">
        <v>1260</v>
      </c>
      <c r="B728" s="3" t="s">
        <v>1261</v>
      </c>
      <c r="C728" s="3" t="s">
        <v>477</v>
      </c>
      <c r="D728" s="3" t="s">
        <v>193</v>
      </c>
      <c r="E728" s="3" t="s">
        <v>174</v>
      </c>
      <c r="F728" s="3" t="s">
        <v>39</v>
      </c>
      <c r="H728" s="3" t="s">
        <v>171</v>
      </c>
      <c r="I728" s="3" t="s">
        <v>172</v>
      </c>
      <c r="J728" s="3" t="s">
        <v>1097</v>
      </c>
      <c r="K728" s="169">
        <v>0.0</v>
      </c>
      <c r="L728" s="169">
        <v>0.0</v>
      </c>
    </row>
    <row r="729">
      <c r="A729" s="3" t="s">
        <v>1262</v>
      </c>
      <c r="B729" s="3" t="s">
        <v>1240</v>
      </c>
      <c r="C729" s="3" t="s">
        <v>477</v>
      </c>
      <c r="D729" s="3" t="s">
        <v>193</v>
      </c>
      <c r="E729" s="3" t="s">
        <v>174</v>
      </c>
      <c r="F729" s="3" t="s">
        <v>39</v>
      </c>
      <c r="H729" s="3" t="s">
        <v>134</v>
      </c>
      <c r="I729" s="3" t="s">
        <v>146</v>
      </c>
      <c r="J729" s="3" t="s">
        <v>1097</v>
      </c>
      <c r="K729" s="169">
        <v>0.0</v>
      </c>
      <c r="L729" s="169">
        <v>0.0</v>
      </c>
    </row>
    <row r="730">
      <c r="A730" s="3" t="s">
        <v>1263</v>
      </c>
      <c r="B730" s="3" t="s">
        <v>1248</v>
      </c>
      <c r="D730" s="3" t="s">
        <v>193</v>
      </c>
      <c r="E730" s="3" t="s">
        <v>193</v>
      </c>
      <c r="F730" s="3" t="s">
        <v>68</v>
      </c>
      <c r="H730" s="3" t="s">
        <v>134</v>
      </c>
      <c r="I730" s="3" t="s">
        <v>146</v>
      </c>
      <c r="J730" s="3" t="s">
        <v>1139</v>
      </c>
      <c r="K730" s="169">
        <v>0.0</v>
      </c>
      <c r="L730" s="169">
        <v>0.0</v>
      </c>
    </row>
    <row r="731">
      <c r="A731" s="3" t="s">
        <v>1264</v>
      </c>
      <c r="B731" s="3" t="s">
        <v>1248</v>
      </c>
      <c r="D731" s="3" t="s">
        <v>193</v>
      </c>
      <c r="E731" s="3" t="s">
        <v>193</v>
      </c>
      <c r="F731" s="3" t="s">
        <v>68</v>
      </c>
      <c r="H731" s="3" t="s">
        <v>134</v>
      </c>
      <c r="I731" s="3" t="s">
        <v>135</v>
      </c>
      <c r="J731" s="3" t="s">
        <v>1139</v>
      </c>
      <c r="K731" s="169">
        <v>0.0</v>
      </c>
      <c r="L731" s="169">
        <v>0.0</v>
      </c>
    </row>
    <row r="732">
      <c r="A732" s="3" t="s">
        <v>1265</v>
      </c>
      <c r="B732" s="3" t="s">
        <v>1266</v>
      </c>
      <c r="D732" s="3" t="s">
        <v>193</v>
      </c>
      <c r="F732" s="3" t="s">
        <v>72</v>
      </c>
      <c r="H732" s="3" t="s">
        <v>134</v>
      </c>
      <c r="I732" s="3" t="s">
        <v>139</v>
      </c>
      <c r="J732" s="3" t="s">
        <v>525</v>
      </c>
      <c r="K732" s="169">
        <v>0.0</v>
      </c>
      <c r="L732" s="169">
        <v>0.0</v>
      </c>
    </row>
    <row r="733">
      <c r="A733" s="3" t="s">
        <v>1267</v>
      </c>
      <c r="B733" s="3" t="s">
        <v>1266</v>
      </c>
      <c r="D733" s="3" t="s">
        <v>193</v>
      </c>
      <c r="F733" s="3" t="s">
        <v>72</v>
      </c>
      <c r="H733" s="3" t="s">
        <v>134</v>
      </c>
      <c r="I733" s="3" t="s">
        <v>144</v>
      </c>
      <c r="J733" s="3" t="s">
        <v>525</v>
      </c>
      <c r="K733" s="169">
        <v>0.0</v>
      </c>
      <c r="L733" s="169">
        <v>0.0</v>
      </c>
    </row>
    <row r="734">
      <c r="A734" s="3" t="s">
        <v>1268</v>
      </c>
      <c r="B734" s="3" t="s">
        <v>1266</v>
      </c>
      <c r="D734" s="3" t="s">
        <v>193</v>
      </c>
      <c r="F734" s="3" t="s">
        <v>72</v>
      </c>
      <c r="H734" s="3" t="s">
        <v>134</v>
      </c>
      <c r="I734" s="3" t="s">
        <v>141</v>
      </c>
      <c r="J734" s="3" t="s">
        <v>525</v>
      </c>
      <c r="K734" s="169">
        <v>0.0</v>
      </c>
      <c r="L734" s="169">
        <v>0.0</v>
      </c>
    </row>
    <row r="735">
      <c r="A735" s="3" t="s">
        <v>1269</v>
      </c>
      <c r="B735" s="3" t="s">
        <v>1266</v>
      </c>
      <c r="D735" s="3" t="s">
        <v>193</v>
      </c>
      <c r="F735" s="3" t="s">
        <v>72</v>
      </c>
      <c r="H735" s="3" t="s">
        <v>134</v>
      </c>
      <c r="I735" s="3" t="s">
        <v>135</v>
      </c>
      <c r="J735" s="3" t="s">
        <v>525</v>
      </c>
      <c r="K735" s="169">
        <v>0.0</v>
      </c>
      <c r="L735" s="169">
        <v>0.0</v>
      </c>
    </row>
    <row r="736">
      <c r="A736" s="3" t="s">
        <v>1270</v>
      </c>
      <c r="B736" s="3" t="s">
        <v>1271</v>
      </c>
      <c r="D736" s="3" t="s">
        <v>208</v>
      </c>
      <c r="E736" s="3" t="s">
        <v>195</v>
      </c>
      <c r="F736" s="3" t="s">
        <v>79</v>
      </c>
      <c r="G736" s="3" t="s">
        <v>348</v>
      </c>
      <c r="H736" s="3" t="s">
        <v>349</v>
      </c>
      <c r="I736" s="3" t="s">
        <v>167</v>
      </c>
      <c r="J736" s="3" t="s">
        <v>525</v>
      </c>
      <c r="K736" s="169">
        <v>45.0</v>
      </c>
      <c r="L736" s="169">
        <v>3.08297790007745</v>
      </c>
    </row>
    <row r="737">
      <c r="A737" s="3" t="s">
        <v>1272</v>
      </c>
      <c r="B737" s="3" t="s">
        <v>1271</v>
      </c>
      <c r="D737" s="3" t="s">
        <v>208</v>
      </c>
      <c r="E737" s="3" t="s">
        <v>195</v>
      </c>
      <c r="F737" s="3" t="s">
        <v>79</v>
      </c>
      <c r="G737" s="3" t="s">
        <v>348</v>
      </c>
      <c r="H737" s="3" t="s">
        <v>349</v>
      </c>
      <c r="I737" s="3" t="s">
        <v>165</v>
      </c>
      <c r="J737" s="3" t="s">
        <v>525</v>
      </c>
      <c r="K737" s="169">
        <v>28.0</v>
      </c>
      <c r="L737" s="169">
        <v>2.90112133195284</v>
      </c>
    </row>
    <row r="738">
      <c r="A738" s="3" t="s">
        <v>1273</v>
      </c>
      <c r="B738" s="3" t="s">
        <v>1271</v>
      </c>
      <c r="D738" s="3" t="s">
        <v>208</v>
      </c>
      <c r="E738" s="3" t="s">
        <v>195</v>
      </c>
      <c r="F738" s="3" t="s">
        <v>79</v>
      </c>
      <c r="G738" s="3" t="s">
        <v>348</v>
      </c>
      <c r="H738" s="3" t="s">
        <v>349</v>
      </c>
      <c r="I738" s="3" t="s">
        <v>163</v>
      </c>
      <c r="J738" s="3" t="s">
        <v>525</v>
      </c>
      <c r="K738" s="169">
        <v>52.0</v>
      </c>
      <c r="L738" s="169">
        <v>2.94719087136609</v>
      </c>
    </row>
    <row r="739">
      <c r="A739" s="3" t="s">
        <v>1274</v>
      </c>
      <c r="B739" s="3" t="s">
        <v>1271</v>
      </c>
      <c r="D739" s="3" t="s">
        <v>208</v>
      </c>
      <c r="E739" s="3" t="s">
        <v>195</v>
      </c>
      <c r="F739" s="3" t="s">
        <v>79</v>
      </c>
      <c r="G739" s="3" t="s">
        <v>348</v>
      </c>
      <c r="H739" s="3" t="s">
        <v>349</v>
      </c>
      <c r="I739" s="3" t="s">
        <v>153</v>
      </c>
      <c r="J739" s="3" t="s">
        <v>525</v>
      </c>
      <c r="K739" s="169">
        <v>45.0</v>
      </c>
      <c r="L739" s="169">
        <v>3.14392058092076</v>
      </c>
    </row>
    <row r="740">
      <c r="A740" s="3" t="s">
        <v>1275</v>
      </c>
      <c r="B740" s="3" t="s">
        <v>1276</v>
      </c>
      <c r="D740" s="3" t="s">
        <v>208</v>
      </c>
      <c r="E740" s="3" t="s">
        <v>195</v>
      </c>
      <c r="F740" s="3" t="s">
        <v>79</v>
      </c>
      <c r="G740" s="3" t="s">
        <v>348</v>
      </c>
      <c r="H740" s="3" t="s">
        <v>353</v>
      </c>
      <c r="I740" s="3" t="s">
        <v>153</v>
      </c>
      <c r="J740" s="3" t="s">
        <v>525</v>
      </c>
      <c r="K740" s="169">
        <v>60.0</v>
      </c>
      <c r="L740" s="169">
        <v>3.28800285092436</v>
      </c>
    </row>
    <row r="741">
      <c r="A741" s="3" t="s">
        <v>1277</v>
      </c>
      <c r="B741" s="3" t="s">
        <v>1276</v>
      </c>
      <c r="D741" s="3" t="s">
        <v>208</v>
      </c>
      <c r="E741" s="3" t="s">
        <v>195</v>
      </c>
      <c r="F741" s="3" t="s">
        <v>79</v>
      </c>
      <c r="G741" s="3" t="s">
        <v>348</v>
      </c>
      <c r="H741" s="3" t="s">
        <v>353</v>
      </c>
      <c r="I741" s="3" t="s">
        <v>165</v>
      </c>
      <c r="J741" s="3" t="s">
        <v>525</v>
      </c>
      <c r="K741" s="169">
        <v>34.0</v>
      </c>
      <c r="L741" s="169">
        <v>2.93401289584956</v>
      </c>
    </row>
    <row r="742">
      <c r="A742" s="3" t="s">
        <v>1278</v>
      </c>
      <c r="B742" s="3" t="s">
        <v>1276</v>
      </c>
      <c r="D742" s="3" t="s">
        <v>208</v>
      </c>
      <c r="E742" s="3" t="s">
        <v>195</v>
      </c>
      <c r="F742" s="3" t="s">
        <v>79</v>
      </c>
      <c r="G742" s="3" t="s">
        <v>348</v>
      </c>
      <c r="H742" s="3" t="s">
        <v>353</v>
      </c>
      <c r="I742" s="3" t="s">
        <v>167</v>
      </c>
      <c r="J742" s="3" t="s">
        <v>525</v>
      </c>
      <c r="K742" s="169">
        <v>31.0</v>
      </c>
      <c r="L742" s="169">
        <v>2.1798442593351</v>
      </c>
    </row>
    <row r="743">
      <c r="A743" s="3" t="s">
        <v>1279</v>
      </c>
      <c r="B743" s="3" t="s">
        <v>1280</v>
      </c>
      <c r="D743" s="3" t="s">
        <v>208</v>
      </c>
      <c r="E743" s="3" t="s">
        <v>195</v>
      </c>
      <c r="F743" s="3" t="s">
        <v>79</v>
      </c>
      <c r="G743" s="3" t="s">
        <v>348</v>
      </c>
      <c r="H743" s="3" t="s">
        <v>359</v>
      </c>
      <c r="I743" s="3" t="s">
        <v>167</v>
      </c>
      <c r="J743" s="3" t="s">
        <v>525</v>
      </c>
      <c r="K743" s="169">
        <v>28.0</v>
      </c>
      <c r="L743" s="169">
        <v>3.14538141600777</v>
      </c>
    </row>
    <row r="744">
      <c r="A744" s="3" t="s">
        <v>1281</v>
      </c>
      <c r="B744" s="3" t="s">
        <v>1280</v>
      </c>
      <c r="D744" s="3" t="s">
        <v>208</v>
      </c>
      <c r="E744" s="3" t="s">
        <v>195</v>
      </c>
      <c r="F744" s="3" t="s">
        <v>79</v>
      </c>
      <c r="G744" s="3" t="s">
        <v>348</v>
      </c>
      <c r="H744" s="3" t="s">
        <v>359</v>
      </c>
      <c r="I744" s="3" t="s">
        <v>165</v>
      </c>
      <c r="J744" s="3" t="s">
        <v>525</v>
      </c>
      <c r="K744" s="169">
        <v>25.0</v>
      </c>
      <c r="L744" s="169">
        <v>2.14342778627806</v>
      </c>
    </row>
    <row r="745">
      <c r="A745" s="3" t="s">
        <v>1282</v>
      </c>
      <c r="B745" s="3" t="s">
        <v>1280</v>
      </c>
      <c r="D745" s="3" t="s">
        <v>208</v>
      </c>
      <c r="E745" s="3" t="s">
        <v>195</v>
      </c>
      <c r="F745" s="3" t="s">
        <v>79</v>
      </c>
      <c r="G745" s="3" t="s">
        <v>348</v>
      </c>
      <c r="H745" s="3" t="s">
        <v>359</v>
      </c>
      <c r="I745" s="3" t="s">
        <v>153</v>
      </c>
      <c r="J745" s="3" t="s">
        <v>525</v>
      </c>
      <c r="K745" s="169">
        <v>83.0</v>
      </c>
      <c r="L745" s="169">
        <v>3.2464002783247</v>
      </c>
    </row>
    <row r="746">
      <c r="A746" s="3" t="s">
        <v>1283</v>
      </c>
      <c r="B746" s="3" t="s">
        <v>1276</v>
      </c>
      <c r="D746" s="3" t="s">
        <v>208</v>
      </c>
      <c r="E746" s="3" t="s">
        <v>195</v>
      </c>
      <c r="F746" s="3" t="s">
        <v>79</v>
      </c>
      <c r="G746" s="3" t="s">
        <v>348</v>
      </c>
      <c r="H746" s="3" t="s">
        <v>353</v>
      </c>
      <c r="I746" s="3" t="s">
        <v>355</v>
      </c>
      <c r="J746" s="3" t="s">
        <v>525</v>
      </c>
      <c r="K746" s="169">
        <v>69.0</v>
      </c>
      <c r="L746" s="169">
        <v>3.28209753317751</v>
      </c>
    </row>
    <row r="747">
      <c r="A747" s="3" t="s">
        <v>1284</v>
      </c>
      <c r="B747" s="3" t="s">
        <v>1271</v>
      </c>
      <c r="D747" s="3" t="s">
        <v>208</v>
      </c>
      <c r="E747" s="3" t="s">
        <v>195</v>
      </c>
      <c r="F747" s="3" t="s">
        <v>79</v>
      </c>
      <c r="G747" s="3" t="s">
        <v>348</v>
      </c>
      <c r="H747" s="3" t="s">
        <v>349</v>
      </c>
      <c r="I747" s="3" t="s">
        <v>157</v>
      </c>
      <c r="J747" s="3" t="s">
        <v>525</v>
      </c>
      <c r="K747" s="169">
        <v>30.0</v>
      </c>
      <c r="L747" s="169">
        <v>2.64649662332492</v>
      </c>
    </row>
    <row r="748">
      <c r="A748" s="3" t="s">
        <v>1285</v>
      </c>
      <c r="B748" s="3" t="s">
        <v>1280</v>
      </c>
      <c r="D748" s="3" t="s">
        <v>208</v>
      </c>
      <c r="E748" s="3" t="s">
        <v>195</v>
      </c>
      <c r="F748" s="3" t="s">
        <v>79</v>
      </c>
      <c r="G748" s="3" t="s">
        <v>348</v>
      </c>
      <c r="H748" s="3" t="s">
        <v>359</v>
      </c>
      <c r="I748" s="3" t="s">
        <v>160</v>
      </c>
      <c r="J748" s="3" t="s">
        <v>525</v>
      </c>
      <c r="K748" s="169">
        <v>22.0</v>
      </c>
      <c r="L748" s="169">
        <v>2.54640387679344</v>
      </c>
    </row>
    <row r="749">
      <c r="A749" s="3" t="s">
        <v>1286</v>
      </c>
      <c r="B749" s="3" t="s">
        <v>1276</v>
      </c>
      <c r="D749" s="3" t="s">
        <v>208</v>
      </c>
      <c r="E749" s="3" t="s">
        <v>195</v>
      </c>
      <c r="F749" s="3" t="s">
        <v>79</v>
      </c>
      <c r="G749" s="3" t="s">
        <v>348</v>
      </c>
      <c r="H749" s="3" t="s">
        <v>353</v>
      </c>
      <c r="I749" s="3" t="s">
        <v>160</v>
      </c>
      <c r="J749" s="3" t="s">
        <v>525</v>
      </c>
      <c r="K749" s="169">
        <v>15.0</v>
      </c>
      <c r="L749" s="169">
        <v>1.60769826069054</v>
      </c>
    </row>
    <row r="750">
      <c r="A750" s="3" t="s">
        <v>1287</v>
      </c>
      <c r="B750" s="3" t="s">
        <v>1271</v>
      </c>
      <c r="D750" s="3" t="s">
        <v>208</v>
      </c>
      <c r="E750" s="3" t="s">
        <v>195</v>
      </c>
      <c r="F750" s="3" t="s">
        <v>79</v>
      </c>
      <c r="G750" s="3" t="s">
        <v>348</v>
      </c>
      <c r="H750" s="3" t="s">
        <v>349</v>
      </c>
      <c r="I750" s="3" t="s">
        <v>160</v>
      </c>
      <c r="J750" s="3" t="s">
        <v>525</v>
      </c>
      <c r="K750" s="169">
        <v>13.0</v>
      </c>
      <c r="L750" s="169">
        <v>1.89769790583874</v>
      </c>
    </row>
    <row r="751">
      <c r="A751" s="3" t="s">
        <v>1288</v>
      </c>
      <c r="B751" s="3" t="s">
        <v>1280</v>
      </c>
      <c r="D751" s="3" t="s">
        <v>208</v>
      </c>
      <c r="E751" s="3" t="s">
        <v>195</v>
      </c>
      <c r="F751" s="3" t="s">
        <v>79</v>
      </c>
      <c r="G751" s="3" t="s">
        <v>348</v>
      </c>
      <c r="H751" s="3" t="s">
        <v>359</v>
      </c>
      <c r="I751" s="3" t="s">
        <v>157</v>
      </c>
      <c r="J751" s="3" t="s">
        <v>525</v>
      </c>
      <c r="K751" s="169">
        <v>0.0</v>
      </c>
      <c r="L751" s="169">
        <v>0.0</v>
      </c>
    </row>
    <row r="752">
      <c r="A752" s="3" t="s">
        <v>1289</v>
      </c>
      <c r="B752" s="3" t="s">
        <v>1280</v>
      </c>
      <c r="D752" s="3" t="s">
        <v>208</v>
      </c>
      <c r="E752" s="3" t="s">
        <v>195</v>
      </c>
      <c r="F752" s="3" t="s">
        <v>79</v>
      </c>
      <c r="G752" s="3" t="s">
        <v>348</v>
      </c>
      <c r="H752" s="3" t="s">
        <v>359</v>
      </c>
      <c r="I752" s="3" t="s">
        <v>355</v>
      </c>
      <c r="J752" s="3" t="s">
        <v>525</v>
      </c>
      <c r="K752" s="169">
        <v>0.0</v>
      </c>
      <c r="L752" s="169">
        <v>0.0</v>
      </c>
    </row>
    <row r="753">
      <c r="A753" s="3" t="s">
        <v>1290</v>
      </c>
      <c r="B753" s="3" t="s">
        <v>1276</v>
      </c>
      <c r="D753" s="3" t="s">
        <v>208</v>
      </c>
      <c r="E753" s="3" t="s">
        <v>195</v>
      </c>
      <c r="F753" s="3" t="s">
        <v>79</v>
      </c>
      <c r="G753" s="3" t="s">
        <v>348</v>
      </c>
      <c r="H753" s="3" t="s">
        <v>353</v>
      </c>
      <c r="I753" s="3" t="s">
        <v>157</v>
      </c>
      <c r="J753" s="3" t="s">
        <v>525</v>
      </c>
      <c r="K753" s="169">
        <v>0.0</v>
      </c>
      <c r="L753" s="169">
        <v>0.0</v>
      </c>
    </row>
    <row r="754">
      <c r="A754" s="3" t="s">
        <v>1291</v>
      </c>
      <c r="B754" s="3" t="s">
        <v>1292</v>
      </c>
      <c r="D754" s="3" t="s">
        <v>208</v>
      </c>
      <c r="E754" s="3" t="s">
        <v>195</v>
      </c>
      <c r="F754" s="3" t="s">
        <v>79</v>
      </c>
      <c r="G754" s="3" t="s">
        <v>356</v>
      </c>
      <c r="H754" s="3" t="s">
        <v>454</v>
      </c>
      <c r="I754" s="3" t="s">
        <v>165</v>
      </c>
      <c r="J754" s="3" t="s">
        <v>525</v>
      </c>
      <c r="K754" s="169">
        <v>26.0</v>
      </c>
      <c r="L754" s="169">
        <v>3.07698416324813</v>
      </c>
    </row>
    <row r="755">
      <c r="A755" s="3" t="s">
        <v>1293</v>
      </c>
      <c r="B755" s="3" t="s">
        <v>1292</v>
      </c>
      <c r="D755" s="3" t="s">
        <v>208</v>
      </c>
      <c r="E755" s="3" t="s">
        <v>195</v>
      </c>
      <c r="F755" s="3" t="s">
        <v>79</v>
      </c>
      <c r="G755" s="3" t="s">
        <v>356</v>
      </c>
      <c r="H755" s="3" t="s">
        <v>454</v>
      </c>
      <c r="I755" s="3" t="s">
        <v>157</v>
      </c>
      <c r="J755" s="3" t="s">
        <v>525</v>
      </c>
      <c r="K755" s="169">
        <v>46.0</v>
      </c>
      <c r="L755" s="169">
        <v>2.8040417002975</v>
      </c>
    </row>
    <row r="756">
      <c r="A756" s="3" t="s">
        <v>1294</v>
      </c>
      <c r="B756" s="3" t="s">
        <v>1295</v>
      </c>
      <c r="D756" s="3" t="s">
        <v>208</v>
      </c>
      <c r="E756" s="3" t="s">
        <v>195</v>
      </c>
      <c r="F756" s="3" t="s">
        <v>79</v>
      </c>
      <c r="G756" s="3" t="s">
        <v>356</v>
      </c>
      <c r="H756" s="3" t="s">
        <v>376</v>
      </c>
      <c r="I756" s="3" t="s">
        <v>153</v>
      </c>
      <c r="J756" s="3" t="s">
        <v>525</v>
      </c>
      <c r="K756" s="169">
        <v>67.0</v>
      </c>
      <c r="L756" s="169">
        <v>3.42454352454212</v>
      </c>
    </row>
    <row r="757">
      <c r="A757" s="3" t="s">
        <v>1296</v>
      </c>
      <c r="B757" s="3" t="s">
        <v>1295</v>
      </c>
      <c r="D757" s="3" t="s">
        <v>208</v>
      </c>
      <c r="E757" s="3" t="s">
        <v>195</v>
      </c>
      <c r="F757" s="3" t="s">
        <v>79</v>
      </c>
      <c r="G757" s="3" t="s">
        <v>356</v>
      </c>
      <c r="H757" s="3" t="s">
        <v>376</v>
      </c>
      <c r="I757" s="3" t="s">
        <v>167</v>
      </c>
      <c r="J757" s="3" t="s">
        <v>525</v>
      </c>
      <c r="K757" s="169">
        <v>25.0</v>
      </c>
      <c r="L757" s="169">
        <v>3.01780788025672</v>
      </c>
    </row>
    <row r="758">
      <c r="A758" s="3" t="s">
        <v>1297</v>
      </c>
      <c r="B758" s="3" t="s">
        <v>1292</v>
      </c>
      <c r="D758" s="3" t="s">
        <v>208</v>
      </c>
      <c r="E758" s="3" t="s">
        <v>195</v>
      </c>
      <c r="F758" s="3" t="s">
        <v>79</v>
      </c>
      <c r="G758" s="3" t="s">
        <v>356</v>
      </c>
      <c r="H758" s="3" t="s">
        <v>454</v>
      </c>
      <c r="I758" s="3" t="s">
        <v>153</v>
      </c>
      <c r="J758" s="3" t="s">
        <v>525</v>
      </c>
      <c r="K758" s="169">
        <v>87.0</v>
      </c>
      <c r="L758" s="169">
        <v>3.93617539256711</v>
      </c>
    </row>
    <row r="759">
      <c r="A759" s="3" t="s">
        <v>1298</v>
      </c>
      <c r="B759" s="3" t="s">
        <v>1292</v>
      </c>
      <c r="D759" s="3" t="s">
        <v>208</v>
      </c>
      <c r="E759" s="3" t="s">
        <v>195</v>
      </c>
      <c r="F759" s="3" t="s">
        <v>79</v>
      </c>
      <c r="G759" s="3" t="s">
        <v>356</v>
      </c>
      <c r="H759" s="3" t="s">
        <v>454</v>
      </c>
      <c r="I759" s="3" t="s">
        <v>160</v>
      </c>
      <c r="J759" s="3" t="s">
        <v>525</v>
      </c>
      <c r="K759" s="169">
        <v>77.0</v>
      </c>
      <c r="L759" s="169">
        <v>3.63752140898044</v>
      </c>
    </row>
    <row r="760">
      <c r="A760" s="3" t="s">
        <v>1299</v>
      </c>
      <c r="B760" s="3" t="s">
        <v>1295</v>
      </c>
      <c r="D760" s="3" t="s">
        <v>208</v>
      </c>
      <c r="E760" s="3" t="s">
        <v>195</v>
      </c>
      <c r="F760" s="3" t="s">
        <v>79</v>
      </c>
      <c r="G760" s="3" t="s">
        <v>356</v>
      </c>
      <c r="H760" s="3" t="s">
        <v>376</v>
      </c>
      <c r="I760" s="3" t="s">
        <v>160</v>
      </c>
      <c r="J760" s="3" t="s">
        <v>525</v>
      </c>
      <c r="K760" s="169">
        <v>25.0</v>
      </c>
      <c r="L760" s="169">
        <v>1.73244932098187</v>
      </c>
    </row>
    <row r="761">
      <c r="A761" s="3" t="s">
        <v>1300</v>
      </c>
      <c r="B761" s="3" t="s">
        <v>1292</v>
      </c>
      <c r="D761" s="3" t="s">
        <v>208</v>
      </c>
      <c r="E761" s="3" t="s">
        <v>195</v>
      </c>
      <c r="F761" s="3" t="s">
        <v>79</v>
      </c>
      <c r="G761" s="3" t="s">
        <v>356</v>
      </c>
      <c r="H761" s="3" t="s">
        <v>454</v>
      </c>
      <c r="I761" s="3" t="s">
        <v>355</v>
      </c>
      <c r="J761" s="3" t="s">
        <v>525</v>
      </c>
      <c r="K761" s="169">
        <v>11.0</v>
      </c>
      <c r="L761" s="169">
        <v>0.997194772054954</v>
      </c>
    </row>
    <row r="762">
      <c r="A762" s="3" t="s">
        <v>1301</v>
      </c>
      <c r="B762" s="3" t="s">
        <v>1292</v>
      </c>
      <c r="D762" s="3" t="s">
        <v>208</v>
      </c>
      <c r="E762" s="3" t="s">
        <v>195</v>
      </c>
      <c r="F762" s="3" t="s">
        <v>79</v>
      </c>
      <c r="G762" s="3" t="s">
        <v>356</v>
      </c>
      <c r="H762" s="3" t="s">
        <v>454</v>
      </c>
      <c r="I762" s="3" t="s">
        <v>167</v>
      </c>
      <c r="J762" s="3" t="s">
        <v>525</v>
      </c>
      <c r="K762" s="169">
        <v>0.0</v>
      </c>
      <c r="L762" s="169">
        <v>0.0</v>
      </c>
    </row>
    <row r="763">
      <c r="A763" s="3" t="s">
        <v>1302</v>
      </c>
      <c r="B763" s="3" t="s">
        <v>1295</v>
      </c>
      <c r="D763" s="3" t="s">
        <v>208</v>
      </c>
      <c r="E763" s="3" t="s">
        <v>195</v>
      </c>
      <c r="F763" s="3" t="s">
        <v>79</v>
      </c>
      <c r="G763" s="3" t="s">
        <v>356</v>
      </c>
      <c r="H763" s="3" t="s">
        <v>376</v>
      </c>
      <c r="I763" s="3" t="s">
        <v>355</v>
      </c>
      <c r="J763" s="3" t="s">
        <v>525</v>
      </c>
      <c r="K763" s="169">
        <v>0.0</v>
      </c>
      <c r="L763" s="169">
        <v>0.0</v>
      </c>
    </row>
    <row r="764">
      <c r="A764" s="3" t="s">
        <v>1303</v>
      </c>
      <c r="B764" s="3" t="s">
        <v>1295</v>
      </c>
      <c r="D764" s="3" t="s">
        <v>208</v>
      </c>
      <c r="E764" s="3" t="s">
        <v>195</v>
      </c>
      <c r="F764" s="3" t="s">
        <v>79</v>
      </c>
      <c r="G764" s="3" t="s">
        <v>356</v>
      </c>
      <c r="H764" s="3" t="s">
        <v>376</v>
      </c>
      <c r="I764" s="3" t="s">
        <v>165</v>
      </c>
      <c r="J764" s="3" t="s">
        <v>525</v>
      </c>
      <c r="K764" s="169">
        <v>0.0</v>
      </c>
      <c r="L764" s="169">
        <v>0.0</v>
      </c>
    </row>
    <row r="765">
      <c r="A765" s="3" t="s">
        <v>1304</v>
      </c>
      <c r="B765" s="3" t="s">
        <v>1305</v>
      </c>
      <c r="D765" s="3" t="s">
        <v>208</v>
      </c>
      <c r="E765" s="3" t="s">
        <v>195</v>
      </c>
      <c r="F765" s="3" t="s">
        <v>79</v>
      </c>
      <c r="H765" s="3" t="s">
        <v>134</v>
      </c>
      <c r="I765" s="3" t="s">
        <v>139</v>
      </c>
      <c r="J765" s="3" t="s">
        <v>525</v>
      </c>
      <c r="K765" s="169">
        <v>37.0</v>
      </c>
      <c r="L765" s="169">
        <v>3.47969784526085</v>
      </c>
    </row>
    <row r="766">
      <c r="A766" s="3" t="s">
        <v>1306</v>
      </c>
      <c r="B766" s="3" t="s">
        <v>1307</v>
      </c>
      <c r="D766" s="3" t="s">
        <v>208</v>
      </c>
      <c r="E766" s="3" t="s">
        <v>195</v>
      </c>
      <c r="F766" s="3" t="s">
        <v>79</v>
      </c>
      <c r="H766" s="3" t="s">
        <v>171</v>
      </c>
      <c r="I766" s="3" t="s">
        <v>172</v>
      </c>
      <c r="J766" s="3" t="s">
        <v>525</v>
      </c>
      <c r="K766" s="169">
        <v>30.0</v>
      </c>
      <c r="L766" s="169">
        <v>3.17420302266688</v>
      </c>
    </row>
    <row r="767">
      <c r="A767" s="3" t="s">
        <v>1308</v>
      </c>
      <c r="B767" s="3" t="s">
        <v>1305</v>
      </c>
      <c r="D767" s="3" t="s">
        <v>208</v>
      </c>
      <c r="E767" s="3" t="s">
        <v>195</v>
      </c>
      <c r="F767" s="3" t="s">
        <v>79</v>
      </c>
      <c r="H767" s="3" t="s">
        <v>134</v>
      </c>
      <c r="I767" s="3" t="s">
        <v>135</v>
      </c>
      <c r="J767" s="3" t="s">
        <v>525</v>
      </c>
      <c r="K767" s="169">
        <v>111.0</v>
      </c>
      <c r="L767" s="169">
        <v>4.30136787367139</v>
      </c>
    </row>
    <row r="768">
      <c r="A768" s="3" t="s">
        <v>1309</v>
      </c>
      <c r="B768" s="3" t="s">
        <v>1305</v>
      </c>
      <c r="D768" s="3" t="s">
        <v>208</v>
      </c>
      <c r="E768" s="3" t="s">
        <v>195</v>
      </c>
      <c r="F768" s="3" t="s">
        <v>79</v>
      </c>
      <c r="H768" s="3" t="s">
        <v>134</v>
      </c>
      <c r="I768" s="3" t="s">
        <v>146</v>
      </c>
      <c r="J768" s="3" t="s">
        <v>525</v>
      </c>
      <c r="K768" s="169">
        <v>57.0</v>
      </c>
      <c r="L768" s="169">
        <v>2.66427134905472</v>
      </c>
    </row>
    <row r="769">
      <c r="A769" s="3" t="s">
        <v>1310</v>
      </c>
      <c r="B769" s="3" t="s">
        <v>1305</v>
      </c>
      <c r="D769" s="3" t="s">
        <v>208</v>
      </c>
      <c r="E769" s="3" t="s">
        <v>195</v>
      </c>
      <c r="F769" s="3" t="s">
        <v>79</v>
      </c>
      <c r="H769" s="3" t="s">
        <v>134</v>
      </c>
      <c r="I769" s="3" t="s">
        <v>141</v>
      </c>
      <c r="J769" s="3" t="s">
        <v>525</v>
      </c>
      <c r="K769" s="169">
        <v>94.0</v>
      </c>
      <c r="L769" s="169">
        <v>3.91225937687339</v>
      </c>
    </row>
    <row r="770">
      <c r="A770" s="3" t="s">
        <v>1311</v>
      </c>
      <c r="B770" s="3" t="s">
        <v>1312</v>
      </c>
      <c r="D770" s="3" t="s">
        <v>208</v>
      </c>
      <c r="E770" s="3" t="s">
        <v>195</v>
      </c>
      <c r="F770" s="3" t="s">
        <v>79</v>
      </c>
      <c r="H770" s="3" t="s">
        <v>148</v>
      </c>
      <c r="I770" s="3" t="s">
        <v>141</v>
      </c>
      <c r="J770" s="3" t="s">
        <v>525</v>
      </c>
      <c r="K770" s="169">
        <v>55.0</v>
      </c>
      <c r="L770" s="169">
        <v>3.53552901591846</v>
      </c>
    </row>
    <row r="771">
      <c r="A771" s="3" t="s">
        <v>1313</v>
      </c>
      <c r="B771" s="3" t="s">
        <v>1312</v>
      </c>
      <c r="D771" s="3" t="s">
        <v>208</v>
      </c>
      <c r="E771" s="3" t="s">
        <v>195</v>
      </c>
      <c r="F771" s="3" t="s">
        <v>79</v>
      </c>
      <c r="H771" s="3" t="s">
        <v>148</v>
      </c>
      <c r="I771" s="3" t="s">
        <v>149</v>
      </c>
      <c r="J771" s="3" t="s">
        <v>525</v>
      </c>
      <c r="K771" s="169">
        <v>66.0</v>
      </c>
      <c r="L771" s="169">
        <v>3.90280532235779</v>
      </c>
    </row>
    <row r="772">
      <c r="A772" s="3" t="s">
        <v>1314</v>
      </c>
      <c r="B772" s="3" t="s">
        <v>1305</v>
      </c>
      <c r="D772" s="3" t="s">
        <v>208</v>
      </c>
      <c r="E772" s="3" t="s">
        <v>195</v>
      </c>
      <c r="F772" s="3" t="s">
        <v>79</v>
      </c>
      <c r="H772" s="3" t="s">
        <v>134</v>
      </c>
      <c r="I772" s="3" t="s">
        <v>144</v>
      </c>
      <c r="J772" s="3" t="s">
        <v>525</v>
      </c>
      <c r="K772" s="169">
        <v>45.0</v>
      </c>
      <c r="L772" s="169">
        <v>3.53651526035657</v>
      </c>
    </row>
    <row r="773">
      <c r="A773" s="3" t="s">
        <v>1315</v>
      </c>
      <c r="B773" s="3" t="s">
        <v>1316</v>
      </c>
      <c r="C773" s="3" t="s">
        <v>428</v>
      </c>
      <c r="D773" s="3" t="s">
        <v>194</v>
      </c>
      <c r="E773" s="3" t="s">
        <v>140</v>
      </c>
      <c r="F773" s="3" t="s">
        <v>55</v>
      </c>
      <c r="G773" s="3" t="s">
        <v>348</v>
      </c>
      <c r="H773" s="3" t="s">
        <v>349</v>
      </c>
      <c r="I773" s="3" t="s">
        <v>153</v>
      </c>
      <c r="J773" s="3" t="s">
        <v>721</v>
      </c>
      <c r="K773" s="169">
        <v>43.0</v>
      </c>
      <c r="L773" s="169">
        <v>2.99775937035789</v>
      </c>
    </row>
    <row r="774">
      <c r="A774" s="3" t="s">
        <v>1317</v>
      </c>
      <c r="B774" s="3" t="s">
        <v>1316</v>
      </c>
      <c r="C774" s="3" t="s">
        <v>428</v>
      </c>
      <c r="D774" s="3" t="s">
        <v>194</v>
      </c>
      <c r="E774" s="3" t="s">
        <v>140</v>
      </c>
      <c r="F774" s="3" t="s">
        <v>55</v>
      </c>
      <c r="G774" s="3" t="s">
        <v>348</v>
      </c>
      <c r="H774" s="3" t="s">
        <v>349</v>
      </c>
      <c r="I774" s="3" t="s">
        <v>167</v>
      </c>
      <c r="J774" s="3" t="s">
        <v>721</v>
      </c>
      <c r="K774" s="169">
        <v>44.0</v>
      </c>
      <c r="L774" s="169">
        <v>3.02861321868915</v>
      </c>
    </row>
    <row r="775">
      <c r="A775" s="3" t="s">
        <v>1318</v>
      </c>
      <c r="B775" s="3" t="s">
        <v>1319</v>
      </c>
      <c r="C775" s="3" t="s">
        <v>428</v>
      </c>
      <c r="D775" s="3" t="s">
        <v>194</v>
      </c>
      <c r="E775" s="3" t="s">
        <v>140</v>
      </c>
      <c r="F775" s="3" t="s">
        <v>55</v>
      </c>
      <c r="G775" s="3" t="s">
        <v>348</v>
      </c>
      <c r="H775" s="3" t="s">
        <v>353</v>
      </c>
      <c r="I775" s="3" t="s">
        <v>153</v>
      </c>
      <c r="J775" s="3" t="s">
        <v>721</v>
      </c>
      <c r="K775" s="169">
        <v>46.0</v>
      </c>
      <c r="L775" s="169">
        <v>3.1166121788949</v>
      </c>
    </row>
    <row r="776">
      <c r="A776" s="3" t="s">
        <v>1320</v>
      </c>
      <c r="B776" s="3" t="s">
        <v>1319</v>
      </c>
      <c r="C776" s="3" t="s">
        <v>428</v>
      </c>
      <c r="D776" s="3" t="s">
        <v>194</v>
      </c>
      <c r="E776" s="3" t="s">
        <v>140</v>
      </c>
      <c r="F776" s="3" t="s">
        <v>55</v>
      </c>
      <c r="G776" s="3" t="s">
        <v>348</v>
      </c>
      <c r="H776" s="3" t="s">
        <v>353</v>
      </c>
      <c r="I776" s="3" t="s">
        <v>160</v>
      </c>
      <c r="J776" s="3" t="s">
        <v>721</v>
      </c>
      <c r="K776" s="169">
        <v>39.0</v>
      </c>
      <c r="L776" s="169">
        <v>2.92995650419765</v>
      </c>
    </row>
    <row r="777">
      <c r="A777" s="3" t="s">
        <v>1321</v>
      </c>
      <c r="B777" s="3" t="s">
        <v>1322</v>
      </c>
      <c r="C777" s="3" t="s">
        <v>428</v>
      </c>
      <c r="D777" s="3" t="s">
        <v>194</v>
      </c>
      <c r="E777" s="3" t="s">
        <v>140</v>
      </c>
      <c r="F777" s="3" t="s">
        <v>55</v>
      </c>
      <c r="G777" s="3" t="s">
        <v>348</v>
      </c>
      <c r="H777" s="3" t="s">
        <v>359</v>
      </c>
      <c r="I777" s="3" t="s">
        <v>153</v>
      </c>
      <c r="J777" s="3" t="s">
        <v>721</v>
      </c>
      <c r="K777" s="169">
        <v>43.0</v>
      </c>
      <c r="L777" s="169">
        <v>2.93417955538706</v>
      </c>
    </row>
    <row r="778">
      <c r="A778" s="3" t="s">
        <v>1323</v>
      </c>
      <c r="B778" s="3" t="s">
        <v>1319</v>
      </c>
      <c r="C778" s="3" t="s">
        <v>428</v>
      </c>
      <c r="D778" s="3" t="s">
        <v>194</v>
      </c>
      <c r="E778" s="3" t="s">
        <v>140</v>
      </c>
      <c r="F778" s="3" t="s">
        <v>55</v>
      </c>
      <c r="G778" s="3" t="s">
        <v>348</v>
      </c>
      <c r="H778" s="3" t="s">
        <v>353</v>
      </c>
      <c r="I778" s="3" t="s">
        <v>157</v>
      </c>
      <c r="J778" s="3" t="s">
        <v>721</v>
      </c>
      <c r="K778" s="169">
        <v>81.0</v>
      </c>
      <c r="L778" s="169">
        <v>3.82044387503768</v>
      </c>
    </row>
    <row r="779">
      <c r="A779" s="3" t="s">
        <v>1324</v>
      </c>
      <c r="B779" s="3" t="s">
        <v>1319</v>
      </c>
      <c r="C779" s="3" t="s">
        <v>428</v>
      </c>
      <c r="D779" s="3" t="s">
        <v>194</v>
      </c>
      <c r="E779" s="3" t="s">
        <v>140</v>
      </c>
      <c r="F779" s="3" t="s">
        <v>55</v>
      </c>
      <c r="G779" s="3" t="s">
        <v>348</v>
      </c>
      <c r="H779" s="3" t="s">
        <v>353</v>
      </c>
      <c r="I779" s="3" t="s">
        <v>167</v>
      </c>
      <c r="J779" s="3" t="s">
        <v>721</v>
      </c>
      <c r="K779" s="169">
        <v>42.0</v>
      </c>
      <c r="L779" s="169">
        <v>2.88184672660793</v>
      </c>
    </row>
    <row r="780">
      <c r="A780" s="3" t="s">
        <v>1325</v>
      </c>
      <c r="B780" s="3" t="s">
        <v>1316</v>
      </c>
      <c r="C780" s="3" t="s">
        <v>428</v>
      </c>
      <c r="D780" s="3" t="s">
        <v>194</v>
      </c>
      <c r="E780" s="3" t="s">
        <v>140</v>
      </c>
      <c r="F780" s="3" t="s">
        <v>55</v>
      </c>
      <c r="G780" s="3" t="s">
        <v>348</v>
      </c>
      <c r="H780" s="3" t="s">
        <v>349</v>
      </c>
      <c r="I780" s="3" t="s">
        <v>157</v>
      </c>
      <c r="J780" s="3" t="s">
        <v>721</v>
      </c>
      <c r="K780" s="169">
        <v>18.0</v>
      </c>
      <c r="L780" s="169">
        <v>2.73830822073383</v>
      </c>
    </row>
    <row r="781">
      <c r="A781" s="3" t="s">
        <v>1326</v>
      </c>
      <c r="B781" s="3" t="s">
        <v>1316</v>
      </c>
      <c r="C781" s="3" t="s">
        <v>428</v>
      </c>
      <c r="D781" s="3" t="s">
        <v>194</v>
      </c>
      <c r="E781" s="3" t="s">
        <v>140</v>
      </c>
      <c r="F781" s="3" t="s">
        <v>55</v>
      </c>
      <c r="G781" s="3" t="s">
        <v>348</v>
      </c>
      <c r="H781" s="3" t="s">
        <v>349</v>
      </c>
      <c r="I781" s="3" t="s">
        <v>160</v>
      </c>
      <c r="J781" s="3" t="s">
        <v>721</v>
      </c>
      <c r="K781" s="169">
        <v>43.0</v>
      </c>
      <c r="L781" s="169">
        <v>2.86263780350074</v>
      </c>
    </row>
    <row r="782">
      <c r="A782" s="3" t="s">
        <v>1327</v>
      </c>
      <c r="B782" s="3" t="s">
        <v>1322</v>
      </c>
      <c r="C782" s="3" t="s">
        <v>428</v>
      </c>
      <c r="D782" s="3" t="s">
        <v>194</v>
      </c>
      <c r="E782" s="3" t="s">
        <v>140</v>
      </c>
      <c r="F782" s="3" t="s">
        <v>55</v>
      </c>
      <c r="G782" s="3" t="s">
        <v>348</v>
      </c>
      <c r="H782" s="3" t="s">
        <v>359</v>
      </c>
      <c r="I782" s="3" t="s">
        <v>157</v>
      </c>
      <c r="J782" s="3" t="s">
        <v>721</v>
      </c>
      <c r="K782" s="169">
        <v>40.0</v>
      </c>
      <c r="L782" s="169">
        <v>2.76054750791808</v>
      </c>
    </row>
    <row r="783">
      <c r="A783" s="3" t="s">
        <v>1328</v>
      </c>
      <c r="B783" s="3" t="s">
        <v>1316</v>
      </c>
      <c r="C783" s="3" t="s">
        <v>428</v>
      </c>
      <c r="D783" s="3" t="s">
        <v>194</v>
      </c>
      <c r="E783" s="3" t="s">
        <v>140</v>
      </c>
      <c r="F783" s="3" t="s">
        <v>55</v>
      </c>
      <c r="G783" s="3" t="s">
        <v>348</v>
      </c>
      <c r="H783" s="3" t="s">
        <v>349</v>
      </c>
      <c r="I783" s="3" t="s">
        <v>163</v>
      </c>
      <c r="J783" s="3" t="s">
        <v>721</v>
      </c>
      <c r="K783" s="169">
        <v>39.0</v>
      </c>
      <c r="L783" s="169">
        <v>2.6251558367911</v>
      </c>
    </row>
    <row r="784">
      <c r="A784" s="3" t="s">
        <v>1329</v>
      </c>
      <c r="B784" s="3" t="s">
        <v>1322</v>
      </c>
      <c r="C784" s="3" t="s">
        <v>428</v>
      </c>
      <c r="D784" s="3" t="s">
        <v>194</v>
      </c>
      <c r="E784" s="3" t="s">
        <v>140</v>
      </c>
      <c r="F784" s="3" t="s">
        <v>55</v>
      </c>
      <c r="G784" s="3" t="s">
        <v>348</v>
      </c>
      <c r="H784" s="3" t="s">
        <v>359</v>
      </c>
      <c r="I784" s="3" t="s">
        <v>165</v>
      </c>
      <c r="J784" s="3" t="s">
        <v>721</v>
      </c>
      <c r="K784" s="169">
        <v>48.0</v>
      </c>
      <c r="L784" s="169">
        <v>2.97081620878331</v>
      </c>
    </row>
    <row r="785">
      <c r="A785" s="3" t="s">
        <v>1330</v>
      </c>
      <c r="B785" s="3" t="s">
        <v>1322</v>
      </c>
      <c r="C785" s="3" t="s">
        <v>428</v>
      </c>
      <c r="D785" s="3" t="s">
        <v>194</v>
      </c>
      <c r="E785" s="3" t="s">
        <v>140</v>
      </c>
      <c r="F785" s="3" t="s">
        <v>55</v>
      </c>
      <c r="G785" s="3" t="s">
        <v>348</v>
      </c>
      <c r="H785" s="3" t="s">
        <v>359</v>
      </c>
      <c r="I785" s="3" t="s">
        <v>160</v>
      </c>
      <c r="J785" s="3" t="s">
        <v>721</v>
      </c>
      <c r="K785" s="169">
        <v>44.0</v>
      </c>
      <c r="L785" s="169">
        <v>2.81727671125015</v>
      </c>
    </row>
    <row r="786">
      <c r="A786" s="3" t="s">
        <v>1331</v>
      </c>
      <c r="B786" s="3" t="s">
        <v>1322</v>
      </c>
      <c r="C786" s="3" t="s">
        <v>428</v>
      </c>
      <c r="D786" s="3" t="s">
        <v>194</v>
      </c>
      <c r="E786" s="3" t="s">
        <v>140</v>
      </c>
      <c r="F786" s="3" t="s">
        <v>55</v>
      </c>
      <c r="G786" s="3" t="s">
        <v>348</v>
      </c>
      <c r="H786" s="3" t="s">
        <v>359</v>
      </c>
      <c r="I786" s="3" t="s">
        <v>167</v>
      </c>
      <c r="J786" s="3" t="s">
        <v>721</v>
      </c>
      <c r="K786" s="169">
        <v>41.0</v>
      </c>
      <c r="L786" s="169">
        <v>3.02866021677259</v>
      </c>
    </row>
    <row r="787">
      <c r="A787" s="3" t="s">
        <v>1332</v>
      </c>
      <c r="B787" s="3" t="s">
        <v>1322</v>
      </c>
      <c r="C787" s="3" t="s">
        <v>428</v>
      </c>
      <c r="D787" s="3" t="s">
        <v>194</v>
      </c>
      <c r="E787" s="3" t="s">
        <v>140</v>
      </c>
      <c r="F787" s="3" t="s">
        <v>55</v>
      </c>
      <c r="G787" s="3" t="s">
        <v>348</v>
      </c>
      <c r="H787" s="3" t="s">
        <v>359</v>
      </c>
      <c r="I787" s="3" t="s">
        <v>355</v>
      </c>
      <c r="J787" s="3" t="s">
        <v>721</v>
      </c>
      <c r="K787" s="169">
        <v>40.0</v>
      </c>
      <c r="L787" s="169">
        <v>2.8316935296094</v>
      </c>
    </row>
    <row r="788">
      <c r="A788" s="3" t="s">
        <v>1333</v>
      </c>
      <c r="B788" s="3" t="s">
        <v>1316</v>
      </c>
      <c r="C788" s="3" t="s">
        <v>428</v>
      </c>
      <c r="D788" s="3" t="s">
        <v>194</v>
      </c>
      <c r="E788" s="3" t="s">
        <v>140</v>
      </c>
      <c r="F788" s="3" t="s">
        <v>55</v>
      </c>
      <c r="G788" s="3" t="s">
        <v>348</v>
      </c>
      <c r="H788" s="3" t="s">
        <v>349</v>
      </c>
      <c r="I788" s="3" t="s">
        <v>165</v>
      </c>
      <c r="J788" s="3" t="s">
        <v>721</v>
      </c>
      <c r="K788" s="169">
        <v>33.0</v>
      </c>
      <c r="L788" s="169">
        <v>2.57383424052988</v>
      </c>
    </row>
    <row r="789">
      <c r="A789" s="3" t="s">
        <v>1334</v>
      </c>
      <c r="B789" s="3" t="s">
        <v>1319</v>
      </c>
      <c r="C789" s="3" t="s">
        <v>428</v>
      </c>
      <c r="D789" s="3" t="s">
        <v>194</v>
      </c>
      <c r="E789" s="3" t="s">
        <v>140</v>
      </c>
      <c r="F789" s="3" t="s">
        <v>55</v>
      </c>
      <c r="G789" s="3" t="s">
        <v>348</v>
      </c>
      <c r="H789" s="3" t="s">
        <v>353</v>
      </c>
      <c r="I789" s="3" t="s">
        <v>355</v>
      </c>
      <c r="J789" s="3" t="s">
        <v>721</v>
      </c>
      <c r="K789" s="169">
        <v>44.0</v>
      </c>
      <c r="L789" s="169">
        <v>2.98898897486539</v>
      </c>
    </row>
    <row r="790">
      <c r="A790" s="3" t="s">
        <v>1335</v>
      </c>
      <c r="B790" s="3" t="s">
        <v>1319</v>
      </c>
      <c r="C790" s="3" t="s">
        <v>428</v>
      </c>
      <c r="D790" s="3" t="s">
        <v>194</v>
      </c>
      <c r="E790" s="3" t="s">
        <v>140</v>
      </c>
      <c r="F790" s="3" t="s">
        <v>55</v>
      </c>
      <c r="G790" s="3" t="s">
        <v>348</v>
      </c>
      <c r="H790" s="3" t="s">
        <v>353</v>
      </c>
      <c r="I790" s="3" t="s">
        <v>165</v>
      </c>
      <c r="J790" s="3" t="s">
        <v>721</v>
      </c>
      <c r="K790" s="169">
        <v>40.0</v>
      </c>
      <c r="L790" s="169">
        <v>2.93252083463685</v>
      </c>
    </row>
    <row r="791">
      <c r="A791" s="3" t="s">
        <v>1336</v>
      </c>
      <c r="B791" s="3" t="s">
        <v>1337</v>
      </c>
      <c r="C791" s="3" t="s">
        <v>428</v>
      </c>
      <c r="D791" s="3" t="s">
        <v>194</v>
      </c>
      <c r="E791" s="3" t="s">
        <v>140</v>
      </c>
      <c r="F791" s="3" t="s">
        <v>55</v>
      </c>
      <c r="G791" s="3" t="s">
        <v>356</v>
      </c>
      <c r="H791" s="3" t="s">
        <v>376</v>
      </c>
      <c r="I791" s="3" t="s">
        <v>157</v>
      </c>
      <c r="J791" s="3" t="s">
        <v>721</v>
      </c>
      <c r="K791" s="169">
        <v>40.0</v>
      </c>
      <c r="L791" s="169">
        <v>2.83809661689461</v>
      </c>
    </row>
    <row r="792">
      <c r="A792" s="3" t="s">
        <v>1338</v>
      </c>
      <c r="B792" s="3" t="s">
        <v>1339</v>
      </c>
      <c r="C792" s="3" t="s">
        <v>428</v>
      </c>
      <c r="D792" s="3" t="s">
        <v>194</v>
      </c>
      <c r="E792" s="3" t="s">
        <v>140</v>
      </c>
      <c r="F792" s="3" t="s">
        <v>55</v>
      </c>
      <c r="G792" s="3" t="s">
        <v>356</v>
      </c>
      <c r="H792" s="3" t="s">
        <v>454</v>
      </c>
      <c r="I792" s="3" t="s">
        <v>165</v>
      </c>
      <c r="J792" s="3" t="s">
        <v>721</v>
      </c>
      <c r="K792" s="169">
        <v>41.0</v>
      </c>
      <c r="L792" s="169">
        <v>2.85284975977324</v>
      </c>
    </row>
    <row r="793">
      <c r="A793" s="3" t="s">
        <v>1340</v>
      </c>
      <c r="B793" s="3" t="s">
        <v>1339</v>
      </c>
      <c r="C793" s="3" t="s">
        <v>428</v>
      </c>
      <c r="D793" s="3" t="s">
        <v>194</v>
      </c>
      <c r="E793" s="3" t="s">
        <v>140</v>
      </c>
      <c r="F793" s="3" t="s">
        <v>55</v>
      </c>
      <c r="G793" s="3" t="s">
        <v>356</v>
      </c>
      <c r="H793" s="3" t="s">
        <v>454</v>
      </c>
      <c r="I793" s="3" t="s">
        <v>157</v>
      </c>
      <c r="J793" s="3" t="s">
        <v>721</v>
      </c>
      <c r="K793" s="169">
        <v>44.0</v>
      </c>
      <c r="L793" s="169">
        <v>2.94064461790668</v>
      </c>
    </row>
    <row r="794">
      <c r="A794" s="3" t="s">
        <v>1341</v>
      </c>
      <c r="B794" s="3" t="s">
        <v>1339</v>
      </c>
      <c r="C794" s="3" t="s">
        <v>428</v>
      </c>
      <c r="D794" s="3" t="s">
        <v>194</v>
      </c>
      <c r="E794" s="3" t="s">
        <v>140</v>
      </c>
      <c r="F794" s="3" t="s">
        <v>55</v>
      </c>
      <c r="G794" s="3" t="s">
        <v>356</v>
      </c>
      <c r="H794" s="3" t="s">
        <v>454</v>
      </c>
      <c r="I794" s="3" t="s">
        <v>160</v>
      </c>
      <c r="J794" s="3" t="s">
        <v>721</v>
      </c>
      <c r="K794" s="169">
        <v>42.0</v>
      </c>
      <c r="L794" s="169">
        <v>2.75602144662326</v>
      </c>
    </row>
    <row r="795">
      <c r="A795" s="3" t="s">
        <v>1342</v>
      </c>
      <c r="B795" s="3" t="s">
        <v>1339</v>
      </c>
      <c r="C795" s="3" t="s">
        <v>428</v>
      </c>
      <c r="D795" s="3" t="s">
        <v>194</v>
      </c>
      <c r="E795" s="3" t="s">
        <v>140</v>
      </c>
      <c r="F795" s="3" t="s">
        <v>55</v>
      </c>
      <c r="G795" s="3" t="s">
        <v>356</v>
      </c>
      <c r="H795" s="3" t="s">
        <v>454</v>
      </c>
      <c r="I795" s="3" t="s">
        <v>153</v>
      </c>
      <c r="J795" s="3" t="s">
        <v>721</v>
      </c>
      <c r="K795" s="169">
        <v>41.0</v>
      </c>
      <c r="L795" s="169">
        <v>2.86511331701048</v>
      </c>
    </row>
    <row r="796">
      <c r="A796" s="3" t="s">
        <v>1343</v>
      </c>
      <c r="B796" s="3" t="s">
        <v>1337</v>
      </c>
      <c r="C796" s="3" t="s">
        <v>428</v>
      </c>
      <c r="D796" s="3" t="s">
        <v>194</v>
      </c>
      <c r="E796" s="3" t="s">
        <v>140</v>
      </c>
      <c r="F796" s="3" t="s">
        <v>55</v>
      </c>
      <c r="G796" s="3" t="s">
        <v>356</v>
      </c>
      <c r="H796" s="3" t="s">
        <v>376</v>
      </c>
      <c r="I796" s="3" t="s">
        <v>153</v>
      </c>
      <c r="J796" s="3" t="s">
        <v>721</v>
      </c>
      <c r="K796" s="169">
        <v>37.0</v>
      </c>
      <c r="L796" s="169">
        <v>2.59441973316816</v>
      </c>
    </row>
    <row r="797">
      <c r="A797" s="3" t="s">
        <v>1344</v>
      </c>
      <c r="B797" s="3" t="s">
        <v>1337</v>
      </c>
      <c r="C797" s="3" t="s">
        <v>428</v>
      </c>
      <c r="D797" s="3" t="s">
        <v>194</v>
      </c>
      <c r="E797" s="3" t="s">
        <v>140</v>
      </c>
      <c r="F797" s="3" t="s">
        <v>55</v>
      </c>
      <c r="G797" s="3" t="s">
        <v>356</v>
      </c>
      <c r="H797" s="3" t="s">
        <v>376</v>
      </c>
      <c r="I797" s="3" t="s">
        <v>167</v>
      </c>
      <c r="J797" s="3" t="s">
        <v>721</v>
      </c>
      <c r="K797" s="169">
        <v>33.0</v>
      </c>
      <c r="L797" s="169">
        <v>2.60854920373418</v>
      </c>
    </row>
    <row r="798">
      <c r="A798" s="3" t="s">
        <v>1345</v>
      </c>
      <c r="B798" s="3" t="s">
        <v>1339</v>
      </c>
      <c r="C798" s="3" t="s">
        <v>428</v>
      </c>
      <c r="D798" s="3" t="s">
        <v>194</v>
      </c>
      <c r="E798" s="3" t="s">
        <v>140</v>
      </c>
      <c r="F798" s="3" t="s">
        <v>55</v>
      </c>
      <c r="G798" s="3" t="s">
        <v>356</v>
      </c>
      <c r="H798" s="3" t="s">
        <v>454</v>
      </c>
      <c r="I798" s="3" t="s">
        <v>167</v>
      </c>
      <c r="J798" s="3" t="s">
        <v>721</v>
      </c>
      <c r="K798" s="169">
        <v>37.0</v>
      </c>
      <c r="L798" s="169">
        <v>2.72124824701749</v>
      </c>
    </row>
    <row r="799">
      <c r="A799" s="3" t="s">
        <v>1346</v>
      </c>
      <c r="B799" s="3" t="s">
        <v>1337</v>
      </c>
      <c r="C799" s="3" t="s">
        <v>428</v>
      </c>
      <c r="D799" s="3" t="s">
        <v>194</v>
      </c>
      <c r="E799" s="3" t="s">
        <v>140</v>
      </c>
      <c r="F799" s="3" t="s">
        <v>55</v>
      </c>
      <c r="G799" s="3" t="s">
        <v>356</v>
      </c>
      <c r="H799" s="3" t="s">
        <v>376</v>
      </c>
      <c r="I799" s="3" t="s">
        <v>355</v>
      </c>
      <c r="J799" s="3" t="s">
        <v>721</v>
      </c>
      <c r="K799" s="169">
        <v>36.0</v>
      </c>
      <c r="L799" s="169">
        <v>2.67117920881631</v>
      </c>
    </row>
    <row r="800">
      <c r="A800" s="3" t="s">
        <v>1347</v>
      </c>
      <c r="B800" s="3" t="s">
        <v>1339</v>
      </c>
      <c r="C800" s="3" t="s">
        <v>428</v>
      </c>
      <c r="D800" s="3" t="s">
        <v>194</v>
      </c>
      <c r="E800" s="3" t="s">
        <v>140</v>
      </c>
      <c r="F800" s="3" t="s">
        <v>55</v>
      </c>
      <c r="G800" s="3" t="s">
        <v>356</v>
      </c>
      <c r="H800" s="3" t="s">
        <v>454</v>
      </c>
      <c r="I800" s="3" t="s">
        <v>355</v>
      </c>
      <c r="J800" s="3" t="s">
        <v>721</v>
      </c>
      <c r="K800" s="169">
        <v>37.0</v>
      </c>
      <c r="L800" s="169">
        <v>2.7200987457679</v>
      </c>
    </row>
    <row r="801">
      <c r="A801" s="3" t="s">
        <v>1348</v>
      </c>
      <c r="B801" s="3" t="s">
        <v>1349</v>
      </c>
      <c r="C801" s="3" t="s">
        <v>428</v>
      </c>
      <c r="D801" s="3" t="s">
        <v>194</v>
      </c>
      <c r="E801" s="3" t="s">
        <v>140</v>
      </c>
      <c r="F801" s="3" t="s">
        <v>55</v>
      </c>
      <c r="H801" s="3" t="s">
        <v>134</v>
      </c>
      <c r="I801" s="3" t="s">
        <v>146</v>
      </c>
      <c r="J801" s="3" t="s">
        <v>721</v>
      </c>
      <c r="K801" s="169">
        <v>44.0</v>
      </c>
      <c r="L801" s="169">
        <v>2.79998692173744</v>
      </c>
    </row>
    <row r="802">
      <c r="A802" s="3" t="s">
        <v>1350</v>
      </c>
      <c r="B802" s="3" t="s">
        <v>1349</v>
      </c>
      <c r="C802" s="3" t="s">
        <v>428</v>
      </c>
      <c r="D802" s="3" t="s">
        <v>194</v>
      </c>
      <c r="E802" s="3" t="s">
        <v>140</v>
      </c>
      <c r="F802" s="3" t="s">
        <v>55</v>
      </c>
      <c r="H802" s="3" t="s">
        <v>134</v>
      </c>
      <c r="I802" s="3" t="s">
        <v>144</v>
      </c>
      <c r="J802" s="3" t="s">
        <v>721</v>
      </c>
      <c r="K802" s="169">
        <v>72.0</v>
      </c>
      <c r="L802" s="169">
        <v>3.32467389834735</v>
      </c>
    </row>
    <row r="803">
      <c r="A803" s="3" t="s">
        <v>1351</v>
      </c>
      <c r="B803" s="3" t="s">
        <v>1352</v>
      </c>
      <c r="C803" s="3" t="s">
        <v>428</v>
      </c>
      <c r="D803" s="3" t="s">
        <v>194</v>
      </c>
      <c r="E803" s="3" t="s">
        <v>140</v>
      </c>
      <c r="F803" s="3" t="s">
        <v>55</v>
      </c>
      <c r="H803" s="3" t="s">
        <v>148</v>
      </c>
      <c r="I803" s="3" t="s">
        <v>149</v>
      </c>
      <c r="J803" s="3" t="s">
        <v>721</v>
      </c>
      <c r="K803" s="169">
        <v>39.0</v>
      </c>
      <c r="L803" s="169">
        <v>3.22683903176299</v>
      </c>
    </row>
    <row r="804">
      <c r="A804" s="3" t="s">
        <v>1353</v>
      </c>
      <c r="B804" s="3" t="s">
        <v>1349</v>
      </c>
      <c r="C804" s="3" t="s">
        <v>428</v>
      </c>
      <c r="D804" s="3" t="s">
        <v>194</v>
      </c>
      <c r="E804" s="3" t="s">
        <v>140</v>
      </c>
      <c r="F804" s="3" t="s">
        <v>55</v>
      </c>
      <c r="H804" s="3" t="s">
        <v>134</v>
      </c>
      <c r="I804" s="3" t="s">
        <v>141</v>
      </c>
      <c r="J804" s="3" t="s">
        <v>721</v>
      </c>
      <c r="K804" s="169">
        <v>35.0</v>
      </c>
      <c r="L804" s="169">
        <v>2.42758165537835</v>
      </c>
    </row>
    <row r="805">
      <c r="A805" s="3" t="s">
        <v>1354</v>
      </c>
      <c r="B805" s="3" t="s">
        <v>1349</v>
      </c>
      <c r="C805" s="3" t="s">
        <v>428</v>
      </c>
      <c r="D805" s="3" t="s">
        <v>194</v>
      </c>
      <c r="E805" s="3" t="s">
        <v>140</v>
      </c>
      <c r="F805" s="3" t="s">
        <v>55</v>
      </c>
      <c r="H805" s="3" t="s">
        <v>134</v>
      </c>
      <c r="I805" s="3" t="s">
        <v>135</v>
      </c>
      <c r="J805" s="3" t="s">
        <v>721</v>
      </c>
      <c r="K805" s="169">
        <v>42.0</v>
      </c>
      <c r="L805" s="169">
        <v>2.66546583894437</v>
      </c>
    </row>
    <row r="806">
      <c r="A806" s="3" t="s">
        <v>1355</v>
      </c>
      <c r="B806" s="3" t="s">
        <v>1356</v>
      </c>
      <c r="C806" s="3" t="s">
        <v>428</v>
      </c>
      <c r="D806" s="3" t="s">
        <v>194</v>
      </c>
      <c r="E806" s="3" t="s">
        <v>140</v>
      </c>
      <c r="F806" s="3" t="s">
        <v>55</v>
      </c>
      <c r="H806" s="3" t="s">
        <v>171</v>
      </c>
      <c r="I806" s="3" t="s">
        <v>172</v>
      </c>
      <c r="J806" s="3" t="s">
        <v>721</v>
      </c>
      <c r="K806" s="169">
        <v>0.0</v>
      </c>
      <c r="L806" s="169">
        <v>0.0</v>
      </c>
    </row>
    <row r="807">
      <c r="A807" s="3" t="s">
        <v>1357</v>
      </c>
      <c r="B807" s="3" t="s">
        <v>1349</v>
      </c>
      <c r="C807" s="3" t="s">
        <v>428</v>
      </c>
      <c r="D807" s="3" t="s">
        <v>194</v>
      </c>
      <c r="E807" s="3" t="s">
        <v>140</v>
      </c>
      <c r="F807" s="3" t="s">
        <v>55</v>
      </c>
      <c r="H807" s="3" t="s">
        <v>134</v>
      </c>
      <c r="I807" s="3" t="s">
        <v>139</v>
      </c>
      <c r="J807" s="3" t="s">
        <v>721</v>
      </c>
      <c r="K807" s="169">
        <v>0.0</v>
      </c>
      <c r="L807" s="169">
        <v>0.0</v>
      </c>
    </row>
    <row r="808">
      <c r="A808" s="3" t="s">
        <v>1358</v>
      </c>
      <c r="B808" s="3" t="s">
        <v>1352</v>
      </c>
      <c r="C808" s="3" t="s">
        <v>428</v>
      </c>
      <c r="D808" s="3" t="s">
        <v>194</v>
      </c>
      <c r="E808" s="3" t="s">
        <v>140</v>
      </c>
      <c r="F808" s="3" t="s">
        <v>55</v>
      </c>
      <c r="H808" s="3" t="s">
        <v>148</v>
      </c>
      <c r="I808" s="3" t="s">
        <v>141</v>
      </c>
      <c r="J808" s="3" t="s">
        <v>721</v>
      </c>
      <c r="K808" s="169">
        <v>0.0</v>
      </c>
      <c r="L808" s="169">
        <v>0.0</v>
      </c>
    </row>
    <row r="809">
      <c r="A809" s="3" t="s">
        <v>1359</v>
      </c>
      <c r="B809" s="3" t="s">
        <v>1360</v>
      </c>
      <c r="D809" s="3" t="s">
        <v>245</v>
      </c>
      <c r="E809" s="3" t="s">
        <v>245</v>
      </c>
      <c r="F809" s="3" t="s">
        <v>76</v>
      </c>
      <c r="G809" s="3" t="s">
        <v>348</v>
      </c>
      <c r="H809" s="3" t="s">
        <v>353</v>
      </c>
      <c r="I809" s="3" t="s">
        <v>153</v>
      </c>
      <c r="J809" s="3" t="s">
        <v>1361</v>
      </c>
      <c r="K809" s="169">
        <v>47.0</v>
      </c>
      <c r="L809" s="169">
        <v>3.03340546273957</v>
      </c>
    </row>
    <row r="810">
      <c r="A810" s="3" t="s">
        <v>1362</v>
      </c>
      <c r="B810" s="3" t="s">
        <v>1360</v>
      </c>
      <c r="D810" s="3" t="s">
        <v>245</v>
      </c>
      <c r="E810" s="3" t="s">
        <v>245</v>
      </c>
      <c r="F810" s="3" t="s">
        <v>76</v>
      </c>
      <c r="G810" s="3" t="s">
        <v>348</v>
      </c>
      <c r="H810" s="3" t="s">
        <v>353</v>
      </c>
      <c r="I810" s="3" t="s">
        <v>355</v>
      </c>
      <c r="J810" s="3" t="s">
        <v>1361</v>
      </c>
      <c r="K810" s="169">
        <v>45.0</v>
      </c>
      <c r="L810" s="169">
        <v>2.98704482122795</v>
      </c>
    </row>
    <row r="811">
      <c r="A811" s="3" t="s">
        <v>1363</v>
      </c>
      <c r="B811" s="3" t="s">
        <v>1364</v>
      </c>
      <c r="D811" s="3" t="s">
        <v>245</v>
      </c>
      <c r="E811" s="3" t="s">
        <v>245</v>
      </c>
      <c r="F811" s="3" t="s">
        <v>76</v>
      </c>
      <c r="G811" s="3" t="s">
        <v>348</v>
      </c>
      <c r="H811" s="3" t="s">
        <v>349</v>
      </c>
      <c r="I811" s="3" t="s">
        <v>157</v>
      </c>
      <c r="J811" s="3" t="s">
        <v>1361</v>
      </c>
      <c r="K811" s="169">
        <v>23.0</v>
      </c>
      <c r="L811" s="169">
        <v>2.09269212634543</v>
      </c>
    </row>
    <row r="812">
      <c r="A812" s="3" t="s">
        <v>1365</v>
      </c>
      <c r="B812" s="3" t="s">
        <v>1366</v>
      </c>
      <c r="D812" s="3" t="s">
        <v>245</v>
      </c>
      <c r="E812" s="3" t="s">
        <v>245</v>
      </c>
      <c r="F812" s="3" t="s">
        <v>76</v>
      </c>
      <c r="G812" s="3" t="s">
        <v>348</v>
      </c>
      <c r="H812" s="3" t="s">
        <v>359</v>
      </c>
      <c r="I812" s="3" t="s">
        <v>167</v>
      </c>
      <c r="J812" s="3" t="s">
        <v>1361</v>
      </c>
      <c r="K812" s="169">
        <v>45.0</v>
      </c>
      <c r="L812" s="169">
        <v>2.89368545613811</v>
      </c>
    </row>
    <row r="813">
      <c r="A813" s="3" t="s">
        <v>1367</v>
      </c>
      <c r="B813" s="3" t="s">
        <v>1366</v>
      </c>
      <c r="D813" s="3" t="s">
        <v>245</v>
      </c>
      <c r="E813" s="3" t="s">
        <v>245</v>
      </c>
      <c r="F813" s="3" t="s">
        <v>76</v>
      </c>
      <c r="G813" s="3" t="s">
        <v>348</v>
      </c>
      <c r="H813" s="3" t="s">
        <v>359</v>
      </c>
      <c r="I813" s="3" t="s">
        <v>355</v>
      </c>
      <c r="J813" s="3" t="s">
        <v>1361</v>
      </c>
      <c r="K813" s="169">
        <v>56.0</v>
      </c>
      <c r="L813" s="169">
        <v>3.13107733757013</v>
      </c>
    </row>
    <row r="814">
      <c r="A814" s="3" t="s">
        <v>1368</v>
      </c>
      <c r="B814" s="3" t="s">
        <v>1364</v>
      </c>
      <c r="D814" s="3" t="s">
        <v>245</v>
      </c>
      <c r="E814" s="3" t="s">
        <v>245</v>
      </c>
      <c r="F814" s="3" t="s">
        <v>76</v>
      </c>
      <c r="G814" s="3" t="s">
        <v>348</v>
      </c>
      <c r="H814" s="3" t="s">
        <v>349</v>
      </c>
      <c r="I814" s="3" t="s">
        <v>160</v>
      </c>
      <c r="J814" s="3" t="s">
        <v>1361</v>
      </c>
      <c r="K814" s="169">
        <v>24.0</v>
      </c>
      <c r="L814" s="169">
        <v>2.17027892498823</v>
      </c>
    </row>
    <row r="815">
      <c r="A815" s="3" t="s">
        <v>1369</v>
      </c>
      <c r="B815" s="3" t="s">
        <v>1364</v>
      </c>
      <c r="D815" s="3" t="s">
        <v>245</v>
      </c>
      <c r="E815" s="3" t="s">
        <v>245</v>
      </c>
      <c r="F815" s="3" t="s">
        <v>76</v>
      </c>
      <c r="G815" s="3" t="s">
        <v>348</v>
      </c>
      <c r="H815" s="3" t="s">
        <v>349</v>
      </c>
      <c r="I815" s="3" t="s">
        <v>153</v>
      </c>
      <c r="J815" s="3" t="s">
        <v>1361</v>
      </c>
      <c r="K815" s="169">
        <v>25.0</v>
      </c>
      <c r="L815" s="169">
        <v>2.16899543075742</v>
      </c>
    </row>
    <row r="816">
      <c r="A816" s="3" t="s">
        <v>1370</v>
      </c>
      <c r="B816" s="3" t="s">
        <v>1360</v>
      </c>
      <c r="D816" s="3" t="s">
        <v>245</v>
      </c>
      <c r="E816" s="3" t="s">
        <v>245</v>
      </c>
      <c r="F816" s="3" t="s">
        <v>76</v>
      </c>
      <c r="G816" s="3" t="s">
        <v>348</v>
      </c>
      <c r="H816" s="3" t="s">
        <v>353</v>
      </c>
      <c r="I816" s="3" t="s">
        <v>167</v>
      </c>
      <c r="J816" s="3" t="s">
        <v>1361</v>
      </c>
      <c r="K816" s="169">
        <v>32.0</v>
      </c>
      <c r="L816" s="169">
        <v>2.37228062927169</v>
      </c>
    </row>
    <row r="817">
      <c r="A817" s="3" t="s">
        <v>1371</v>
      </c>
      <c r="B817" s="3" t="s">
        <v>1360</v>
      </c>
      <c r="D817" s="3" t="s">
        <v>245</v>
      </c>
      <c r="E817" s="3" t="s">
        <v>245</v>
      </c>
      <c r="F817" s="3" t="s">
        <v>76</v>
      </c>
      <c r="G817" s="3" t="s">
        <v>348</v>
      </c>
      <c r="H817" s="3" t="s">
        <v>353</v>
      </c>
      <c r="I817" s="3" t="s">
        <v>157</v>
      </c>
      <c r="J817" s="3" t="s">
        <v>1361</v>
      </c>
      <c r="K817" s="169">
        <v>27.0</v>
      </c>
      <c r="L817" s="169">
        <v>2.30417745242916</v>
      </c>
    </row>
    <row r="818">
      <c r="A818" s="3" t="s">
        <v>1372</v>
      </c>
      <c r="B818" s="3" t="s">
        <v>1360</v>
      </c>
      <c r="D818" s="3" t="s">
        <v>245</v>
      </c>
      <c r="E818" s="3" t="s">
        <v>245</v>
      </c>
      <c r="F818" s="3" t="s">
        <v>76</v>
      </c>
      <c r="G818" s="3" t="s">
        <v>348</v>
      </c>
      <c r="H818" s="3" t="s">
        <v>353</v>
      </c>
      <c r="I818" s="3" t="s">
        <v>160</v>
      </c>
      <c r="J818" s="3" t="s">
        <v>1361</v>
      </c>
      <c r="K818" s="169">
        <v>26.0</v>
      </c>
      <c r="L818" s="169">
        <v>2.28412057003639</v>
      </c>
    </row>
    <row r="819">
      <c r="A819" s="3" t="s">
        <v>1373</v>
      </c>
      <c r="B819" s="3" t="s">
        <v>1360</v>
      </c>
      <c r="D819" s="3" t="s">
        <v>245</v>
      </c>
      <c r="E819" s="3" t="s">
        <v>245</v>
      </c>
      <c r="F819" s="3" t="s">
        <v>76</v>
      </c>
      <c r="G819" s="3" t="s">
        <v>348</v>
      </c>
      <c r="H819" s="3" t="s">
        <v>353</v>
      </c>
      <c r="I819" s="3" t="s">
        <v>165</v>
      </c>
      <c r="J819" s="3" t="s">
        <v>1361</v>
      </c>
      <c r="K819" s="169">
        <v>37.0</v>
      </c>
      <c r="L819" s="169">
        <v>2.60743855754434</v>
      </c>
    </row>
    <row r="820">
      <c r="A820" s="3" t="s">
        <v>1374</v>
      </c>
      <c r="B820" s="3" t="s">
        <v>1364</v>
      </c>
      <c r="D820" s="3" t="s">
        <v>245</v>
      </c>
      <c r="E820" s="3" t="s">
        <v>245</v>
      </c>
      <c r="F820" s="3" t="s">
        <v>76</v>
      </c>
      <c r="G820" s="3" t="s">
        <v>348</v>
      </c>
      <c r="H820" s="3" t="s">
        <v>349</v>
      </c>
      <c r="I820" s="3" t="s">
        <v>165</v>
      </c>
      <c r="J820" s="3" t="s">
        <v>1361</v>
      </c>
      <c r="K820" s="169">
        <v>22.0</v>
      </c>
      <c r="L820" s="169">
        <v>2.06743965532783</v>
      </c>
    </row>
    <row r="821">
      <c r="A821" s="3" t="s">
        <v>1375</v>
      </c>
      <c r="B821" s="3" t="s">
        <v>1366</v>
      </c>
      <c r="D821" s="3" t="s">
        <v>245</v>
      </c>
      <c r="E821" s="3" t="s">
        <v>245</v>
      </c>
      <c r="F821" s="3" t="s">
        <v>76</v>
      </c>
      <c r="G821" s="3" t="s">
        <v>348</v>
      </c>
      <c r="H821" s="3" t="s">
        <v>359</v>
      </c>
      <c r="I821" s="3" t="s">
        <v>160</v>
      </c>
      <c r="J821" s="3" t="s">
        <v>1361</v>
      </c>
      <c r="K821" s="169">
        <v>34.0</v>
      </c>
      <c r="L821" s="169">
        <v>2.47029213539007</v>
      </c>
    </row>
    <row r="822">
      <c r="A822" s="3" t="s">
        <v>1376</v>
      </c>
      <c r="B822" s="3" t="s">
        <v>1364</v>
      </c>
      <c r="D822" s="3" t="s">
        <v>245</v>
      </c>
      <c r="E822" s="3" t="s">
        <v>245</v>
      </c>
      <c r="F822" s="3" t="s">
        <v>76</v>
      </c>
      <c r="G822" s="3" t="s">
        <v>348</v>
      </c>
      <c r="H822" s="3" t="s">
        <v>349</v>
      </c>
      <c r="I822" s="3" t="s">
        <v>163</v>
      </c>
      <c r="J822" s="3" t="s">
        <v>1361</v>
      </c>
      <c r="K822" s="169">
        <v>36.0</v>
      </c>
      <c r="L822" s="169">
        <v>2.84787323851682</v>
      </c>
    </row>
    <row r="823">
      <c r="A823" s="3" t="s">
        <v>1377</v>
      </c>
      <c r="B823" s="3" t="s">
        <v>1364</v>
      </c>
      <c r="D823" s="3" t="s">
        <v>245</v>
      </c>
      <c r="E823" s="3" t="s">
        <v>245</v>
      </c>
      <c r="F823" s="3" t="s">
        <v>76</v>
      </c>
      <c r="G823" s="3" t="s">
        <v>348</v>
      </c>
      <c r="H823" s="3" t="s">
        <v>349</v>
      </c>
      <c r="I823" s="3" t="s">
        <v>167</v>
      </c>
      <c r="J823" s="3" t="s">
        <v>1361</v>
      </c>
      <c r="K823" s="169">
        <v>24.0</v>
      </c>
      <c r="L823" s="169">
        <v>2.18408704553968</v>
      </c>
    </row>
    <row r="824">
      <c r="A824" s="3" t="s">
        <v>1378</v>
      </c>
      <c r="B824" s="3" t="s">
        <v>1379</v>
      </c>
      <c r="D824" s="3" t="s">
        <v>245</v>
      </c>
      <c r="E824" s="3" t="s">
        <v>245</v>
      </c>
      <c r="F824" s="3" t="s">
        <v>66</v>
      </c>
      <c r="G824" s="3" t="s">
        <v>348</v>
      </c>
      <c r="H824" s="3" t="s">
        <v>359</v>
      </c>
      <c r="I824" s="3" t="s">
        <v>167</v>
      </c>
      <c r="J824" s="3" t="s">
        <v>1139</v>
      </c>
      <c r="K824" s="169">
        <v>11.0</v>
      </c>
      <c r="L824" s="169">
        <v>1.89067607191898</v>
      </c>
    </row>
    <row r="825">
      <c r="A825" s="3" t="s">
        <v>1380</v>
      </c>
      <c r="B825" s="3" t="s">
        <v>1379</v>
      </c>
      <c r="D825" s="3" t="s">
        <v>245</v>
      </c>
      <c r="E825" s="3" t="s">
        <v>245</v>
      </c>
      <c r="F825" s="3" t="s">
        <v>66</v>
      </c>
      <c r="G825" s="3" t="s">
        <v>348</v>
      </c>
      <c r="H825" s="3" t="s">
        <v>359</v>
      </c>
      <c r="I825" s="3" t="s">
        <v>153</v>
      </c>
      <c r="J825" s="3" t="s">
        <v>1139</v>
      </c>
      <c r="K825" s="169">
        <v>22.0</v>
      </c>
      <c r="L825" s="169">
        <v>2.63244632025898</v>
      </c>
    </row>
    <row r="826">
      <c r="A826" s="3" t="s">
        <v>1381</v>
      </c>
      <c r="B826" s="3" t="s">
        <v>1382</v>
      </c>
      <c r="D826" s="3" t="s">
        <v>245</v>
      </c>
      <c r="E826" s="3" t="s">
        <v>245</v>
      </c>
      <c r="F826" s="3" t="s">
        <v>66</v>
      </c>
      <c r="G826" s="3" t="s">
        <v>348</v>
      </c>
      <c r="H826" s="3" t="s">
        <v>349</v>
      </c>
      <c r="I826" s="3" t="s">
        <v>153</v>
      </c>
      <c r="J826" s="3" t="s">
        <v>1139</v>
      </c>
      <c r="K826" s="169">
        <v>24.0</v>
      </c>
      <c r="L826" s="169">
        <v>2.18556930143361</v>
      </c>
    </row>
    <row r="827">
      <c r="A827" s="3" t="s">
        <v>1383</v>
      </c>
      <c r="B827" s="3" t="s">
        <v>1366</v>
      </c>
      <c r="D827" s="3" t="s">
        <v>245</v>
      </c>
      <c r="E827" s="3" t="s">
        <v>245</v>
      </c>
      <c r="F827" s="3" t="s">
        <v>76</v>
      </c>
      <c r="G827" s="3" t="s">
        <v>348</v>
      </c>
      <c r="H827" s="3" t="s">
        <v>359</v>
      </c>
      <c r="I827" s="3" t="s">
        <v>153</v>
      </c>
      <c r="J827" s="3" t="s">
        <v>1361</v>
      </c>
      <c r="K827" s="169">
        <v>17.0</v>
      </c>
      <c r="L827" s="169">
        <v>2.11541512908623</v>
      </c>
    </row>
    <row r="828">
      <c r="A828" s="3" t="s">
        <v>1384</v>
      </c>
      <c r="B828" s="3" t="s">
        <v>1366</v>
      </c>
      <c r="D828" s="3" t="s">
        <v>245</v>
      </c>
      <c r="E828" s="3" t="s">
        <v>245</v>
      </c>
      <c r="F828" s="3" t="s">
        <v>76</v>
      </c>
      <c r="G828" s="3" t="s">
        <v>348</v>
      </c>
      <c r="H828" s="3" t="s">
        <v>359</v>
      </c>
      <c r="I828" s="3" t="s">
        <v>165</v>
      </c>
      <c r="J828" s="3" t="s">
        <v>1361</v>
      </c>
      <c r="K828" s="169">
        <v>30.0</v>
      </c>
      <c r="L828" s="169">
        <v>2.43151415413705</v>
      </c>
    </row>
    <row r="829">
      <c r="A829" s="3" t="s">
        <v>1385</v>
      </c>
      <c r="B829" s="3" t="s">
        <v>1382</v>
      </c>
      <c r="D829" s="3" t="s">
        <v>245</v>
      </c>
      <c r="E829" s="3" t="s">
        <v>245</v>
      </c>
      <c r="F829" s="3" t="s">
        <v>66</v>
      </c>
      <c r="G829" s="3" t="s">
        <v>348</v>
      </c>
      <c r="H829" s="3" t="s">
        <v>349</v>
      </c>
      <c r="I829" s="3" t="s">
        <v>163</v>
      </c>
      <c r="J829" s="3" t="s">
        <v>1139</v>
      </c>
      <c r="K829" s="169">
        <v>8.0</v>
      </c>
      <c r="L829" s="169">
        <v>0.806135176776473</v>
      </c>
    </row>
    <row r="830">
      <c r="A830" s="3" t="s">
        <v>1386</v>
      </c>
      <c r="B830" s="3" t="s">
        <v>1382</v>
      </c>
      <c r="D830" s="3" t="s">
        <v>245</v>
      </c>
      <c r="E830" s="3" t="s">
        <v>245</v>
      </c>
      <c r="F830" s="3" t="s">
        <v>66</v>
      </c>
      <c r="G830" s="3" t="s">
        <v>348</v>
      </c>
      <c r="H830" s="3" t="s">
        <v>349</v>
      </c>
      <c r="I830" s="3" t="s">
        <v>165</v>
      </c>
      <c r="J830" s="3" t="s">
        <v>1139</v>
      </c>
      <c r="K830" s="169">
        <v>14.0</v>
      </c>
      <c r="L830" s="169">
        <v>2.38867905157106</v>
      </c>
    </row>
    <row r="831">
      <c r="A831" s="3" t="s">
        <v>1387</v>
      </c>
      <c r="B831" s="3" t="s">
        <v>1382</v>
      </c>
      <c r="D831" s="3" t="s">
        <v>245</v>
      </c>
      <c r="E831" s="3" t="s">
        <v>245</v>
      </c>
      <c r="F831" s="3" t="s">
        <v>66</v>
      </c>
      <c r="G831" s="3" t="s">
        <v>348</v>
      </c>
      <c r="H831" s="3" t="s">
        <v>349</v>
      </c>
      <c r="I831" s="3" t="s">
        <v>167</v>
      </c>
      <c r="J831" s="3" t="s">
        <v>1139</v>
      </c>
      <c r="K831" s="169">
        <v>0.0</v>
      </c>
      <c r="L831" s="169">
        <v>0.0</v>
      </c>
    </row>
    <row r="832">
      <c r="A832" s="3" t="s">
        <v>1388</v>
      </c>
      <c r="B832" s="3" t="s">
        <v>1382</v>
      </c>
      <c r="D832" s="3" t="s">
        <v>245</v>
      </c>
      <c r="E832" s="3" t="s">
        <v>245</v>
      </c>
      <c r="F832" s="3" t="s">
        <v>66</v>
      </c>
      <c r="G832" s="3" t="s">
        <v>348</v>
      </c>
      <c r="H832" s="3" t="s">
        <v>349</v>
      </c>
      <c r="I832" s="3" t="s">
        <v>160</v>
      </c>
      <c r="J832" s="3" t="s">
        <v>1139</v>
      </c>
      <c r="K832" s="169">
        <v>0.0</v>
      </c>
      <c r="L832" s="169">
        <v>0.0</v>
      </c>
    </row>
    <row r="833">
      <c r="A833" s="3" t="s">
        <v>1389</v>
      </c>
      <c r="B833" s="3" t="s">
        <v>1390</v>
      </c>
      <c r="D833" s="3" t="s">
        <v>245</v>
      </c>
      <c r="E833" s="3" t="s">
        <v>245</v>
      </c>
      <c r="F833" s="3" t="s">
        <v>66</v>
      </c>
      <c r="G833" s="3" t="s">
        <v>348</v>
      </c>
      <c r="H833" s="3" t="s">
        <v>353</v>
      </c>
      <c r="I833" s="3" t="s">
        <v>167</v>
      </c>
      <c r="J833" s="3" t="s">
        <v>1139</v>
      </c>
      <c r="K833" s="169">
        <v>0.0</v>
      </c>
      <c r="L833" s="169">
        <v>0.0</v>
      </c>
    </row>
    <row r="834">
      <c r="A834" s="3" t="s">
        <v>1391</v>
      </c>
      <c r="B834" s="3" t="s">
        <v>1379</v>
      </c>
      <c r="D834" s="3" t="s">
        <v>245</v>
      </c>
      <c r="E834" s="3" t="s">
        <v>245</v>
      </c>
      <c r="F834" s="3" t="s">
        <v>66</v>
      </c>
      <c r="G834" s="3" t="s">
        <v>348</v>
      </c>
      <c r="H834" s="3" t="s">
        <v>359</v>
      </c>
      <c r="I834" s="3" t="s">
        <v>355</v>
      </c>
      <c r="J834" s="3" t="s">
        <v>1139</v>
      </c>
      <c r="K834" s="169">
        <v>0.0</v>
      </c>
      <c r="L834" s="169">
        <v>0.0</v>
      </c>
    </row>
    <row r="835">
      <c r="A835" s="3" t="s">
        <v>1392</v>
      </c>
      <c r="B835" s="3" t="s">
        <v>1379</v>
      </c>
      <c r="D835" s="3" t="s">
        <v>245</v>
      </c>
      <c r="E835" s="3" t="s">
        <v>245</v>
      </c>
      <c r="F835" s="3" t="s">
        <v>66</v>
      </c>
      <c r="G835" s="3" t="s">
        <v>348</v>
      </c>
      <c r="H835" s="3" t="s">
        <v>359</v>
      </c>
      <c r="I835" s="3" t="s">
        <v>165</v>
      </c>
      <c r="J835" s="3" t="s">
        <v>1139</v>
      </c>
      <c r="K835" s="169">
        <v>0.0</v>
      </c>
      <c r="L835" s="169">
        <v>0.0</v>
      </c>
    </row>
    <row r="836">
      <c r="A836" s="3" t="s">
        <v>1393</v>
      </c>
      <c r="B836" s="3" t="s">
        <v>1390</v>
      </c>
      <c r="D836" s="3" t="s">
        <v>245</v>
      </c>
      <c r="E836" s="3" t="s">
        <v>245</v>
      </c>
      <c r="F836" s="3" t="s">
        <v>66</v>
      </c>
      <c r="G836" s="3" t="s">
        <v>348</v>
      </c>
      <c r="H836" s="3" t="s">
        <v>353</v>
      </c>
      <c r="I836" s="3" t="s">
        <v>153</v>
      </c>
      <c r="J836" s="3" t="s">
        <v>1139</v>
      </c>
      <c r="K836" s="169">
        <v>0.0</v>
      </c>
      <c r="L836" s="169">
        <v>0.0</v>
      </c>
    </row>
    <row r="837">
      <c r="A837" s="3" t="s">
        <v>1394</v>
      </c>
      <c r="B837" s="3" t="s">
        <v>1390</v>
      </c>
      <c r="D837" s="3" t="s">
        <v>245</v>
      </c>
      <c r="E837" s="3" t="s">
        <v>245</v>
      </c>
      <c r="F837" s="3" t="s">
        <v>66</v>
      </c>
      <c r="G837" s="3" t="s">
        <v>348</v>
      </c>
      <c r="H837" s="3" t="s">
        <v>353</v>
      </c>
      <c r="I837" s="3" t="s">
        <v>355</v>
      </c>
      <c r="J837" s="3" t="s">
        <v>1139</v>
      </c>
      <c r="K837" s="169">
        <v>0.0</v>
      </c>
      <c r="L837" s="169">
        <v>0.0</v>
      </c>
    </row>
    <row r="838">
      <c r="A838" s="3" t="s">
        <v>1395</v>
      </c>
      <c r="B838" s="3" t="s">
        <v>1390</v>
      </c>
      <c r="D838" s="3" t="s">
        <v>245</v>
      </c>
      <c r="E838" s="3" t="s">
        <v>245</v>
      </c>
      <c r="F838" s="3" t="s">
        <v>66</v>
      </c>
      <c r="G838" s="3" t="s">
        <v>348</v>
      </c>
      <c r="H838" s="3" t="s">
        <v>353</v>
      </c>
      <c r="I838" s="3" t="s">
        <v>165</v>
      </c>
      <c r="J838" s="3" t="s">
        <v>1139</v>
      </c>
      <c r="K838" s="169">
        <v>0.0</v>
      </c>
      <c r="L838" s="169">
        <v>0.0</v>
      </c>
    </row>
    <row r="839">
      <c r="A839" s="3" t="s">
        <v>1396</v>
      </c>
      <c r="B839" s="3" t="s">
        <v>1390</v>
      </c>
      <c r="D839" s="3" t="s">
        <v>245</v>
      </c>
      <c r="E839" s="3" t="s">
        <v>245</v>
      </c>
      <c r="F839" s="3" t="s">
        <v>66</v>
      </c>
      <c r="G839" s="3" t="s">
        <v>348</v>
      </c>
      <c r="H839" s="3" t="s">
        <v>353</v>
      </c>
      <c r="I839" s="3" t="s">
        <v>160</v>
      </c>
      <c r="J839" s="3" t="s">
        <v>1139</v>
      </c>
      <c r="K839" s="169">
        <v>0.0</v>
      </c>
      <c r="L839" s="169">
        <v>0.0</v>
      </c>
    </row>
    <row r="840">
      <c r="A840" s="3" t="s">
        <v>1397</v>
      </c>
      <c r="B840" s="3" t="s">
        <v>1379</v>
      </c>
      <c r="D840" s="3" t="s">
        <v>245</v>
      </c>
      <c r="E840" s="3" t="s">
        <v>245</v>
      </c>
      <c r="F840" s="3" t="s">
        <v>66</v>
      </c>
      <c r="G840" s="3" t="s">
        <v>348</v>
      </c>
      <c r="H840" s="3" t="s">
        <v>359</v>
      </c>
      <c r="I840" s="3" t="s">
        <v>160</v>
      </c>
      <c r="J840" s="3" t="s">
        <v>1139</v>
      </c>
      <c r="K840" s="169">
        <v>0.0</v>
      </c>
      <c r="L840" s="169">
        <v>0.0</v>
      </c>
    </row>
    <row r="841">
      <c r="A841" s="3" t="s">
        <v>1398</v>
      </c>
      <c r="B841" s="3" t="s">
        <v>1399</v>
      </c>
      <c r="D841" s="3" t="s">
        <v>245</v>
      </c>
      <c r="E841" s="3" t="s">
        <v>245</v>
      </c>
      <c r="F841" s="3" t="s">
        <v>76</v>
      </c>
      <c r="G841" s="3" t="s">
        <v>356</v>
      </c>
      <c r="H841" s="3" t="s">
        <v>376</v>
      </c>
      <c r="I841" s="3" t="s">
        <v>167</v>
      </c>
      <c r="J841" s="3" t="s">
        <v>1361</v>
      </c>
      <c r="K841" s="169">
        <v>34.0</v>
      </c>
      <c r="L841" s="169">
        <v>2.70748875183546</v>
      </c>
    </row>
    <row r="842">
      <c r="A842" s="3" t="s">
        <v>1400</v>
      </c>
      <c r="B842" s="3" t="s">
        <v>1401</v>
      </c>
      <c r="D842" s="3" t="s">
        <v>245</v>
      </c>
      <c r="E842" s="3" t="s">
        <v>245</v>
      </c>
      <c r="F842" s="3" t="s">
        <v>66</v>
      </c>
      <c r="G842" s="3" t="s">
        <v>356</v>
      </c>
      <c r="H842" s="3" t="s">
        <v>376</v>
      </c>
      <c r="I842" s="3" t="s">
        <v>153</v>
      </c>
      <c r="J842" s="3" t="s">
        <v>1139</v>
      </c>
      <c r="K842" s="169">
        <v>21.0</v>
      </c>
      <c r="L842" s="169">
        <v>1.54803550895196</v>
      </c>
    </row>
    <row r="843">
      <c r="A843" s="3" t="s">
        <v>1402</v>
      </c>
      <c r="B843" s="3" t="s">
        <v>1399</v>
      </c>
      <c r="D843" s="3" t="s">
        <v>245</v>
      </c>
      <c r="E843" s="3" t="s">
        <v>245</v>
      </c>
      <c r="F843" s="3" t="s">
        <v>76</v>
      </c>
      <c r="G843" s="3" t="s">
        <v>356</v>
      </c>
      <c r="H843" s="3" t="s">
        <v>376</v>
      </c>
      <c r="I843" s="3" t="s">
        <v>355</v>
      </c>
      <c r="J843" s="3" t="s">
        <v>1361</v>
      </c>
      <c r="K843" s="169">
        <v>14.0</v>
      </c>
      <c r="L843" s="169">
        <v>2.03508418840246</v>
      </c>
    </row>
    <row r="844">
      <c r="A844" s="3" t="s">
        <v>1403</v>
      </c>
      <c r="B844" s="3" t="s">
        <v>1399</v>
      </c>
      <c r="D844" s="3" t="s">
        <v>245</v>
      </c>
      <c r="E844" s="3" t="s">
        <v>245</v>
      </c>
      <c r="F844" s="3" t="s">
        <v>76</v>
      </c>
      <c r="G844" s="3" t="s">
        <v>356</v>
      </c>
      <c r="H844" s="3" t="s">
        <v>376</v>
      </c>
      <c r="I844" s="3" t="s">
        <v>160</v>
      </c>
      <c r="J844" s="3" t="s">
        <v>1361</v>
      </c>
      <c r="K844" s="169">
        <v>27.0</v>
      </c>
      <c r="L844" s="169">
        <v>2.36784279425158</v>
      </c>
    </row>
    <row r="845">
      <c r="A845" s="3" t="s">
        <v>1404</v>
      </c>
      <c r="B845" s="3" t="s">
        <v>1399</v>
      </c>
      <c r="D845" s="3" t="s">
        <v>245</v>
      </c>
      <c r="E845" s="3" t="s">
        <v>245</v>
      </c>
      <c r="F845" s="3" t="s">
        <v>76</v>
      </c>
      <c r="G845" s="3" t="s">
        <v>356</v>
      </c>
      <c r="H845" s="3" t="s">
        <v>376</v>
      </c>
      <c r="I845" s="3" t="s">
        <v>153</v>
      </c>
      <c r="J845" s="3" t="s">
        <v>1361</v>
      </c>
      <c r="K845" s="169">
        <v>11.0</v>
      </c>
      <c r="L845" s="169">
        <v>2.00836301781905</v>
      </c>
    </row>
    <row r="846">
      <c r="A846" s="3" t="s">
        <v>1405</v>
      </c>
      <c r="B846" s="3" t="s">
        <v>1401</v>
      </c>
      <c r="D846" s="3" t="s">
        <v>245</v>
      </c>
      <c r="E846" s="3" t="s">
        <v>245</v>
      </c>
      <c r="F846" s="3" t="s">
        <v>66</v>
      </c>
      <c r="G846" s="3" t="s">
        <v>356</v>
      </c>
      <c r="H846" s="3" t="s">
        <v>376</v>
      </c>
      <c r="I846" s="3" t="s">
        <v>167</v>
      </c>
      <c r="J846" s="3" t="s">
        <v>1139</v>
      </c>
      <c r="K846" s="169">
        <v>12.0</v>
      </c>
      <c r="L846" s="169">
        <v>1.97550718394409</v>
      </c>
    </row>
    <row r="847">
      <c r="A847" s="3" t="s">
        <v>1406</v>
      </c>
      <c r="B847" s="3" t="s">
        <v>1401</v>
      </c>
      <c r="D847" s="3" t="s">
        <v>245</v>
      </c>
      <c r="E847" s="3" t="s">
        <v>245</v>
      </c>
      <c r="F847" s="3" t="s">
        <v>66</v>
      </c>
      <c r="G847" s="3" t="s">
        <v>356</v>
      </c>
      <c r="H847" s="3" t="s">
        <v>376</v>
      </c>
      <c r="I847" s="3" t="s">
        <v>355</v>
      </c>
      <c r="J847" s="3" t="s">
        <v>1139</v>
      </c>
      <c r="K847" s="169">
        <v>0.0</v>
      </c>
      <c r="L847" s="169">
        <v>0.0</v>
      </c>
    </row>
    <row r="848">
      <c r="A848" s="3" t="s">
        <v>1407</v>
      </c>
      <c r="B848" s="3" t="s">
        <v>1401</v>
      </c>
      <c r="D848" s="3" t="s">
        <v>245</v>
      </c>
      <c r="E848" s="3" t="s">
        <v>245</v>
      </c>
      <c r="F848" s="3" t="s">
        <v>66</v>
      </c>
      <c r="G848" s="3" t="s">
        <v>356</v>
      </c>
      <c r="H848" s="3" t="s">
        <v>376</v>
      </c>
      <c r="I848" s="3" t="s">
        <v>165</v>
      </c>
      <c r="J848" s="3" t="s">
        <v>1139</v>
      </c>
      <c r="K848" s="169">
        <v>0.0</v>
      </c>
      <c r="L848" s="169">
        <v>0.0</v>
      </c>
    </row>
    <row r="849">
      <c r="A849" s="3" t="s">
        <v>1408</v>
      </c>
      <c r="B849" s="3" t="s">
        <v>1401</v>
      </c>
      <c r="D849" s="3" t="s">
        <v>245</v>
      </c>
      <c r="E849" s="3" t="s">
        <v>245</v>
      </c>
      <c r="F849" s="3" t="s">
        <v>66</v>
      </c>
      <c r="G849" s="3" t="s">
        <v>356</v>
      </c>
      <c r="H849" s="3" t="s">
        <v>376</v>
      </c>
      <c r="I849" s="3" t="s">
        <v>160</v>
      </c>
      <c r="J849" s="3" t="s">
        <v>1139</v>
      </c>
      <c r="K849" s="169">
        <v>0.0</v>
      </c>
      <c r="L849" s="169">
        <v>0.0</v>
      </c>
    </row>
    <row r="850">
      <c r="A850" s="3" t="s">
        <v>1409</v>
      </c>
      <c r="B850" s="3" t="s">
        <v>1410</v>
      </c>
      <c r="D850" s="3" t="s">
        <v>245</v>
      </c>
      <c r="E850" s="3" t="s">
        <v>245</v>
      </c>
      <c r="F850" s="3" t="s">
        <v>76</v>
      </c>
      <c r="H850" s="3" t="s">
        <v>148</v>
      </c>
      <c r="I850" s="3" t="s">
        <v>149</v>
      </c>
      <c r="J850" s="3" t="s">
        <v>1361</v>
      </c>
      <c r="K850" s="169">
        <v>37.0</v>
      </c>
      <c r="L850" s="169">
        <v>2.41740047318552</v>
      </c>
    </row>
    <row r="851">
      <c r="A851" s="3" t="s">
        <v>1411</v>
      </c>
      <c r="B851" s="3" t="s">
        <v>1412</v>
      </c>
      <c r="D851" s="3" t="s">
        <v>245</v>
      </c>
      <c r="E851" s="3" t="s">
        <v>245</v>
      </c>
      <c r="F851" s="3" t="s">
        <v>76</v>
      </c>
      <c r="H851" s="3" t="s">
        <v>171</v>
      </c>
      <c r="I851" s="3" t="s">
        <v>172</v>
      </c>
      <c r="J851" s="3" t="s">
        <v>1361</v>
      </c>
      <c r="K851" s="169">
        <v>48.0</v>
      </c>
      <c r="L851" s="169">
        <v>2.6264873272576</v>
      </c>
    </row>
    <row r="852">
      <c r="A852" s="3" t="s">
        <v>1413</v>
      </c>
      <c r="B852" s="3" t="s">
        <v>1410</v>
      </c>
      <c r="D852" s="3" t="s">
        <v>245</v>
      </c>
      <c r="E852" s="3" t="s">
        <v>245</v>
      </c>
      <c r="F852" s="3" t="s">
        <v>76</v>
      </c>
      <c r="H852" s="3" t="s">
        <v>148</v>
      </c>
      <c r="I852" s="3" t="s">
        <v>141</v>
      </c>
      <c r="J852" s="3" t="s">
        <v>1361</v>
      </c>
      <c r="K852" s="169">
        <v>44.0</v>
      </c>
      <c r="L852" s="169">
        <v>2.84496205472244</v>
      </c>
    </row>
    <row r="853">
      <c r="A853" s="3" t="s">
        <v>1414</v>
      </c>
      <c r="B853" s="3" t="s">
        <v>1415</v>
      </c>
      <c r="D853" s="3" t="s">
        <v>245</v>
      </c>
      <c r="E853" s="3" t="s">
        <v>245</v>
      </c>
      <c r="F853" s="3" t="s">
        <v>76</v>
      </c>
      <c r="H853" s="3" t="s">
        <v>134</v>
      </c>
      <c r="I853" s="3" t="s">
        <v>146</v>
      </c>
      <c r="J853" s="3" t="s">
        <v>1361</v>
      </c>
      <c r="K853" s="169">
        <v>49.0</v>
      </c>
      <c r="L853" s="169">
        <v>3.02904200343905</v>
      </c>
    </row>
    <row r="854">
      <c r="A854" s="3" t="s">
        <v>1416</v>
      </c>
      <c r="B854" s="3" t="s">
        <v>1417</v>
      </c>
      <c r="D854" s="3" t="s">
        <v>245</v>
      </c>
      <c r="E854" s="3" t="s">
        <v>245</v>
      </c>
      <c r="F854" s="3" t="s">
        <v>66</v>
      </c>
      <c r="H854" s="3" t="s">
        <v>134</v>
      </c>
      <c r="I854" s="3" t="s">
        <v>139</v>
      </c>
      <c r="J854" s="3" t="s">
        <v>1139</v>
      </c>
      <c r="K854" s="169">
        <v>14.0</v>
      </c>
      <c r="L854" s="169">
        <v>1.61359921103924</v>
      </c>
    </row>
    <row r="855">
      <c r="A855" s="3" t="s">
        <v>1418</v>
      </c>
      <c r="B855" s="3" t="s">
        <v>1419</v>
      </c>
      <c r="D855" s="3" t="s">
        <v>245</v>
      </c>
      <c r="E855" s="3" t="s">
        <v>245</v>
      </c>
      <c r="F855" s="3" t="s">
        <v>66</v>
      </c>
      <c r="H855" s="3" t="s">
        <v>148</v>
      </c>
      <c r="I855" s="3" t="s">
        <v>141</v>
      </c>
      <c r="J855" s="3" t="s">
        <v>1139</v>
      </c>
      <c r="K855" s="169">
        <v>20.0</v>
      </c>
      <c r="L855" s="169">
        <v>2.49141748735383</v>
      </c>
    </row>
    <row r="856">
      <c r="A856" s="3" t="s">
        <v>1420</v>
      </c>
      <c r="B856" s="3" t="s">
        <v>1415</v>
      </c>
      <c r="D856" s="3" t="s">
        <v>245</v>
      </c>
      <c r="E856" s="3" t="s">
        <v>245</v>
      </c>
      <c r="F856" s="3" t="s">
        <v>76</v>
      </c>
      <c r="H856" s="3" t="s">
        <v>134</v>
      </c>
      <c r="I856" s="3" t="s">
        <v>141</v>
      </c>
      <c r="J856" s="3" t="s">
        <v>1361</v>
      </c>
      <c r="K856" s="169">
        <v>18.0</v>
      </c>
      <c r="L856" s="169">
        <v>2.39418003660364</v>
      </c>
    </row>
    <row r="857">
      <c r="A857" s="3" t="s">
        <v>1421</v>
      </c>
      <c r="B857" s="3" t="s">
        <v>1415</v>
      </c>
      <c r="D857" s="3" t="s">
        <v>245</v>
      </c>
      <c r="E857" s="3" t="s">
        <v>245</v>
      </c>
      <c r="F857" s="3" t="s">
        <v>76</v>
      </c>
      <c r="H857" s="3" t="s">
        <v>134</v>
      </c>
      <c r="I857" s="3" t="s">
        <v>135</v>
      </c>
      <c r="J857" s="3" t="s">
        <v>1361</v>
      </c>
      <c r="K857" s="169">
        <v>20.0</v>
      </c>
      <c r="L857" s="169">
        <v>2.05796065784068</v>
      </c>
    </row>
    <row r="858">
      <c r="A858" s="3" t="s">
        <v>1422</v>
      </c>
      <c r="B858" s="3" t="s">
        <v>1415</v>
      </c>
      <c r="D858" s="3" t="s">
        <v>245</v>
      </c>
      <c r="E858" s="3" t="s">
        <v>245</v>
      </c>
      <c r="F858" s="3" t="s">
        <v>76</v>
      </c>
      <c r="H858" s="3" t="s">
        <v>134</v>
      </c>
      <c r="I858" s="3" t="s">
        <v>139</v>
      </c>
      <c r="J858" s="3" t="s">
        <v>1361</v>
      </c>
      <c r="K858" s="169">
        <v>26.0</v>
      </c>
      <c r="L858" s="169">
        <v>2.32795157746647</v>
      </c>
    </row>
    <row r="859">
      <c r="A859" s="3" t="s">
        <v>1423</v>
      </c>
      <c r="B859" s="3" t="s">
        <v>1415</v>
      </c>
      <c r="D859" s="3" t="s">
        <v>245</v>
      </c>
      <c r="E859" s="3" t="s">
        <v>245</v>
      </c>
      <c r="F859" s="3" t="s">
        <v>76</v>
      </c>
      <c r="H859" s="3" t="s">
        <v>134</v>
      </c>
      <c r="I859" s="3" t="s">
        <v>144</v>
      </c>
      <c r="J859" s="3" t="s">
        <v>1361</v>
      </c>
      <c r="K859" s="169">
        <v>23.0</v>
      </c>
      <c r="L859" s="169">
        <v>2.07160273341158</v>
      </c>
    </row>
    <row r="860">
      <c r="A860" s="3" t="s">
        <v>1424</v>
      </c>
      <c r="B860" s="3" t="s">
        <v>1425</v>
      </c>
      <c r="D860" s="3" t="s">
        <v>245</v>
      </c>
      <c r="E860" s="3" t="s">
        <v>245</v>
      </c>
      <c r="F860" s="3" t="s">
        <v>66</v>
      </c>
      <c r="H860" s="3" t="s">
        <v>171</v>
      </c>
      <c r="I860" s="3" t="s">
        <v>172</v>
      </c>
      <c r="J860" s="3" t="s">
        <v>1139</v>
      </c>
      <c r="K860" s="169">
        <v>0.0</v>
      </c>
      <c r="L860" s="169">
        <v>0.0</v>
      </c>
    </row>
    <row r="861">
      <c r="A861" s="3" t="s">
        <v>1426</v>
      </c>
      <c r="B861" s="3" t="s">
        <v>1417</v>
      </c>
      <c r="D861" s="3" t="s">
        <v>245</v>
      </c>
      <c r="E861" s="3" t="s">
        <v>245</v>
      </c>
      <c r="F861" s="3" t="s">
        <v>66</v>
      </c>
      <c r="H861" s="3" t="s">
        <v>134</v>
      </c>
      <c r="I861" s="3" t="s">
        <v>141</v>
      </c>
      <c r="J861" s="3" t="s">
        <v>1139</v>
      </c>
      <c r="K861" s="169">
        <v>0.0</v>
      </c>
      <c r="L861" s="169">
        <v>0.0</v>
      </c>
    </row>
    <row r="862">
      <c r="A862" s="3" t="s">
        <v>1427</v>
      </c>
      <c r="B862" s="3" t="s">
        <v>1419</v>
      </c>
      <c r="D862" s="3" t="s">
        <v>245</v>
      </c>
      <c r="E862" s="3" t="s">
        <v>245</v>
      </c>
      <c r="F862" s="3" t="s">
        <v>66</v>
      </c>
      <c r="H862" s="3" t="s">
        <v>148</v>
      </c>
      <c r="I862" s="3" t="s">
        <v>149</v>
      </c>
      <c r="J862" s="3" t="s">
        <v>1139</v>
      </c>
      <c r="K862" s="169">
        <v>0.0</v>
      </c>
      <c r="L862" s="169">
        <v>0.0</v>
      </c>
    </row>
    <row r="863">
      <c r="A863" s="3" t="s">
        <v>1428</v>
      </c>
      <c r="B863" s="3" t="s">
        <v>1417</v>
      </c>
      <c r="D863" s="3" t="s">
        <v>245</v>
      </c>
      <c r="E863" s="3" t="s">
        <v>245</v>
      </c>
      <c r="F863" s="3" t="s">
        <v>66</v>
      </c>
      <c r="H863" s="3" t="s">
        <v>134</v>
      </c>
      <c r="I863" s="3" t="s">
        <v>135</v>
      </c>
      <c r="J863" s="3" t="s">
        <v>1139</v>
      </c>
      <c r="K863" s="169">
        <v>0.0</v>
      </c>
      <c r="L863" s="169">
        <v>0.0</v>
      </c>
    </row>
    <row r="864">
      <c r="A864" s="3" t="s">
        <v>1429</v>
      </c>
      <c r="B864" s="3" t="s">
        <v>1417</v>
      </c>
      <c r="D864" s="3" t="s">
        <v>245</v>
      </c>
      <c r="E864" s="3" t="s">
        <v>245</v>
      </c>
      <c r="F864" s="3" t="s">
        <v>66</v>
      </c>
      <c r="H864" s="3" t="s">
        <v>134</v>
      </c>
      <c r="I864" s="3" t="s">
        <v>144</v>
      </c>
      <c r="J864" s="3" t="s">
        <v>1139</v>
      </c>
      <c r="K864" s="169">
        <v>0.0</v>
      </c>
      <c r="L864" s="169">
        <v>0.0</v>
      </c>
    </row>
    <row r="865">
      <c r="A865" s="3" t="s">
        <v>1430</v>
      </c>
      <c r="B865" s="3" t="s">
        <v>1431</v>
      </c>
      <c r="D865" s="3" t="s">
        <v>184</v>
      </c>
      <c r="E865" s="3" t="s">
        <v>204</v>
      </c>
      <c r="F865" s="3" t="s">
        <v>75</v>
      </c>
      <c r="G865" s="3" t="s">
        <v>348</v>
      </c>
      <c r="H865" s="3" t="s">
        <v>353</v>
      </c>
      <c r="I865" s="3" t="s">
        <v>355</v>
      </c>
      <c r="J865" s="3" t="s">
        <v>429</v>
      </c>
      <c r="K865" s="169">
        <v>34.0</v>
      </c>
      <c r="L865" s="169">
        <v>2.27124833325862</v>
      </c>
    </row>
    <row r="866">
      <c r="A866" s="3" t="s">
        <v>1432</v>
      </c>
      <c r="B866" s="3" t="s">
        <v>1431</v>
      </c>
      <c r="D866" s="3" t="s">
        <v>184</v>
      </c>
      <c r="E866" s="3" t="s">
        <v>204</v>
      </c>
      <c r="F866" s="3" t="s">
        <v>75</v>
      </c>
      <c r="G866" s="3" t="s">
        <v>348</v>
      </c>
      <c r="H866" s="3" t="s">
        <v>353</v>
      </c>
      <c r="I866" s="3" t="s">
        <v>160</v>
      </c>
      <c r="J866" s="3" t="s">
        <v>429</v>
      </c>
      <c r="K866" s="169">
        <v>47.0</v>
      </c>
      <c r="L866" s="169">
        <v>2.99088642650295</v>
      </c>
    </row>
    <row r="867">
      <c r="A867" s="3" t="s">
        <v>1433</v>
      </c>
      <c r="B867" s="3" t="s">
        <v>1434</v>
      </c>
      <c r="D867" s="3" t="s">
        <v>184</v>
      </c>
      <c r="E867" s="3" t="s">
        <v>204</v>
      </c>
      <c r="F867" s="3" t="s">
        <v>75</v>
      </c>
      <c r="G867" s="3" t="s">
        <v>348</v>
      </c>
      <c r="H867" s="3" t="s">
        <v>349</v>
      </c>
      <c r="I867" s="3" t="s">
        <v>165</v>
      </c>
      <c r="J867" s="3" t="s">
        <v>429</v>
      </c>
      <c r="K867" s="169">
        <v>32.0</v>
      </c>
      <c r="L867" s="169">
        <v>2.89853794159396</v>
      </c>
    </row>
    <row r="868">
      <c r="A868" s="3" t="s">
        <v>1435</v>
      </c>
      <c r="B868" s="3" t="s">
        <v>1434</v>
      </c>
      <c r="D868" s="3" t="s">
        <v>184</v>
      </c>
      <c r="E868" s="3" t="s">
        <v>204</v>
      </c>
      <c r="F868" s="3" t="s">
        <v>75</v>
      </c>
      <c r="G868" s="3" t="s">
        <v>348</v>
      </c>
      <c r="H868" s="3" t="s">
        <v>349</v>
      </c>
      <c r="I868" s="3" t="s">
        <v>163</v>
      </c>
      <c r="J868" s="3" t="s">
        <v>429</v>
      </c>
      <c r="K868" s="169">
        <v>37.0</v>
      </c>
      <c r="L868" s="169">
        <v>2.90851936827285</v>
      </c>
    </row>
    <row r="869">
      <c r="A869" s="3" t="s">
        <v>1436</v>
      </c>
      <c r="B869" s="3" t="s">
        <v>1434</v>
      </c>
      <c r="D869" s="3" t="s">
        <v>184</v>
      </c>
      <c r="E869" s="3" t="s">
        <v>204</v>
      </c>
      <c r="F869" s="3" t="s">
        <v>75</v>
      </c>
      <c r="G869" s="3" t="s">
        <v>348</v>
      </c>
      <c r="H869" s="3" t="s">
        <v>349</v>
      </c>
      <c r="I869" s="3" t="s">
        <v>157</v>
      </c>
      <c r="J869" s="3" t="s">
        <v>429</v>
      </c>
      <c r="K869" s="169">
        <v>42.0</v>
      </c>
      <c r="L869" s="169">
        <v>3.47791336507909</v>
      </c>
    </row>
    <row r="870">
      <c r="A870" s="3" t="s">
        <v>1437</v>
      </c>
      <c r="B870" s="3" t="s">
        <v>1438</v>
      </c>
      <c r="D870" s="3" t="s">
        <v>184</v>
      </c>
      <c r="E870" s="3" t="s">
        <v>204</v>
      </c>
      <c r="F870" s="3" t="s">
        <v>75</v>
      </c>
      <c r="G870" s="3" t="s">
        <v>348</v>
      </c>
      <c r="H870" s="3" t="s">
        <v>359</v>
      </c>
      <c r="I870" s="3" t="s">
        <v>355</v>
      </c>
      <c r="J870" s="3" t="s">
        <v>429</v>
      </c>
      <c r="K870" s="169">
        <v>63.0</v>
      </c>
      <c r="L870" s="169">
        <v>3.43204275307803</v>
      </c>
    </row>
    <row r="871">
      <c r="A871" s="3" t="s">
        <v>1439</v>
      </c>
      <c r="B871" s="3" t="s">
        <v>1438</v>
      </c>
      <c r="D871" s="3" t="s">
        <v>184</v>
      </c>
      <c r="E871" s="3" t="s">
        <v>204</v>
      </c>
      <c r="F871" s="3" t="s">
        <v>75</v>
      </c>
      <c r="G871" s="3" t="s">
        <v>348</v>
      </c>
      <c r="H871" s="3" t="s">
        <v>359</v>
      </c>
      <c r="I871" s="3" t="s">
        <v>165</v>
      </c>
      <c r="J871" s="3" t="s">
        <v>429</v>
      </c>
      <c r="K871" s="169">
        <v>35.0</v>
      </c>
      <c r="L871" s="169">
        <v>2.81270773528764</v>
      </c>
    </row>
    <row r="872">
      <c r="A872" s="3" t="s">
        <v>1440</v>
      </c>
      <c r="B872" s="3" t="s">
        <v>1431</v>
      </c>
      <c r="D872" s="3" t="s">
        <v>184</v>
      </c>
      <c r="E872" s="3" t="s">
        <v>204</v>
      </c>
      <c r="F872" s="3" t="s">
        <v>75</v>
      </c>
      <c r="G872" s="3" t="s">
        <v>348</v>
      </c>
      <c r="H872" s="3" t="s">
        <v>353</v>
      </c>
      <c r="I872" s="3" t="s">
        <v>157</v>
      </c>
      <c r="J872" s="3" t="s">
        <v>429</v>
      </c>
      <c r="K872" s="169">
        <v>49.0</v>
      </c>
      <c r="L872" s="169">
        <v>3.07250165709452</v>
      </c>
    </row>
    <row r="873">
      <c r="A873" s="3" t="s">
        <v>1441</v>
      </c>
      <c r="B873" s="3" t="s">
        <v>1438</v>
      </c>
      <c r="D873" s="3" t="s">
        <v>184</v>
      </c>
      <c r="E873" s="3" t="s">
        <v>204</v>
      </c>
      <c r="F873" s="3" t="s">
        <v>75</v>
      </c>
      <c r="G873" s="3" t="s">
        <v>348</v>
      </c>
      <c r="H873" s="3" t="s">
        <v>359</v>
      </c>
      <c r="I873" s="3" t="s">
        <v>153</v>
      </c>
      <c r="J873" s="3" t="s">
        <v>429</v>
      </c>
      <c r="K873" s="169">
        <v>78.0</v>
      </c>
      <c r="L873" s="169">
        <v>3.72689294073566</v>
      </c>
    </row>
    <row r="874">
      <c r="A874" s="3" t="s">
        <v>1442</v>
      </c>
      <c r="B874" s="3" t="s">
        <v>1438</v>
      </c>
      <c r="D874" s="3" t="s">
        <v>184</v>
      </c>
      <c r="E874" s="3" t="s">
        <v>204</v>
      </c>
      <c r="F874" s="3" t="s">
        <v>75</v>
      </c>
      <c r="G874" s="3" t="s">
        <v>348</v>
      </c>
      <c r="H874" s="3" t="s">
        <v>359</v>
      </c>
      <c r="I874" s="3" t="s">
        <v>167</v>
      </c>
      <c r="J874" s="3" t="s">
        <v>429</v>
      </c>
      <c r="K874" s="169">
        <v>58.0</v>
      </c>
      <c r="L874" s="169">
        <v>3.39299960262977</v>
      </c>
    </row>
    <row r="875">
      <c r="A875" s="3" t="s">
        <v>1443</v>
      </c>
      <c r="B875" s="3" t="s">
        <v>1438</v>
      </c>
      <c r="D875" s="3" t="s">
        <v>184</v>
      </c>
      <c r="E875" s="3" t="s">
        <v>204</v>
      </c>
      <c r="F875" s="3" t="s">
        <v>75</v>
      </c>
      <c r="G875" s="3" t="s">
        <v>348</v>
      </c>
      <c r="H875" s="3" t="s">
        <v>359</v>
      </c>
      <c r="I875" s="3" t="s">
        <v>157</v>
      </c>
      <c r="J875" s="3" t="s">
        <v>429</v>
      </c>
      <c r="K875" s="169">
        <v>76.0</v>
      </c>
      <c r="L875" s="169">
        <v>3.74395693312923</v>
      </c>
    </row>
    <row r="876">
      <c r="A876" s="3" t="s">
        <v>1444</v>
      </c>
      <c r="B876" s="3" t="s">
        <v>1431</v>
      </c>
      <c r="D876" s="3" t="s">
        <v>184</v>
      </c>
      <c r="E876" s="3" t="s">
        <v>204</v>
      </c>
      <c r="F876" s="3" t="s">
        <v>75</v>
      </c>
      <c r="G876" s="3" t="s">
        <v>348</v>
      </c>
      <c r="H876" s="3" t="s">
        <v>353</v>
      </c>
      <c r="I876" s="3" t="s">
        <v>153</v>
      </c>
      <c r="J876" s="3" t="s">
        <v>429</v>
      </c>
      <c r="K876" s="169">
        <v>40.0</v>
      </c>
      <c r="L876" s="169">
        <v>2.89590639235507</v>
      </c>
    </row>
    <row r="877">
      <c r="A877" s="3" t="s">
        <v>1445</v>
      </c>
      <c r="B877" s="3" t="s">
        <v>1431</v>
      </c>
      <c r="D877" s="3" t="s">
        <v>184</v>
      </c>
      <c r="E877" s="3" t="s">
        <v>204</v>
      </c>
      <c r="F877" s="3" t="s">
        <v>75</v>
      </c>
      <c r="G877" s="3" t="s">
        <v>348</v>
      </c>
      <c r="H877" s="3" t="s">
        <v>353</v>
      </c>
      <c r="I877" s="3" t="s">
        <v>165</v>
      </c>
      <c r="J877" s="3" t="s">
        <v>429</v>
      </c>
      <c r="K877" s="169">
        <v>43.0</v>
      </c>
      <c r="L877" s="169">
        <v>2.85557504313176</v>
      </c>
    </row>
    <row r="878">
      <c r="A878" s="3" t="s">
        <v>1446</v>
      </c>
      <c r="B878" s="3" t="s">
        <v>1434</v>
      </c>
      <c r="D878" s="3" t="s">
        <v>184</v>
      </c>
      <c r="E878" s="3" t="s">
        <v>204</v>
      </c>
      <c r="F878" s="3" t="s">
        <v>75</v>
      </c>
      <c r="G878" s="3" t="s">
        <v>348</v>
      </c>
      <c r="H878" s="3" t="s">
        <v>349</v>
      </c>
      <c r="I878" s="3" t="s">
        <v>153</v>
      </c>
      <c r="J878" s="3" t="s">
        <v>429</v>
      </c>
      <c r="K878" s="169">
        <v>59.0</v>
      </c>
      <c r="L878" s="169">
        <v>3.64609314794885</v>
      </c>
    </row>
    <row r="879">
      <c r="A879" s="3" t="s">
        <v>1447</v>
      </c>
      <c r="B879" s="3" t="s">
        <v>1434</v>
      </c>
      <c r="D879" s="3" t="s">
        <v>184</v>
      </c>
      <c r="E879" s="3" t="s">
        <v>204</v>
      </c>
      <c r="F879" s="3" t="s">
        <v>75</v>
      </c>
      <c r="G879" s="3" t="s">
        <v>348</v>
      </c>
      <c r="H879" s="3" t="s">
        <v>349</v>
      </c>
      <c r="I879" s="3" t="s">
        <v>160</v>
      </c>
      <c r="J879" s="3" t="s">
        <v>429</v>
      </c>
      <c r="K879" s="169">
        <v>46.0</v>
      </c>
      <c r="L879" s="169">
        <v>3.30942316237323</v>
      </c>
    </row>
    <row r="880">
      <c r="A880" s="3" t="s">
        <v>1448</v>
      </c>
      <c r="B880" s="3" t="s">
        <v>1438</v>
      </c>
      <c r="D880" s="3" t="s">
        <v>184</v>
      </c>
      <c r="E880" s="3" t="s">
        <v>204</v>
      </c>
      <c r="F880" s="3" t="s">
        <v>75</v>
      </c>
      <c r="G880" s="3" t="s">
        <v>348</v>
      </c>
      <c r="H880" s="3" t="s">
        <v>359</v>
      </c>
      <c r="I880" s="3" t="s">
        <v>160</v>
      </c>
      <c r="J880" s="3" t="s">
        <v>429</v>
      </c>
      <c r="K880" s="169">
        <v>44.0</v>
      </c>
      <c r="L880" s="169">
        <v>3.17192407609144</v>
      </c>
    </row>
    <row r="881">
      <c r="A881" s="3" t="s">
        <v>1449</v>
      </c>
      <c r="B881" s="3" t="s">
        <v>1434</v>
      </c>
      <c r="D881" s="3" t="s">
        <v>184</v>
      </c>
      <c r="E881" s="3" t="s">
        <v>204</v>
      </c>
      <c r="F881" s="3" t="s">
        <v>75</v>
      </c>
      <c r="G881" s="3" t="s">
        <v>348</v>
      </c>
      <c r="H881" s="3" t="s">
        <v>349</v>
      </c>
      <c r="I881" s="3" t="s">
        <v>167</v>
      </c>
      <c r="J881" s="3" t="s">
        <v>429</v>
      </c>
      <c r="K881" s="169">
        <v>0.0</v>
      </c>
      <c r="L881" s="169">
        <v>0.0</v>
      </c>
    </row>
    <row r="882">
      <c r="A882" s="3" t="s">
        <v>1450</v>
      </c>
      <c r="B882" s="3" t="s">
        <v>1431</v>
      </c>
      <c r="D882" s="3" t="s">
        <v>184</v>
      </c>
      <c r="E882" s="3" t="s">
        <v>204</v>
      </c>
      <c r="F882" s="3" t="s">
        <v>75</v>
      </c>
      <c r="G882" s="3" t="s">
        <v>348</v>
      </c>
      <c r="H882" s="3" t="s">
        <v>353</v>
      </c>
      <c r="I882" s="3" t="s">
        <v>167</v>
      </c>
      <c r="J882" s="3" t="s">
        <v>429</v>
      </c>
      <c r="K882" s="169">
        <v>0.0</v>
      </c>
      <c r="L882" s="169">
        <v>0.0</v>
      </c>
    </row>
    <row r="883">
      <c r="A883" s="3" t="s">
        <v>1451</v>
      </c>
      <c r="B883" s="3" t="s">
        <v>1452</v>
      </c>
      <c r="D883" s="3" t="s">
        <v>184</v>
      </c>
      <c r="E883" s="3" t="s">
        <v>204</v>
      </c>
      <c r="F883" s="3" t="s">
        <v>75</v>
      </c>
      <c r="G883" s="3" t="s">
        <v>356</v>
      </c>
      <c r="H883" s="3" t="s">
        <v>376</v>
      </c>
      <c r="I883" s="3" t="s">
        <v>160</v>
      </c>
      <c r="J883" s="3" t="s">
        <v>429</v>
      </c>
      <c r="K883" s="169">
        <v>43.0</v>
      </c>
      <c r="L883" s="169">
        <v>2.81693068350857</v>
      </c>
    </row>
    <row r="884">
      <c r="A884" s="3" t="s">
        <v>1453</v>
      </c>
      <c r="B884" s="3" t="s">
        <v>1452</v>
      </c>
      <c r="D884" s="3" t="s">
        <v>184</v>
      </c>
      <c r="E884" s="3" t="s">
        <v>204</v>
      </c>
      <c r="F884" s="3" t="s">
        <v>75</v>
      </c>
      <c r="G884" s="3" t="s">
        <v>356</v>
      </c>
      <c r="H884" s="3" t="s">
        <v>376</v>
      </c>
      <c r="I884" s="3" t="s">
        <v>355</v>
      </c>
      <c r="J884" s="3" t="s">
        <v>429</v>
      </c>
      <c r="K884" s="169">
        <v>46.0</v>
      </c>
      <c r="L884" s="169">
        <v>3.01354885169213</v>
      </c>
    </row>
    <row r="885">
      <c r="A885" s="3" t="s">
        <v>1454</v>
      </c>
      <c r="B885" s="3" t="s">
        <v>1452</v>
      </c>
      <c r="D885" s="3" t="s">
        <v>184</v>
      </c>
      <c r="E885" s="3" t="s">
        <v>204</v>
      </c>
      <c r="F885" s="3" t="s">
        <v>75</v>
      </c>
      <c r="G885" s="3" t="s">
        <v>356</v>
      </c>
      <c r="H885" s="3" t="s">
        <v>376</v>
      </c>
      <c r="I885" s="3" t="s">
        <v>157</v>
      </c>
      <c r="J885" s="3" t="s">
        <v>429</v>
      </c>
      <c r="K885" s="169">
        <v>49.0</v>
      </c>
      <c r="L885" s="169">
        <v>3.29627362506512</v>
      </c>
    </row>
    <row r="886">
      <c r="A886" s="3" t="s">
        <v>1455</v>
      </c>
      <c r="B886" s="3" t="s">
        <v>1452</v>
      </c>
      <c r="D886" s="3" t="s">
        <v>184</v>
      </c>
      <c r="E886" s="3" t="s">
        <v>204</v>
      </c>
      <c r="F886" s="3" t="s">
        <v>75</v>
      </c>
      <c r="G886" s="3" t="s">
        <v>356</v>
      </c>
      <c r="H886" s="3" t="s">
        <v>376</v>
      </c>
      <c r="I886" s="3" t="s">
        <v>167</v>
      </c>
      <c r="J886" s="3" t="s">
        <v>429</v>
      </c>
      <c r="K886" s="169">
        <v>44.0</v>
      </c>
      <c r="L886" s="169">
        <v>3.41098587103697</v>
      </c>
    </row>
    <row r="887">
      <c r="A887" s="3" t="s">
        <v>1456</v>
      </c>
      <c r="B887" s="3" t="s">
        <v>1452</v>
      </c>
      <c r="D887" s="3" t="s">
        <v>184</v>
      </c>
      <c r="E887" s="3" t="s">
        <v>204</v>
      </c>
      <c r="F887" s="3" t="s">
        <v>75</v>
      </c>
      <c r="G887" s="3" t="s">
        <v>356</v>
      </c>
      <c r="H887" s="3" t="s">
        <v>376</v>
      </c>
      <c r="I887" s="3" t="s">
        <v>165</v>
      </c>
      <c r="J887" s="3" t="s">
        <v>429</v>
      </c>
      <c r="K887" s="169">
        <v>30.0</v>
      </c>
      <c r="L887" s="169">
        <v>2.80241813773536</v>
      </c>
    </row>
    <row r="888">
      <c r="A888" s="3" t="s">
        <v>1457</v>
      </c>
      <c r="B888" s="3" t="s">
        <v>1452</v>
      </c>
      <c r="D888" s="3" t="s">
        <v>184</v>
      </c>
      <c r="E888" s="3" t="s">
        <v>204</v>
      </c>
      <c r="F888" s="3" t="s">
        <v>75</v>
      </c>
      <c r="G888" s="3" t="s">
        <v>356</v>
      </c>
      <c r="H888" s="3" t="s">
        <v>376</v>
      </c>
      <c r="I888" s="3" t="s">
        <v>153</v>
      </c>
      <c r="J888" s="3" t="s">
        <v>429</v>
      </c>
      <c r="K888" s="169">
        <v>48.0</v>
      </c>
      <c r="L888" s="169">
        <v>3.10310431717127</v>
      </c>
    </row>
    <row r="889">
      <c r="A889" s="3" t="s">
        <v>1458</v>
      </c>
      <c r="B889" s="3" t="s">
        <v>1459</v>
      </c>
      <c r="D889" s="3" t="s">
        <v>184</v>
      </c>
      <c r="E889" s="3" t="s">
        <v>204</v>
      </c>
      <c r="F889" s="3" t="s">
        <v>75</v>
      </c>
      <c r="H889" s="3" t="s">
        <v>134</v>
      </c>
      <c r="I889" s="3" t="s">
        <v>144</v>
      </c>
      <c r="J889" s="3" t="s">
        <v>429</v>
      </c>
      <c r="K889" s="169">
        <v>45.0</v>
      </c>
      <c r="L889" s="169">
        <v>3.58328552759152</v>
      </c>
    </row>
    <row r="890">
      <c r="A890" s="3" t="s">
        <v>1460</v>
      </c>
      <c r="B890" s="3" t="s">
        <v>1461</v>
      </c>
      <c r="D890" s="3" t="s">
        <v>184</v>
      </c>
      <c r="E890" s="3" t="s">
        <v>204</v>
      </c>
      <c r="F890" s="3" t="s">
        <v>75</v>
      </c>
      <c r="H890" s="3" t="s">
        <v>148</v>
      </c>
      <c r="I890" s="3" t="s">
        <v>149</v>
      </c>
      <c r="J890" s="3" t="s">
        <v>429</v>
      </c>
      <c r="K890" s="169">
        <v>41.0</v>
      </c>
      <c r="L890" s="169">
        <v>3.04248923194192</v>
      </c>
    </row>
    <row r="891">
      <c r="A891" s="3" t="s">
        <v>1462</v>
      </c>
      <c r="B891" s="3" t="s">
        <v>1459</v>
      </c>
      <c r="D891" s="3" t="s">
        <v>184</v>
      </c>
      <c r="E891" s="3" t="s">
        <v>204</v>
      </c>
      <c r="F891" s="3" t="s">
        <v>75</v>
      </c>
      <c r="H891" s="3" t="s">
        <v>134</v>
      </c>
      <c r="I891" s="3" t="s">
        <v>135</v>
      </c>
      <c r="J891" s="3" t="s">
        <v>429</v>
      </c>
      <c r="K891" s="169">
        <v>57.0</v>
      </c>
      <c r="L891" s="169">
        <v>3.25943412286499</v>
      </c>
    </row>
    <row r="892">
      <c r="A892" s="3" t="s">
        <v>1463</v>
      </c>
      <c r="B892" s="3" t="s">
        <v>1459</v>
      </c>
      <c r="D892" s="3" t="s">
        <v>184</v>
      </c>
      <c r="E892" s="3" t="s">
        <v>204</v>
      </c>
      <c r="F892" s="3" t="s">
        <v>75</v>
      </c>
      <c r="H892" s="3" t="s">
        <v>134</v>
      </c>
      <c r="I892" s="3" t="s">
        <v>139</v>
      </c>
      <c r="J892" s="3" t="s">
        <v>429</v>
      </c>
      <c r="K892" s="169">
        <v>54.0</v>
      </c>
      <c r="L892" s="169">
        <v>3.19416181218225</v>
      </c>
    </row>
    <row r="893">
      <c r="A893" s="3" t="s">
        <v>1464</v>
      </c>
      <c r="B893" s="3" t="s">
        <v>1461</v>
      </c>
      <c r="D893" s="3" t="s">
        <v>184</v>
      </c>
      <c r="E893" s="3" t="s">
        <v>204</v>
      </c>
      <c r="F893" s="3" t="s">
        <v>75</v>
      </c>
      <c r="H893" s="3" t="s">
        <v>148</v>
      </c>
      <c r="I893" s="3" t="s">
        <v>141</v>
      </c>
      <c r="J893" s="3" t="s">
        <v>429</v>
      </c>
      <c r="K893" s="169">
        <v>73.0</v>
      </c>
      <c r="L893" s="169">
        <v>3.89558154399294</v>
      </c>
    </row>
    <row r="894">
      <c r="A894" s="3" t="s">
        <v>1465</v>
      </c>
      <c r="B894" s="3" t="s">
        <v>1459</v>
      </c>
      <c r="D894" s="3" t="s">
        <v>184</v>
      </c>
      <c r="E894" s="3" t="s">
        <v>204</v>
      </c>
      <c r="F894" s="3" t="s">
        <v>75</v>
      </c>
      <c r="H894" s="3" t="s">
        <v>134</v>
      </c>
      <c r="I894" s="3" t="s">
        <v>146</v>
      </c>
      <c r="J894" s="3" t="s">
        <v>429</v>
      </c>
      <c r="K894" s="169">
        <v>43.0</v>
      </c>
      <c r="L894" s="169">
        <v>3.30456434881499</v>
      </c>
    </row>
    <row r="895">
      <c r="A895" s="3" t="s">
        <v>1466</v>
      </c>
      <c r="B895" s="3" t="s">
        <v>1459</v>
      </c>
      <c r="D895" s="3" t="s">
        <v>184</v>
      </c>
      <c r="E895" s="3" t="s">
        <v>204</v>
      </c>
      <c r="F895" s="3" t="s">
        <v>75</v>
      </c>
      <c r="H895" s="3" t="s">
        <v>134</v>
      </c>
      <c r="I895" s="3" t="s">
        <v>141</v>
      </c>
      <c r="J895" s="3" t="s">
        <v>429</v>
      </c>
      <c r="K895" s="169">
        <v>57.0</v>
      </c>
      <c r="L895" s="169">
        <v>3.61991392098652</v>
      </c>
    </row>
    <row r="896">
      <c r="A896" s="3" t="s">
        <v>1467</v>
      </c>
      <c r="B896" s="3" t="s">
        <v>1468</v>
      </c>
      <c r="D896" s="3" t="s">
        <v>184</v>
      </c>
      <c r="E896" s="3" t="s">
        <v>204</v>
      </c>
      <c r="F896" s="3" t="s">
        <v>75</v>
      </c>
      <c r="H896" s="3" t="s">
        <v>171</v>
      </c>
      <c r="I896" s="3" t="s">
        <v>172</v>
      </c>
      <c r="J896" s="3" t="s">
        <v>429</v>
      </c>
      <c r="K896" s="169">
        <v>57.0</v>
      </c>
      <c r="L896" s="169">
        <v>3.3030895045386</v>
      </c>
    </row>
    <row r="897">
      <c r="A897" s="3" t="s">
        <v>1469</v>
      </c>
      <c r="B897" s="3" t="s">
        <v>1470</v>
      </c>
      <c r="D897" s="3" t="s">
        <v>183</v>
      </c>
      <c r="E897" s="3" t="s">
        <v>140</v>
      </c>
      <c r="F897" s="3" t="s">
        <v>73</v>
      </c>
      <c r="G897" s="3" t="s">
        <v>348</v>
      </c>
      <c r="H897" s="3" t="s">
        <v>349</v>
      </c>
      <c r="I897" s="3" t="s">
        <v>165</v>
      </c>
      <c r="J897" s="3" t="s">
        <v>1471</v>
      </c>
      <c r="K897" s="169">
        <v>28.0</v>
      </c>
      <c r="L897" s="169">
        <v>3.06679729113256</v>
      </c>
    </row>
    <row r="898">
      <c r="A898" s="3" t="s">
        <v>1472</v>
      </c>
      <c r="B898" s="3" t="s">
        <v>1473</v>
      </c>
      <c r="D898" s="3" t="s">
        <v>183</v>
      </c>
      <c r="E898" s="3" t="s">
        <v>140</v>
      </c>
      <c r="F898" s="3" t="s">
        <v>73</v>
      </c>
      <c r="G898" s="3" t="s">
        <v>348</v>
      </c>
      <c r="H898" s="3" t="s">
        <v>359</v>
      </c>
      <c r="I898" s="3" t="s">
        <v>157</v>
      </c>
      <c r="J898" s="3" t="s">
        <v>1471</v>
      </c>
      <c r="K898" s="169">
        <v>36.0</v>
      </c>
      <c r="L898" s="169">
        <v>3.12112437124904</v>
      </c>
    </row>
    <row r="899">
      <c r="A899" s="3" t="s">
        <v>1474</v>
      </c>
      <c r="B899" s="3" t="s">
        <v>1473</v>
      </c>
      <c r="D899" s="3" t="s">
        <v>183</v>
      </c>
      <c r="E899" s="3" t="s">
        <v>140</v>
      </c>
      <c r="F899" s="3" t="s">
        <v>73</v>
      </c>
      <c r="G899" s="3" t="s">
        <v>348</v>
      </c>
      <c r="H899" s="3" t="s">
        <v>359</v>
      </c>
      <c r="I899" s="3" t="s">
        <v>153</v>
      </c>
      <c r="J899" s="3" t="s">
        <v>1471</v>
      </c>
      <c r="K899" s="169">
        <v>34.0</v>
      </c>
      <c r="L899" s="169">
        <v>2.82708201088911</v>
      </c>
    </row>
    <row r="900">
      <c r="A900" s="3" t="s">
        <v>1475</v>
      </c>
      <c r="B900" s="3" t="s">
        <v>1470</v>
      </c>
      <c r="D900" s="3" t="s">
        <v>183</v>
      </c>
      <c r="E900" s="3" t="s">
        <v>140</v>
      </c>
      <c r="F900" s="3" t="s">
        <v>73</v>
      </c>
      <c r="G900" s="3" t="s">
        <v>348</v>
      </c>
      <c r="H900" s="3" t="s">
        <v>349</v>
      </c>
      <c r="I900" s="3" t="s">
        <v>163</v>
      </c>
      <c r="J900" s="3" t="s">
        <v>1471</v>
      </c>
      <c r="K900" s="169">
        <v>16.0</v>
      </c>
      <c r="L900" s="169">
        <v>2.16041737282052</v>
      </c>
    </row>
    <row r="901">
      <c r="A901" s="3" t="s">
        <v>1476</v>
      </c>
      <c r="B901" s="3" t="s">
        <v>1477</v>
      </c>
      <c r="D901" s="3" t="s">
        <v>183</v>
      </c>
      <c r="E901" s="3" t="s">
        <v>140</v>
      </c>
      <c r="F901" s="3" t="s">
        <v>73</v>
      </c>
      <c r="G901" s="3" t="s">
        <v>348</v>
      </c>
      <c r="H901" s="3" t="s">
        <v>353</v>
      </c>
      <c r="I901" s="3" t="s">
        <v>153</v>
      </c>
      <c r="J901" s="3" t="s">
        <v>1471</v>
      </c>
      <c r="K901" s="169">
        <v>45.0</v>
      </c>
      <c r="L901" s="169">
        <v>2.97326200792118</v>
      </c>
    </row>
    <row r="902">
      <c r="A902" s="3" t="s">
        <v>1478</v>
      </c>
      <c r="B902" s="3" t="s">
        <v>1473</v>
      </c>
      <c r="D902" s="3" t="s">
        <v>183</v>
      </c>
      <c r="E902" s="3" t="s">
        <v>140</v>
      </c>
      <c r="F902" s="3" t="s">
        <v>73</v>
      </c>
      <c r="G902" s="3" t="s">
        <v>348</v>
      </c>
      <c r="H902" s="3" t="s">
        <v>359</v>
      </c>
      <c r="I902" s="3" t="s">
        <v>160</v>
      </c>
      <c r="J902" s="3" t="s">
        <v>1471</v>
      </c>
      <c r="K902" s="169">
        <v>23.0</v>
      </c>
      <c r="L902" s="169">
        <v>1.87143842903762</v>
      </c>
    </row>
    <row r="903">
      <c r="A903" s="3" t="s">
        <v>1479</v>
      </c>
      <c r="B903" s="3" t="s">
        <v>1477</v>
      </c>
      <c r="D903" s="3" t="s">
        <v>183</v>
      </c>
      <c r="E903" s="3" t="s">
        <v>140</v>
      </c>
      <c r="F903" s="3" t="s">
        <v>73</v>
      </c>
      <c r="G903" s="3" t="s">
        <v>348</v>
      </c>
      <c r="H903" s="3" t="s">
        <v>353</v>
      </c>
      <c r="I903" s="3" t="s">
        <v>167</v>
      </c>
      <c r="J903" s="3" t="s">
        <v>1471</v>
      </c>
      <c r="K903" s="169">
        <v>24.0</v>
      </c>
      <c r="L903" s="169">
        <v>2.92389307462036</v>
      </c>
    </row>
    <row r="904">
      <c r="A904" s="3" t="s">
        <v>1480</v>
      </c>
      <c r="B904" s="3" t="s">
        <v>1473</v>
      </c>
      <c r="D904" s="3" t="s">
        <v>183</v>
      </c>
      <c r="E904" s="3" t="s">
        <v>140</v>
      </c>
      <c r="F904" s="3" t="s">
        <v>73</v>
      </c>
      <c r="G904" s="3" t="s">
        <v>348</v>
      </c>
      <c r="H904" s="3" t="s">
        <v>359</v>
      </c>
      <c r="I904" s="3" t="s">
        <v>165</v>
      </c>
      <c r="J904" s="3" t="s">
        <v>1471</v>
      </c>
      <c r="K904" s="169">
        <v>24.0</v>
      </c>
      <c r="L904" s="169">
        <v>2.22171189249393</v>
      </c>
    </row>
    <row r="905">
      <c r="A905" s="3" t="s">
        <v>1481</v>
      </c>
      <c r="B905" s="3" t="s">
        <v>1473</v>
      </c>
      <c r="D905" s="3" t="s">
        <v>183</v>
      </c>
      <c r="E905" s="3" t="s">
        <v>140</v>
      </c>
      <c r="F905" s="3" t="s">
        <v>73</v>
      </c>
      <c r="G905" s="3" t="s">
        <v>348</v>
      </c>
      <c r="H905" s="3" t="s">
        <v>359</v>
      </c>
      <c r="I905" s="3" t="s">
        <v>355</v>
      </c>
      <c r="J905" s="3" t="s">
        <v>1471</v>
      </c>
      <c r="K905" s="169">
        <v>21.0</v>
      </c>
      <c r="L905" s="169">
        <v>2.47801801366377</v>
      </c>
    </row>
    <row r="906">
      <c r="A906" s="3" t="s">
        <v>1482</v>
      </c>
      <c r="B906" s="3" t="s">
        <v>1470</v>
      </c>
      <c r="D906" s="3" t="s">
        <v>183</v>
      </c>
      <c r="E906" s="3" t="s">
        <v>140</v>
      </c>
      <c r="F906" s="3" t="s">
        <v>73</v>
      </c>
      <c r="G906" s="3" t="s">
        <v>348</v>
      </c>
      <c r="H906" s="3" t="s">
        <v>349</v>
      </c>
      <c r="I906" s="3" t="s">
        <v>153</v>
      </c>
      <c r="J906" s="3" t="s">
        <v>1471</v>
      </c>
      <c r="K906" s="169">
        <v>44.0</v>
      </c>
      <c r="L906" s="169">
        <v>3.49572688378645</v>
      </c>
    </row>
    <row r="907">
      <c r="A907" s="3" t="s">
        <v>1483</v>
      </c>
      <c r="B907" s="3" t="s">
        <v>1477</v>
      </c>
      <c r="D907" s="3" t="s">
        <v>183</v>
      </c>
      <c r="E907" s="3" t="s">
        <v>140</v>
      </c>
      <c r="F907" s="3" t="s">
        <v>73</v>
      </c>
      <c r="G907" s="3" t="s">
        <v>348</v>
      </c>
      <c r="H907" s="3" t="s">
        <v>353</v>
      </c>
      <c r="I907" s="3" t="s">
        <v>165</v>
      </c>
      <c r="J907" s="3" t="s">
        <v>1471</v>
      </c>
      <c r="K907" s="169">
        <v>27.0</v>
      </c>
      <c r="L907" s="169">
        <v>2.96673610728478</v>
      </c>
    </row>
    <row r="908">
      <c r="A908" s="3" t="s">
        <v>1484</v>
      </c>
      <c r="B908" s="3" t="s">
        <v>1477</v>
      </c>
      <c r="D908" s="3" t="s">
        <v>183</v>
      </c>
      <c r="E908" s="3" t="s">
        <v>140</v>
      </c>
      <c r="F908" s="3" t="s">
        <v>73</v>
      </c>
      <c r="G908" s="3" t="s">
        <v>348</v>
      </c>
      <c r="H908" s="3" t="s">
        <v>353</v>
      </c>
      <c r="I908" s="3" t="s">
        <v>355</v>
      </c>
      <c r="J908" s="3" t="s">
        <v>1471</v>
      </c>
      <c r="K908" s="169">
        <v>40.0</v>
      </c>
      <c r="L908" s="169">
        <v>1.99820512926368</v>
      </c>
    </row>
    <row r="909">
      <c r="A909" s="3" t="s">
        <v>1485</v>
      </c>
      <c r="B909" s="3" t="s">
        <v>1470</v>
      </c>
      <c r="D909" s="3" t="s">
        <v>183</v>
      </c>
      <c r="E909" s="3" t="s">
        <v>140</v>
      </c>
      <c r="F909" s="3" t="s">
        <v>73</v>
      </c>
      <c r="G909" s="3" t="s">
        <v>348</v>
      </c>
      <c r="H909" s="3" t="s">
        <v>349</v>
      </c>
      <c r="I909" s="3" t="s">
        <v>160</v>
      </c>
      <c r="J909" s="3" t="s">
        <v>1471</v>
      </c>
      <c r="K909" s="169">
        <v>0.0</v>
      </c>
      <c r="L909" s="169">
        <v>0.0</v>
      </c>
    </row>
    <row r="910">
      <c r="A910" s="3" t="s">
        <v>1486</v>
      </c>
      <c r="B910" s="3" t="s">
        <v>1473</v>
      </c>
      <c r="D910" s="3" t="s">
        <v>183</v>
      </c>
      <c r="E910" s="3" t="s">
        <v>140</v>
      </c>
      <c r="F910" s="3" t="s">
        <v>73</v>
      </c>
      <c r="G910" s="3" t="s">
        <v>348</v>
      </c>
      <c r="H910" s="3" t="s">
        <v>359</v>
      </c>
      <c r="I910" s="3" t="s">
        <v>167</v>
      </c>
      <c r="J910" s="3" t="s">
        <v>1471</v>
      </c>
      <c r="K910" s="169">
        <v>0.0</v>
      </c>
      <c r="L910" s="169">
        <v>0.0</v>
      </c>
    </row>
    <row r="911">
      <c r="A911" s="3" t="s">
        <v>1487</v>
      </c>
      <c r="B911" s="3" t="s">
        <v>1470</v>
      </c>
      <c r="D911" s="3" t="s">
        <v>183</v>
      </c>
      <c r="E911" s="3" t="s">
        <v>140</v>
      </c>
      <c r="F911" s="3" t="s">
        <v>73</v>
      </c>
      <c r="G911" s="3" t="s">
        <v>348</v>
      </c>
      <c r="H911" s="3" t="s">
        <v>349</v>
      </c>
      <c r="I911" s="3" t="s">
        <v>167</v>
      </c>
      <c r="J911" s="3" t="s">
        <v>1471</v>
      </c>
      <c r="K911" s="169">
        <v>0.0</v>
      </c>
      <c r="L911" s="169">
        <v>0.0</v>
      </c>
    </row>
    <row r="912">
      <c r="A912" s="3" t="s">
        <v>1488</v>
      </c>
      <c r="B912" s="3" t="s">
        <v>1477</v>
      </c>
      <c r="D912" s="3" t="s">
        <v>183</v>
      </c>
      <c r="E912" s="3" t="s">
        <v>140</v>
      </c>
      <c r="F912" s="3" t="s">
        <v>73</v>
      </c>
      <c r="G912" s="3" t="s">
        <v>348</v>
      </c>
      <c r="H912" s="3" t="s">
        <v>353</v>
      </c>
      <c r="I912" s="3" t="s">
        <v>160</v>
      </c>
      <c r="J912" s="3" t="s">
        <v>1471</v>
      </c>
      <c r="K912" s="169">
        <v>0.0</v>
      </c>
      <c r="L912" s="169">
        <v>0.0</v>
      </c>
    </row>
    <row r="913">
      <c r="A913" s="3" t="s">
        <v>1489</v>
      </c>
      <c r="B913" s="3" t="s">
        <v>1490</v>
      </c>
      <c r="D913" s="3" t="s">
        <v>183</v>
      </c>
      <c r="E913" s="3" t="s">
        <v>140</v>
      </c>
      <c r="F913" s="3" t="s">
        <v>73</v>
      </c>
      <c r="G913" s="3" t="s">
        <v>356</v>
      </c>
      <c r="H913" s="3" t="s">
        <v>454</v>
      </c>
      <c r="I913" s="3" t="s">
        <v>355</v>
      </c>
      <c r="J913" s="3" t="s">
        <v>1471</v>
      </c>
      <c r="K913" s="169">
        <v>24.0</v>
      </c>
      <c r="L913" s="169">
        <v>2.15950899736681</v>
      </c>
    </row>
    <row r="914">
      <c r="A914" s="3" t="s">
        <v>1491</v>
      </c>
      <c r="B914" s="3" t="s">
        <v>1492</v>
      </c>
      <c r="D914" s="3" t="s">
        <v>183</v>
      </c>
      <c r="E914" s="3" t="s">
        <v>140</v>
      </c>
      <c r="F914" s="3" t="s">
        <v>73</v>
      </c>
      <c r="G914" s="3" t="s">
        <v>356</v>
      </c>
      <c r="H914" s="3" t="s">
        <v>376</v>
      </c>
      <c r="I914" s="3" t="s">
        <v>157</v>
      </c>
      <c r="J914" s="3" t="s">
        <v>1471</v>
      </c>
      <c r="K914" s="169">
        <v>31.0</v>
      </c>
      <c r="L914" s="169">
        <v>2.80936955124597</v>
      </c>
    </row>
    <row r="915">
      <c r="A915" s="3" t="s">
        <v>1493</v>
      </c>
      <c r="B915" s="3" t="s">
        <v>1490</v>
      </c>
      <c r="D915" s="3" t="s">
        <v>183</v>
      </c>
      <c r="E915" s="3" t="s">
        <v>140</v>
      </c>
      <c r="F915" s="3" t="s">
        <v>73</v>
      </c>
      <c r="G915" s="3" t="s">
        <v>356</v>
      </c>
      <c r="H915" s="3" t="s">
        <v>454</v>
      </c>
      <c r="I915" s="3" t="s">
        <v>167</v>
      </c>
      <c r="J915" s="3" t="s">
        <v>1471</v>
      </c>
      <c r="K915" s="169">
        <v>7.0</v>
      </c>
      <c r="L915" s="169">
        <v>0.544757777509923</v>
      </c>
    </row>
    <row r="916">
      <c r="A916" s="3" t="s">
        <v>1494</v>
      </c>
      <c r="B916" s="3" t="s">
        <v>1492</v>
      </c>
      <c r="D916" s="3" t="s">
        <v>183</v>
      </c>
      <c r="E916" s="3" t="s">
        <v>140</v>
      </c>
      <c r="F916" s="3" t="s">
        <v>73</v>
      </c>
      <c r="G916" s="3" t="s">
        <v>356</v>
      </c>
      <c r="H916" s="3" t="s">
        <v>376</v>
      </c>
      <c r="I916" s="3" t="s">
        <v>355</v>
      </c>
      <c r="J916" s="3" t="s">
        <v>1471</v>
      </c>
      <c r="K916" s="169">
        <v>40.0</v>
      </c>
      <c r="L916" s="169">
        <v>3.39882405229594</v>
      </c>
    </row>
    <row r="917">
      <c r="A917" s="3" t="s">
        <v>1495</v>
      </c>
      <c r="B917" s="3" t="s">
        <v>1492</v>
      </c>
      <c r="D917" s="3" t="s">
        <v>183</v>
      </c>
      <c r="E917" s="3" t="s">
        <v>140</v>
      </c>
      <c r="F917" s="3" t="s">
        <v>73</v>
      </c>
      <c r="G917" s="3" t="s">
        <v>356</v>
      </c>
      <c r="H917" s="3" t="s">
        <v>376</v>
      </c>
      <c r="I917" s="3" t="s">
        <v>160</v>
      </c>
      <c r="J917" s="3" t="s">
        <v>1471</v>
      </c>
      <c r="K917" s="169">
        <v>0.0</v>
      </c>
      <c r="L917" s="169">
        <v>0.0</v>
      </c>
    </row>
    <row r="918">
      <c r="A918" s="3" t="s">
        <v>1496</v>
      </c>
      <c r="B918" s="3" t="s">
        <v>1490</v>
      </c>
      <c r="D918" s="3" t="s">
        <v>183</v>
      </c>
      <c r="E918" s="3" t="s">
        <v>140</v>
      </c>
      <c r="F918" s="3" t="s">
        <v>73</v>
      </c>
      <c r="G918" s="3" t="s">
        <v>356</v>
      </c>
      <c r="H918" s="3" t="s">
        <v>454</v>
      </c>
      <c r="I918" s="3" t="s">
        <v>157</v>
      </c>
      <c r="J918" s="3" t="s">
        <v>1471</v>
      </c>
      <c r="K918" s="169">
        <v>0.0</v>
      </c>
      <c r="L918" s="169">
        <v>0.0</v>
      </c>
    </row>
    <row r="919">
      <c r="A919" s="3" t="s">
        <v>1497</v>
      </c>
      <c r="B919" s="3" t="s">
        <v>1490</v>
      </c>
      <c r="D919" s="3" t="s">
        <v>183</v>
      </c>
      <c r="E919" s="3" t="s">
        <v>140</v>
      </c>
      <c r="F919" s="3" t="s">
        <v>73</v>
      </c>
      <c r="G919" s="3" t="s">
        <v>356</v>
      </c>
      <c r="H919" s="3" t="s">
        <v>454</v>
      </c>
      <c r="I919" s="3" t="s">
        <v>160</v>
      </c>
      <c r="J919" s="3" t="s">
        <v>1471</v>
      </c>
      <c r="K919" s="169">
        <v>0.0</v>
      </c>
      <c r="L919" s="169">
        <v>0.0</v>
      </c>
    </row>
    <row r="920">
      <c r="A920" s="3" t="s">
        <v>1498</v>
      </c>
      <c r="B920" s="3" t="s">
        <v>1490</v>
      </c>
      <c r="D920" s="3" t="s">
        <v>183</v>
      </c>
      <c r="E920" s="3" t="s">
        <v>140</v>
      </c>
      <c r="F920" s="3" t="s">
        <v>73</v>
      </c>
      <c r="G920" s="3" t="s">
        <v>356</v>
      </c>
      <c r="H920" s="3" t="s">
        <v>454</v>
      </c>
      <c r="I920" s="3" t="s">
        <v>165</v>
      </c>
      <c r="J920" s="3" t="s">
        <v>1471</v>
      </c>
      <c r="K920" s="169">
        <v>0.0</v>
      </c>
      <c r="L920" s="169">
        <v>0.0</v>
      </c>
    </row>
    <row r="921">
      <c r="A921" s="3" t="s">
        <v>1499</v>
      </c>
      <c r="B921" s="3" t="s">
        <v>1492</v>
      </c>
      <c r="D921" s="3" t="s">
        <v>183</v>
      </c>
      <c r="E921" s="3" t="s">
        <v>140</v>
      </c>
      <c r="F921" s="3" t="s">
        <v>73</v>
      </c>
      <c r="G921" s="3" t="s">
        <v>356</v>
      </c>
      <c r="H921" s="3" t="s">
        <v>376</v>
      </c>
      <c r="I921" s="3" t="s">
        <v>153</v>
      </c>
      <c r="J921" s="3" t="s">
        <v>1471</v>
      </c>
      <c r="K921" s="169">
        <v>0.0</v>
      </c>
      <c r="L921" s="169">
        <v>0.0</v>
      </c>
    </row>
    <row r="922">
      <c r="A922" s="3" t="s">
        <v>1500</v>
      </c>
      <c r="B922" s="3" t="s">
        <v>1490</v>
      </c>
      <c r="D922" s="3" t="s">
        <v>183</v>
      </c>
      <c r="E922" s="3" t="s">
        <v>140</v>
      </c>
      <c r="F922" s="3" t="s">
        <v>73</v>
      </c>
      <c r="G922" s="3" t="s">
        <v>356</v>
      </c>
      <c r="H922" s="3" t="s">
        <v>454</v>
      </c>
      <c r="I922" s="3" t="s">
        <v>153</v>
      </c>
      <c r="J922" s="3" t="s">
        <v>1471</v>
      </c>
      <c r="K922" s="169">
        <v>0.0</v>
      </c>
      <c r="L922" s="169">
        <v>0.0</v>
      </c>
    </row>
    <row r="923">
      <c r="A923" s="3" t="s">
        <v>1501</v>
      </c>
      <c r="B923" s="3" t="s">
        <v>1492</v>
      </c>
      <c r="D923" s="3" t="s">
        <v>183</v>
      </c>
      <c r="E923" s="3" t="s">
        <v>140</v>
      </c>
      <c r="F923" s="3" t="s">
        <v>73</v>
      </c>
      <c r="G923" s="3" t="s">
        <v>356</v>
      </c>
      <c r="H923" s="3" t="s">
        <v>376</v>
      </c>
      <c r="I923" s="3" t="s">
        <v>167</v>
      </c>
      <c r="J923" s="3" t="s">
        <v>1471</v>
      </c>
      <c r="K923" s="169">
        <v>0.0</v>
      </c>
      <c r="L923" s="169">
        <v>0.0</v>
      </c>
    </row>
    <row r="924">
      <c r="A924" s="3" t="s">
        <v>1502</v>
      </c>
      <c r="B924" s="3" t="s">
        <v>1492</v>
      </c>
      <c r="D924" s="3" t="s">
        <v>183</v>
      </c>
      <c r="E924" s="3" t="s">
        <v>140</v>
      </c>
      <c r="F924" s="3" t="s">
        <v>73</v>
      </c>
      <c r="G924" s="3" t="s">
        <v>356</v>
      </c>
      <c r="H924" s="3" t="s">
        <v>376</v>
      </c>
      <c r="I924" s="3" t="s">
        <v>165</v>
      </c>
      <c r="J924" s="3" t="s">
        <v>1471</v>
      </c>
      <c r="K924" s="169">
        <v>0.0</v>
      </c>
      <c r="L924" s="169">
        <v>0.0</v>
      </c>
    </row>
    <row r="925">
      <c r="A925" s="3" t="s">
        <v>1503</v>
      </c>
      <c r="B925" s="3" t="s">
        <v>1504</v>
      </c>
      <c r="D925" s="3" t="s">
        <v>183</v>
      </c>
      <c r="E925" s="3" t="s">
        <v>140</v>
      </c>
      <c r="F925" s="3" t="s">
        <v>73</v>
      </c>
      <c r="H925" s="3" t="s">
        <v>134</v>
      </c>
      <c r="I925" s="3" t="s">
        <v>144</v>
      </c>
      <c r="J925" s="3" t="s">
        <v>1471</v>
      </c>
      <c r="K925" s="169">
        <v>60.0</v>
      </c>
      <c r="L925" s="169">
        <v>3.7850507000767</v>
      </c>
    </row>
    <row r="926">
      <c r="A926" s="3" t="s">
        <v>1505</v>
      </c>
      <c r="B926" s="3" t="s">
        <v>1504</v>
      </c>
      <c r="D926" s="3" t="s">
        <v>183</v>
      </c>
      <c r="E926" s="3" t="s">
        <v>140</v>
      </c>
      <c r="F926" s="3" t="s">
        <v>73</v>
      </c>
      <c r="H926" s="3" t="s">
        <v>134</v>
      </c>
      <c r="I926" s="3" t="s">
        <v>139</v>
      </c>
      <c r="J926" s="3" t="s">
        <v>1471</v>
      </c>
      <c r="K926" s="169">
        <v>32.0</v>
      </c>
      <c r="L926" s="169">
        <v>2.51121574529742</v>
      </c>
    </row>
    <row r="927">
      <c r="A927" s="3" t="s">
        <v>1506</v>
      </c>
      <c r="B927" s="3" t="s">
        <v>1507</v>
      </c>
      <c r="D927" s="3" t="s">
        <v>183</v>
      </c>
      <c r="E927" s="3" t="s">
        <v>140</v>
      </c>
      <c r="F927" s="3" t="s">
        <v>73</v>
      </c>
      <c r="H927" s="3" t="s">
        <v>148</v>
      </c>
      <c r="I927" s="3" t="s">
        <v>141</v>
      </c>
      <c r="J927" s="3" t="s">
        <v>1471</v>
      </c>
      <c r="K927" s="169">
        <v>0.0</v>
      </c>
      <c r="L927" s="169">
        <v>0.0</v>
      </c>
    </row>
    <row r="928">
      <c r="A928" s="3" t="s">
        <v>1508</v>
      </c>
      <c r="B928" s="3" t="s">
        <v>1504</v>
      </c>
      <c r="D928" s="3" t="s">
        <v>183</v>
      </c>
      <c r="E928" s="3" t="s">
        <v>140</v>
      </c>
      <c r="F928" s="3" t="s">
        <v>73</v>
      </c>
      <c r="H928" s="3" t="s">
        <v>134</v>
      </c>
      <c r="I928" s="3" t="s">
        <v>141</v>
      </c>
      <c r="J928" s="3" t="s">
        <v>1471</v>
      </c>
      <c r="K928" s="169">
        <v>0.0</v>
      </c>
      <c r="L928" s="169">
        <v>0.0</v>
      </c>
    </row>
    <row r="929">
      <c r="A929" s="3" t="s">
        <v>1509</v>
      </c>
      <c r="B929" s="3" t="s">
        <v>1504</v>
      </c>
      <c r="D929" s="3" t="s">
        <v>183</v>
      </c>
      <c r="E929" s="3" t="s">
        <v>140</v>
      </c>
      <c r="F929" s="3" t="s">
        <v>73</v>
      </c>
      <c r="H929" s="3" t="s">
        <v>134</v>
      </c>
      <c r="I929" s="3" t="s">
        <v>135</v>
      </c>
      <c r="J929" s="3" t="s">
        <v>1471</v>
      </c>
      <c r="K929" s="169">
        <v>0.0</v>
      </c>
      <c r="L929" s="169">
        <v>0.0</v>
      </c>
    </row>
    <row r="930">
      <c r="A930" s="3" t="s">
        <v>1510</v>
      </c>
      <c r="B930" s="3" t="s">
        <v>1504</v>
      </c>
      <c r="D930" s="3" t="s">
        <v>183</v>
      </c>
      <c r="E930" s="3" t="s">
        <v>140</v>
      </c>
      <c r="F930" s="3" t="s">
        <v>73</v>
      </c>
      <c r="H930" s="3" t="s">
        <v>134</v>
      </c>
      <c r="I930" s="3" t="s">
        <v>146</v>
      </c>
      <c r="J930" s="3" t="s">
        <v>1471</v>
      </c>
      <c r="K930" s="169">
        <v>0.0</v>
      </c>
      <c r="L930" s="169">
        <v>0.0</v>
      </c>
    </row>
    <row r="931">
      <c r="A931" s="3" t="s">
        <v>1511</v>
      </c>
      <c r="B931" s="3" t="s">
        <v>1507</v>
      </c>
      <c r="D931" s="3" t="s">
        <v>183</v>
      </c>
      <c r="E931" s="3" t="s">
        <v>140</v>
      </c>
      <c r="F931" s="3" t="s">
        <v>73</v>
      </c>
      <c r="H931" s="3" t="s">
        <v>148</v>
      </c>
      <c r="I931" s="3" t="s">
        <v>149</v>
      </c>
      <c r="J931" s="3" t="s">
        <v>1471</v>
      </c>
      <c r="K931" s="169">
        <v>0.0</v>
      </c>
      <c r="L931" s="169">
        <v>0.0</v>
      </c>
    </row>
    <row r="932">
      <c r="A932" s="3" t="s">
        <v>1512</v>
      </c>
      <c r="B932" s="3" t="s">
        <v>1513</v>
      </c>
      <c r="D932" s="3" t="s">
        <v>183</v>
      </c>
      <c r="E932" s="3" t="s">
        <v>140</v>
      </c>
      <c r="F932" s="3" t="s">
        <v>73</v>
      </c>
      <c r="H932" s="3" t="s">
        <v>171</v>
      </c>
      <c r="I932" s="3" t="s">
        <v>172</v>
      </c>
      <c r="J932" s="3" t="s">
        <v>1471</v>
      </c>
      <c r="K932" s="169">
        <v>0.0</v>
      </c>
      <c r="L932" s="169">
        <v>0.0</v>
      </c>
    </row>
    <row r="933">
      <c r="A933" s="3" t="s">
        <v>1514</v>
      </c>
      <c r="B933" s="3" t="s">
        <v>1515</v>
      </c>
      <c r="C933" s="3" t="s">
        <v>428</v>
      </c>
      <c r="D933" s="3" t="s">
        <v>198</v>
      </c>
      <c r="E933" s="3" t="s">
        <v>140</v>
      </c>
      <c r="F933" s="3" t="s">
        <v>49</v>
      </c>
      <c r="G933" s="3" t="s">
        <v>348</v>
      </c>
      <c r="H933" s="3" t="s">
        <v>349</v>
      </c>
      <c r="I933" s="3" t="s">
        <v>153</v>
      </c>
      <c r="J933" s="3" t="s">
        <v>525</v>
      </c>
      <c r="K933" s="169">
        <v>20.0</v>
      </c>
      <c r="L933" s="169">
        <v>2.5464976421754</v>
      </c>
    </row>
    <row r="934">
      <c r="A934" s="3" t="s">
        <v>1516</v>
      </c>
      <c r="B934" s="3" t="s">
        <v>1517</v>
      </c>
      <c r="C934" s="3" t="s">
        <v>428</v>
      </c>
      <c r="D934" s="3" t="s">
        <v>198</v>
      </c>
      <c r="E934" s="3" t="s">
        <v>140</v>
      </c>
      <c r="F934" s="3" t="s">
        <v>49</v>
      </c>
      <c r="G934" s="3" t="s">
        <v>348</v>
      </c>
      <c r="H934" s="3" t="s">
        <v>353</v>
      </c>
      <c r="I934" s="3" t="s">
        <v>355</v>
      </c>
      <c r="J934" s="3" t="s">
        <v>525</v>
      </c>
      <c r="K934" s="169">
        <v>29.0</v>
      </c>
      <c r="L934" s="169">
        <v>1.96651489462678</v>
      </c>
    </row>
    <row r="935">
      <c r="A935" s="3" t="s">
        <v>1518</v>
      </c>
      <c r="B935" s="3" t="s">
        <v>1515</v>
      </c>
      <c r="C935" s="3" t="s">
        <v>428</v>
      </c>
      <c r="D935" s="3" t="s">
        <v>198</v>
      </c>
      <c r="E935" s="3" t="s">
        <v>140</v>
      </c>
      <c r="F935" s="3" t="s">
        <v>49</v>
      </c>
      <c r="G935" s="3" t="s">
        <v>348</v>
      </c>
      <c r="H935" s="3" t="s">
        <v>349</v>
      </c>
      <c r="I935" s="3" t="s">
        <v>157</v>
      </c>
      <c r="J935" s="3" t="s">
        <v>525</v>
      </c>
      <c r="K935" s="169">
        <v>21.0</v>
      </c>
      <c r="L935" s="169">
        <v>2.75831731050089</v>
      </c>
    </row>
    <row r="936">
      <c r="A936" s="3" t="s">
        <v>1519</v>
      </c>
      <c r="B936" s="3" t="s">
        <v>1517</v>
      </c>
      <c r="C936" s="3" t="s">
        <v>428</v>
      </c>
      <c r="D936" s="3" t="s">
        <v>198</v>
      </c>
      <c r="E936" s="3" t="s">
        <v>140</v>
      </c>
      <c r="F936" s="3" t="s">
        <v>49</v>
      </c>
      <c r="G936" s="3" t="s">
        <v>348</v>
      </c>
      <c r="H936" s="3" t="s">
        <v>353</v>
      </c>
      <c r="I936" s="3" t="s">
        <v>167</v>
      </c>
      <c r="J936" s="3" t="s">
        <v>525</v>
      </c>
      <c r="K936" s="169">
        <v>14.0</v>
      </c>
      <c r="L936" s="169">
        <v>1.88905663724438</v>
      </c>
    </row>
    <row r="937">
      <c r="A937" s="3" t="s">
        <v>1520</v>
      </c>
      <c r="B937" s="3" t="s">
        <v>1517</v>
      </c>
      <c r="C937" s="3" t="s">
        <v>428</v>
      </c>
      <c r="D937" s="3" t="s">
        <v>198</v>
      </c>
      <c r="E937" s="3" t="s">
        <v>140</v>
      </c>
      <c r="F937" s="3" t="s">
        <v>49</v>
      </c>
      <c r="G937" s="3" t="s">
        <v>348</v>
      </c>
      <c r="H937" s="3" t="s">
        <v>353</v>
      </c>
      <c r="I937" s="3" t="s">
        <v>165</v>
      </c>
      <c r="J937" s="3" t="s">
        <v>525</v>
      </c>
      <c r="K937" s="169">
        <v>17.0</v>
      </c>
      <c r="L937" s="169">
        <v>2.13775819968562</v>
      </c>
    </row>
    <row r="938">
      <c r="A938" s="3" t="s">
        <v>1521</v>
      </c>
      <c r="B938" s="3" t="s">
        <v>1522</v>
      </c>
      <c r="C938" s="3" t="s">
        <v>428</v>
      </c>
      <c r="D938" s="3" t="s">
        <v>198</v>
      </c>
      <c r="E938" s="3" t="s">
        <v>140</v>
      </c>
      <c r="F938" s="3" t="s">
        <v>49</v>
      </c>
      <c r="G938" s="3" t="s">
        <v>348</v>
      </c>
      <c r="H938" s="3" t="s">
        <v>359</v>
      </c>
      <c r="I938" s="3" t="s">
        <v>153</v>
      </c>
      <c r="J938" s="3" t="s">
        <v>525</v>
      </c>
      <c r="K938" s="169">
        <v>28.0</v>
      </c>
      <c r="L938" s="169">
        <v>2.90536213701139</v>
      </c>
    </row>
    <row r="939">
      <c r="A939" s="3" t="s">
        <v>1523</v>
      </c>
      <c r="B939" s="3" t="s">
        <v>1515</v>
      </c>
      <c r="C939" s="3" t="s">
        <v>428</v>
      </c>
      <c r="D939" s="3" t="s">
        <v>198</v>
      </c>
      <c r="E939" s="3" t="s">
        <v>140</v>
      </c>
      <c r="F939" s="3" t="s">
        <v>49</v>
      </c>
      <c r="G939" s="3" t="s">
        <v>348</v>
      </c>
      <c r="H939" s="3" t="s">
        <v>349</v>
      </c>
      <c r="I939" s="3" t="s">
        <v>163</v>
      </c>
      <c r="J939" s="3" t="s">
        <v>525</v>
      </c>
      <c r="K939" s="169">
        <v>31.0</v>
      </c>
      <c r="L939" s="169">
        <v>2.81451946978367</v>
      </c>
    </row>
    <row r="940">
      <c r="A940" s="3" t="s">
        <v>1524</v>
      </c>
      <c r="B940" s="3" t="s">
        <v>1515</v>
      </c>
      <c r="C940" s="3" t="s">
        <v>428</v>
      </c>
      <c r="D940" s="3" t="s">
        <v>198</v>
      </c>
      <c r="E940" s="3" t="s">
        <v>140</v>
      </c>
      <c r="F940" s="3" t="s">
        <v>49</v>
      </c>
      <c r="G940" s="3" t="s">
        <v>348</v>
      </c>
      <c r="H940" s="3" t="s">
        <v>349</v>
      </c>
      <c r="I940" s="3" t="s">
        <v>160</v>
      </c>
      <c r="J940" s="3" t="s">
        <v>525</v>
      </c>
      <c r="K940" s="169">
        <v>18.0</v>
      </c>
      <c r="L940" s="169">
        <v>2.52809559691444</v>
      </c>
    </row>
    <row r="941">
      <c r="A941" s="3" t="s">
        <v>1525</v>
      </c>
      <c r="B941" s="3" t="s">
        <v>1517</v>
      </c>
      <c r="C941" s="3" t="s">
        <v>428</v>
      </c>
      <c r="D941" s="3" t="s">
        <v>198</v>
      </c>
      <c r="E941" s="3" t="s">
        <v>140</v>
      </c>
      <c r="F941" s="3" t="s">
        <v>49</v>
      </c>
      <c r="G941" s="3" t="s">
        <v>348</v>
      </c>
      <c r="H941" s="3" t="s">
        <v>353</v>
      </c>
      <c r="I941" s="3" t="s">
        <v>153</v>
      </c>
      <c r="J941" s="3" t="s">
        <v>525</v>
      </c>
      <c r="K941" s="169">
        <v>23.0</v>
      </c>
      <c r="L941" s="169">
        <v>1.56010501624348</v>
      </c>
    </row>
    <row r="942">
      <c r="A942" s="3" t="s">
        <v>1526</v>
      </c>
      <c r="B942" s="3" t="s">
        <v>1517</v>
      </c>
      <c r="C942" s="3" t="s">
        <v>428</v>
      </c>
      <c r="D942" s="3" t="s">
        <v>198</v>
      </c>
      <c r="E942" s="3" t="s">
        <v>140</v>
      </c>
      <c r="F942" s="3" t="s">
        <v>49</v>
      </c>
      <c r="G942" s="3" t="s">
        <v>348</v>
      </c>
      <c r="H942" s="3" t="s">
        <v>353</v>
      </c>
      <c r="I942" s="3" t="s">
        <v>160</v>
      </c>
      <c r="J942" s="3" t="s">
        <v>525</v>
      </c>
      <c r="K942" s="169">
        <v>21.0</v>
      </c>
      <c r="L942" s="169">
        <v>2.63881539771384</v>
      </c>
    </row>
    <row r="943">
      <c r="A943" s="3" t="s">
        <v>1527</v>
      </c>
      <c r="B943" s="3" t="s">
        <v>1522</v>
      </c>
      <c r="C943" s="3" t="s">
        <v>428</v>
      </c>
      <c r="D943" s="3" t="s">
        <v>198</v>
      </c>
      <c r="E943" s="3" t="s">
        <v>140</v>
      </c>
      <c r="F943" s="3" t="s">
        <v>49</v>
      </c>
      <c r="G943" s="3" t="s">
        <v>348</v>
      </c>
      <c r="H943" s="3" t="s">
        <v>359</v>
      </c>
      <c r="I943" s="3" t="s">
        <v>355</v>
      </c>
      <c r="J943" s="3" t="s">
        <v>525</v>
      </c>
      <c r="K943" s="169">
        <v>31.0</v>
      </c>
      <c r="L943" s="169">
        <v>1.66043773090868</v>
      </c>
    </row>
    <row r="944">
      <c r="A944" s="3" t="s">
        <v>1528</v>
      </c>
      <c r="B944" s="3" t="s">
        <v>1522</v>
      </c>
      <c r="C944" s="3" t="s">
        <v>428</v>
      </c>
      <c r="D944" s="3" t="s">
        <v>198</v>
      </c>
      <c r="E944" s="3" t="s">
        <v>140</v>
      </c>
      <c r="F944" s="3" t="s">
        <v>49</v>
      </c>
      <c r="G944" s="3" t="s">
        <v>348</v>
      </c>
      <c r="H944" s="3" t="s">
        <v>359</v>
      </c>
      <c r="I944" s="3" t="s">
        <v>157</v>
      </c>
      <c r="J944" s="3" t="s">
        <v>525</v>
      </c>
      <c r="K944" s="169">
        <v>13.0</v>
      </c>
      <c r="L944" s="169">
        <v>0.859416582792085</v>
      </c>
    </row>
    <row r="945">
      <c r="A945" s="3" t="s">
        <v>1529</v>
      </c>
      <c r="B945" s="3" t="s">
        <v>1517</v>
      </c>
      <c r="C945" s="3" t="s">
        <v>428</v>
      </c>
      <c r="D945" s="3" t="s">
        <v>198</v>
      </c>
      <c r="E945" s="3" t="s">
        <v>140</v>
      </c>
      <c r="F945" s="3" t="s">
        <v>49</v>
      </c>
      <c r="G945" s="3" t="s">
        <v>348</v>
      </c>
      <c r="H945" s="3" t="s">
        <v>353</v>
      </c>
      <c r="I945" s="3" t="s">
        <v>157</v>
      </c>
      <c r="J945" s="3" t="s">
        <v>525</v>
      </c>
      <c r="K945" s="169">
        <v>19.0</v>
      </c>
      <c r="L945" s="169">
        <v>1.35826628597392</v>
      </c>
    </row>
    <row r="946">
      <c r="A946" s="3" t="s">
        <v>1530</v>
      </c>
      <c r="B946" s="3" t="s">
        <v>1522</v>
      </c>
      <c r="C946" s="3" t="s">
        <v>428</v>
      </c>
      <c r="D946" s="3" t="s">
        <v>198</v>
      </c>
      <c r="E946" s="3" t="s">
        <v>140</v>
      </c>
      <c r="F946" s="3" t="s">
        <v>49</v>
      </c>
      <c r="G946" s="3" t="s">
        <v>348</v>
      </c>
      <c r="H946" s="3" t="s">
        <v>359</v>
      </c>
      <c r="I946" s="3" t="s">
        <v>167</v>
      </c>
      <c r="J946" s="3" t="s">
        <v>525</v>
      </c>
      <c r="K946" s="169">
        <v>0.0</v>
      </c>
      <c r="L946" s="169">
        <v>0.0</v>
      </c>
    </row>
    <row r="947">
      <c r="A947" s="3" t="s">
        <v>1531</v>
      </c>
      <c r="B947" s="3" t="s">
        <v>1515</v>
      </c>
      <c r="C947" s="3" t="s">
        <v>428</v>
      </c>
      <c r="D947" s="3" t="s">
        <v>198</v>
      </c>
      <c r="E947" s="3" t="s">
        <v>140</v>
      </c>
      <c r="F947" s="3" t="s">
        <v>49</v>
      </c>
      <c r="G947" s="3" t="s">
        <v>348</v>
      </c>
      <c r="H947" s="3" t="s">
        <v>349</v>
      </c>
      <c r="I947" s="3" t="s">
        <v>165</v>
      </c>
      <c r="J947" s="3" t="s">
        <v>525</v>
      </c>
      <c r="K947" s="169">
        <v>0.0</v>
      </c>
      <c r="L947" s="169">
        <v>0.0</v>
      </c>
    </row>
    <row r="948">
      <c r="A948" s="3" t="s">
        <v>1532</v>
      </c>
      <c r="B948" s="3" t="s">
        <v>1522</v>
      </c>
      <c r="C948" s="3" t="s">
        <v>428</v>
      </c>
      <c r="D948" s="3" t="s">
        <v>198</v>
      </c>
      <c r="E948" s="3" t="s">
        <v>140</v>
      </c>
      <c r="F948" s="3" t="s">
        <v>49</v>
      </c>
      <c r="G948" s="3" t="s">
        <v>348</v>
      </c>
      <c r="H948" s="3" t="s">
        <v>359</v>
      </c>
      <c r="I948" s="3" t="s">
        <v>165</v>
      </c>
      <c r="J948" s="3" t="s">
        <v>525</v>
      </c>
      <c r="K948" s="169">
        <v>0.0</v>
      </c>
      <c r="L948" s="169">
        <v>0.0</v>
      </c>
    </row>
    <row r="949">
      <c r="A949" s="3" t="s">
        <v>1533</v>
      </c>
      <c r="B949" s="3" t="s">
        <v>1522</v>
      </c>
      <c r="C949" s="3" t="s">
        <v>428</v>
      </c>
      <c r="D949" s="3" t="s">
        <v>198</v>
      </c>
      <c r="E949" s="3" t="s">
        <v>140</v>
      </c>
      <c r="F949" s="3" t="s">
        <v>49</v>
      </c>
      <c r="G949" s="3" t="s">
        <v>348</v>
      </c>
      <c r="H949" s="3" t="s">
        <v>359</v>
      </c>
      <c r="I949" s="3" t="s">
        <v>160</v>
      </c>
      <c r="J949" s="3" t="s">
        <v>525</v>
      </c>
      <c r="K949" s="169">
        <v>0.0</v>
      </c>
      <c r="L949" s="169">
        <v>0.0</v>
      </c>
    </row>
    <row r="950">
      <c r="A950" s="3" t="s">
        <v>1534</v>
      </c>
      <c r="B950" s="3" t="s">
        <v>1515</v>
      </c>
      <c r="C950" s="3" t="s">
        <v>428</v>
      </c>
      <c r="D950" s="3" t="s">
        <v>198</v>
      </c>
      <c r="E950" s="3" t="s">
        <v>140</v>
      </c>
      <c r="F950" s="3" t="s">
        <v>49</v>
      </c>
      <c r="G950" s="3" t="s">
        <v>348</v>
      </c>
      <c r="H950" s="3" t="s">
        <v>349</v>
      </c>
      <c r="I950" s="3" t="s">
        <v>167</v>
      </c>
      <c r="J950" s="3" t="s">
        <v>525</v>
      </c>
      <c r="K950" s="169">
        <v>0.0</v>
      </c>
      <c r="L950" s="169">
        <v>0.0</v>
      </c>
    </row>
    <row r="951">
      <c r="A951" s="3" t="s">
        <v>1535</v>
      </c>
      <c r="B951" s="3" t="s">
        <v>1536</v>
      </c>
      <c r="C951" s="3" t="s">
        <v>428</v>
      </c>
      <c r="D951" s="3" t="s">
        <v>198</v>
      </c>
      <c r="E951" s="3" t="s">
        <v>140</v>
      </c>
      <c r="F951" s="3" t="s">
        <v>49</v>
      </c>
      <c r="G951" s="3" t="s">
        <v>356</v>
      </c>
      <c r="H951" s="3" t="s">
        <v>454</v>
      </c>
      <c r="I951" s="3" t="s">
        <v>153</v>
      </c>
      <c r="J951" s="3" t="s">
        <v>525</v>
      </c>
      <c r="K951" s="169">
        <v>91.0</v>
      </c>
      <c r="L951" s="169">
        <v>3.97146876855582</v>
      </c>
    </row>
    <row r="952">
      <c r="A952" s="3" t="s">
        <v>1537</v>
      </c>
      <c r="B952" s="3" t="s">
        <v>1536</v>
      </c>
      <c r="C952" s="3" t="s">
        <v>428</v>
      </c>
      <c r="D952" s="3" t="s">
        <v>198</v>
      </c>
      <c r="E952" s="3" t="s">
        <v>140</v>
      </c>
      <c r="F952" s="3" t="s">
        <v>49</v>
      </c>
      <c r="G952" s="3" t="s">
        <v>356</v>
      </c>
      <c r="H952" s="3" t="s">
        <v>454</v>
      </c>
      <c r="I952" s="3" t="s">
        <v>355</v>
      </c>
      <c r="J952" s="3" t="s">
        <v>525</v>
      </c>
      <c r="K952" s="169">
        <v>71.0</v>
      </c>
      <c r="L952" s="169">
        <v>3.45694964846762</v>
      </c>
    </row>
    <row r="953">
      <c r="A953" s="3" t="s">
        <v>1538</v>
      </c>
      <c r="B953" s="3" t="s">
        <v>1539</v>
      </c>
      <c r="C953" s="3" t="s">
        <v>428</v>
      </c>
      <c r="D953" s="3" t="s">
        <v>198</v>
      </c>
      <c r="E953" s="3" t="s">
        <v>140</v>
      </c>
      <c r="F953" s="3" t="s">
        <v>49</v>
      </c>
      <c r="G953" s="3" t="s">
        <v>356</v>
      </c>
      <c r="H953" s="3" t="s">
        <v>376</v>
      </c>
      <c r="I953" s="3" t="s">
        <v>165</v>
      </c>
      <c r="J953" s="3" t="s">
        <v>525</v>
      </c>
      <c r="K953" s="169">
        <v>43.0</v>
      </c>
      <c r="L953" s="169">
        <v>1.63843300642619</v>
      </c>
    </row>
    <row r="954">
      <c r="A954" s="3" t="s">
        <v>1540</v>
      </c>
      <c r="B954" s="3" t="s">
        <v>1539</v>
      </c>
      <c r="C954" s="3" t="s">
        <v>428</v>
      </c>
      <c r="D954" s="3" t="s">
        <v>198</v>
      </c>
      <c r="E954" s="3" t="s">
        <v>140</v>
      </c>
      <c r="F954" s="3" t="s">
        <v>49</v>
      </c>
      <c r="G954" s="3" t="s">
        <v>356</v>
      </c>
      <c r="H954" s="3" t="s">
        <v>376</v>
      </c>
      <c r="I954" s="3" t="s">
        <v>153</v>
      </c>
      <c r="J954" s="3" t="s">
        <v>525</v>
      </c>
      <c r="K954" s="169">
        <v>55.0</v>
      </c>
      <c r="L954" s="169">
        <v>2.83374801522805</v>
      </c>
    </row>
    <row r="955">
      <c r="A955" s="3" t="s">
        <v>1541</v>
      </c>
      <c r="B955" s="3" t="s">
        <v>1536</v>
      </c>
      <c r="C955" s="3" t="s">
        <v>428</v>
      </c>
      <c r="D955" s="3" t="s">
        <v>198</v>
      </c>
      <c r="E955" s="3" t="s">
        <v>140</v>
      </c>
      <c r="F955" s="3" t="s">
        <v>49</v>
      </c>
      <c r="G955" s="3" t="s">
        <v>356</v>
      </c>
      <c r="H955" s="3" t="s">
        <v>454</v>
      </c>
      <c r="I955" s="3" t="s">
        <v>167</v>
      </c>
      <c r="J955" s="3" t="s">
        <v>525</v>
      </c>
      <c r="K955" s="169">
        <v>103.0</v>
      </c>
      <c r="L955" s="169">
        <v>4.07108241875653</v>
      </c>
    </row>
    <row r="956">
      <c r="A956" s="3" t="s">
        <v>1542</v>
      </c>
      <c r="B956" s="3" t="s">
        <v>1539</v>
      </c>
      <c r="C956" s="3" t="s">
        <v>428</v>
      </c>
      <c r="D956" s="3" t="s">
        <v>198</v>
      </c>
      <c r="E956" s="3" t="s">
        <v>140</v>
      </c>
      <c r="F956" s="3" t="s">
        <v>49</v>
      </c>
      <c r="G956" s="3" t="s">
        <v>356</v>
      </c>
      <c r="H956" s="3" t="s">
        <v>376</v>
      </c>
      <c r="I956" s="3" t="s">
        <v>167</v>
      </c>
      <c r="J956" s="3" t="s">
        <v>525</v>
      </c>
      <c r="K956" s="169">
        <v>64.0</v>
      </c>
      <c r="L956" s="169">
        <v>3.5183678833713</v>
      </c>
    </row>
    <row r="957">
      <c r="A957" s="3" t="s">
        <v>1543</v>
      </c>
      <c r="B957" s="3" t="s">
        <v>1536</v>
      </c>
      <c r="C957" s="3" t="s">
        <v>428</v>
      </c>
      <c r="D957" s="3" t="s">
        <v>198</v>
      </c>
      <c r="E957" s="3" t="s">
        <v>140</v>
      </c>
      <c r="F957" s="3" t="s">
        <v>49</v>
      </c>
      <c r="G957" s="3" t="s">
        <v>356</v>
      </c>
      <c r="H957" s="3" t="s">
        <v>454</v>
      </c>
      <c r="I957" s="3" t="s">
        <v>165</v>
      </c>
      <c r="J957" s="3" t="s">
        <v>525</v>
      </c>
      <c r="K957" s="169">
        <v>22.0</v>
      </c>
      <c r="L957" s="169">
        <v>2.77998628144731</v>
      </c>
    </row>
    <row r="958">
      <c r="A958" s="3" t="s">
        <v>1544</v>
      </c>
      <c r="B958" s="3" t="s">
        <v>1539</v>
      </c>
      <c r="C958" s="3" t="s">
        <v>428</v>
      </c>
      <c r="D958" s="3" t="s">
        <v>198</v>
      </c>
      <c r="E958" s="3" t="s">
        <v>140</v>
      </c>
      <c r="F958" s="3" t="s">
        <v>49</v>
      </c>
      <c r="G958" s="3" t="s">
        <v>356</v>
      </c>
      <c r="H958" s="3" t="s">
        <v>376</v>
      </c>
      <c r="I958" s="3" t="s">
        <v>355</v>
      </c>
      <c r="J958" s="3" t="s">
        <v>525</v>
      </c>
      <c r="K958" s="169">
        <v>26.0</v>
      </c>
      <c r="L958" s="169">
        <v>2.64821062588575</v>
      </c>
    </row>
    <row r="959">
      <c r="A959" s="3" t="s">
        <v>1545</v>
      </c>
      <c r="B959" s="3" t="s">
        <v>1539</v>
      </c>
      <c r="C959" s="3" t="s">
        <v>428</v>
      </c>
      <c r="D959" s="3" t="s">
        <v>198</v>
      </c>
      <c r="E959" s="3" t="s">
        <v>140</v>
      </c>
      <c r="F959" s="3" t="s">
        <v>49</v>
      </c>
      <c r="G959" s="3" t="s">
        <v>356</v>
      </c>
      <c r="H959" s="3" t="s">
        <v>376</v>
      </c>
      <c r="I959" s="3" t="s">
        <v>157</v>
      </c>
      <c r="J959" s="3" t="s">
        <v>525</v>
      </c>
      <c r="K959" s="169">
        <v>33.0</v>
      </c>
      <c r="L959" s="169">
        <v>2.62847545019133</v>
      </c>
    </row>
    <row r="960">
      <c r="A960" s="3" t="s">
        <v>1546</v>
      </c>
      <c r="B960" s="3" t="s">
        <v>1539</v>
      </c>
      <c r="C960" s="3" t="s">
        <v>428</v>
      </c>
      <c r="D960" s="3" t="s">
        <v>198</v>
      </c>
      <c r="E960" s="3" t="s">
        <v>140</v>
      </c>
      <c r="F960" s="3" t="s">
        <v>49</v>
      </c>
      <c r="G960" s="3" t="s">
        <v>356</v>
      </c>
      <c r="H960" s="3" t="s">
        <v>376</v>
      </c>
      <c r="I960" s="3" t="s">
        <v>160</v>
      </c>
      <c r="J960" s="3" t="s">
        <v>525</v>
      </c>
      <c r="K960" s="169">
        <v>0.0</v>
      </c>
      <c r="L960" s="169">
        <v>0.0</v>
      </c>
    </row>
    <row r="961">
      <c r="A961" s="3" t="s">
        <v>1547</v>
      </c>
      <c r="B961" s="3" t="s">
        <v>1536</v>
      </c>
      <c r="C961" s="3" t="s">
        <v>428</v>
      </c>
      <c r="D961" s="3" t="s">
        <v>198</v>
      </c>
      <c r="E961" s="3" t="s">
        <v>140</v>
      </c>
      <c r="F961" s="3" t="s">
        <v>49</v>
      </c>
      <c r="G961" s="3" t="s">
        <v>356</v>
      </c>
      <c r="H961" s="3" t="s">
        <v>454</v>
      </c>
      <c r="I961" s="3" t="s">
        <v>157</v>
      </c>
      <c r="J961" s="3" t="s">
        <v>525</v>
      </c>
      <c r="K961" s="169">
        <v>0.0</v>
      </c>
      <c r="L961" s="169">
        <v>0.0</v>
      </c>
    </row>
    <row r="962">
      <c r="A962" s="3" t="s">
        <v>1548</v>
      </c>
      <c r="B962" s="3" t="s">
        <v>1536</v>
      </c>
      <c r="C962" s="3" t="s">
        <v>428</v>
      </c>
      <c r="D962" s="3" t="s">
        <v>198</v>
      </c>
      <c r="E962" s="3" t="s">
        <v>140</v>
      </c>
      <c r="F962" s="3" t="s">
        <v>49</v>
      </c>
      <c r="G962" s="3" t="s">
        <v>356</v>
      </c>
      <c r="H962" s="3" t="s">
        <v>454</v>
      </c>
      <c r="I962" s="3" t="s">
        <v>160</v>
      </c>
      <c r="J962" s="3" t="s">
        <v>525</v>
      </c>
      <c r="K962" s="169">
        <v>0.0</v>
      </c>
      <c r="L962" s="169">
        <v>0.0</v>
      </c>
    </row>
    <row r="963">
      <c r="A963" s="3" t="s">
        <v>1549</v>
      </c>
      <c r="B963" s="3" t="s">
        <v>1550</v>
      </c>
      <c r="C963" s="3" t="s">
        <v>428</v>
      </c>
      <c r="D963" s="3" t="s">
        <v>198</v>
      </c>
      <c r="E963" s="3" t="s">
        <v>140</v>
      </c>
      <c r="F963" s="3" t="s">
        <v>49</v>
      </c>
      <c r="H963" s="3" t="s">
        <v>134</v>
      </c>
      <c r="I963" s="3" t="s">
        <v>135</v>
      </c>
      <c r="J963" s="3" t="s">
        <v>525</v>
      </c>
      <c r="K963" s="169">
        <v>50.0</v>
      </c>
      <c r="L963" s="169">
        <v>2.92254639874811</v>
      </c>
    </row>
    <row r="964">
      <c r="A964" s="3" t="s">
        <v>1551</v>
      </c>
      <c r="B964" s="3" t="s">
        <v>1550</v>
      </c>
      <c r="C964" s="3" t="s">
        <v>428</v>
      </c>
      <c r="D964" s="3" t="s">
        <v>198</v>
      </c>
      <c r="E964" s="3" t="s">
        <v>140</v>
      </c>
      <c r="F964" s="3" t="s">
        <v>49</v>
      </c>
      <c r="H964" s="3" t="s">
        <v>134</v>
      </c>
      <c r="I964" s="3" t="s">
        <v>144</v>
      </c>
      <c r="J964" s="3" t="s">
        <v>525</v>
      </c>
      <c r="K964" s="169">
        <v>23.0</v>
      </c>
      <c r="L964" s="169">
        <v>2.95516387067833</v>
      </c>
    </row>
    <row r="965">
      <c r="A965" s="3" t="s">
        <v>1552</v>
      </c>
      <c r="B965" s="3" t="s">
        <v>1553</v>
      </c>
      <c r="C965" s="3" t="s">
        <v>428</v>
      </c>
      <c r="D965" s="3" t="s">
        <v>198</v>
      </c>
      <c r="E965" s="3" t="s">
        <v>140</v>
      </c>
      <c r="F965" s="3" t="s">
        <v>49</v>
      </c>
      <c r="H965" s="3" t="s">
        <v>171</v>
      </c>
      <c r="I965" s="3" t="s">
        <v>172</v>
      </c>
      <c r="J965" s="3" t="s">
        <v>525</v>
      </c>
      <c r="K965" s="169">
        <v>30.0</v>
      </c>
      <c r="L965" s="169">
        <v>3.06358237559525</v>
      </c>
    </row>
    <row r="966">
      <c r="A966" s="3" t="s">
        <v>1554</v>
      </c>
      <c r="B966" s="3" t="s">
        <v>1555</v>
      </c>
      <c r="C966" s="3" t="s">
        <v>428</v>
      </c>
      <c r="D966" s="3" t="s">
        <v>198</v>
      </c>
      <c r="E966" s="3" t="s">
        <v>140</v>
      </c>
      <c r="F966" s="3" t="s">
        <v>49</v>
      </c>
      <c r="H966" s="3" t="s">
        <v>148</v>
      </c>
      <c r="I966" s="3" t="s">
        <v>149</v>
      </c>
      <c r="J966" s="3" t="s">
        <v>525</v>
      </c>
      <c r="K966" s="169">
        <v>21.0</v>
      </c>
      <c r="L966" s="169">
        <v>2.764787909476</v>
      </c>
    </row>
    <row r="967">
      <c r="A967" s="3" t="s">
        <v>1556</v>
      </c>
      <c r="B967" s="3" t="s">
        <v>1550</v>
      </c>
      <c r="C967" s="3" t="s">
        <v>428</v>
      </c>
      <c r="D967" s="3" t="s">
        <v>198</v>
      </c>
      <c r="E967" s="3" t="s">
        <v>140</v>
      </c>
      <c r="F967" s="3" t="s">
        <v>49</v>
      </c>
      <c r="H967" s="3" t="s">
        <v>134</v>
      </c>
      <c r="I967" s="3" t="s">
        <v>141</v>
      </c>
      <c r="J967" s="3" t="s">
        <v>525</v>
      </c>
      <c r="K967" s="169">
        <v>31.0</v>
      </c>
      <c r="L967" s="169">
        <v>3.08521304142115</v>
      </c>
    </row>
    <row r="968">
      <c r="A968" s="3" t="s">
        <v>1557</v>
      </c>
      <c r="B968" s="3" t="s">
        <v>1555</v>
      </c>
      <c r="C968" s="3" t="s">
        <v>428</v>
      </c>
      <c r="D968" s="3" t="s">
        <v>198</v>
      </c>
      <c r="E968" s="3" t="s">
        <v>140</v>
      </c>
      <c r="F968" s="3" t="s">
        <v>49</v>
      </c>
      <c r="H968" s="3" t="s">
        <v>148</v>
      </c>
      <c r="I968" s="3" t="s">
        <v>141</v>
      </c>
      <c r="J968" s="3" t="s">
        <v>525</v>
      </c>
      <c r="K968" s="169">
        <v>52.0</v>
      </c>
      <c r="L968" s="169">
        <v>3.16768318791327</v>
      </c>
    </row>
    <row r="969">
      <c r="A969" s="3" t="s">
        <v>1558</v>
      </c>
      <c r="B969" s="3" t="s">
        <v>1550</v>
      </c>
      <c r="C969" s="3" t="s">
        <v>428</v>
      </c>
      <c r="D969" s="3" t="s">
        <v>198</v>
      </c>
      <c r="E969" s="3" t="s">
        <v>140</v>
      </c>
      <c r="F969" s="3" t="s">
        <v>49</v>
      </c>
      <c r="H969" s="3" t="s">
        <v>134</v>
      </c>
      <c r="I969" s="3" t="s">
        <v>146</v>
      </c>
      <c r="J969" s="3" t="s">
        <v>525</v>
      </c>
      <c r="K969" s="169">
        <v>0.0</v>
      </c>
      <c r="L969" s="169">
        <v>0.0</v>
      </c>
    </row>
    <row r="970">
      <c r="A970" s="3" t="s">
        <v>1559</v>
      </c>
      <c r="B970" s="3" t="s">
        <v>1550</v>
      </c>
      <c r="C970" s="3" t="s">
        <v>428</v>
      </c>
      <c r="D970" s="3" t="s">
        <v>198</v>
      </c>
      <c r="E970" s="3" t="s">
        <v>140</v>
      </c>
      <c r="F970" s="3" t="s">
        <v>49</v>
      </c>
      <c r="H970" s="3" t="s">
        <v>134</v>
      </c>
      <c r="I970" s="3" t="s">
        <v>139</v>
      </c>
      <c r="J970" s="3" t="s">
        <v>525</v>
      </c>
      <c r="K970" s="169">
        <v>0.0</v>
      </c>
      <c r="L970" s="169">
        <v>0.0</v>
      </c>
    </row>
    <row r="971">
      <c r="A971" s="3" t="s">
        <v>1560</v>
      </c>
      <c r="B971" s="3" t="s">
        <v>1561</v>
      </c>
      <c r="D971" s="3" t="s">
        <v>1562</v>
      </c>
      <c r="E971" s="3" t="s">
        <v>1563</v>
      </c>
      <c r="F971" s="3" t="s">
        <v>70</v>
      </c>
      <c r="G971" s="3" t="s">
        <v>348</v>
      </c>
      <c r="H971" s="3" t="s">
        <v>349</v>
      </c>
      <c r="I971" s="3" t="s">
        <v>167</v>
      </c>
      <c r="J971" s="3" t="s">
        <v>1139</v>
      </c>
      <c r="K971" s="169">
        <v>43.0</v>
      </c>
      <c r="L971" s="169">
        <v>2.89295605701451</v>
      </c>
    </row>
    <row r="972">
      <c r="A972" s="3" t="s">
        <v>1564</v>
      </c>
      <c r="B972" s="3" t="s">
        <v>1561</v>
      </c>
      <c r="D972" s="3" t="s">
        <v>1562</v>
      </c>
      <c r="E972" s="3" t="s">
        <v>1563</v>
      </c>
      <c r="F972" s="3" t="s">
        <v>70</v>
      </c>
      <c r="G972" s="3" t="s">
        <v>348</v>
      </c>
      <c r="H972" s="3" t="s">
        <v>349</v>
      </c>
      <c r="I972" s="3" t="s">
        <v>165</v>
      </c>
      <c r="J972" s="3" t="s">
        <v>1139</v>
      </c>
      <c r="K972" s="169">
        <v>56.0</v>
      </c>
      <c r="L972" s="169">
        <v>3.33801248223142</v>
      </c>
    </row>
    <row r="973">
      <c r="A973" s="3" t="s">
        <v>1565</v>
      </c>
      <c r="B973" s="3" t="s">
        <v>1561</v>
      </c>
      <c r="D973" s="3" t="s">
        <v>1562</v>
      </c>
      <c r="E973" s="3" t="s">
        <v>1563</v>
      </c>
      <c r="F973" s="3" t="s">
        <v>70</v>
      </c>
      <c r="G973" s="3" t="s">
        <v>348</v>
      </c>
      <c r="H973" s="3" t="s">
        <v>349</v>
      </c>
      <c r="I973" s="3" t="s">
        <v>157</v>
      </c>
      <c r="J973" s="3" t="s">
        <v>1139</v>
      </c>
      <c r="K973" s="169">
        <v>47.0</v>
      </c>
      <c r="L973" s="169">
        <v>2.88894353096866</v>
      </c>
    </row>
    <row r="974">
      <c r="A974" s="3" t="s">
        <v>1566</v>
      </c>
      <c r="B974" s="3" t="s">
        <v>1561</v>
      </c>
      <c r="D974" s="3" t="s">
        <v>1562</v>
      </c>
      <c r="E974" s="3" t="s">
        <v>1563</v>
      </c>
      <c r="F974" s="3" t="s">
        <v>70</v>
      </c>
      <c r="G974" s="3" t="s">
        <v>348</v>
      </c>
      <c r="H974" s="3" t="s">
        <v>349</v>
      </c>
      <c r="I974" s="3" t="s">
        <v>160</v>
      </c>
      <c r="J974" s="3" t="s">
        <v>1139</v>
      </c>
      <c r="K974" s="169">
        <v>44.0</v>
      </c>
      <c r="L974" s="169">
        <v>3.26498640646314</v>
      </c>
    </row>
    <row r="975">
      <c r="A975" s="3" t="s">
        <v>1567</v>
      </c>
      <c r="B975" s="3" t="s">
        <v>1568</v>
      </c>
      <c r="D975" s="3" t="s">
        <v>1562</v>
      </c>
      <c r="E975" s="3" t="s">
        <v>1563</v>
      </c>
      <c r="F975" s="3" t="s">
        <v>70</v>
      </c>
      <c r="G975" s="3" t="s">
        <v>348</v>
      </c>
      <c r="H975" s="3" t="s">
        <v>353</v>
      </c>
      <c r="I975" s="3" t="s">
        <v>160</v>
      </c>
      <c r="J975" s="3" t="s">
        <v>1139</v>
      </c>
      <c r="K975" s="169">
        <v>53.0</v>
      </c>
      <c r="L975" s="169">
        <v>3.25594613561076</v>
      </c>
    </row>
    <row r="976">
      <c r="A976" s="3" t="s">
        <v>1569</v>
      </c>
      <c r="B976" s="3" t="s">
        <v>1568</v>
      </c>
      <c r="D976" s="3" t="s">
        <v>1562</v>
      </c>
      <c r="E976" s="3" t="s">
        <v>1563</v>
      </c>
      <c r="F976" s="3" t="s">
        <v>70</v>
      </c>
      <c r="G976" s="3" t="s">
        <v>348</v>
      </c>
      <c r="H976" s="3" t="s">
        <v>353</v>
      </c>
      <c r="I976" s="3" t="s">
        <v>153</v>
      </c>
      <c r="J976" s="3" t="s">
        <v>1139</v>
      </c>
      <c r="K976" s="169">
        <v>23.0</v>
      </c>
      <c r="L976" s="169">
        <v>2.93237699664888</v>
      </c>
    </row>
    <row r="977">
      <c r="A977" s="3" t="s">
        <v>1570</v>
      </c>
      <c r="B977" s="3" t="s">
        <v>1561</v>
      </c>
      <c r="D977" s="3" t="s">
        <v>1562</v>
      </c>
      <c r="E977" s="3" t="s">
        <v>1563</v>
      </c>
      <c r="F977" s="3" t="s">
        <v>70</v>
      </c>
      <c r="G977" s="3" t="s">
        <v>348</v>
      </c>
      <c r="H977" s="3" t="s">
        <v>349</v>
      </c>
      <c r="I977" s="3" t="s">
        <v>163</v>
      </c>
      <c r="J977" s="3" t="s">
        <v>1139</v>
      </c>
      <c r="K977" s="169">
        <v>53.0</v>
      </c>
      <c r="L977" s="169">
        <v>3.28022105187251</v>
      </c>
    </row>
    <row r="978">
      <c r="A978" s="3" t="s">
        <v>1571</v>
      </c>
      <c r="B978" s="3" t="s">
        <v>1561</v>
      </c>
      <c r="D978" s="3" t="s">
        <v>1562</v>
      </c>
      <c r="E978" s="3" t="s">
        <v>1563</v>
      </c>
      <c r="F978" s="3" t="s">
        <v>70</v>
      </c>
      <c r="G978" s="3" t="s">
        <v>348</v>
      </c>
      <c r="H978" s="3" t="s">
        <v>349</v>
      </c>
      <c r="I978" s="3" t="s">
        <v>153</v>
      </c>
      <c r="J978" s="3" t="s">
        <v>1139</v>
      </c>
      <c r="K978" s="169">
        <v>49.0</v>
      </c>
      <c r="L978" s="169">
        <v>3.03894535157801</v>
      </c>
    </row>
    <row r="979">
      <c r="A979" s="3" t="s">
        <v>1572</v>
      </c>
      <c r="B979" s="3" t="s">
        <v>1573</v>
      </c>
      <c r="D979" s="3" t="s">
        <v>1562</v>
      </c>
      <c r="E979" s="3" t="s">
        <v>1563</v>
      </c>
      <c r="F979" s="3" t="s">
        <v>70</v>
      </c>
      <c r="G979" s="3" t="s">
        <v>348</v>
      </c>
      <c r="H979" s="3" t="s">
        <v>359</v>
      </c>
      <c r="I979" s="3" t="s">
        <v>157</v>
      </c>
      <c r="J979" s="3" t="s">
        <v>1139</v>
      </c>
      <c r="K979" s="169">
        <v>59.0</v>
      </c>
      <c r="L979" s="169">
        <v>3.50721207300678</v>
      </c>
    </row>
    <row r="980">
      <c r="A980" s="3" t="s">
        <v>1574</v>
      </c>
      <c r="B980" s="3" t="s">
        <v>1568</v>
      </c>
      <c r="D980" s="3" t="s">
        <v>1562</v>
      </c>
      <c r="E980" s="3" t="s">
        <v>1563</v>
      </c>
      <c r="F980" s="3" t="s">
        <v>70</v>
      </c>
      <c r="G980" s="3" t="s">
        <v>348</v>
      </c>
      <c r="H980" s="3" t="s">
        <v>353</v>
      </c>
      <c r="I980" s="3" t="s">
        <v>355</v>
      </c>
      <c r="J980" s="3" t="s">
        <v>1139</v>
      </c>
      <c r="K980" s="169">
        <v>51.0</v>
      </c>
      <c r="L980" s="169">
        <v>3.40959552065455</v>
      </c>
    </row>
    <row r="981">
      <c r="A981" s="3" t="s">
        <v>1575</v>
      </c>
      <c r="B981" s="3" t="s">
        <v>1573</v>
      </c>
      <c r="D981" s="3" t="s">
        <v>1562</v>
      </c>
      <c r="E981" s="3" t="s">
        <v>1563</v>
      </c>
      <c r="F981" s="3" t="s">
        <v>70</v>
      </c>
      <c r="G981" s="3" t="s">
        <v>348</v>
      </c>
      <c r="H981" s="3" t="s">
        <v>359</v>
      </c>
      <c r="I981" s="3" t="s">
        <v>167</v>
      </c>
      <c r="J981" s="3" t="s">
        <v>1139</v>
      </c>
      <c r="K981" s="169">
        <v>60.0</v>
      </c>
      <c r="L981" s="169">
        <v>3.18310011688327</v>
      </c>
    </row>
    <row r="982">
      <c r="A982" s="3" t="s">
        <v>1576</v>
      </c>
      <c r="B982" s="3" t="s">
        <v>1573</v>
      </c>
      <c r="D982" s="3" t="s">
        <v>1562</v>
      </c>
      <c r="E982" s="3" t="s">
        <v>1563</v>
      </c>
      <c r="F982" s="3" t="s">
        <v>70</v>
      </c>
      <c r="G982" s="3" t="s">
        <v>348</v>
      </c>
      <c r="H982" s="3" t="s">
        <v>359</v>
      </c>
      <c r="I982" s="3" t="s">
        <v>153</v>
      </c>
      <c r="J982" s="3" t="s">
        <v>1139</v>
      </c>
      <c r="K982" s="169">
        <v>43.0</v>
      </c>
      <c r="L982" s="169">
        <v>2.88535290041108</v>
      </c>
    </row>
    <row r="983">
      <c r="A983" s="3" t="s">
        <v>1577</v>
      </c>
      <c r="B983" s="3" t="s">
        <v>1573</v>
      </c>
      <c r="D983" s="3" t="s">
        <v>1562</v>
      </c>
      <c r="E983" s="3" t="s">
        <v>1563</v>
      </c>
      <c r="F983" s="3" t="s">
        <v>70</v>
      </c>
      <c r="G983" s="3" t="s">
        <v>348</v>
      </c>
      <c r="H983" s="3" t="s">
        <v>359</v>
      </c>
      <c r="I983" s="3" t="s">
        <v>160</v>
      </c>
      <c r="J983" s="3" t="s">
        <v>1139</v>
      </c>
      <c r="K983" s="169">
        <v>38.0</v>
      </c>
      <c r="L983" s="169">
        <v>2.99480255149602</v>
      </c>
    </row>
    <row r="984">
      <c r="A984" s="3" t="s">
        <v>1578</v>
      </c>
      <c r="B984" s="3" t="s">
        <v>1568</v>
      </c>
      <c r="D984" s="3" t="s">
        <v>1562</v>
      </c>
      <c r="E984" s="3" t="s">
        <v>1563</v>
      </c>
      <c r="F984" s="3" t="s">
        <v>70</v>
      </c>
      <c r="G984" s="3" t="s">
        <v>348</v>
      </c>
      <c r="H984" s="3" t="s">
        <v>353</v>
      </c>
      <c r="I984" s="3" t="s">
        <v>167</v>
      </c>
      <c r="J984" s="3" t="s">
        <v>1139</v>
      </c>
      <c r="K984" s="169">
        <v>58.0</v>
      </c>
      <c r="L984" s="169">
        <v>3.55667238064776</v>
      </c>
    </row>
    <row r="985">
      <c r="A985" s="3" t="s">
        <v>1579</v>
      </c>
      <c r="B985" s="3" t="s">
        <v>1573</v>
      </c>
      <c r="D985" s="3" t="s">
        <v>1562</v>
      </c>
      <c r="E985" s="3" t="s">
        <v>1563</v>
      </c>
      <c r="F985" s="3" t="s">
        <v>70</v>
      </c>
      <c r="G985" s="3" t="s">
        <v>348</v>
      </c>
      <c r="H985" s="3" t="s">
        <v>359</v>
      </c>
      <c r="I985" s="3" t="s">
        <v>355</v>
      </c>
      <c r="J985" s="3" t="s">
        <v>1139</v>
      </c>
      <c r="K985" s="169">
        <v>43.0</v>
      </c>
      <c r="L985" s="169">
        <v>3.1877340674319</v>
      </c>
    </row>
    <row r="986">
      <c r="A986" s="3" t="s">
        <v>1580</v>
      </c>
      <c r="B986" s="3" t="s">
        <v>1568</v>
      </c>
      <c r="D986" s="3" t="s">
        <v>1562</v>
      </c>
      <c r="E986" s="3" t="s">
        <v>1563</v>
      </c>
      <c r="F986" s="3" t="s">
        <v>70</v>
      </c>
      <c r="G986" s="3" t="s">
        <v>348</v>
      </c>
      <c r="H986" s="3" t="s">
        <v>353</v>
      </c>
      <c r="I986" s="3" t="s">
        <v>165</v>
      </c>
      <c r="J986" s="3" t="s">
        <v>1139</v>
      </c>
      <c r="K986" s="169">
        <v>29.0</v>
      </c>
      <c r="L986" s="169">
        <v>1.74657351401652</v>
      </c>
    </row>
    <row r="987">
      <c r="A987" s="3" t="s">
        <v>1581</v>
      </c>
      <c r="B987" s="3" t="s">
        <v>1573</v>
      </c>
      <c r="D987" s="3" t="s">
        <v>1562</v>
      </c>
      <c r="E987" s="3" t="s">
        <v>1563</v>
      </c>
      <c r="F987" s="3" t="s">
        <v>70</v>
      </c>
      <c r="G987" s="3" t="s">
        <v>348</v>
      </c>
      <c r="H987" s="3" t="s">
        <v>359</v>
      </c>
      <c r="I987" s="3" t="s">
        <v>165</v>
      </c>
      <c r="J987" s="3" t="s">
        <v>1139</v>
      </c>
      <c r="K987" s="169">
        <v>0.0</v>
      </c>
      <c r="L987" s="169">
        <v>0.0</v>
      </c>
    </row>
    <row r="988">
      <c r="A988" s="3" t="s">
        <v>1582</v>
      </c>
      <c r="B988" s="3" t="s">
        <v>1568</v>
      </c>
      <c r="D988" s="3" t="s">
        <v>1562</v>
      </c>
      <c r="E988" s="3" t="s">
        <v>1563</v>
      </c>
      <c r="F988" s="3" t="s">
        <v>70</v>
      </c>
      <c r="G988" s="3" t="s">
        <v>348</v>
      </c>
      <c r="H988" s="3" t="s">
        <v>353</v>
      </c>
      <c r="I988" s="3" t="s">
        <v>157</v>
      </c>
      <c r="J988" s="3" t="s">
        <v>1139</v>
      </c>
      <c r="K988" s="169">
        <v>0.0</v>
      </c>
      <c r="L988" s="169">
        <v>0.0</v>
      </c>
    </row>
    <row r="989">
      <c r="A989" s="3" t="s">
        <v>1583</v>
      </c>
      <c r="B989" s="3" t="s">
        <v>1584</v>
      </c>
      <c r="D989" s="3" t="s">
        <v>1562</v>
      </c>
      <c r="E989" s="3" t="s">
        <v>1563</v>
      </c>
      <c r="F989" s="3" t="s">
        <v>70</v>
      </c>
      <c r="G989" s="3" t="s">
        <v>356</v>
      </c>
      <c r="H989" s="3" t="s">
        <v>454</v>
      </c>
      <c r="I989" s="3" t="s">
        <v>153</v>
      </c>
      <c r="J989" s="3" t="s">
        <v>1139</v>
      </c>
      <c r="K989" s="169">
        <v>57.0</v>
      </c>
      <c r="L989" s="169">
        <v>3.56269927860833</v>
      </c>
    </row>
    <row r="990">
      <c r="A990" s="3" t="s">
        <v>1585</v>
      </c>
      <c r="B990" s="3" t="s">
        <v>1586</v>
      </c>
      <c r="D990" s="3" t="s">
        <v>1562</v>
      </c>
      <c r="E990" s="3" t="s">
        <v>1563</v>
      </c>
      <c r="F990" s="3" t="s">
        <v>70</v>
      </c>
      <c r="G990" s="3" t="s">
        <v>356</v>
      </c>
      <c r="H990" s="3" t="s">
        <v>376</v>
      </c>
      <c r="I990" s="3" t="s">
        <v>165</v>
      </c>
      <c r="J990" s="3" t="s">
        <v>1139</v>
      </c>
      <c r="K990" s="169">
        <v>44.0</v>
      </c>
      <c r="L990" s="169">
        <v>3.39883503462116</v>
      </c>
    </row>
    <row r="991">
      <c r="A991" s="3" t="s">
        <v>1587</v>
      </c>
      <c r="B991" s="3" t="s">
        <v>1586</v>
      </c>
      <c r="D991" s="3" t="s">
        <v>1562</v>
      </c>
      <c r="E991" s="3" t="s">
        <v>1563</v>
      </c>
      <c r="F991" s="3" t="s">
        <v>70</v>
      </c>
      <c r="G991" s="3" t="s">
        <v>356</v>
      </c>
      <c r="H991" s="3" t="s">
        <v>376</v>
      </c>
      <c r="I991" s="3" t="s">
        <v>160</v>
      </c>
      <c r="J991" s="3" t="s">
        <v>1139</v>
      </c>
      <c r="K991" s="169">
        <v>28.0</v>
      </c>
      <c r="L991" s="169">
        <v>2.01974913410772</v>
      </c>
    </row>
    <row r="992">
      <c r="A992" s="3" t="s">
        <v>1588</v>
      </c>
      <c r="B992" s="3" t="s">
        <v>1586</v>
      </c>
      <c r="D992" s="3" t="s">
        <v>1562</v>
      </c>
      <c r="E992" s="3" t="s">
        <v>1563</v>
      </c>
      <c r="F992" s="3" t="s">
        <v>70</v>
      </c>
      <c r="G992" s="3" t="s">
        <v>356</v>
      </c>
      <c r="H992" s="3" t="s">
        <v>376</v>
      </c>
      <c r="I992" s="3" t="s">
        <v>157</v>
      </c>
      <c r="J992" s="3" t="s">
        <v>1139</v>
      </c>
      <c r="K992" s="169">
        <v>75.0</v>
      </c>
      <c r="L992" s="169">
        <v>3.55428035720194</v>
      </c>
    </row>
    <row r="993">
      <c r="A993" s="3" t="s">
        <v>1589</v>
      </c>
      <c r="B993" s="3" t="s">
        <v>1586</v>
      </c>
      <c r="D993" s="3" t="s">
        <v>1562</v>
      </c>
      <c r="E993" s="3" t="s">
        <v>1563</v>
      </c>
      <c r="F993" s="3" t="s">
        <v>70</v>
      </c>
      <c r="G993" s="3" t="s">
        <v>356</v>
      </c>
      <c r="H993" s="3" t="s">
        <v>376</v>
      </c>
      <c r="I993" s="3" t="s">
        <v>153</v>
      </c>
      <c r="J993" s="3" t="s">
        <v>1139</v>
      </c>
      <c r="K993" s="169">
        <v>46.0</v>
      </c>
      <c r="L993" s="169">
        <v>2.88738521193798</v>
      </c>
    </row>
    <row r="994">
      <c r="A994" s="3" t="s">
        <v>1590</v>
      </c>
      <c r="B994" s="3" t="s">
        <v>1584</v>
      </c>
      <c r="D994" s="3" t="s">
        <v>1562</v>
      </c>
      <c r="E994" s="3" t="s">
        <v>1563</v>
      </c>
      <c r="F994" s="3" t="s">
        <v>70</v>
      </c>
      <c r="G994" s="3" t="s">
        <v>356</v>
      </c>
      <c r="H994" s="3" t="s">
        <v>454</v>
      </c>
      <c r="I994" s="3" t="s">
        <v>160</v>
      </c>
      <c r="J994" s="3" t="s">
        <v>1139</v>
      </c>
      <c r="K994" s="169">
        <v>53.0</v>
      </c>
      <c r="L994" s="169">
        <v>3.19917679550804</v>
      </c>
    </row>
    <row r="995">
      <c r="A995" s="3" t="s">
        <v>1591</v>
      </c>
      <c r="B995" s="3" t="s">
        <v>1584</v>
      </c>
      <c r="D995" s="3" t="s">
        <v>1562</v>
      </c>
      <c r="E995" s="3" t="s">
        <v>1563</v>
      </c>
      <c r="F995" s="3" t="s">
        <v>70</v>
      </c>
      <c r="G995" s="3" t="s">
        <v>356</v>
      </c>
      <c r="H995" s="3" t="s">
        <v>454</v>
      </c>
      <c r="I995" s="3" t="s">
        <v>157</v>
      </c>
      <c r="J995" s="3" t="s">
        <v>1139</v>
      </c>
      <c r="K995" s="169">
        <v>96.0</v>
      </c>
      <c r="L995" s="169">
        <v>3.95894998078337</v>
      </c>
    </row>
    <row r="996">
      <c r="A996" s="3" t="s">
        <v>1592</v>
      </c>
      <c r="B996" s="3" t="s">
        <v>1584</v>
      </c>
      <c r="D996" s="3" t="s">
        <v>1562</v>
      </c>
      <c r="E996" s="3" t="s">
        <v>1563</v>
      </c>
      <c r="F996" s="3" t="s">
        <v>70</v>
      </c>
      <c r="G996" s="3" t="s">
        <v>356</v>
      </c>
      <c r="H996" s="3" t="s">
        <v>454</v>
      </c>
      <c r="I996" s="3" t="s">
        <v>355</v>
      </c>
      <c r="J996" s="3" t="s">
        <v>1139</v>
      </c>
      <c r="K996" s="169">
        <v>110.0</v>
      </c>
      <c r="L996" s="169">
        <v>4.34607564435096</v>
      </c>
    </row>
    <row r="997">
      <c r="A997" s="3" t="s">
        <v>1593</v>
      </c>
      <c r="B997" s="3" t="s">
        <v>1584</v>
      </c>
      <c r="D997" s="3" t="s">
        <v>1562</v>
      </c>
      <c r="E997" s="3" t="s">
        <v>1563</v>
      </c>
      <c r="F997" s="3" t="s">
        <v>70</v>
      </c>
      <c r="G997" s="3" t="s">
        <v>356</v>
      </c>
      <c r="H997" s="3" t="s">
        <v>454</v>
      </c>
      <c r="I997" s="3" t="s">
        <v>167</v>
      </c>
      <c r="J997" s="3" t="s">
        <v>1139</v>
      </c>
      <c r="K997" s="169">
        <v>23.0</v>
      </c>
      <c r="L997" s="169">
        <v>2.73160250648621</v>
      </c>
    </row>
    <row r="998">
      <c r="A998" s="3" t="s">
        <v>1594</v>
      </c>
      <c r="B998" s="3" t="s">
        <v>1586</v>
      </c>
      <c r="D998" s="3" t="s">
        <v>1562</v>
      </c>
      <c r="E998" s="3" t="s">
        <v>1563</v>
      </c>
      <c r="F998" s="3" t="s">
        <v>70</v>
      </c>
      <c r="G998" s="3" t="s">
        <v>356</v>
      </c>
      <c r="H998" s="3" t="s">
        <v>376</v>
      </c>
      <c r="I998" s="3" t="s">
        <v>355</v>
      </c>
      <c r="J998" s="3" t="s">
        <v>1139</v>
      </c>
      <c r="K998" s="169">
        <v>30.0</v>
      </c>
      <c r="L998" s="169">
        <v>2.41028454212846</v>
      </c>
    </row>
    <row r="999">
      <c r="A999" s="3" t="s">
        <v>1595</v>
      </c>
      <c r="B999" s="3" t="s">
        <v>1584</v>
      </c>
      <c r="D999" s="3" t="s">
        <v>1562</v>
      </c>
      <c r="E999" s="3" t="s">
        <v>1563</v>
      </c>
      <c r="F999" s="3" t="s">
        <v>70</v>
      </c>
      <c r="G999" s="3" t="s">
        <v>356</v>
      </c>
      <c r="H999" s="3" t="s">
        <v>454</v>
      </c>
      <c r="I999" s="3" t="s">
        <v>165</v>
      </c>
      <c r="J999" s="3" t="s">
        <v>1139</v>
      </c>
      <c r="K999" s="169">
        <v>0.0</v>
      </c>
      <c r="L999" s="169">
        <v>0.0</v>
      </c>
    </row>
    <row r="1000">
      <c r="A1000" s="3" t="s">
        <v>1596</v>
      </c>
      <c r="B1000" s="3" t="s">
        <v>1597</v>
      </c>
      <c r="D1000" s="3" t="s">
        <v>1562</v>
      </c>
      <c r="E1000" s="3" t="s">
        <v>1563</v>
      </c>
      <c r="F1000" s="3" t="s">
        <v>70</v>
      </c>
      <c r="H1000" s="3" t="s">
        <v>134</v>
      </c>
      <c r="I1000" s="3" t="s">
        <v>139</v>
      </c>
      <c r="J1000" s="3" t="s">
        <v>1139</v>
      </c>
      <c r="K1000" s="169">
        <v>54.0</v>
      </c>
      <c r="L1000" s="169">
        <v>2.7559820606404</v>
      </c>
    </row>
    <row r="1001">
      <c r="A1001" s="3" t="s">
        <v>1598</v>
      </c>
      <c r="B1001" s="3" t="s">
        <v>1597</v>
      </c>
      <c r="D1001" s="3" t="s">
        <v>1562</v>
      </c>
      <c r="E1001" s="3" t="s">
        <v>1563</v>
      </c>
      <c r="F1001" s="3" t="s">
        <v>70</v>
      </c>
      <c r="H1001" s="3" t="s">
        <v>134</v>
      </c>
      <c r="I1001" s="3" t="s">
        <v>141</v>
      </c>
      <c r="J1001" s="3" t="s">
        <v>1139</v>
      </c>
      <c r="K1001" s="169">
        <v>31.0</v>
      </c>
      <c r="L1001" s="169">
        <v>2.87055713619269</v>
      </c>
    </row>
    <row r="1002">
      <c r="A1002" s="3" t="s">
        <v>1599</v>
      </c>
      <c r="B1002" s="3" t="s">
        <v>1597</v>
      </c>
      <c r="D1002" s="3" t="s">
        <v>1562</v>
      </c>
      <c r="E1002" s="3" t="s">
        <v>1563</v>
      </c>
      <c r="F1002" s="3" t="s">
        <v>70</v>
      </c>
      <c r="H1002" s="3" t="s">
        <v>134</v>
      </c>
      <c r="I1002" s="3" t="s">
        <v>135</v>
      </c>
      <c r="J1002" s="3" t="s">
        <v>1139</v>
      </c>
      <c r="K1002" s="169">
        <v>25.0</v>
      </c>
      <c r="L1002" s="169">
        <v>2.9360760737547</v>
      </c>
    </row>
    <row r="1003">
      <c r="A1003" s="3" t="s">
        <v>1600</v>
      </c>
      <c r="B1003" s="3" t="s">
        <v>1597</v>
      </c>
      <c r="D1003" s="3" t="s">
        <v>1562</v>
      </c>
      <c r="E1003" s="3" t="s">
        <v>1563</v>
      </c>
      <c r="F1003" s="3" t="s">
        <v>70</v>
      </c>
      <c r="H1003" s="3" t="s">
        <v>134</v>
      </c>
      <c r="I1003" s="3" t="s">
        <v>146</v>
      </c>
      <c r="J1003" s="3" t="s">
        <v>1139</v>
      </c>
      <c r="K1003" s="169">
        <v>40.0</v>
      </c>
      <c r="L1003" s="169">
        <v>2.38608861894572</v>
      </c>
    </row>
    <row r="1004">
      <c r="A1004" s="3" t="s">
        <v>1601</v>
      </c>
      <c r="B1004" s="3" t="s">
        <v>1602</v>
      </c>
      <c r="D1004" s="3" t="s">
        <v>1562</v>
      </c>
      <c r="E1004" s="3" t="s">
        <v>1563</v>
      </c>
      <c r="F1004" s="3" t="s">
        <v>70</v>
      </c>
      <c r="H1004" s="3" t="s">
        <v>148</v>
      </c>
      <c r="I1004" s="3" t="s">
        <v>149</v>
      </c>
      <c r="J1004" s="3" t="s">
        <v>1139</v>
      </c>
      <c r="K1004" s="169">
        <v>58.0</v>
      </c>
      <c r="L1004" s="169">
        <v>3.50067574606197</v>
      </c>
    </row>
    <row r="1005">
      <c r="A1005" s="3" t="s">
        <v>1603</v>
      </c>
      <c r="B1005" s="3" t="s">
        <v>1597</v>
      </c>
      <c r="D1005" s="3" t="s">
        <v>1562</v>
      </c>
      <c r="E1005" s="3" t="s">
        <v>1563</v>
      </c>
      <c r="F1005" s="3" t="s">
        <v>70</v>
      </c>
      <c r="H1005" s="3" t="s">
        <v>134</v>
      </c>
      <c r="I1005" s="3" t="s">
        <v>144</v>
      </c>
      <c r="J1005" s="3" t="s">
        <v>1139</v>
      </c>
      <c r="K1005" s="169">
        <v>48.0</v>
      </c>
      <c r="L1005" s="169">
        <v>3.26160864756052</v>
      </c>
    </row>
    <row r="1006">
      <c r="A1006" s="3" t="s">
        <v>1604</v>
      </c>
      <c r="B1006" s="3" t="s">
        <v>1605</v>
      </c>
      <c r="D1006" s="3" t="s">
        <v>1562</v>
      </c>
      <c r="E1006" s="3" t="s">
        <v>1563</v>
      </c>
      <c r="F1006" s="3" t="s">
        <v>70</v>
      </c>
      <c r="H1006" s="3" t="s">
        <v>171</v>
      </c>
      <c r="I1006" s="3" t="s">
        <v>172</v>
      </c>
      <c r="J1006" s="3" t="s">
        <v>1139</v>
      </c>
      <c r="K1006" s="169">
        <v>28.0</v>
      </c>
      <c r="L1006" s="169">
        <v>2.8091384284415</v>
      </c>
    </row>
    <row r="1007">
      <c r="A1007" s="3" t="s">
        <v>1606</v>
      </c>
      <c r="B1007" s="3" t="s">
        <v>1602</v>
      </c>
      <c r="D1007" s="3" t="s">
        <v>1562</v>
      </c>
      <c r="E1007" s="3" t="s">
        <v>1563</v>
      </c>
      <c r="F1007" s="3" t="s">
        <v>70</v>
      </c>
      <c r="H1007" s="3" t="s">
        <v>148</v>
      </c>
      <c r="I1007" s="3" t="s">
        <v>141</v>
      </c>
      <c r="J1007" s="3" t="s">
        <v>1139</v>
      </c>
      <c r="K1007" s="169">
        <v>52.0</v>
      </c>
      <c r="L1007" s="169">
        <v>3.36430092842074</v>
      </c>
    </row>
    <row r="1008">
      <c r="A1008" s="3" t="s">
        <v>1607</v>
      </c>
      <c r="B1008" s="3" t="s">
        <v>1608</v>
      </c>
      <c r="C1008" s="3" t="s">
        <v>395</v>
      </c>
      <c r="D1008" s="3" t="s">
        <v>240</v>
      </c>
      <c r="E1008" s="3" t="s">
        <v>240</v>
      </c>
      <c r="F1008" s="3" t="s">
        <v>61</v>
      </c>
      <c r="G1008" s="3" t="s">
        <v>348</v>
      </c>
      <c r="H1008" s="3" t="s">
        <v>349</v>
      </c>
      <c r="I1008" s="3" t="s">
        <v>167</v>
      </c>
      <c r="J1008" s="3" t="s">
        <v>721</v>
      </c>
      <c r="K1008" s="169">
        <v>38.0</v>
      </c>
      <c r="L1008" s="169">
        <v>3.23308513420763</v>
      </c>
    </row>
    <row r="1009">
      <c r="A1009" s="3" t="s">
        <v>1609</v>
      </c>
      <c r="B1009" s="3" t="s">
        <v>1610</v>
      </c>
      <c r="C1009" s="3" t="s">
        <v>395</v>
      </c>
      <c r="D1009" s="3" t="s">
        <v>240</v>
      </c>
      <c r="E1009" s="3" t="s">
        <v>240</v>
      </c>
      <c r="F1009" s="3" t="s">
        <v>61</v>
      </c>
      <c r="G1009" s="3" t="s">
        <v>348</v>
      </c>
      <c r="H1009" s="3" t="s">
        <v>353</v>
      </c>
      <c r="I1009" s="3" t="s">
        <v>165</v>
      </c>
      <c r="J1009" s="3" t="s">
        <v>721</v>
      </c>
      <c r="K1009" s="169">
        <v>55.0</v>
      </c>
      <c r="L1009" s="169">
        <v>3.50932464814236</v>
      </c>
    </row>
    <row r="1010">
      <c r="A1010" s="3" t="s">
        <v>1611</v>
      </c>
      <c r="B1010" s="3" t="s">
        <v>1608</v>
      </c>
      <c r="C1010" s="3" t="s">
        <v>395</v>
      </c>
      <c r="D1010" s="3" t="s">
        <v>240</v>
      </c>
      <c r="E1010" s="3" t="s">
        <v>240</v>
      </c>
      <c r="F1010" s="3" t="s">
        <v>61</v>
      </c>
      <c r="G1010" s="3" t="s">
        <v>348</v>
      </c>
      <c r="H1010" s="3" t="s">
        <v>349</v>
      </c>
      <c r="I1010" s="3" t="s">
        <v>160</v>
      </c>
      <c r="J1010" s="3" t="s">
        <v>721</v>
      </c>
      <c r="K1010" s="169">
        <v>53.0</v>
      </c>
      <c r="L1010" s="169">
        <v>3.41865023227966</v>
      </c>
    </row>
    <row r="1011">
      <c r="A1011" s="3" t="s">
        <v>1612</v>
      </c>
      <c r="B1011" s="3" t="s">
        <v>1613</v>
      </c>
      <c r="C1011" s="3" t="s">
        <v>395</v>
      </c>
      <c r="D1011" s="3" t="s">
        <v>240</v>
      </c>
      <c r="E1011" s="3" t="s">
        <v>240</v>
      </c>
      <c r="F1011" s="3" t="s">
        <v>61</v>
      </c>
      <c r="G1011" s="3" t="s">
        <v>348</v>
      </c>
      <c r="H1011" s="3" t="s">
        <v>359</v>
      </c>
      <c r="I1011" s="3" t="s">
        <v>153</v>
      </c>
      <c r="J1011" s="3" t="s">
        <v>721</v>
      </c>
      <c r="K1011" s="169">
        <v>35.0</v>
      </c>
      <c r="L1011" s="169">
        <v>2.31646424481703</v>
      </c>
    </row>
    <row r="1012">
      <c r="A1012" s="3" t="s">
        <v>1614</v>
      </c>
      <c r="B1012" s="3" t="s">
        <v>1608</v>
      </c>
      <c r="C1012" s="3" t="s">
        <v>395</v>
      </c>
      <c r="D1012" s="3" t="s">
        <v>240</v>
      </c>
      <c r="E1012" s="3" t="s">
        <v>240</v>
      </c>
      <c r="F1012" s="3" t="s">
        <v>61</v>
      </c>
      <c r="G1012" s="3" t="s">
        <v>348</v>
      </c>
      <c r="H1012" s="3" t="s">
        <v>349</v>
      </c>
      <c r="I1012" s="3" t="s">
        <v>165</v>
      </c>
      <c r="J1012" s="3" t="s">
        <v>721</v>
      </c>
      <c r="K1012" s="169">
        <v>48.0</v>
      </c>
      <c r="L1012" s="169">
        <v>3.22915752570242</v>
      </c>
    </row>
    <row r="1013">
      <c r="A1013" s="3" t="s">
        <v>1615</v>
      </c>
      <c r="B1013" s="3" t="s">
        <v>1608</v>
      </c>
      <c r="C1013" s="3" t="s">
        <v>395</v>
      </c>
      <c r="D1013" s="3" t="s">
        <v>240</v>
      </c>
      <c r="E1013" s="3" t="s">
        <v>240</v>
      </c>
      <c r="F1013" s="3" t="s">
        <v>61</v>
      </c>
      <c r="G1013" s="3" t="s">
        <v>348</v>
      </c>
      <c r="H1013" s="3" t="s">
        <v>349</v>
      </c>
      <c r="I1013" s="3" t="s">
        <v>157</v>
      </c>
      <c r="J1013" s="3" t="s">
        <v>721</v>
      </c>
      <c r="K1013" s="169">
        <v>49.0</v>
      </c>
      <c r="L1013" s="169">
        <v>3.50420598806813</v>
      </c>
    </row>
    <row r="1014">
      <c r="A1014" s="3" t="s">
        <v>1616</v>
      </c>
      <c r="B1014" s="3" t="s">
        <v>1613</v>
      </c>
      <c r="C1014" s="3" t="s">
        <v>395</v>
      </c>
      <c r="D1014" s="3" t="s">
        <v>240</v>
      </c>
      <c r="E1014" s="3" t="s">
        <v>240</v>
      </c>
      <c r="F1014" s="3" t="s">
        <v>61</v>
      </c>
      <c r="G1014" s="3" t="s">
        <v>348</v>
      </c>
      <c r="H1014" s="3" t="s">
        <v>359</v>
      </c>
      <c r="I1014" s="3" t="s">
        <v>160</v>
      </c>
      <c r="J1014" s="3" t="s">
        <v>721</v>
      </c>
      <c r="K1014" s="169">
        <v>113.0</v>
      </c>
      <c r="L1014" s="169">
        <v>4.3634814477561</v>
      </c>
    </row>
    <row r="1015">
      <c r="A1015" s="3" t="s">
        <v>1617</v>
      </c>
      <c r="B1015" s="3" t="s">
        <v>1608</v>
      </c>
      <c r="C1015" s="3" t="s">
        <v>395</v>
      </c>
      <c r="D1015" s="3" t="s">
        <v>240</v>
      </c>
      <c r="E1015" s="3" t="s">
        <v>240</v>
      </c>
      <c r="F1015" s="3" t="s">
        <v>61</v>
      </c>
      <c r="G1015" s="3" t="s">
        <v>348</v>
      </c>
      <c r="H1015" s="3" t="s">
        <v>349</v>
      </c>
      <c r="I1015" s="3" t="s">
        <v>163</v>
      </c>
      <c r="J1015" s="3" t="s">
        <v>721</v>
      </c>
      <c r="K1015" s="169">
        <v>38.0</v>
      </c>
      <c r="L1015" s="169">
        <v>2.94778891265416</v>
      </c>
    </row>
    <row r="1016">
      <c r="A1016" s="3" t="s">
        <v>1618</v>
      </c>
      <c r="B1016" s="3" t="s">
        <v>1613</v>
      </c>
      <c r="C1016" s="3" t="s">
        <v>395</v>
      </c>
      <c r="D1016" s="3" t="s">
        <v>240</v>
      </c>
      <c r="E1016" s="3" t="s">
        <v>240</v>
      </c>
      <c r="F1016" s="3" t="s">
        <v>61</v>
      </c>
      <c r="G1016" s="3" t="s">
        <v>348</v>
      </c>
      <c r="H1016" s="3" t="s">
        <v>359</v>
      </c>
      <c r="I1016" s="3" t="s">
        <v>167</v>
      </c>
      <c r="J1016" s="3" t="s">
        <v>721</v>
      </c>
      <c r="K1016" s="169">
        <v>42.0</v>
      </c>
      <c r="L1016" s="169">
        <v>2.58325713562535</v>
      </c>
    </row>
    <row r="1017">
      <c r="A1017" s="3" t="s">
        <v>1619</v>
      </c>
      <c r="B1017" s="3" t="s">
        <v>1613</v>
      </c>
      <c r="C1017" s="3" t="s">
        <v>395</v>
      </c>
      <c r="D1017" s="3" t="s">
        <v>240</v>
      </c>
      <c r="E1017" s="3" t="s">
        <v>240</v>
      </c>
      <c r="F1017" s="3" t="s">
        <v>61</v>
      </c>
      <c r="G1017" s="3" t="s">
        <v>348</v>
      </c>
      <c r="H1017" s="3" t="s">
        <v>359</v>
      </c>
      <c r="I1017" s="3" t="s">
        <v>165</v>
      </c>
      <c r="J1017" s="3" t="s">
        <v>721</v>
      </c>
      <c r="K1017" s="169">
        <v>38.0</v>
      </c>
      <c r="L1017" s="169">
        <v>2.36186659193405</v>
      </c>
    </row>
    <row r="1018">
      <c r="A1018" s="3" t="s">
        <v>1620</v>
      </c>
      <c r="B1018" s="3" t="s">
        <v>1613</v>
      </c>
      <c r="C1018" s="3" t="s">
        <v>395</v>
      </c>
      <c r="D1018" s="3" t="s">
        <v>240</v>
      </c>
      <c r="E1018" s="3" t="s">
        <v>240</v>
      </c>
      <c r="F1018" s="3" t="s">
        <v>61</v>
      </c>
      <c r="G1018" s="3" t="s">
        <v>348</v>
      </c>
      <c r="H1018" s="3" t="s">
        <v>359</v>
      </c>
      <c r="I1018" s="3" t="s">
        <v>157</v>
      </c>
      <c r="J1018" s="3" t="s">
        <v>721</v>
      </c>
      <c r="K1018" s="169">
        <v>65.0</v>
      </c>
      <c r="L1018" s="169">
        <v>3.14900999465662</v>
      </c>
    </row>
    <row r="1019">
      <c r="A1019" s="3" t="s">
        <v>1621</v>
      </c>
      <c r="B1019" s="3" t="s">
        <v>1613</v>
      </c>
      <c r="C1019" s="3" t="s">
        <v>395</v>
      </c>
      <c r="D1019" s="3" t="s">
        <v>240</v>
      </c>
      <c r="E1019" s="3" t="s">
        <v>240</v>
      </c>
      <c r="F1019" s="3" t="s">
        <v>61</v>
      </c>
      <c r="G1019" s="3" t="s">
        <v>348</v>
      </c>
      <c r="H1019" s="3" t="s">
        <v>359</v>
      </c>
      <c r="I1019" s="3" t="s">
        <v>355</v>
      </c>
      <c r="J1019" s="3" t="s">
        <v>721</v>
      </c>
      <c r="K1019" s="169">
        <v>57.0</v>
      </c>
      <c r="L1019" s="169">
        <v>3.38715002286342</v>
      </c>
    </row>
    <row r="1020">
      <c r="A1020" s="3" t="s">
        <v>1622</v>
      </c>
      <c r="B1020" s="3" t="s">
        <v>1610</v>
      </c>
      <c r="C1020" s="3" t="s">
        <v>395</v>
      </c>
      <c r="D1020" s="3" t="s">
        <v>240</v>
      </c>
      <c r="E1020" s="3" t="s">
        <v>240</v>
      </c>
      <c r="F1020" s="3" t="s">
        <v>61</v>
      </c>
      <c r="G1020" s="3" t="s">
        <v>348</v>
      </c>
      <c r="H1020" s="3" t="s">
        <v>353</v>
      </c>
      <c r="I1020" s="3" t="s">
        <v>355</v>
      </c>
      <c r="J1020" s="3" t="s">
        <v>721</v>
      </c>
      <c r="K1020" s="169">
        <v>37.0</v>
      </c>
      <c r="L1020" s="169">
        <v>3.15652722694501</v>
      </c>
    </row>
    <row r="1021">
      <c r="A1021" s="3" t="s">
        <v>1623</v>
      </c>
      <c r="B1021" s="3" t="s">
        <v>1610</v>
      </c>
      <c r="C1021" s="3" t="s">
        <v>395</v>
      </c>
      <c r="D1021" s="3" t="s">
        <v>240</v>
      </c>
      <c r="E1021" s="3" t="s">
        <v>240</v>
      </c>
      <c r="F1021" s="3" t="s">
        <v>61</v>
      </c>
      <c r="G1021" s="3" t="s">
        <v>348</v>
      </c>
      <c r="H1021" s="3" t="s">
        <v>353</v>
      </c>
      <c r="I1021" s="3" t="s">
        <v>160</v>
      </c>
      <c r="J1021" s="3" t="s">
        <v>721</v>
      </c>
      <c r="K1021" s="169">
        <v>68.0</v>
      </c>
      <c r="L1021" s="169">
        <v>3.56316062833731</v>
      </c>
    </row>
    <row r="1022">
      <c r="A1022" s="3" t="s">
        <v>1624</v>
      </c>
      <c r="B1022" s="3" t="s">
        <v>1610</v>
      </c>
      <c r="C1022" s="3" t="s">
        <v>395</v>
      </c>
      <c r="D1022" s="3" t="s">
        <v>240</v>
      </c>
      <c r="E1022" s="3" t="s">
        <v>240</v>
      </c>
      <c r="F1022" s="3" t="s">
        <v>61</v>
      </c>
      <c r="G1022" s="3" t="s">
        <v>348</v>
      </c>
      <c r="H1022" s="3" t="s">
        <v>353</v>
      </c>
      <c r="I1022" s="3" t="s">
        <v>167</v>
      </c>
      <c r="J1022" s="3" t="s">
        <v>721</v>
      </c>
      <c r="K1022" s="169">
        <v>22.0</v>
      </c>
      <c r="L1022" s="169">
        <v>2.62792868460747</v>
      </c>
    </row>
    <row r="1023">
      <c r="A1023" s="3" t="s">
        <v>1625</v>
      </c>
      <c r="B1023" s="3" t="s">
        <v>1610</v>
      </c>
      <c r="C1023" s="3" t="s">
        <v>395</v>
      </c>
      <c r="D1023" s="3" t="s">
        <v>240</v>
      </c>
      <c r="E1023" s="3" t="s">
        <v>240</v>
      </c>
      <c r="F1023" s="3" t="s">
        <v>61</v>
      </c>
      <c r="G1023" s="3" t="s">
        <v>348</v>
      </c>
      <c r="H1023" s="3" t="s">
        <v>353</v>
      </c>
      <c r="I1023" s="3" t="s">
        <v>157</v>
      </c>
      <c r="J1023" s="3" t="s">
        <v>721</v>
      </c>
      <c r="K1023" s="169">
        <v>60.0</v>
      </c>
      <c r="L1023" s="169">
        <v>3.44503219219523</v>
      </c>
    </row>
    <row r="1024">
      <c r="A1024" s="3" t="s">
        <v>1626</v>
      </c>
      <c r="B1024" s="3" t="s">
        <v>1608</v>
      </c>
      <c r="C1024" s="3" t="s">
        <v>395</v>
      </c>
      <c r="D1024" s="3" t="s">
        <v>240</v>
      </c>
      <c r="E1024" s="3" t="s">
        <v>240</v>
      </c>
      <c r="F1024" s="3" t="s">
        <v>61</v>
      </c>
      <c r="G1024" s="3" t="s">
        <v>348</v>
      </c>
      <c r="H1024" s="3" t="s">
        <v>349</v>
      </c>
      <c r="I1024" s="3" t="s">
        <v>153</v>
      </c>
      <c r="J1024" s="3" t="s">
        <v>721</v>
      </c>
      <c r="K1024" s="169">
        <v>24.0</v>
      </c>
      <c r="L1024" s="169">
        <v>1.05330179583265</v>
      </c>
    </row>
    <row r="1025">
      <c r="A1025" s="3" t="s">
        <v>1627</v>
      </c>
      <c r="B1025" s="3" t="s">
        <v>1610</v>
      </c>
      <c r="C1025" s="3" t="s">
        <v>395</v>
      </c>
      <c r="D1025" s="3" t="s">
        <v>240</v>
      </c>
      <c r="E1025" s="3" t="s">
        <v>240</v>
      </c>
      <c r="F1025" s="3" t="s">
        <v>61</v>
      </c>
      <c r="G1025" s="3" t="s">
        <v>348</v>
      </c>
      <c r="H1025" s="3" t="s">
        <v>353</v>
      </c>
      <c r="I1025" s="3" t="s">
        <v>153</v>
      </c>
      <c r="J1025" s="3" t="s">
        <v>721</v>
      </c>
      <c r="K1025" s="169">
        <v>35.0</v>
      </c>
      <c r="L1025" s="169">
        <v>2.04651761961587</v>
      </c>
    </row>
    <row r="1026">
      <c r="A1026" s="3" t="s">
        <v>1628</v>
      </c>
      <c r="B1026" s="3" t="s">
        <v>1629</v>
      </c>
      <c r="C1026" s="3" t="s">
        <v>395</v>
      </c>
      <c r="D1026" s="3" t="s">
        <v>240</v>
      </c>
      <c r="E1026" s="3" t="s">
        <v>240</v>
      </c>
      <c r="F1026" s="3" t="s">
        <v>61</v>
      </c>
      <c r="G1026" s="3" t="s">
        <v>356</v>
      </c>
      <c r="H1026" s="3" t="s">
        <v>376</v>
      </c>
      <c r="I1026" s="3" t="s">
        <v>167</v>
      </c>
      <c r="J1026" s="3" t="s">
        <v>721</v>
      </c>
      <c r="K1026" s="169">
        <v>49.0</v>
      </c>
      <c r="L1026" s="169">
        <v>3.45661442980631</v>
      </c>
    </row>
    <row r="1027">
      <c r="A1027" s="3" t="s">
        <v>1630</v>
      </c>
      <c r="B1027" s="3" t="s">
        <v>1631</v>
      </c>
      <c r="C1027" s="3" t="s">
        <v>395</v>
      </c>
      <c r="D1027" s="3" t="s">
        <v>240</v>
      </c>
      <c r="E1027" s="3" t="s">
        <v>240</v>
      </c>
      <c r="F1027" s="3" t="s">
        <v>61</v>
      </c>
      <c r="G1027" s="3" t="s">
        <v>356</v>
      </c>
      <c r="H1027" s="3" t="s">
        <v>454</v>
      </c>
      <c r="I1027" s="3" t="s">
        <v>157</v>
      </c>
      <c r="J1027" s="3" t="s">
        <v>721</v>
      </c>
      <c r="K1027" s="169">
        <v>90.0</v>
      </c>
      <c r="L1027" s="169">
        <v>3.9899228590762</v>
      </c>
    </row>
    <row r="1028">
      <c r="A1028" s="3" t="s">
        <v>1632</v>
      </c>
      <c r="B1028" s="3" t="s">
        <v>1631</v>
      </c>
      <c r="C1028" s="3" t="s">
        <v>395</v>
      </c>
      <c r="D1028" s="3" t="s">
        <v>240</v>
      </c>
      <c r="E1028" s="3" t="s">
        <v>240</v>
      </c>
      <c r="F1028" s="3" t="s">
        <v>61</v>
      </c>
      <c r="G1028" s="3" t="s">
        <v>356</v>
      </c>
      <c r="H1028" s="3" t="s">
        <v>454</v>
      </c>
      <c r="I1028" s="3" t="s">
        <v>160</v>
      </c>
      <c r="J1028" s="3" t="s">
        <v>721</v>
      </c>
      <c r="K1028" s="169">
        <v>81.0</v>
      </c>
      <c r="L1028" s="169">
        <v>3.76361138888181</v>
      </c>
    </row>
    <row r="1029">
      <c r="A1029" s="3" t="s">
        <v>1633</v>
      </c>
      <c r="B1029" s="3" t="s">
        <v>1629</v>
      </c>
      <c r="C1029" s="3" t="s">
        <v>395</v>
      </c>
      <c r="D1029" s="3" t="s">
        <v>240</v>
      </c>
      <c r="E1029" s="3" t="s">
        <v>240</v>
      </c>
      <c r="F1029" s="3" t="s">
        <v>61</v>
      </c>
      <c r="G1029" s="3" t="s">
        <v>356</v>
      </c>
      <c r="H1029" s="3" t="s">
        <v>376</v>
      </c>
      <c r="I1029" s="3" t="s">
        <v>153</v>
      </c>
      <c r="J1029" s="3" t="s">
        <v>721</v>
      </c>
      <c r="K1029" s="169">
        <v>71.0</v>
      </c>
      <c r="L1029" s="169">
        <v>3.30997021850945</v>
      </c>
    </row>
    <row r="1030">
      <c r="A1030" s="3" t="s">
        <v>1634</v>
      </c>
      <c r="B1030" s="3" t="s">
        <v>1629</v>
      </c>
      <c r="C1030" s="3" t="s">
        <v>395</v>
      </c>
      <c r="D1030" s="3" t="s">
        <v>240</v>
      </c>
      <c r="E1030" s="3" t="s">
        <v>240</v>
      </c>
      <c r="F1030" s="3" t="s">
        <v>61</v>
      </c>
      <c r="G1030" s="3" t="s">
        <v>356</v>
      </c>
      <c r="H1030" s="3" t="s">
        <v>376</v>
      </c>
      <c r="I1030" s="3" t="s">
        <v>160</v>
      </c>
      <c r="J1030" s="3" t="s">
        <v>721</v>
      </c>
      <c r="K1030" s="169">
        <v>53.0</v>
      </c>
      <c r="L1030" s="169">
        <v>3.08097291490627</v>
      </c>
    </row>
    <row r="1031">
      <c r="A1031" s="3" t="s">
        <v>1635</v>
      </c>
      <c r="B1031" s="3" t="s">
        <v>1631</v>
      </c>
      <c r="C1031" s="3" t="s">
        <v>395</v>
      </c>
      <c r="D1031" s="3" t="s">
        <v>240</v>
      </c>
      <c r="E1031" s="3" t="s">
        <v>240</v>
      </c>
      <c r="F1031" s="3" t="s">
        <v>61</v>
      </c>
      <c r="G1031" s="3" t="s">
        <v>356</v>
      </c>
      <c r="H1031" s="3" t="s">
        <v>454</v>
      </c>
      <c r="I1031" s="3" t="s">
        <v>165</v>
      </c>
      <c r="J1031" s="3" t="s">
        <v>721</v>
      </c>
      <c r="K1031" s="169">
        <v>75.0</v>
      </c>
      <c r="L1031" s="169">
        <v>3.81216216270684</v>
      </c>
    </row>
    <row r="1032">
      <c r="A1032" s="3" t="s">
        <v>1636</v>
      </c>
      <c r="B1032" s="3" t="s">
        <v>1629</v>
      </c>
      <c r="C1032" s="3" t="s">
        <v>395</v>
      </c>
      <c r="D1032" s="3" t="s">
        <v>240</v>
      </c>
      <c r="E1032" s="3" t="s">
        <v>240</v>
      </c>
      <c r="F1032" s="3" t="s">
        <v>61</v>
      </c>
      <c r="G1032" s="3" t="s">
        <v>356</v>
      </c>
      <c r="H1032" s="3" t="s">
        <v>376</v>
      </c>
      <c r="I1032" s="3" t="s">
        <v>157</v>
      </c>
      <c r="J1032" s="3" t="s">
        <v>721</v>
      </c>
      <c r="K1032" s="169">
        <v>83.0</v>
      </c>
      <c r="L1032" s="169">
        <v>3.13504813256015</v>
      </c>
    </row>
    <row r="1033">
      <c r="A1033" s="3" t="s">
        <v>1637</v>
      </c>
      <c r="B1033" s="3" t="s">
        <v>1631</v>
      </c>
      <c r="C1033" s="3" t="s">
        <v>395</v>
      </c>
      <c r="D1033" s="3" t="s">
        <v>240</v>
      </c>
      <c r="E1033" s="3" t="s">
        <v>240</v>
      </c>
      <c r="F1033" s="3" t="s">
        <v>61</v>
      </c>
      <c r="G1033" s="3" t="s">
        <v>356</v>
      </c>
      <c r="H1033" s="3" t="s">
        <v>454</v>
      </c>
      <c r="I1033" s="3" t="s">
        <v>153</v>
      </c>
      <c r="J1033" s="3" t="s">
        <v>721</v>
      </c>
      <c r="K1033" s="169">
        <v>114.0</v>
      </c>
      <c r="L1033" s="169">
        <v>4.24648753162602</v>
      </c>
    </row>
    <row r="1034">
      <c r="A1034" s="3" t="s">
        <v>1638</v>
      </c>
      <c r="B1034" s="3" t="s">
        <v>1631</v>
      </c>
      <c r="C1034" s="3" t="s">
        <v>395</v>
      </c>
      <c r="D1034" s="3" t="s">
        <v>240</v>
      </c>
      <c r="E1034" s="3" t="s">
        <v>240</v>
      </c>
      <c r="F1034" s="3" t="s">
        <v>61</v>
      </c>
      <c r="G1034" s="3" t="s">
        <v>356</v>
      </c>
      <c r="H1034" s="3" t="s">
        <v>454</v>
      </c>
      <c r="I1034" s="3" t="s">
        <v>167</v>
      </c>
      <c r="J1034" s="3" t="s">
        <v>721</v>
      </c>
      <c r="K1034" s="169">
        <v>75.0</v>
      </c>
      <c r="L1034" s="169">
        <v>3.51063029218879</v>
      </c>
    </row>
    <row r="1035">
      <c r="A1035" s="3" t="s">
        <v>1639</v>
      </c>
      <c r="B1035" s="3" t="s">
        <v>1631</v>
      </c>
      <c r="C1035" s="3" t="s">
        <v>395</v>
      </c>
      <c r="D1035" s="3" t="s">
        <v>240</v>
      </c>
      <c r="E1035" s="3" t="s">
        <v>240</v>
      </c>
      <c r="F1035" s="3" t="s">
        <v>61</v>
      </c>
      <c r="G1035" s="3" t="s">
        <v>356</v>
      </c>
      <c r="H1035" s="3" t="s">
        <v>454</v>
      </c>
      <c r="I1035" s="3" t="s">
        <v>355</v>
      </c>
      <c r="J1035" s="3" t="s">
        <v>721</v>
      </c>
      <c r="K1035" s="169">
        <v>53.0</v>
      </c>
      <c r="L1035" s="169">
        <v>3.7351636398716</v>
      </c>
    </row>
    <row r="1036">
      <c r="A1036" s="3" t="s">
        <v>1640</v>
      </c>
      <c r="B1036" s="3" t="s">
        <v>1629</v>
      </c>
      <c r="C1036" s="3" t="s">
        <v>395</v>
      </c>
      <c r="D1036" s="3" t="s">
        <v>240</v>
      </c>
      <c r="E1036" s="3" t="s">
        <v>240</v>
      </c>
      <c r="F1036" s="3" t="s">
        <v>61</v>
      </c>
      <c r="G1036" s="3" t="s">
        <v>356</v>
      </c>
      <c r="H1036" s="3" t="s">
        <v>376</v>
      </c>
      <c r="I1036" s="3" t="s">
        <v>165</v>
      </c>
      <c r="J1036" s="3" t="s">
        <v>721</v>
      </c>
      <c r="K1036" s="169">
        <v>31.0</v>
      </c>
      <c r="L1036" s="169">
        <v>2.93459075825134</v>
      </c>
    </row>
    <row r="1037">
      <c r="A1037" s="3" t="s">
        <v>1641</v>
      </c>
      <c r="B1037" s="3" t="s">
        <v>1629</v>
      </c>
      <c r="C1037" s="3" t="s">
        <v>395</v>
      </c>
      <c r="D1037" s="3" t="s">
        <v>240</v>
      </c>
      <c r="E1037" s="3" t="s">
        <v>240</v>
      </c>
      <c r="F1037" s="3" t="s">
        <v>61</v>
      </c>
      <c r="G1037" s="3" t="s">
        <v>356</v>
      </c>
      <c r="H1037" s="3" t="s">
        <v>376</v>
      </c>
      <c r="I1037" s="3" t="s">
        <v>355</v>
      </c>
      <c r="J1037" s="3" t="s">
        <v>721</v>
      </c>
      <c r="K1037" s="169">
        <v>29.0</v>
      </c>
      <c r="L1037" s="169">
        <v>2.07463971607366</v>
      </c>
    </row>
    <row r="1038">
      <c r="A1038" s="3" t="s">
        <v>1642</v>
      </c>
      <c r="B1038" s="3" t="s">
        <v>1643</v>
      </c>
      <c r="C1038" s="3" t="s">
        <v>395</v>
      </c>
      <c r="D1038" s="3" t="s">
        <v>240</v>
      </c>
      <c r="E1038" s="3" t="s">
        <v>240</v>
      </c>
      <c r="F1038" s="3" t="s">
        <v>61</v>
      </c>
      <c r="H1038" s="3" t="s">
        <v>134</v>
      </c>
      <c r="I1038" s="3" t="s">
        <v>135</v>
      </c>
      <c r="J1038" s="3" t="s">
        <v>721</v>
      </c>
      <c r="K1038" s="169">
        <v>110.0</v>
      </c>
      <c r="L1038" s="169">
        <v>4.23636933246414</v>
      </c>
    </row>
    <row r="1039">
      <c r="A1039" s="3" t="s">
        <v>1644</v>
      </c>
      <c r="B1039" s="3" t="s">
        <v>1645</v>
      </c>
      <c r="C1039" s="3" t="s">
        <v>395</v>
      </c>
      <c r="D1039" s="3" t="s">
        <v>240</v>
      </c>
      <c r="E1039" s="3" t="s">
        <v>240</v>
      </c>
      <c r="F1039" s="3" t="s">
        <v>61</v>
      </c>
      <c r="H1039" s="3" t="s">
        <v>171</v>
      </c>
      <c r="I1039" s="3" t="s">
        <v>172</v>
      </c>
      <c r="J1039" s="3" t="s">
        <v>721</v>
      </c>
      <c r="K1039" s="169">
        <v>64.0</v>
      </c>
      <c r="L1039" s="169">
        <v>3.24834551111916</v>
      </c>
    </row>
    <row r="1040">
      <c r="A1040" s="3" t="s">
        <v>1646</v>
      </c>
      <c r="B1040" s="3" t="s">
        <v>1643</v>
      </c>
      <c r="C1040" s="3" t="s">
        <v>395</v>
      </c>
      <c r="D1040" s="3" t="s">
        <v>240</v>
      </c>
      <c r="E1040" s="3" t="s">
        <v>240</v>
      </c>
      <c r="F1040" s="3" t="s">
        <v>61</v>
      </c>
      <c r="H1040" s="3" t="s">
        <v>134</v>
      </c>
      <c r="I1040" s="3" t="s">
        <v>139</v>
      </c>
      <c r="J1040" s="3" t="s">
        <v>721</v>
      </c>
      <c r="K1040" s="169">
        <v>17.0</v>
      </c>
      <c r="L1040" s="169">
        <v>2.05012483051892</v>
      </c>
    </row>
    <row r="1041">
      <c r="A1041" s="3" t="s">
        <v>1647</v>
      </c>
      <c r="B1041" s="3" t="s">
        <v>1643</v>
      </c>
      <c r="C1041" s="3" t="s">
        <v>395</v>
      </c>
      <c r="D1041" s="3" t="s">
        <v>240</v>
      </c>
      <c r="E1041" s="3" t="s">
        <v>240</v>
      </c>
      <c r="F1041" s="3" t="s">
        <v>61</v>
      </c>
      <c r="H1041" s="3" t="s">
        <v>134</v>
      </c>
      <c r="I1041" s="3" t="s">
        <v>141</v>
      </c>
      <c r="J1041" s="3" t="s">
        <v>721</v>
      </c>
      <c r="K1041" s="169">
        <v>103.0</v>
      </c>
      <c r="L1041" s="169">
        <v>4.28790911755359</v>
      </c>
    </row>
    <row r="1042">
      <c r="A1042" s="3" t="s">
        <v>1648</v>
      </c>
      <c r="B1042" s="3" t="s">
        <v>1649</v>
      </c>
      <c r="C1042" s="3" t="s">
        <v>395</v>
      </c>
      <c r="D1042" s="3" t="s">
        <v>240</v>
      </c>
      <c r="E1042" s="3" t="s">
        <v>240</v>
      </c>
      <c r="F1042" s="3" t="s">
        <v>61</v>
      </c>
      <c r="H1042" s="3" t="s">
        <v>148</v>
      </c>
      <c r="I1042" s="3" t="s">
        <v>149</v>
      </c>
      <c r="J1042" s="3" t="s">
        <v>721</v>
      </c>
      <c r="K1042" s="169">
        <v>72.0</v>
      </c>
      <c r="L1042" s="169">
        <v>3.5319115000544</v>
      </c>
    </row>
    <row r="1043">
      <c r="A1043" s="3" t="s">
        <v>1650</v>
      </c>
      <c r="B1043" s="3" t="s">
        <v>1643</v>
      </c>
      <c r="C1043" s="3" t="s">
        <v>395</v>
      </c>
      <c r="D1043" s="3" t="s">
        <v>240</v>
      </c>
      <c r="E1043" s="3" t="s">
        <v>240</v>
      </c>
      <c r="F1043" s="3" t="s">
        <v>61</v>
      </c>
      <c r="H1043" s="3" t="s">
        <v>134</v>
      </c>
      <c r="I1043" s="3" t="s">
        <v>144</v>
      </c>
      <c r="J1043" s="3" t="s">
        <v>721</v>
      </c>
      <c r="K1043" s="169">
        <v>72.0</v>
      </c>
      <c r="L1043" s="169">
        <v>3.87582646054762</v>
      </c>
    </row>
    <row r="1044">
      <c r="A1044" s="3" t="s">
        <v>1651</v>
      </c>
      <c r="B1044" s="3" t="s">
        <v>1649</v>
      </c>
      <c r="C1044" s="3" t="s">
        <v>395</v>
      </c>
      <c r="D1044" s="3" t="s">
        <v>240</v>
      </c>
      <c r="E1044" s="3" t="s">
        <v>240</v>
      </c>
      <c r="F1044" s="3" t="s">
        <v>61</v>
      </c>
      <c r="H1044" s="3" t="s">
        <v>148</v>
      </c>
      <c r="I1044" s="3" t="s">
        <v>141</v>
      </c>
      <c r="J1044" s="3" t="s">
        <v>721</v>
      </c>
      <c r="K1044" s="169">
        <v>0.0</v>
      </c>
      <c r="L1044" s="169">
        <v>0.0</v>
      </c>
    </row>
    <row r="1045">
      <c r="A1045" s="3" t="s">
        <v>1652</v>
      </c>
      <c r="B1045" s="3" t="s">
        <v>1653</v>
      </c>
      <c r="C1045" s="3" t="s">
        <v>428</v>
      </c>
      <c r="D1045" s="3" t="s">
        <v>233</v>
      </c>
      <c r="E1045" s="3" t="s">
        <v>207</v>
      </c>
      <c r="F1045" s="3" t="s">
        <v>46</v>
      </c>
      <c r="G1045" s="3" t="s">
        <v>348</v>
      </c>
      <c r="H1045" s="3" t="s">
        <v>359</v>
      </c>
      <c r="I1045" s="3" t="s">
        <v>160</v>
      </c>
      <c r="J1045" s="3" t="s">
        <v>1654</v>
      </c>
      <c r="K1045" s="169">
        <v>72.0</v>
      </c>
      <c r="L1045" s="169">
        <v>2.94452612266121</v>
      </c>
    </row>
    <row r="1046">
      <c r="A1046" s="3" t="s">
        <v>1655</v>
      </c>
      <c r="B1046" s="3" t="s">
        <v>1656</v>
      </c>
      <c r="C1046" s="3" t="s">
        <v>428</v>
      </c>
      <c r="D1046" s="3" t="s">
        <v>233</v>
      </c>
      <c r="E1046" s="3" t="s">
        <v>207</v>
      </c>
      <c r="F1046" s="3" t="s">
        <v>46</v>
      </c>
      <c r="G1046" s="3" t="s">
        <v>348</v>
      </c>
      <c r="H1046" s="3" t="s">
        <v>349</v>
      </c>
      <c r="I1046" s="3" t="s">
        <v>153</v>
      </c>
      <c r="J1046" s="3" t="s">
        <v>1654</v>
      </c>
      <c r="K1046" s="169">
        <v>37.0</v>
      </c>
      <c r="L1046" s="169">
        <v>2.60665263545411</v>
      </c>
    </row>
    <row r="1047">
      <c r="A1047" s="3" t="s">
        <v>1657</v>
      </c>
      <c r="B1047" s="3" t="s">
        <v>1658</v>
      </c>
      <c r="C1047" s="3" t="s">
        <v>428</v>
      </c>
      <c r="D1047" s="3" t="s">
        <v>233</v>
      </c>
      <c r="E1047" s="3" t="s">
        <v>207</v>
      </c>
      <c r="F1047" s="3" t="s">
        <v>46</v>
      </c>
      <c r="G1047" s="3" t="s">
        <v>348</v>
      </c>
      <c r="H1047" s="3" t="s">
        <v>353</v>
      </c>
      <c r="I1047" s="3" t="s">
        <v>355</v>
      </c>
      <c r="J1047" s="3" t="s">
        <v>1654</v>
      </c>
      <c r="K1047" s="169">
        <v>64.0</v>
      </c>
      <c r="L1047" s="169">
        <v>2.60198671008953</v>
      </c>
    </row>
    <row r="1048">
      <c r="A1048" s="3" t="s">
        <v>1659</v>
      </c>
      <c r="B1048" s="3" t="s">
        <v>1656</v>
      </c>
      <c r="C1048" s="3" t="s">
        <v>428</v>
      </c>
      <c r="D1048" s="3" t="s">
        <v>233</v>
      </c>
      <c r="E1048" s="3" t="s">
        <v>207</v>
      </c>
      <c r="F1048" s="3" t="s">
        <v>46</v>
      </c>
      <c r="G1048" s="3" t="s">
        <v>348</v>
      </c>
      <c r="H1048" s="3" t="s">
        <v>349</v>
      </c>
      <c r="I1048" s="3" t="s">
        <v>160</v>
      </c>
      <c r="J1048" s="3" t="s">
        <v>1654</v>
      </c>
      <c r="K1048" s="169">
        <v>35.0</v>
      </c>
      <c r="L1048" s="169">
        <v>2.26279221377991</v>
      </c>
    </row>
    <row r="1049">
      <c r="A1049" s="3" t="s">
        <v>1660</v>
      </c>
      <c r="B1049" s="3" t="s">
        <v>1658</v>
      </c>
      <c r="C1049" s="3" t="s">
        <v>428</v>
      </c>
      <c r="D1049" s="3" t="s">
        <v>233</v>
      </c>
      <c r="E1049" s="3" t="s">
        <v>207</v>
      </c>
      <c r="F1049" s="3" t="s">
        <v>46</v>
      </c>
      <c r="G1049" s="3" t="s">
        <v>348</v>
      </c>
      <c r="H1049" s="3" t="s">
        <v>353</v>
      </c>
      <c r="I1049" s="3" t="s">
        <v>153</v>
      </c>
      <c r="J1049" s="3" t="s">
        <v>1654</v>
      </c>
      <c r="K1049" s="169">
        <v>63.0</v>
      </c>
      <c r="L1049" s="169">
        <v>3.45969288807173</v>
      </c>
    </row>
    <row r="1050">
      <c r="A1050" s="3" t="s">
        <v>1661</v>
      </c>
      <c r="B1050" s="3" t="s">
        <v>1656</v>
      </c>
      <c r="C1050" s="3" t="s">
        <v>428</v>
      </c>
      <c r="D1050" s="3" t="s">
        <v>233</v>
      </c>
      <c r="E1050" s="3" t="s">
        <v>207</v>
      </c>
      <c r="F1050" s="3" t="s">
        <v>46</v>
      </c>
      <c r="G1050" s="3" t="s">
        <v>348</v>
      </c>
      <c r="H1050" s="3" t="s">
        <v>349</v>
      </c>
      <c r="I1050" s="3" t="s">
        <v>163</v>
      </c>
      <c r="J1050" s="3" t="s">
        <v>1654</v>
      </c>
      <c r="K1050" s="169">
        <v>45.0</v>
      </c>
      <c r="L1050" s="169">
        <v>2.79732346589318</v>
      </c>
    </row>
    <row r="1051">
      <c r="A1051" s="3" t="s">
        <v>1662</v>
      </c>
      <c r="B1051" s="3" t="s">
        <v>1658</v>
      </c>
      <c r="C1051" s="3" t="s">
        <v>428</v>
      </c>
      <c r="D1051" s="3" t="s">
        <v>233</v>
      </c>
      <c r="E1051" s="3" t="s">
        <v>207</v>
      </c>
      <c r="F1051" s="3" t="s">
        <v>46</v>
      </c>
      <c r="G1051" s="3" t="s">
        <v>348</v>
      </c>
      <c r="H1051" s="3" t="s">
        <v>353</v>
      </c>
      <c r="I1051" s="3" t="s">
        <v>167</v>
      </c>
      <c r="J1051" s="3" t="s">
        <v>1654</v>
      </c>
      <c r="K1051" s="169">
        <v>31.0</v>
      </c>
      <c r="L1051" s="169">
        <v>3.2471303418447</v>
      </c>
    </row>
    <row r="1052">
      <c r="A1052" s="3" t="s">
        <v>1663</v>
      </c>
      <c r="B1052" s="3" t="s">
        <v>1658</v>
      </c>
      <c r="C1052" s="3" t="s">
        <v>428</v>
      </c>
      <c r="D1052" s="3" t="s">
        <v>233</v>
      </c>
      <c r="E1052" s="3" t="s">
        <v>207</v>
      </c>
      <c r="F1052" s="3" t="s">
        <v>46</v>
      </c>
      <c r="G1052" s="3" t="s">
        <v>348</v>
      </c>
      <c r="H1052" s="3" t="s">
        <v>353</v>
      </c>
      <c r="I1052" s="3" t="s">
        <v>160</v>
      </c>
      <c r="J1052" s="3" t="s">
        <v>1654</v>
      </c>
      <c r="K1052" s="169">
        <v>42.0</v>
      </c>
      <c r="L1052" s="169">
        <v>2.39385177924736</v>
      </c>
    </row>
    <row r="1053">
      <c r="A1053" s="3" t="s">
        <v>1664</v>
      </c>
      <c r="B1053" s="3" t="s">
        <v>1656</v>
      </c>
      <c r="C1053" s="3" t="s">
        <v>428</v>
      </c>
      <c r="D1053" s="3" t="s">
        <v>233</v>
      </c>
      <c r="E1053" s="3" t="s">
        <v>207</v>
      </c>
      <c r="F1053" s="3" t="s">
        <v>46</v>
      </c>
      <c r="G1053" s="3" t="s">
        <v>348</v>
      </c>
      <c r="H1053" s="3" t="s">
        <v>349</v>
      </c>
      <c r="I1053" s="3" t="s">
        <v>165</v>
      </c>
      <c r="J1053" s="3" t="s">
        <v>1654</v>
      </c>
      <c r="K1053" s="169">
        <v>53.0</v>
      </c>
      <c r="L1053" s="169">
        <v>3.11937487608182</v>
      </c>
    </row>
    <row r="1054">
      <c r="A1054" s="3" t="s">
        <v>1665</v>
      </c>
      <c r="B1054" s="3" t="s">
        <v>1658</v>
      </c>
      <c r="C1054" s="3" t="s">
        <v>428</v>
      </c>
      <c r="D1054" s="3" t="s">
        <v>233</v>
      </c>
      <c r="E1054" s="3" t="s">
        <v>207</v>
      </c>
      <c r="F1054" s="3" t="s">
        <v>46</v>
      </c>
      <c r="G1054" s="3" t="s">
        <v>348</v>
      </c>
      <c r="H1054" s="3" t="s">
        <v>353</v>
      </c>
      <c r="I1054" s="3" t="s">
        <v>157</v>
      </c>
      <c r="J1054" s="3" t="s">
        <v>1654</v>
      </c>
      <c r="K1054" s="169">
        <v>43.0</v>
      </c>
      <c r="L1054" s="169">
        <v>3.434664228864</v>
      </c>
    </row>
    <row r="1055">
      <c r="A1055" s="3" t="s">
        <v>1666</v>
      </c>
      <c r="B1055" s="3" t="s">
        <v>1658</v>
      </c>
      <c r="C1055" s="3" t="s">
        <v>428</v>
      </c>
      <c r="D1055" s="3" t="s">
        <v>233</v>
      </c>
      <c r="E1055" s="3" t="s">
        <v>207</v>
      </c>
      <c r="F1055" s="3" t="s">
        <v>46</v>
      </c>
      <c r="G1055" s="3" t="s">
        <v>348</v>
      </c>
      <c r="H1055" s="3" t="s">
        <v>353</v>
      </c>
      <c r="I1055" s="3" t="s">
        <v>165</v>
      </c>
      <c r="J1055" s="3" t="s">
        <v>1654</v>
      </c>
      <c r="K1055" s="169">
        <v>49.0</v>
      </c>
      <c r="L1055" s="169">
        <v>2.28778024363382</v>
      </c>
    </row>
    <row r="1056">
      <c r="A1056" s="3" t="s">
        <v>1667</v>
      </c>
      <c r="B1056" s="3" t="s">
        <v>1653</v>
      </c>
      <c r="C1056" s="3" t="s">
        <v>428</v>
      </c>
      <c r="D1056" s="3" t="s">
        <v>233</v>
      </c>
      <c r="E1056" s="3" t="s">
        <v>207</v>
      </c>
      <c r="F1056" s="3" t="s">
        <v>46</v>
      </c>
      <c r="G1056" s="3" t="s">
        <v>348</v>
      </c>
      <c r="H1056" s="3" t="s">
        <v>359</v>
      </c>
      <c r="I1056" s="3" t="s">
        <v>355</v>
      </c>
      <c r="J1056" s="3" t="s">
        <v>1654</v>
      </c>
      <c r="K1056" s="169">
        <v>81.0</v>
      </c>
      <c r="L1056" s="169">
        <v>3.79995262255472</v>
      </c>
    </row>
    <row r="1057">
      <c r="A1057" s="3" t="s">
        <v>1668</v>
      </c>
      <c r="B1057" s="3" t="s">
        <v>1653</v>
      </c>
      <c r="C1057" s="3" t="s">
        <v>428</v>
      </c>
      <c r="D1057" s="3" t="s">
        <v>233</v>
      </c>
      <c r="E1057" s="3" t="s">
        <v>207</v>
      </c>
      <c r="F1057" s="3" t="s">
        <v>46</v>
      </c>
      <c r="G1057" s="3" t="s">
        <v>348</v>
      </c>
      <c r="H1057" s="3" t="s">
        <v>359</v>
      </c>
      <c r="I1057" s="3" t="s">
        <v>167</v>
      </c>
      <c r="J1057" s="3" t="s">
        <v>1654</v>
      </c>
      <c r="K1057" s="169">
        <v>24.0</v>
      </c>
      <c r="L1057" s="169">
        <v>1.42547450457817</v>
      </c>
    </row>
    <row r="1058">
      <c r="A1058" s="3" t="s">
        <v>1669</v>
      </c>
      <c r="B1058" s="3" t="s">
        <v>1656</v>
      </c>
      <c r="C1058" s="3" t="s">
        <v>428</v>
      </c>
      <c r="D1058" s="3" t="s">
        <v>233</v>
      </c>
      <c r="E1058" s="3" t="s">
        <v>207</v>
      </c>
      <c r="F1058" s="3" t="s">
        <v>46</v>
      </c>
      <c r="G1058" s="3" t="s">
        <v>348</v>
      </c>
      <c r="H1058" s="3" t="s">
        <v>349</v>
      </c>
      <c r="I1058" s="3" t="s">
        <v>167</v>
      </c>
      <c r="J1058" s="3" t="s">
        <v>1654</v>
      </c>
      <c r="K1058" s="169">
        <v>24.0</v>
      </c>
      <c r="L1058" s="169">
        <v>2.90219293487266</v>
      </c>
    </row>
    <row r="1059">
      <c r="A1059" s="3" t="s">
        <v>1670</v>
      </c>
      <c r="B1059" s="3" t="s">
        <v>1653</v>
      </c>
      <c r="C1059" s="3" t="s">
        <v>428</v>
      </c>
      <c r="D1059" s="3" t="s">
        <v>233</v>
      </c>
      <c r="E1059" s="3" t="s">
        <v>207</v>
      </c>
      <c r="F1059" s="3" t="s">
        <v>46</v>
      </c>
      <c r="G1059" s="3" t="s">
        <v>348</v>
      </c>
      <c r="H1059" s="3" t="s">
        <v>359</v>
      </c>
      <c r="I1059" s="3" t="s">
        <v>165</v>
      </c>
      <c r="J1059" s="3" t="s">
        <v>1654</v>
      </c>
      <c r="K1059" s="169">
        <v>25.0</v>
      </c>
      <c r="L1059" s="169">
        <v>2.79156400168463</v>
      </c>
    </row>
    <row r="1060">
      <c r="A1060" s="3" t="s">
        <v>1671</v>
      </c>
      <c r="B1060" s="3" t="s">
        <v>1656</v>
      </c>
      <c r="C1060" s="3" t="s">
        <v>428</v>
      </c>
      <c r="D1060" s="3" t="s">
        <v>233</v>
      </c>
      <c r="E1060" s="3" t="s">
        <v>207</v>
      </c>
      <c r="F1060" s="3" t="s">
        <v>46</v>
      </c>
      <c r="G1060" s="3" t="s">
        <v>348</v>
      </c>
      <c r="H1060" s="3" t="s">
        <v>349</v>
      </c>
      <c r="I1060" s="3" t="s">
        <v>157</v>
      </c>
      <c r="J1060" s="3" t="s">
        <v>1654</v>
      </c>
      <c r="K1060" s="169">
        <v>66.0</v>
      </c>
      <c r="L1060" s="169">
        <v>3.41433046266561</v>
      </c>
    </row>
    <row r="1061">
      <c r="A1061" s="3" t="s">
        <v>1672</v>
      </c>
      <c r="B1061" s="3" t="s">
        <v>1653</v>
      </c>
      <c r="C1061" s="3" t="s">
        <v>428</v>
      </c>
      <c r="D1061" s="3" t="s">
        <v>233</v>
      </c>
      <c r="E1061" s="3" t="s">
        <v>207</v>
      </c>
      <c r="F1061" s="3" t="s">
        <v>46</v>
      </c>
      <c r="G1061" s="3" t="s">
        <v>348</v>
      </c>
      <c r="H1061" s="3" t="s">
        <v>359</v>
      </c>
      <c r="I1061" s="3" t="s">
        <v>153</v>
      </c>
      <c r="J1061" s="3" t="s">
        <v>1654</v>
      </c>
      <c r="K1061" s="169">
        <v>0.0</v>
      </c>
      <c r="L1061" s="169">
        <v>0.0</v>
      </c>
    </row>
    <row r="1062">
      <c r="A1062" s="3" t="s">
        <v>1673</v>
      </c>
      <c r="B1062" s="3" t="s">
        <v>1653</v>
      </c>
      <c r="C1062" s="3" t="s">
        <v>428</v>
      </c>
      <c r="D1062" s="3" t="s">
        <v>233</v>
      </c>
      <c r="E1062" s="3" t="s">
        <v>207</v>
      </c>
      <c r="F1062" s="3" t="s">
        <v>46</v>
      </c>
      <c r="G1062" s="3" t="s">
        <v>348</v>
      </c>
      <c r="H1062" s="3" t="s">
        <v>359</v>
      </c>
      <c r="I1062" s="3" t="s">
        <v>157</v>
      </c>
      <c r="J1062" s="3" t="s">
        <v>1654</v>
      </c>
      <c r="K1062" s="169">
        <v>0.0</v>
      </c>
      <c r="L1062" s="169">
        <v>0.0</v>
      </c>
    </row>
    <row r="1063">
      <c r="A1063" s="3" t="s">
        <v>1674</v>
      </c>
      <c r="B1063" s="3" t="s">
        <v>1675</v>
      </c>
      <c r="C1063" s="3" t="s">
        <v>428</v>
      </c>
      <c r="D1063" s="3" t="s">
        <v>233</v>
      </c>
      <c r="E1063" s="3" t="s">
        <v>207</v>
      </c>
      <c r="F1063" s="3" t="s">
        <v>46</v>
      </c>
      <c r="G1063" s="3" t="s">
        <v>356</v>
      </c>
      <c r="H1063" s="3" t="s">
        <v>376</v>
      </c>
      <c r="I1063" s="3" t="s">
        <v>355</v>
      </c>
      <c r="J1063" s="3" t="s">
        <v>1654</v>
      </c>
      <c r="K1063" s="169">
        <v>51.0</v>
      </c>
      <c r="L1063" s="169">
        <v>3.16881628720309</v>
      </c>
    </row>
    <row r="1064">
      <c r="A1064" s="3" t="s">
        <v>1676</v>
      </c>
      <c r="B1064" s="3" t="s">
        <v>1675</v>
      </c>
      <c r="C1064" s="3" t="s">
        <v>428</v>
      </c>
      <c r="D1064" s="3" t="s">
        <v>233</v>
      </c>
      <c r="E1064" s="3" t="s">
        <v>207</v>
      </c>
      <c r="F1064" s="3" t="s">
        <v>46</v>
      </c>
      <c r="G1064" s="3" t="s">
        <v>356</v>
      </c>
      <c r="H1064" s="3" t="s">
        <v>376</v>
      </c>
      <c r="I1064" s="3" t="s">
        <v>153</v>
      </c>
      <c r="J1064" s="3" t="s">
        <v>1654</v>
      </c>
      <c r="K1064" s="169">
        <v>23.0</v>
      </c>
      <c r="L1064" s="169">
        <v>2.32963655330261</v>
      </c>
    </row>
    <row r="1065">
      <c r="A1065" s="3" t="s">
        <v>1677</v>
      </c>
      <c r="B1065" s="3" t="s">
        <v>1675</v>
      </c>
      <c r="C1065" s="3" t="s">
        <v>428</v>
      </c>
      <c r="D1065" s="3" t="s">
        <v>233</v>
      </c>
      <c r="E1065" s="3" t="s">
        <v>207</v>
      </c>
      <c r="F1065" s="3" t="s">
        <v>46</v>
      </c>
      <c r="G1065" s="3" t="s">
        <v>356</v>
      </c>
      <c r="H1065" s="3" t="s">
        <v>376</v>
      </c>
      <c r="I1065" s="3" t="s">
        <v>160</v>
      </c>
      <c r="J1065" s="3" t="s">
        <v>1654</v>
      </c>
      <c r="K1065" s="169">
        <v>25.0</v>
      </c>
      <c r="L1065" s="169">
        <v>2.4402987361654</v>
      </c>
    </row>
    <row r="1066">
      <c r="A1066" s="3" t="s">
        <v>1678</v>
      </c>
      <c r="B1066" s="3" t="s">
        <v>1675</v>
      </c>
      <c r="C1066" s="3" t="s">
        <v>428</v>
      </c>
      <c r="D1066" s="3" t="s">
        <v>233</v>
      </c>
      <c r="E1066" s="3" t="s">
        <v>207</v>
      </c>
      <c r="F1066" s="3" t="s">
        <v>46</v>
      </c>
      <c r="G1066" s="3" t="s">
        <v>356</v>
      </c>
      <c r="H1066" s="3" t="s">
        <v>376</v>
      </c>
      <c r="I1066" s="3" t="s">
        <v>165</v>
      </c>
      <c r="J1066" s="3" t="s">
        <v>1654</v>
      </c>
      <c r="K1066" s="169">
        <v>6.0</v>
      </c>
      <c r="L1066" s="169">
        <v>0.240857441064718</v>
      </c>
    </row>
    <row r="1067">
      <c r="A1067" s="3" t="s">
        <v>1679</v>
      </c>
      <c r="B1067" s="3" t="s">
        <v>1675</v>
      </c>
      <c r="C1067" s="3" t="s">
        <v>428</v>
      </c>
      <c r="D1067" s="3" t="s">
        <v>233</v>
      </c>
      <c r="E1067" s="3" t="s">
        <v>207</v>
      </c>
      <c r="F1067" s="3" t="s">
        <v>46</v>
      </c>
      <c r="G1067" s="3" t="s">
        <v>356</v>
      </c>
      <c r="H1067" s="3" t="s">
        <v>376</v>
      </c>
      <c r="I1067" s="3" t="s">
        <v>167</v>
      </c>
      <c r="J1067" s="3" t="s">
        <v>1654</v>
      </c>
      <c r="K1067" s="169">
        <v>9.0</v>
      </c>
      <c r="L1067" s="169">
        <v>0.865038756962256</v>
      </c>
    </row>
    <row r="1068">
      <c r="A1068" s="3" t="s">
        <v>1680</v>
      </c>
      <c r="B1068" s="3" t="s">
        <v>1675</v>
      </c>
      <c r="C1068" s="3" t="s">
        <v>428</v>
      </c>
      <c r="D1068" s="3" t="s">
        <v>233</v>
      </c>
      <c r="E1068" s="3" t="s">
        <v>207</v>
      </c>
      <c r="F1068" s="3" t="s">
        <v>46</v>
      </c>
      <c r="G1068" s="3" t="s">
        <v>356</v>
      </c>
      <c r="H1068" s="3" t="s">
        <v>376</v>
      </c>
      <c r="I1068" s="3" t="s">
        <v>157</v>
      </c>
      <c r="J1068" s="3" t="s">
        <v>1654</v>
      </c>
      <c r="K1068" s="169">
        <v>0.0</v>
      </c>
      <c r="L1068" s="169">
        <v>0.0</v>
      </c>
    </row>
    <row r="1069">
      <c r="A1069" s="3" t="s">
        <v>1681</v>
      </c>
      <c r="B1069" s="3" t="s">
        <v>1682</v>
      </c>
      <c r="C1069" s="3" t="s">
        <v>428</v>
      </c>
      <c r="D1069" s="3" t="s">
        <v>233</v>
      </c>
      <c r="E1069" s="3" t="s">
        <v>207</v>
      </c>
      <c r="F1069" s="3" t="s">
        <v>46</v>
      </c>
      <c r="H1069" s="3" t="s">
        <v>134</v>
      </c>
      <c r="I1069" s="3" t="s">
        <v>139</v>
      </c>
      <c r="J1069" s="3" t="s">
        <v>1654</v>
      </c>
      <c r="K1069" s="169">
        <v>16.0</v>
      </c>
      <c r="L1069" s="169">
        <v>1.58874341141254</v>
      </c>
    </row>
    <row r="1070">
      <c r="A1070" s="3" t="s">
        <v>1683</v>
      </c>
      <c r="B1070" s="3" t="s">
        <v>1684</v>
      </c>
      <c r="C1070" s="3" t="s">
        <v>428</v>
      </c>
      <c r="D1070" s="3" t="s">
        <v>233</v>
      </c>
      <c r="E1070" s="3" t="s">
        <v>207</v>
      </c>
      <c r="F1070" s="3" t="s">
        <v>46</v>
      </c>
      <c r="H1070" s="3" t="s">
        <v>171</v>
      </c>
      <c r="I1070" s="3" t="s">
        <v>172</v>
      </c>
      <c r="J1070" s="3" t="s">
        <v>1654</v>
      </c>
      <c r="K1070" s="169">
        <v>32.0</v>
      </c>
      <c r="L1070" s="169">
        <v>3.10007535160328</v>
      </c>
    </row>
    <row r="1071">
      <c r="A1071" s="3" t="s">
        <v>1685</v>
      </c>
      <c r="B1071" s="3" t="s">
        <v>1686</v>
      </c>
      <c r="C1071" s="3" t="s">
        <v>428</v>
      </c>
      <c r="D1071" s="3" t="s">
        <v>233</v>
      </c>
      <c r="E1071" s="3" t="s">
        <v>207</v>
      </c>
      <c r="F1071" s="3" t="s">
        <v>46</v>
      </c>
      <c r="H1071" s="3" t="s">
        <v>148</v>
      </c>
      <c r="I1071" s="3" t="s">
        <v>141</v>
      </c>
      <c r="J1071" s="3" t="s">
        <v>1654</v>
      </c>
      <c r="K1071" s="169">
        <v>51.0</v>
      </c>
      <c r="L1071" s="169">
        <v>2.75678496166972</v>
      </c>
    </row>
    <row r="1072">
      <c r="A1072" s="3" t="s">
        <v>1687</v>
      </c>
      <c r="B1072" s="3" t="s">
        <v>1686</v>
      </c>
      <c r="C1072" s="3" t="s">
        <v>428</v>
      </c>
      <c r="D1072" s="3" t="s">
        <v>233</v>
      </c>
      <c r="E1072" s="3" t="s">
        <v>207</v>
      </c>
      <c r="F1072" s="3" t="s">
        <v>46</v>
      </c>
      <c r="H1072" s="3" t="s">
        <v>148</v>
      </c>
      <c r="I1072" s="3" t="s">
        <v>149</v>
      </c>
      <c r="J1072" s="3" t="s">
        <v>1654</v>
      </c>
      <c r="K1072" s="169">
        <v>62.0</v>
      </c>
      <c r="L1072" s="169">
        <v>3.85232703117517</v>
      </c>
    </row>
    <row r="1073">
      <c r="A1073" s="3" t="s">
        <v>1688</v>
      </c>
      <c r="B1073" s="3" t="s">
        <v>1682</v>
      </c>
      <c r="C1073" s="3" t="s">
        <v>428</v>
      </c>
      <c r="D1073" s="3" t="s">
        <v>233</v>
      </c>
      <c r="E1073" s="3" t="s">
        <v>207</v>
      </c>
      <c r="F1073" s="3" t="s">
        <v>46</v>
      </c>
      <c r="H1073" s="3" t="s">
        <v>134</v>
      </c>
      <c r="I1073" s="3" t="s">
        <v>135</v>
      </c>
      <c r="J1073" s="3" t="s">
        <v>1654</v>
      </c>
      <c r="K1073" s="169">
        <v>31.0</v>
      </c>
      <c r="L1073" s="169">
        <v>1.87303347117751</v>
      </c>
    </row>
    <row r="1074">
      <c r="A1074" s="3" t="s">
        <v>1689</v>
      </c>
      <c r="B1074" s="3" t="s">
        <v>1682</v>
      </c>
      <c r="C1074" s="3" t="s">
        <v>428</v>
      </c>
      <c r="D1074" s="3" t="s">
        <v>233</v>
      </c>
      <c r="E1074" s="3" t="s">
        <v>207</v>
      </c>
      <c r="F1074" s="3" t="s">
        <v>46</v>
      </c>
      <c r="H1074" s="3" t="s">
        <v>134</v>
      </c>
      <c r="I1074" s="3" t="s">
        <v>146</v>
      </c>
      <c r="J1074" s="3" t="s">
        <v>1654</v>
      </c>
      <c r="K1074" s="169">
        <v>38.0</v>
      </c>
      <c r="L1074" s="169">
        <v>3.49765685932593</v>
      </c>
    </row>
    <row r="1075">
      <c r="A1075" s="3" t="s">
        <v>1690</v>
      </c>
      <c r="B1075" s="3" t="s">
        <v>1682</v>
      </c>
      <c r="C1075" s="3" t="s">
        <v>428</v>
      </c>
      <c r="D1075" s="3" t="s">
        <v>233</v>
      </c>
      <c r="E1075" s="3" t="s">
        <v>207</v>
      </c>
      <c r="F1075" s="3" t="s">
        <v>46</v>
      </c>
      <c r="H1075" s="3" t="s">
        <v>134</v>
      </c>
      <c r="I1075" s="3" t="s">
        <v>141</v>
      </c>
      <c r="J1075" s="3" t="s">
        <v>1654</v>
      </c>
      <c r="K1075" s="169">
        <v>33.0</v>
      </c>
      <c r="L1075" s="169">
        <v>1.74387525641626</v>
      </c>
    </row>
    <row r="1076">
      <c r="A1076" s="3" t="s">
        <v>1691</v>
      </c>
      <c r="B1076" s="3" t="s">
        <v>1682</v>
      </c>
      <c r="C1076" s="3" t="s">
        <v>428</v>
      </c>
      <c r="D1076" s="3" t="s">
        <v>233</v>
      </c>
      <c r="E1076" s="3" t="s">
        <v>207</v>
      </c>
      <c r="F1076" s="3" t="s">
        <v>46</v>
      </c>
      <c r="H1076" s="3" t="s">
        <v>134</v>
      </c>
      <c r="I1076" s="3" t="s">
        <v>144</v>
      </c>
      <c r="J1076" s="3" t="s">
        <v>1654</v>
      </c>
      <c r="K1076" s="169">
        <v>25.0</v>
      </c>
      <c r="L1076" s="169">
        <v>1.51112250829506</v>
      </c>
    </row>
    <row r="1077">
      <c r="A1077" s="3" t="s">
        <v>1692</v>
      </c>
      <c r="B1077" s="3" t="s">
        <v>1693</v>
      </c>
      <c r="C1077" s="3" t="s">
        <v>428</v>
      </c>
      <c r="D1077" s="3" t="s">
        <v>237</v>
      </c>
      <c r="E1077" s="3" t="s">
        <v>140</v>
      </c>
      <c r="F1077" s="3" t="s">
        <v>56</v>
      </c>
      <c r="G1077" s="3" t="s">
        <v>348</v>
      </c>
      <c r="H1077" s="3" t="s">
        <v>353</v>
      </c>
      <c r="I1077" s="3" t="s">
        <v>160</v>
      </c>
      <c r="J1077" s="3" t="s">
        <v>651</v>
      </c>
      <c r="K1077" s="169">
        <v>77.0</v>
      </c>
      <c r="L1077" s="169">
        <v>3.58762736664158</v>
      </c>
    </row>
    <row r="1078">
      <c r="A1078" s="3" t="s">
        <v>1694</v>
      </c>
      <c r="B1078" s="3" t="s">
        <v>1695</v>
      </c>
      <c r="C1078" s="3" t="s">
        <v>428</v>
      </c>
      <c r="D1078" s="3" t="s">
        <v>237</v>
      </c>
      <c r="E1078" s="3" t="s">
        <v>140</v>
      </c>
      <c r="F1078" s="3" t="s">
        <v>56</v>
      </c>
      <c r="G1078" s="3" t="s">
        <v>348</v>
      </c>
      <c r="H1078" s="3" t="s">
        <v>359</v>
      </c>
      <c r="I1078" s="3" t="s">
        <v>153</v>
      </c>
      <c r="J1078" s="3" t="s">
        <v>651</v>
      </c>
      <c r="K1078" s="169">
        <v>36.0</v>
      </c>
      <c r="L1078" s="169">
        <v>2.92969771945491</v>
      </c>
    </row>
    <row r="1079">
      <c r="A1079" s="3" t="s">
        <v>1696</v>
      </c>
      <c r="B1079" s="3" t="s">
        <v>1695</v>
      </c>
      <c r="C1079" s="3" t="s">
        <v>428</v>
      </c>
      <c r="D1079" s="3" t="s">
        <v>237</v>
      </c>
      <c r="E1079" s="3" t="s">
        <v>140</v>
      </c>
      <c r="F1079" s="3" t="s">
        <v>56</v>
      </c>
      <c r="G1079" s="3" t="s">
        <v>348</v>
      </c>
      <c r="H1079" s="3" t="s">
        <v>359</v>
      </c>
      <c r="I1079" s="3" t="s">
        <v>165</v>
      </c>
      <c r="J1079" s="3" t="s">
        <v>651</v>
      </c>
      <c r="K1079" s="169">
        <v>52.0</v>
      </c>
      <c r="L1079" s="169">
        <v>3.1690756119359</v>
      </c>
    </row>
    <row r="1080">
      <c r="A1080" s="3" t="s">
        <v>1697</v>
      </c>
      <c r="B1080" s="3" t="s">
        <v>1693</v>
      </c>
      <c r="C1080" s="3" t="s">
        <v>428</v>
      </c>
      <c r="D1080" s="3" t="s">
        <v>237</v>
      </c>
      <c r="E1080" s="3" t="s">
        <v>140</v>
      </c>
      <c r="F1080" s="3" t="s">
        <v>56</v>
      </c>
      <c r="G1080" s="3" t="s">
        <v>348</v>
      </c>
      <c r="H1080" s="3" t="s">
        <v>353</v>
      </c>
      <c r="I1080" s="3" t="s">
        <v>165</v>
      </c>
      <c r="J1080" s="3" t="s">
        <v>651</v>
      </c>
      <c r="K1080" s="169">
        <v>65.0</v>
      </c>
      <c r="L1080" s="169">
        <v>3.23111817981754</v>
      </c>
    </row>
    <row r="1081">
      <c r="A1081" s="3" t="s">
        <v>1698</v>
      </c>
      <c r="B1081" s="3" t="s">
        <v>1695</v>
      </c>
      <c r="C1081" s="3" t="s">
        <v>428</v>
      </c>
      <c r="D1081" s="3" t="s">
        <v>237</v>
      </c>
      <c r="E1081" s="3" t="s">
        <v>140</v>
      </c>
      <c r="F1081" s="3" t="s">
        <v>56</v>
      </c>
      <c r="G1081" s="3" t="s">
        <v>348</v>
      </c>
      <c r="H1081" s="3" t="s">
        <v>359</v>
      </c>
      <c r="I1081" s="3" t="s">
        <v>167</v>
      </c>
      <c r="J1081" s="3" t="s">
        <v>651</v>
      </c>
      <c r="K1081" s="169">
        <v>35.0</v>
      </c>
      <c r="L1081" s="169">
        <v>2.2007556996994</v>
      </c>
    </row>
    <row r="1082">
      <c r="A1082" s="3" t="s">
        <v>1699</v>
      </c>
      <c r="B1082" s="3" t="s">
        <v>1695</v>
      </c>
      <c r="C1082" s="3" t="s">
        <v>428</v>
      </c>
      <c r="D1082" s="3" t="s">
        <v>237</v>
      </c>
      <c r="E1082" s="3" t="s">
        <v>140</v>
      </c>
      <c r="F1082" s="3" t="s">
        <v>56</v>
      </c>
      <c r="G1082" s="3" t="s">
        <v>348</v>
      </c>
      <c r="H1082" s="3" t="s">
        <v>359</v>
      </c>
      <c r="I1082" s="3" t="s">
        <v>160</v>
      </c>
      <c r="J1082" s="3" t="s">
        <v>651</v>
      </c>
      <c r="K1082" s="169">
        <v>49.0</v>
      </c>
      <c r="L1082" s="169">
        <v>3.10987477229445</v>
      </c>
    </row>
    <row r="1083">
      <c r="A1083" s="3" t="s">
        <v>1700</v>
      </c>
      <c r="B1083" s="3" t="s">
        <v>1695</v>
      </c>
      <c r="C1083" s="3" t="s">
        <v>428</v>
      </c>
      <c r="D1083" s="3" t="s">
        <v>237</v>
      </c>
      <c r="E1083" s="3" t="s">
        <v>140</v>
      </c>
      <c r="F1083" s="3" t="s">
        <v>56</v>
      </c>
      <c r="G1083" s="3" t="s">
        <v>348</v>
      </c>
      <c r="H1083" s="3" t="s">
        <v>359</v>
      </c>
      <c r="I1083" s="3" t="s">
        <v>355</v>
      </c>
      <c r="J1083" s="3" t="s">
        <v>651</v>
      </c>
      <c r="K1083" s="169">
        <v>29.0</v>
      </c>
      <c r="L1083" s="169">
        <v>2.85306327324603</v>
      </c>
    </row>
    <row r="1084">
      <c r="A1084" s="3" t="s">
        <v>1701</v>
      </c>
      <c r="B1084" s="3" t="s">
        <v>1693</v>
      </c>
      <c r="C1084" s="3" t="s">
        <v>428</v>
      </c>
      <c r="D1084" s="3" t="s">
        <v>237</v>
      </c>
      <c r="E1084" s="3" t="s">
        <v>140</v>
      </c>
      <c r="F1084" s="3" t="s">
        <v>56</v>
      </c>
      <c r="G1084" s="3" t="s">
        <v>348</v>
      </c>
      <c r="H1084" s="3" t="s">
        <v>353</v>
      </c>
      <c r="I1084" s="3" t="s">
        <v>153</v>
      </c>
      <c r="J1084" s="3" t="s">
        <v>651</v>
      </c>
      <c r="K1084" s="169">
        <v>82.0</v>
      </c>
      <c r="L1084" s="169">
        <v>3.74460835725559</v>
      </c>
    </row>
    <row r="1085">
      <c r="A1085" s="3" t="s">
        <v>1702</v>
      </c>
      <c r="B1085" s="3" t="s">
        <v>1703</v>
      </c>
      <c r="C1085" s="3" t="s">
        <v>428</v>
      </c>
      <c r="D1085" s="3" t="s">
        <v>237</v>
      </c>
      <c r="E1085" s="3" t="s">
        <v>140</v>
      </c>
      <c r="F1085" s="3" t="s">
        <v>56</v>
      </c>
      <c r="G1085" s="3" t="s">
        <v>348</v>
      </c>
      <c r="H1085" s="3" t="s">
        <v>349</v>
      </c>
      <c r="I1085" s="3" t="s">
        <v>160</v>
      </c>
      <c r="J1085" s="3" t="s">
        <v>651</v>
      </c>
      <c r="K1085" s="169">
        <v>83.0</v>
      </c>
      <c r="L1085" s="169">
        <v>3.92526296268937</v>
      </c>
    </row>
    <row r="1086">
      <c r="A1086" s="3" t="s">
        <v>1704</v>
      </c>
      <c r="B1086" s="3" t="s">
        <v>1703</v>
      </c>
      <c r="C1086" s="3" t="s">
        <v>428</v>
      </c>
      <c r="D1086" s="3" t="s">
        <v>237</v>
      </c>
      <c r="E1086" s="3" t="s">
        <v>140</v>
      </c>
      <c r="F1086" s="3" t="s">
        <v>56</v>
      </c>
      <c r="G1086" s="3" t="s">
        <v>348</v>
      </c>
      <c r="H1086" s="3" t="s">
        <v>349</v>
      </c>
      <c r="I1086" s="3" t="s">
        <v>165</v>
      </c>
      <c r="J1086" s="3" t="s">
        <v>651</v>
      </c>
      <c r="K1086" s="169">
        <v>58.0</v>
      </c>
      <c r="L1086" s="169">
        <v>2.77183471502808</v>
      </c>
    </row>
    <row r="1087">
      <c r="A1087" s="3" t="s">
        <v>1705</v>
      </c>
      <c r="B1087" s="3" t="s">
        <v>1703</v>
      </c>
      <c r="C1087" s="3" t="s">
        <v>428</v>
      </c>
      <c r="D1087" s="3" t="s">
        <v>237</v>
      </c>
      <c r="E1087" s="3" t="s">
        <v>140</v>
      </c>
      <c r="F1087" s="3" t="s">
        <v>56</v>
      </c>
      <c r="G1087" s="3" t="s">
        <v>348</v>
      </c>
      <c r="H1087" s="3" t="s">
        <v>349</v>
      </c>
      <c r="I1087" s="3" t="s">
        <v>167</v>
      </c>
      <c r="J1087" s="3" t="s">
        <v>651</v>
      </c>
      <c r="K1087" s="169">
        <v>78.0</v>
      </c>
      <c r="L1087" s="169">
        <v>3.58931241017824</v>
      </c>
    </row>
    <row r="1088">
      <c r="A1088" s="3" t="s">
        <v>1706</v>
      </c>
      <c r="B1088" s="3" t="s">
        <v>1695</v>
      </c>
      <c r="C1088" s="3" t="s">
        <v>428</v>
      </c>
      <c r="D1088" s="3" t="s">
        <v>237</v>
      </c>
      <c r="E1088" s="3" t="s">
        <v>140</v>
      </c>
      <c r="F1088" s="3" t="s">
        <v>56</v>
      </c>
      <c r="G1088" s="3" t="s">
        <v>348</v>
      </c>
      <c r="H1088" s="3" t="s">
        <v>359</v>
      </c>
      <c r="I1088" s="3" t="s">
        <v>157</v>
      </c>
      <c r="J1088" s="3" t="s">
        <v>651</v>
      </c>
      <c r="K1088" s="169">
        <v>64.0</v>
      </c>
      <c r="L1088" s="169">
        <v>3.13022165346621</v>
      </c>
    </row>
    <row r="1089">
      <c r="A1089" s="3" t="s">
        <v>1707</v>
      </c>
      <c r="B1089" s="3" t="s">
        <v>1693</v>
      </c>
      <c r="C1089" s="3" t="s">
        <v>428</v>
      </c>
      <c r="D1089" s="3" t="s">
        <v>237</v>
      </c>
      <c r="E1089" s="3" t="s">
        <v>140</v>
      </c>
      <c r="F1089" s="3" t="s">
        <v>56</v>
      </c>
      <c r="G1089" s="3" t="s">
        <v>348</v>
      </c>
      <c r="H1089" s="3" t="s">
        <v>353</v>
      </c>
      <c r="I1089" s="3" t="s">
        <v>157</v>
      </c>
      <c r="J1089" s="3" t="s">
        <v>651</v>
      </c>
      <c r="K1089" s="169">
        <v>82.0</v>
      </c>
      <c r="L1089" s="169">
        <v>3.3950880865572</v>
      </c>
    </row>
    <row r="1090">
      <c r="A1090" s="3" t="s">
        <v>1708</v>
      </c>
      <c r="B1090" s="3" t="s">
        <v>1703</v>
      </c>
      <c r="C1090" s="3" t="s">
        <v>428</v>
      </c>
      <c r="D1090" s="3" t="s">
        <v>237</v>
      </c>
      <c r="E1090" s="3" t="s">
        <v>140</v>
      </c>
      <c r="F1090" s="3" t="s">
        <v>56</v>
      </c>
      <c r="G1090" s="3" t="s">
        <v>348</v>
      </c>
      <c r="H1090" s="3" t="s">
        <v>349</v>
      </c>
      <c r="I1090" s="3" t="s">
        <v>153</v>
      </c>
      <c r="J1090" s="3" t="s">
        <v>651</v>
      </c>
      <c r="K1090" s="169">
        <v>34.0</v>
      </c>
      <c r="L1090" s="169">
        <v>2.46612886001475</v>
      </c>
    </row>
    <row r="1091">
      <c r="A1091" s="3" t="s">
        <v>1709</v>
      </c>
      <c r="B1091" s="3" t="s">
        <v>1703</v>
      </c>
      <c r="C1091" s="3" t="s">
        <v>428</v>
      </c>
      <c r="D1091" s="3" t="s">
        <v>237</v>
      </c>
      <c r="E1091" s="3" t="s">
        <v>140</v>
      </c>
      <c r="F1091" s="3" t="s">
        <v>56</v>
      </c>
      <c r="G1091" s="3" t="s">
        <v>348</v>
      </c>
      <c r="H1091" s="3" t="s">
        <v>349</v>
      </c>
      <c r="I1091" s="3" t="s">
        <v>163</v>
      </c>
      <c r="J1091" s="3" t="s">
        <v>651</v>
      </c>
      <c r="K1091" s="169">
        <v>63.0</v>
      </c>
      <c r="L1091" s="169">
        <v>2.59786495815704</v>
      </c>
    </row>
    <row r="1092">
      <c r="A1092" s="3" t="s">
        <v>1710</v>
      </c>
      <c r="B1092" s="3" t="s">
        <v>1693</v>
      </c>
      <c r="C1092" s="3" t="s">
        <v>428</v>
      </c>
      <c r="D1092" s="3" t="s">
        <v>237</v>
      </c>
      <c r="E1092" s="3" t="s">
        <v>140</v>
      </c>
      <c r="F1092" s="3" t="s">
        <v>56</v>
      </c>
      <c r="G1092" s="3" t="s">
        <v>348</v>
      </c>
      <c r="H1092" s="3" t="s">
        <v>353</v>
      </c>
      <c r="I1092" s="3" t="s">
        <v>355</v>
      </c>
      <c r="J1092" s="3" t="s">
        <v>651</v>
      </c>
      <c r="K1092" s="169">
        <v>82.0</v>
      </c>
      <c r="L1092" s="169">
        <v>3.37509149963017</v>
      </c>
    </row>
    <row r="1093">
      <c r="A1093" s="3" t="s">
        <v>1711</v>
      </c>
      <c r="B1093" s="3" t="s">
        <v>1703</v>
      </c>
      <c r="C1093" s="3" t="s">
        <v>428</v>
      </c>
      <c r="D1093" s="3" t="s">
        <v>237</v>
      </c>
      <c r="E1093" s="3" t="s">
        <v>140</v>
      </c>
      <c r="F1093" s="3" t="s">
        <v>56</v>
      </c>
      <c r="G1093" s="3" t="s">
        <v>348</v>
      </c>
      <c r="H1093" s="3" t="s">
        <v>349</v>
      </c>
      <c r="I1093" s="3" t="s">
        <v>157</v>
      </c>
      <c r="J1093" s="3" t="s">
        <v>651</v>
      </c>
      <c r="K1093" s="169">
        <v>69.0</v>
      </c>
      <c r="L1093" s="169">
        <v>3.31120805202978</v>
      </c>
    </row>
    <row r="1094">
      <c r="A1094" s="3" t="s">
        <v>1712</v>
      </c>
      <c r="B1094" s="3" t="s">
        <v>1693</v>
      </c>
      <c r="C1094" s="3" t="s">
        <v>428</v>
      </c>
      <c r="D1094" s="3" t="s">
        <v>237</v>
      </c>
      <c r="E1094" s="3" t="s">
        <v>140</v>
      </c>
      <c r="F1094" s="3" t="s">
        <v>56</v>
      </c>
      <c r="G1094" s="3" t="s">
        <v>348</v>
      </c>
      <c r="H1094" s="3" t="s">
        <v>353</v>
      </c>
      <c r="I1094" s="3" t="s">
        <v>167</v>
      </c>
      <c r="J1094" s="3" t="s">
        <v>651</v>
      </c>
      <c r="K1094" s="169">
        <v>31.0</v>
      </c>
      <c r="L1094" s="169">
        <v>3.12569269873828</v>
      </c>
    </row>
    <row r="1095">
      <c r="A1095" s="3" t="s">
        <v>1713</v>
      </c>
      <c r="B1095" s="3" t="s">
        <v>1714</v>
      </c>
      <c r="C1095" s="3" t="s">
        <v>428</v>
      </c>
      <c r="D1095" s="3" t="s">
        <v>237</v>
      </c>
      <c r="E1095" s="3" t="s">
        <v>140</v>
      </c>
      <c r="F1095" s="3" t="s">
        <v>56</v>
      </c>
      <c r="G1095" s="3" t="s">
        <v>356</v>
      </c>
      <c r="H1095" s="3" t="s">
        <v>454</v>
      </c>
      <c r="I1095" s="3" t="s">
        <v>165</v>
      </c>
      <c r="J1095" s="3" t="s">
        <v>651</v>
      </c>
      <c r="K1095" s="169">
        <v>56.0</v>
      </c>
      <c r="L1095" s="169">
        <v>3.29529367121956</v>
      </c>
    </row>
    <row r="1096">
      <c r="A1096" s="3" t="s">
        <v>1715</v>
      </c>
      <c r="B1096" s="3" t="s">
        <v>1714</v>
      </c>
      <c r="C1096" s="3" t="s">
        <v>428</v>
      </c>
      <c r="D1096" s="3" t="s">
        <v>237</v>
      </c>
      <c r="E1096" s="3" t="s">
        <v>140</v>
      </c>
      <c r="F1096" s="3" t="s">
        <v>56</v>
      </c>
      <c r="G1096" s="3" t="s">
        <v>356</v>
      </c>
      <c r="H1096" s="3" t="s">
        <v>454</v>
      </c>
      <c r="I1096" s="3" t="s">
        <v>153</v>
      </c>
      <c r="J1096" s="3" t="s">
        <v>651</v>
      </c>
      <c r="K1096" s="169">
        <v>31.0</v>
      </c>
      <c r="L1096" s="169">
        <v>2.7900121421393</v>
      </c>
    </row>
    <row r="1097">
      <c r="A1097" s="3" t="s">
        <v>1716</v>
      </c>
      <c r="B1097" s="3" t="s">
        <v>1714</v>
      </c>
      <c r="C1097" s="3" t="s">
        <v>428</v>
      </c>
      <c r="D1097" s="3" t="s">
        <v>237</v>
      </c>
      <c r="E1097" s="3" t="s">
        <v>140</v>
      </c>
      <c r="F1097" s="3" t="s">
        <v>56</v>
      </c>
      <c r="G1097" s="3" t="s">
        <v>356</v>
      </c>
      <c r="H1097" s="3" t="s">
        <v>454</v>
      </c>
      <c r="I1097" s="3" t="s">
        <v>167</v>
      </c>
      <c r="J1097" s="3" t="s">
        <v>651</v>
      </c>
      <c r="K1097" s="169">
        <v>22.0</v>
      </c>
      <c r="L1097" s="169">
        <v>2.22477564631956</v>
      </c>
    </row>
    <row r="1098">
      <c r="A1098" s="3" t="s">
        <v>1717</v>
      </c>
      <c r="B1098" s="3" t="s">
        <v>1714</v>
      </c>
      <c r="C1098" s="3" t="s">
        <v>428</v>
      </c>
      <c r="D1098" s="3" t="s">
        <v>237</v>
      </c>
      <c r="E1098" s="3" t="s">
        <v>140</v>
      </c>
      <c r="F1098" s="3" t="s">
        <v>56</v>
      </c>
      <c r="G1098" s="3" t="s">
        <v>356</v>
      </c>
      <c r="H1098" s="3" t="s">
        <v>454</v>
      </c>
      <c r="I1098" s="3" t="s">
        <v>160</v>
      </c>
      <c r="J1098" s="3" t="s">
        <v>651</v>
      </c>
      <c r="K1098" s="169">
        <v>57.0</v>
      </c>
      <c r="L1098" s="169">
        <v>3.14156757941821</v>
      </c>
    </row>
    <row r="1099">
      <c r="A1099" s="3" t="s">
        <v>1718</v>
      </c>
      <c r="B1099" s="3" t="s">
        <v>1714</v>
      </c>
      <c r="C1099" s="3" t="s">
        <v>428</v>
      </c>
      <c r="D1099" s="3" t="s">
        <v>237</v>
      </c>
      <c r="E1099" s="3" t="s">
        <v>140</v>
      </c>
      <c r="F1099" s="3" t="s">
        <v>56</v>
      </c>
      <c r="G1099" s="3" t="s">
        <v>356</v>
      </c>
      <c r="H1099" s="3" t="s">
        <v>454</v>
      </c>
      <c r="I1099" s="3" t="s">
        <v>355</v>
      </c>
      <c r="J1099" s="3" t="s">
        <v>651</v>
      </c>
      <c r="K1099" s="169">
        <v>70.0</v>
      </c>
      <c r="L1099" s="169">
        <v>3.33557249979049</v>
      </c>
    </row>
    <row r="1100">
      <c r="A1100" s="3" t="s">
        <v>1719</v>
      </c>
      <c r="B1100" s="3" t="s">
        <v>1714</v>
      </c>
      <c r="C1100" s="3" t="s">
        <v>428</v>
      </c>
      <c r="D1100" s="3" t="s">
        <v>237</v>
      </c>
      <c r="E1100" s="3" t="s">
        <v>140</v>
      </c>
      <c r="F1100" s="3" t="s">
        <v>56</v>
      </c>
      <c r="G1100" s="3" t="s">
        <v>356</v>
      </c>
      <c r="H1100" s="3" t="s">
        <v>454</v>
      </c>
      <c r="I1100" s="3" t="s">
        <v>157</v>
      </c>
      <c r="J1100" s="3" t="s">
        <v>651</v>
      </c>
      <c r="K1100" s="169">
        <v>56.0</v>
      </c>
      <c r="L1100" s="169">
        <v>3.33591009603273</v>
      </c>
    </row>
    <row r="1101">
      <c r="A1101" s="3" t="s">
        <v>1720</v>
      </c>
      <c r="B1101" s="3" t="s">
        <v>1721</v>
      </c>
      <c r="C1101" s="3" t="s">
        <v>428</v>
      </c>
      <c r="D1101" s="3" t="s">
        <v>237</v>
      </c>
      <c r="E1101" s="3" t="s">
        <v>140</v>
      </c>
      <c r="F1101" s="3" t="s">
        <v>56</v>
      </c>
      <c r="G1101" s="3" t="s">
        <v>356</v>
      </c>
      <c r="H1101" s="3" t="s">
        <v>376</v>
      </c>
      <c r="I1101" s="3" t="s">
        <v>160</v>
      </c>
      <c r="J1101" s="3" t="s">
        <v>651</v>
      </c>
      <c r="K1101" s="169">
        <v>72.0</v>
      </c>
      <c r="L1101" s="169">
        <v>3.54457276044652</v>
      </c>
    </row>
    <row r="1102">
      <c r="A1102" s="3" t="s">
        <v>1722</v>
      </c>
      <c r="B1102" s="3" t="s">
        <v>1721</v>
      </c>
      <c r="C1102" s="3" t="s">
        <v>428</v>
      </c>
      <c r="D1102" s="3" t="s">
        <v>237</v>
      </c>
      <c r="E1102" s="3" t="s">
        <v>140</v>
      </c>
      <c r="F1102" s="3" t="s">
        <v>56</v>
      </c>
      <c r="G1102" s="3" t="s">
        <v>356</v>
      </c>
      <c r="H1102" s="3" t="s">
        <v>376</v>
      </c>
      <c r="I1102" s="3" t="s">
        <v>153</v>
      </c>
      <c r="J1102" s="3" t="s">
        <v>651</v>
      </c>
      <c r="K1102" s="169">
        <v>35.0</v>
      </c>
      <c r="L1102" s="169">
        <v>1.68660859838886</v>
      </c>
    </row>
    <row r="1103">
      <c r="A1103" s="3" t="s">
        <v>1723</v>
      </c>
      <c r="B1103" s="3" t="s">
        <v>1721</v>
      </c>
      <c r="C1103" s="3" t="s">
        <v>428</v>
      </c>
      <c r="D1103" s="3" t="s">
        <v>237</v>
      </c>
      <c r="E1103" s="3" t="s">
        <v>140</v>
      </c>
      <c r="F1103" s="3" t="s">
        <v>56</v>
      </c>
      <c r="G1103" s="3" t="s">
        <v>356</v>
      </c>
      <c r="H1103" s="3" t="s">
        <v>376</v>
      </c>
      <c r="I1103" s="3" t="s">
        <v>157</v>
      </c>
      <c r="J1103" s="3" t="s">
        <v>651</v>
      </c>
      <c r="K1103" s="169">
        <v>69.0</v>
      </c>
      <c r="L1103" s="169">
        <v>3.70337757964399</v>
      </c>
    </row>
    <row r="1104">
      <c r="A1104" s="3" t="s">
        <v>1724</v>
      </c>
      <c r="B1104" s="3" t="s">
        <v>1721</v>
      </c>
      <c r="C1104" s="3" t="s">
        <v>428</v>
      </c>
      <c r="D1104" s="3" t="s">
        <v>237</v>
      </c>
      <c r="E1104" s="3" t="s">
        <v>140</v>
      </c>
      <c r="F1104" s="3" t="s">
        <v>56</v>
      </c>
      <c r="G1104" s="3" t="s">
        <v>356</v>
      </c>
      <c r="H1104" s="3" t="s">
        <v>376</v>
      </c>
      <c r="I1104" s="3" t="s">
        <v>167</v>
      </c>
      <c r="J1104" s="3" t="s">
        <v>651</v>
      </c>
      <c r="K1104" s="169">
        <v>21.0</v>
      </c>
      <c r="L1104" s="169">
        <v>2.72995597794092</v>
      </c>
    </row>
    <row r="1105">
      <c r="A1105" s="3" t="s">
        <v>1725</v>
      </c>
      <c r="B1105" s="3" t="s">
        <v>1721</v>
      </c>
      <c r="C1105" s="3" t="s">
        <v>428</v>
      </c>
      <c r="D1105" s="3" t="s">
        <v>237</v>
      </c>
      <c r="E1105" s="3" t="s">
        <v>140</v>
      </c>
      <c r="F1105" s="3" t="s">
        <v>56</v>
      </c>
      <c r="G1105" s="3" t="s">
        <v>356</v>
      </c>
      <c r="H1105" s="3" t="s">
        <v>376</v>
      </c>
      <c r="I1105" s="3" t="s">
        <v>355</v>
      </c>
      <c r="J1105" s="3" t="s">
        <v>651</v>
      </c>
      <c r="K1105" s="169">
        <v>0.0</v>
      </c>
      <c r="L1105" s="169">
        <v>0.0</v>
      </c>
    </row>
    <row r="1106">
      <c r="A1106" s="3" t="s">
        <v>1726</v>
      </c>
      <c r="B1106" s="3" t="s">
        <v>1727</v>
      </c>
      <c r="C1106" s="3" t="s">
        <v>428</v>
      </c>
      <c r="D1106" s="3" t="s">
        <v>237</v>
      </c>
      <c r="E1106" s="3" t="s">
        <v>140</v>
      </c>
      <c r="F1106" s="3" t="s">
        <v>56</v>
      </c>
      <c r="H1106" s="3" t="s">
        <v>134</v>
      </c>
      <c r="I1106" s="3" t="s">
        <v>135</v>
      </c>
      <c r="J1106" s="3" t="s">
        <v>651</v>
      </c>
      <c r="K1106" s="169">
        <v>40.0</v>
      </c>
      <c r="L1106" s="169">
        <v>2.20886349287762</v>
      </c>
    </row>
    <row r="1107">
      <c r="A1107" s="3" t="s">
        <v>1728</v>
      </c>
      <c r="B1107" s="3" t="s">
        <v>1727</v>
      </c>
      <c r="C1107" s="3" t="s">
        <v>428</v>
      </c>
      <c r="D1107" s="3" t="s">
        <v>237</v>
      </c>
      <c r="E1107" s="3" t="s">
        <v>140</v>
      </c>
      <c r="F1107" s="3" t="s">
        <v>56</v>
      </c>
      <c r="H1107" s="3" t="s">
        <v>134</v>
      </c>
      <c r="I1107" s="3" t="s">
        <v>146</v>
      </c>
      <c r="J1107" s="3" t="s">
        <v>651</v>
      </c>
      <c r="K1107" s="169">
        <v>39.0</v>
      </c>
      <c r="L1107" s="169">
        <v>3.12229768040485</v>
      </c>
    </row>
    <row r="1108">
      <c r="A1108" s="3" t="s">
        <v>1729</v>
      </c>
      <c r="B1108" s="3" t="s">
        <v>1727</v>
      </c>
      <c r="C1108" s="3" t="s">
        <v>428</v>
      </c>
      <c r="D1108" s="3" t="s">
        <v>237</v>
      </c>
      <c r="E1108" s="3" t="s">
        <v>140</v>
      </c>
      <c r="F1108" s="3" t="s">
        <v>56</v>
      </c>
      <c r="H1108" s="3" t="s">
        <v>134</v>
      </c>
      <c r="I1108" s="3" t="s">
        <v>144</v>
      </c>
      <c r="J1108" s="3" t="s">
        <v>651</v>
      </c>
      <c r="K1108" s="169">
        <v>95.0</v>
      </c>
      <c r="L1108" s="169">
        <v>4.02104134230611</v>
      </c>
    </row>
    <row r="1109">
      <c r="A1109" s="3" t="s">
        <v>1730</v>
      </c>
      <c r="B1109" s="3" t="s">
        <v>1727</v>
      </c>
      <c r="C1109" s="3" t="s">
        <v>428</v>
      </c>
      <c r="D1109" s="3" t="s">
        <v>237</v>
      </c>
      <c r="E1109" s="3" t="s">
        <v>140</v>
      </c>
      <c r="F1109" s="3" t="s">
        <v>56</v>
      </c>
      <c r="H1109" s="3" t="s">
        <v>134</v>
      </c>
      <c r="I1109" s="3" t="s">
        <v>139</v>
      </c>
      <c r="J1109" s="3" t="s">
        <v>651</v>
      </c>
      <c r="K1109" s="169">
        <v>90.0</v>
      </c>
      <c r="L1109" s="169">
        <v>3.91447843481993</v>
      </c>
    </row>
    <row r="1110">
      <c r="A1110" s="3" t="s">
        <v>1731</v>
      </c>
      <c r="B1110" s="3" t="s">
        <v>1732</v>
      </c>
      <c r="C1110" s="3" t="s">
        <v>428</v>
      </c>
      <c r="D1110" s="3" t="s">
        <v>237</v>
      </c>
      <c r="E1110" s="3" t="s">
        <v>140</v>
      </c>
      <c r="F1110" s="3" t="s">
        <v>56</v>
      </c>
      <c r="H1110" s="3" t="s">
        <v>148</v>
      </c>
      <c r="I1110" s="3" t="s">
        <v>149</v>
      </c>
      <c r="J1110" s="3" t="s">
        <v>651</v>
      </c>
      <c r="K1110" s="169">
        <v>69.0</v>
      </c>
      <c r="L1110" s="169">
        <v>3.52262467852977</v>
      </c>
    </row>
    <row r="1111">
      <c r="A1111" s="3" t="s">
        <v>1733</v>
      </c>
      <c r="B1111" s="3" t="s">
        <v>1734</v>
      </c>
      <c r="C1111" s="3" t="s">
        <v>428</v>
      </c>
      <c r="D1111" s="3" t="s">
        <v>237</v>
      </c>
      <c r="E1111" s="3" t="s">
        <v>140</v>
      </c>
      <c r="F1111" s="3" t="s">
        <v>56</v>
      </c>
      <c r="H1111" s="3" t="s">
        <v>171</v>
      </c>
      <c r="I1111" s="3" t="s">
        <v>172</v>
      </c>
      <c r="J1111" s="3" t="s">
        <v>651</v>
      </c>
      <c r="K1111" s="169">
        <v>60.0</v>
      </c>
      <c r="L1111" s="169">
        <v>3.8436604829336</v>
      </c>
    </row>
    <row r="1112">
      <c r="A1112" s="3" t="s">
        <v>1735</v>
      </c>
      <c r="B1112" s="3" t="s">
        <v>1732</v>
      </c>
      <c r="C1112" s="3" t="s">
        <v>428</v>
      </c>
      <c r="D1112" s="3" t="s">
        <v>237</v>
      </c>
      <c r="E1112" s="3" t="s">
        <v>140</v>
      </c>
      <c r="F1112" s="3" t="s">
        <v>56</v>
      </c>
      <c r="H1112" s="3" t="s">
        <v>148</v>
      </c>
      <c r="I1112" s="3" t="s">
        <v>141</v>
      </c>
      <c r="J1112" s="3" t="s">
        <v>651</v>
      </c>
      <c r="K1112" s="169">
        <v>107.0</v>
      </c>
      <c r="L1112" s="169">
        <v>4.23129367310986</v>
      </c>
    </row>
    <row r="1113">
      <c r="A1113" s="3" t="s">
        <v>1736</v>
      </c>
      <c r="B1113" s="3" t="s">
        <v>1727</v>
      </c>
      <c r="C1113" s="3" t="s">
        <v>428</v>
      </c>
      <c r="D1113" s="3" t="s">
        <v>237</v>
      </c>
      <c r="E1113" s="3" t="s">
        <v>140</v>
      </c>
      <c r="F1113" s="3" t="s">
        <v>56</v>
      </c>
      <c r="H1113" s="3" t="s">
        <v>134</v>
      </c>
      <c r="I1113" s="3" t="s">
        <v>141</v>
      </c>
      <c r="J1113" s="3" t="s">
        <v>651</v>
      </c>
      <c r="K1113" s="169">
        <v>89.0</v>
      </c>
      <c r="L1113" s="169">
        <v>3.64279768806</v>
      </c>
    </row>
    <row r="1114">
      <c r="A1114" s="3" t="s">
        <v>1737</v>
      </c>
      <c r="B1114" s="3" t="s">
        <v>1738</v>
      </c>
      <c r="C1114" s="3" t="s">
        <v>395</v>
      </c>
      <c r="D1114" s="3" t="s">
        <v>177</v>
      </c>
      <c r="E1114" s="3" t="s">
        <v>177</v>
      </c>
      <c r="F1114" s="3" t="s">
        <v>67</v>
      </c>
      <c r="G1114" s="3" t="s">
        <v>348</v>
      </c>
      <c r="H1114" s="3" t="s">
        <v>359</v>
      </c>
      <c r="I1114" s="3" t="s">
        <v>165</v>
      </c>
      <c r="J1114" s="3" t="s">
        <v>429</v>
      </c>
      <c r="K1114" s="169">
        <v>31.0</v>
      </c>
      <c r="L1114" s="169">
        <v>2.27339175353479</v>
      </c>
    </row>
    <row r="1115">
      <c r="A1115" s="3" t="s">
        <v>1739</v>
      </c>
      <c r="B1115" s="3" t="s">
        <v>1740</v>
      </c>
      <c r="C1115" s="3" t="s">
        <v>395</v>
      </c>
      <c r="D1115" s="3" t="s">
        <v>177</v>
      </c>
      <c r="E1115" s="3" t="s">
        <v>177</v>
      </c>
      <c r="F1115" s="3" t="s">
        <v>67</v>
      </c>
      <c r="G1115" s="3" t="s">
        <v>348</v>
      </c>
      <c r="H1115" s="3" t="s">
        <v>349</v>
      </c>
      <c r="I1115" s="3" t="s">
        <v>165</v>
      </c>
      <c r="J1115" s="3" t="s">
        <v>429</v>
      </c>
      <c r="K1115" s="169">
        <v>22.0</v>
      </c>
      <c r="L1115" s="169">
        <v>2.13352791599049</v>
      </c>
    </row>
    <row r="1116">
      <c r="A1116" s="3" t="s">
        <v>1741</v>
      </c>
      <c r="B1116" s="3" t="s">
        <v>1742</v>
      </c>
      <c r="C1116" s="3" t="s">
        <v>395</v>
      </c>
      <c r="D1116" s="3" t="s">
        <v>177</v>
      </c>
      <c r="E1116" s="3" t="s">
        <v>177</v>
      </c>
      <c r="F1116" s="3" t="s">
        <v>67</v>
      </c>
      <c r="G1116" s="3" t="s">
        <v>348</v>
      </c>
      <c r="H1116" s="3" t="s">
        <v>353</v>
      </c>
      <c r="I1116" s="3" t="s">
        <v>157</v>
      </c>
      <c r="J1116" s="3" t="s">
        <v>429</v>
      </c>
      <c r="K1116" s="169">
        <v>28.0</v>
      </c>
      <c r="L1116" s="169">
        <v>2.65961973021259</v>
      </c>
    </row>
    <row r="1117">
      <c r="A1117" s="3" t="s">
        <v>1743</v>
      </c>
      <c r="B1117" s="3" t="s">
        <v>1740</v>
      </c>
      <c r="C1117" s="3" t="s">
        <v>395</v>
      </c>
      <c r="D1117" s="3" t="s">
        <v>177</v>
      </c>
      <c r="E1117" s="3" t="s">
        <v>177</v>
      </c>
      <c r="F1117" s="3" t="s">
        <v>67</v>
      </c>
      <c r="G1117" s="3" t="s">
        <v>348</v>
      </c>
      <c r="H1117" s="3" t="s">
        <v>349</v>
      </c>
      <c r="I1117" s="3" t="s">
        <v>157</v>
      </c>
      <c r="J1117" s="3" t="s">
        <v>429</v>
      </c>
      <c r="K1117" s="169">
        <v>15.0</v>
      </c>
      <c r="L1117" s="169">
        <v>1.5396367836992</v>
      </c>
    </row>
    <row r="1118">
      <c r="A1118" s="3" t="s">
        <v>1744</v>
      </c>
      <c r="B1118" s="3" t="s">
        <v>1742</v>
      </c>
      <c r="C1118" s="3" t="s">
        <v>395</v>
      </c>
      <c r="D1118" s="3" t="s">
        <v>177</v>
      </c>
      <c r="E1118" s="3" t="s">
        <v>177</v>
      </c>
      <c r="F1118" s="3" t="s">
        <v>67</v>
      </c>
      <c r="G1118" s="3" t="s">
        <v>348</v>
      </c>
      <c r="H1118" s="3" t="s">
        <v>353</v>
      </c>
      <c r="I1118" s="3" t="s">
        <v>165</v>
      </c>
      <c r="J1118" s="3" t="s">
        <v>429</v>
      </c>
      <c r="K1118" s="169">
        <v>14.0</v>
      </c>
      <c r="L1118" s="169">
        <v>1.77307416380581</v>
      </c>
    </row>
    <row r="1119">
      <c r="A1119" s="3" t="s">
        <v>1745</v>
      </c>
      <c r="B1119" s="3" t="s">
        <v>1742</v>
      </c>
      <c r="C1119" s="3" t="s">
        <v>395</v>
      </c>
      <c r="D1119" s="3" t="s">
        <v>177</v>
      </c>
      <c r="E1119" s="3" t="s">
        <v>177</v>
      </c>
      <c r="F1119" s="3" t="s">
        <v>67</v>
      </c>
      <c r="G1119" s="3" t="s">
        <v>348</v>
      </c>
      <c r="H1119" s="3" t="s">
        <v>353</v>
      </c>
      <c r="I1119" s="3" t="s">
        <v>167</v>
      </c>
      <c r="J1119" s="3" t="s">
        <v>429</v>
      </c>
      <c r="K1119" s="169">
        <v>23.0</v>
      </c>
      <c r="L1119" s="169">
        <v>2.89909989965681</v>
      </c>
    </row>
    <row r="1120">
      <c r="A1120" s="3" t="s">
        <v>1746</v>
      </c>
      <c r="B1120" s="3" t="s">
        <v>1738</v>
      </c>
      <c r="C1120" s="3" t="s">
        <v>395</v>
      </c>
      <c r="D1120" s="3" t="s">
        <v>177</v>
      </c>
      <c r="E1120" s="3" t="s">
        <v>177</v>
      </c>
      <c r="F1120" s="3" t="s">
        <v>67</v>
      </c>
      <c r="G1120" s="3" t="s">
        <v>348</v>
      </c>
      <c r="H1120" s="3" t="s">
        <v>359</v>
      </c>
      <c r="I1120" s="3" t="s">
        <v>153</v>
      </c>
      <c r="J1120" s="3" t="s">
        <v>429</v>
      </c>
      <c r="K1120" s="169">
        <v>13.0</v>
      </c>
      <c r="L1120" s="169">
        <v>2.21371317374355</v>
      </c>
    </row>
    <row r="1121">
      <c r="A1121" s="3" t="s">
        <v>1747</v>
      </c>
      <c r="B1121" s="3" t="s">
        <v>1742</v>
      </c>
      <c r="C1121" s="3" t="s">
        <v>395</v>
      </c>
      <c r="D1121" s="3" t="s">
        <v>177</v>
      </c>
      <c r="E1121" s="3" t="s">
        <v>177</v>
      </c>
      <c r="F1121" s="3" t="s">
        <v>67</v>
      </c>
      <c r="G1121" s="3" t="s">
        <v>348</v>
      </c>
      <c r="H1121" s="3" t="s">
        <v>353</v>
      </c>
      <c r="I1121" s="3" t="s">
        <v>160</v>
      </c>
      <c r="J1121" s="3" t="s">
        <v>429</v>
      </c>
      <c r="K1121" s="169">
        <v>37.0</v>
      </c>
      <c r="L1121" s="169">
        <v>3.11809944104712</v>
      </c>
    </row>
    <row r="1122">
      <c r="A1122" s="3" t="s">
        <v>1748</v>
      </c>
      <c r="B1122" s="3" t="s">
        <v>1738</v>
      </c>
      <c r="C1122" s="3" t="s">
        <v>395</v>
      </c>
      <c r="D1122" s="3" t="s">
        <v>177</v>
      </c>
      <c r="E1122" s="3" t="s">
        <v>177</v>
      </c>
      <c r="F1122" s="3" t="s">
        <v>67</v>
      </c>
      <c r="G1122" s="3" t="s">
        <v>348</v>
      </c>
      <c r="H1122" s="3" t="s">
        <v>359</v>
      </c>
      <c r="I1122" s="3" t="s">
        <v>160</v>
      </c>
      <c r="J1122" s="3" t="s">
        <v>429</v>
      </c>
      <c r="K1122" s="169">
        <v>19.0</v>
      </c>
      <c r="L1122" s="169">
        <v>2.60503712435755</v>
      </c>
    </row>
    <row r="1123">
      <c r="A1123" s="3" t="s">
        <v>1749</v>
      </c>
      <c r="B1123" s="3" t="s">
        <v>1742</v>
      </c>
      <c r="C1123" s="3" t="s">
        <v>395</v>
      </c>
      <c r="D1123" s="3" t="s">
        <v>177</v>
      </c>
      <c r="E1123" s="3" t="s">
        <v>177</v>
      </c>
      <c r="F1123" s="3" t="s">
        <v>67</v>
      </c>
      <c r="G1123" s="3" t="s">
        <v>348</v>
      </c>
      <c r="H1123" s="3" t="s">
        <v>353</v>
      </c>
      <c r="I1123" s="3" t="s">
        <v>153</v>
      </c>
      <c r="J1123" s="3" t="s">
        <v>429</v>
      </c>
      <c r="K1123" s="169">
        <v>0.0</v>
      </c>
      <c r="L1123" s="169">
        <v>0.0</v>
      </c>
    </row>
    <row r="1124">
      <c r="A1124" s="3" t="s">
        <v>1750</v>
      </c>
      <c r="B1124" s="3" t="s">
        <v>1740</v>
      </c>
      <c r="C1124" s="3" t="s">
        <v>395</v>
      </c>
      <c r="D1124" s="3" t="s">
        <v>177</v>
      </c>
      <c r="E1124" s="3" t="s">
        <v>177</v>
      </c>
      <c r="F1124" s="3" t="s">
        <v>67</v>
      </c>
      <c r="G1124" s="3" t="s">
        <v>348</v>
      </c>
      <c r="H1124" s="3" t="s">
        <v>349</v>
      </c>
      <c r="I1124" s="3" t="s">
        <v>160</v>
      </c>
      <c r="J1124" s="3" t="s">
        <v>429</v>
      </c>
      <c r="K1124" s="169">
        <v>0.0</v>
      </c>
      <c r="L1124" s="169">
        <v>0.0</v>
      </c>
    </row>
    <row r="1125">
      <c r="A1125" s="3" t="s">
        <v>1751</v>
      </c>
      <c r="B1125" s="3" t="s">
        <v>1738</v>
      </c>
      <c r="C1125" s="3" t="s">
        <v>395</v>
      </c>
      <c r="D1125" s="3" t="s">
        <v>177</v>
      </c>
      <c r="E1125" s="3" t="s">
        <v>177</v>
      </c>
      <c r="F1125" s="3" t="s">
        <v>67</v>
      </c>
      <c r="G1125" s="3" t="s">
        <v>348</v>
      </c>
      <c r="H1125" s="3" t="s">
        <v>359</v>
      </c>
      <c r="I1125" s="3" t="s">
        <v>157</v>
      </c>
      <c r="J1125" s="3" t="s">
        <v>429</v>
      </c>
      <c r="K1125" s="169">
        <v>0.0</v>
      </c>
      <c r="L1125" s="169">
        <v>0.0</v>
      </c>
    </row>
    <row r="1126">
      <c r="A1126" s="3" t="s">
        <v>1752</v>
      </c>
      <c r="B1126" s="3" t="s">
        <v>1740</v>
      </c>
      <c r="C1126" s="3" t="s">
        <v>395</v>
      </c>
      <c r="D1126" s="3" t="s">
        <v>177</v>
      </c>
      <c r="E1126" s="3" t="s">
        <v>177</v>
      </c>
      <c r="F1126" s="3" t="s">
        <v>67</v>
      </c>
      <c r="G1126" s="3" t="s">
        <v>348</v>
      </c>
      <c r="H1126" s="3" t="s">
        <v>349</v>
      </c>
      <c r="I1126" s="3" t="s">
        <v>153</v>
      </c>
      <c r="J1126" s="3" t="s">
        <v>429</v>
      </c>
      <c r="K1126" s="169">
        <v>0.0</v>
      </c>
      <c r="L1126" s="169">
        <v>0.0</v>
      </c>
    </row>
    <row r="1127">
      <c r="A1127" s="3" t="s">
        <v>1753</v>
      </c>
      <c r="B1127" s="3" t="s">
        <v>1742</v>
      </c>
      <c r="C1127" s="3" t="s">
        <v>395</v>
      </c>
      <c r="D1127" s="3" t="s">
        <v>177</v>
      </c>
      <c r="E1127" s="3" t="s">
        <v>177</v>
      </c>
      <c r="F1127" s="3" t="s">
        <v>67</v>
      </c>
      <c r="G1127" s="3" t="s">
        <v>348</v>
      </c>
      <c r="H1127" s="3" t="s">
        <v>353</v>
      </c>
      <c r="I1127" s="3" t="s">
        <v>355</v>
      </c>
      <c r="J1127" s="3" t="s">
        <v>429</v>
      </c>
      <c r="K1127" s="169">
        <v>0.0</v>
      </c>
      <c r="L1127" s="169">
        <v>0.0</v>
      </c>
    </row>
    <row r="1128">
      <c r="A1128" s="3" t="s">
        <v>1754</v>
      </c>
      <c r="B1128" s="3" t="s">
        <v>1740</v>
      </c>
      <c r="C1128" s="3" t="s">
        <v>395</v>
      </c>
      <c r="D1128" s="3" t="s">
        <v>177</v>
      </c>
      <c r="E1128" s="3" t="s">
        <v>177</v>
      </c>
      <c r="F1128" s="3" t="s">
        <v>67</v>
      </c>
      <c r="G1128" s="3" t="s">
        <v>348</v>
      </c>
      <c r="H1128" s="3" t="s">
        <v>349</v>
      </c>
      <c r="I1128" s="3" t="s">
        <v>163</v>
      </c>
      <c r="J1128" s="3" t="s">
        <v>429</v>
      </c>
      <c r="K1128" s="169">
        <v>0.0</v>
      </c>
      <c r="L1128" s="169">
        <v>0.0</v>
      </c>
    </row>
    <row r="1129">
      <c r="A1129" s="3" t="s">
        <v>1755</v>
      </c>
      <c r="B1129" s="3" t="s">
        <v>1740</v>
      </c>
      <c r="C1129" s="3" t="s">
        <v>395</v>
      </c>
      <c r="D1129" s="3" t="s">
        <v>177</v>
      </c>
      <c r="E1129" s="3" t="s">
        <v>177</v>
      </c>
      <c r="F1129" s="3" t="s">
        <v>67</v>
      </c>
      <c r="G1129" s="3" t="s">
        <v>348</v>
      </c>
      <c r="H1129" s="3" t="s">
        <v>349</v>
      </c>
      <c r="I1129" s="3" t="s">
        <v>167</v>
      </c>
      <c r="J1129" s="3" t="s">
        <v>429</v>
      </c>
      <c r="K1129" s="169">
        <v>0.0</v>
      </c>
      <c r="L1129" s="169">
        <v>0.0</v>
      </c>
    </row>
    <row r="1130">
      <c r="A1130" s="3" t="s">
        <v>1756</v>
      </c>
      <c r="B1130" s="3" t="s">
        <v>1738</v>
      </c>
      <c r="C1130" s="3" t="s">
        <v>395</v>
      </c>
      <c r="D1130" s="3" t="s">
        <v>177</v>
      </c>
      <c r="E1130" s="3" t="s">
        <v>177</v>
      </c>
      <c r="F1130" s="3" t="s">
        <v>67</v>
      </c>
      <c r="G1130" s="3" t="s">
        <v>348</v>
      </c>
      <c r="H1130" s="3" t="s">
        <v>359</v>
      </c>
      <c r="I1130" s="3" t="s">
        <v>355</v>
      </c>
      <c r="J1130" s="3" t="s">
        <v>429</v>
      </c>
      <c r="K1130" s="169">
        <v>0.0</v>
      </c>
      <c r="L1130" s="169">
        <v>0.0</v>
      </c>
    </row>
    <row r="1131">
      <c r="A1131" s="3" t="s">
        <v>1757</v>
      </c>
      <c r="B1131" s="3" t="s">
        <v>1758</v>
      </c>
      <c r="C1131" s="3" t="s">
        <v>395</v>
      </c>
      <c r="D1131" s="3" t="s">
        <v>177</v>
      </c>
      <c r="E1131" s="3" t="s">
        <v>177</v>
      </c>
      <c r="F1131" s="3" t="s">
        <v>67</v>
      </c>
      <c r="G1131" s="3" t="s">
        <v>356</v>
      </c>
      <c r="H1131" s="3" t="s">
        <v>376</v>
      </c>
      <c r="I1131" s="3" t="s">
        <v>157</v>
      </c>
      <c r="J1131" s="3" t="s">
        <v>429</v>
      </c>
      <c r="K1131" s="169">
        <v>131.0</v>
      </c>
      <c r="L1131" s="169">
        <v>4.55045493675846</v>
      </c>
    </row>
    <row r="1132">
      <c r="A1132" s="3" t="s">
        <v>1759</v>
      </c>
      <c r="B1132" s="3" t="s">
        <v>1758</v>
      </c>
      <c r="C1132" s="3" t="s">
        <v>395</v>
      </c>
      <c r="D1132" s="3" t="s">
        <v>177</v>
      </c>
      <c r="E1132" s="3" t="s">
        <v>177</v>
      </c>
      <c r="F1132" s="3" t="s">
        <v>67</v>
      </c>
      <c r="G1132" s="3" t="s">
        <v>356</v>
      </c>
      <c r="H1132" s="3" t="s">
        <v>376</v>
      </c>
      <c r="I1132" s="3" t="s">
        <v>153</v>
      </c>
      <c r="J1132" s="3" t="s">
        <v>429</v>
      </c>
      <c r="K1132" s="169">
        <v>21.0</v>
      </c>
      <c r="L1132" s="169">
        <v>2.68848813675993</v>
      </c>
    </row>
    <row r="1133">
      <c r="A1133" s="3" t="s">
        <v>1760</v>
      </c>
      <c r="B1133" s="3" t="s">
        <v>1758</v>
      </c>
      <c r="C1133" s="3" t="s">
        <v>395</v>
      </c>
      <c r="D1133" s="3" t="s">
        <v>177</v>
      </c>
      <c r="E1133" s="3" t="s">
        <v>177</v>
      </c>
      <c r="F1133" s="3" t="s">
        <v>67</v>
      </c>
      <c r="G1133" s="3" t="s">
        <v>356</v>
      </c>
      <c r="H1133" s="3" t="s">
        <v>376</v>
      </c>
      <c r="I1133" s="3" t="s">
        <v>160</v>
      </c>
      <c r="J1133" s="3" t="s">
        <v>429</v>
      </c>
      <c r="K1133" s="169">
        <v>0.0</v>
      </c>
      <c r="L1133" s="169">
        <v>0.0</v>
      </c>
    </row>
    <row r="1134">
      <c r="A1134" s="3" t="s">
        <v>1761</v>
      </c>
      <c r="B1134" s="3" t="s">
        <v>1758</v>
      </c>
      <c r="C1134" s="3" t="s">
        <v>395</v>
      </c>
      <c r="D1134" s="3" t="s">
        <v>177</v>
      </c>
      <c r="E1134" s="3" t="s">
        <v>177</v>
      </c>
      <c r="F1134" s="3" t="s">
        <v>67</v>
      </c>
      <c r="G1134" s="3" t="s">
        <v>356</v>
      </c>
      <c r="H1134" s="3" t="s">
        <v>376</v>
      </c>
      <c r="I1134" s="3" t="s">
        <v>165</v>
      </c>
      <c r="J1134" s="3" t="s">
        <v>429</v>
      </c>
      <c r="K1134" s="169">
        <v>0.0</v>
      </c>
      <c r="L1134" s="169">
        <v>0.0</v>
      </c>
    </row>
    <row r="1135">
      <c r="A1135" s="3" t="s">
        <v>1762</v>
      </c>
      <c r="B1135" s="3" t="s">
        <v>1758</v>
      </c>
      <c r="C1135" s="3" t="s">
        <v>395</v>
      </c>
      <c r="D1135" s="3" t="s">
        <v>177</v>
      </c>
      <c r="E1135" s="3" t="s">
        <v>177</v>
      </c>
      <c r="F1135" s="3" t="s">
        <v>67</v>
      </c>
      <c r="G1135" s="3" t="s">
        <v>356</v>
      </c>
      <c r="H1135" s="3" t="s">
        <v>376</v>
      </c>
      <c r="I1135" s="3" t="s">
        <v>355</v>
      </c>
      <c r="J1135" s="3" t="s">
        <v>429</v>
      </c>
      <c r="K1135" s="169">
        <v>0.0</v>
      </c>
      <c r="L1135" s="169">
        <v>0.0</v>
      </c>
    </row>
    <row r="1136">
      <c r="A1136" s="3" t="s">
        <v>1763</v>
      </c>
      <c r="B1136" s="3" t="s">
        <v>1764</v>
      </c>
      <c r="C1136" s="3" t="s">
        <v>395</v>
      </c>
      <c r="D1136" s="3" t="s">
        <v>177</v>
      </c>
      <c r="E1136" s="3" t="s">
        <v>177</v>
      </c>
      <c r="F1136" s="3" t="s">
        <v>67</v>
      </c>
      <c r="H1136" s="3" t="s">
        <v>134</v>
      </c>
      <c r="I1136" s="3" t="s">
        <v>135</v>
      </c>
      <c r="J1136" s="3" t="s">
        <v>429</v>
      </c>
      <c r="K1136" s="169">
        <v>81.0</v>
      </c>
      <c r="L1136" s="169">
        <v>3.76318918897361</v>
      </c>
    </row>
    <row r="1137">
      <c r="A1137" s="3" t="s">
        <v>1765</v>
      </c>
      <c r="B1137" s="3" t="s">
        <v>1764</v>
      </c>
      <c r="C1137" s="3" t="s">
        <v>395</v>
      </c>
      <c r="D1137" s="3" t="s">
        <v>177</v>
      </c>
      <c r="E1137" s="3" t="s">
        <v>177</v>
      </c>
      <c r="F1137" s="3" t="s">
        <v>67</v>
      </c>
      <c r="H1137" s="3" t="s">
        <v>134</v>
      </c>
      <c r="I1137" s="3" t="s">
        <v>146</v>
      </c>
      <c r="J1137" s="3" t="s">
        <v>429</v>
      </c>
      <c r="K1137" s="169">
        <v>23.0</v>
      </c>
      <c r="L1137" s="169">
        <v>2.09205721649749</v>
      </c>
    </row>
    <row r="1138">
      <c r="A1138" s="3" t="s">
        <v>1766</v>
      </c>
      <c r="B1138" s="3" t="s">
        <v>1764</v>
      </c>
      <c r="C1138" s="3" t="s">
        <v>395</v>
      </c>
      <c r="D1138" s="3" t="s">
        <v>177</v>
      </c>
      <c r="E1138" s="3" t="s">
        <v>177</v>
      </c>
      <c r="F1138" s="3" t="s">
        <v>67</v>
      </c>
      <c r="H1138" s="3" t="s">
        <v>134</v>
      </c>
      <c r="I1138" s="3" t="s">
        <v>144</v>
      </c>
      <c r="J1138" s="3" t="s">
        <v>429</v>
      </c>
      <c r="K1138" s="169">
        <v>28.0</v>
      </c>
      <c r="L1138" s="169">
        <v>1.91105331765286</v>
      </c>
    </row>
    <row r="1139">
      <c r="A1139" s="3" t="s">
        <v>1767</v>
      </c>
      <c r="B1139" s="3" t="s">
        <v>1764</v>
      </c>
      <c r="C1139" s="3" t="s">
        <v>395</v>
      </c>
      <c r="D1139" s="3" t="s">
        <v>177</v>
      </c>
      <c r="E1139" s="3" t="s">
        <v>177</v>
      </c>
      <c r="F1139" s="3" t="s">
        <v>67</v>
      </c>
      <c r="H1139" s="3" t="s">
        <v>134</v>
      </c>
      <c r="I1139" s="3" t="s">
        <v>141</v>
      </c>
      <c r="J1139" s="3" t="s">
        <v>429</v>
      </c>
      <c r="K1139" s="169">
        <v>11.0</v>
      </c>
      <c r="L1139" s="169">
        <v>1.91645100942962</v>
      </c>
    </row>
    <row r="1140">
      <c r="A1140" s="3" t="s">
        <v>1768</v>
      </c>
      <c r="B1140" s="3" t="s">
        <v>1769</v>
      </c>
      <c r="C1140" s="3" t="s">
        <v>395</v>
      </c>
      <c r="D1140" s="3" t="s">
        <v>177</v>
      </c>
      <c r="E1140" s="3" t="s">
        <v>177</v>
      </c>
      <c r="F1140" s="3" t="s">
        <v>67</v>
      </c>
      <c r="H1140" s="3" t="s">
        <v>148</v>
      </c>
      <c r="I1140" s="3" t="s">
        <v>141</v>
      </c>
      <c r="J1140" s="3" t="s">
        <v>429</v>
      </c>
      <c r="K1140" s="169">
        <v>11.0</v>
      </c>
      <c r="L1140" s="169">
        <v>1.11981245121995</v>
      </c>
    </row>
    <row r="1141">
      <c r="A1141" s="3" t="s">
        <v>1770</v>
      </c>
      <c r="B1141" s="3" t="s">
        <v>1771</v>
      </c>
      <c r="C1141" s="3" t="s">
        <v>395</v>
      </c>
      <c r="D1141" s="3" t="s">
        <v>177</v>
      </c>
      <c r="E1141" s="3" t="s">
        <v>177</v>
      </c>
      <c r="F1141" s="3" t="s">
        <v>67</v>
      </c>
      <c r="H1141" s="3" t="s">
        <v>171</v>
      </c>
      <c r="I1141" s="3" t="s">
        <v>172</v>
      </c>
      <c r="J1141" s="3" t="s">
        <v>429</v>
      </c>
      <c r="K1141" s="169">
        <v>0.0</v>
      </c>
      <c r="L1141" s="169">
        <v>0.0</v>
      </c>
    </row>
    <row r="1142">
      <c r="A1142" s="3" t="s">
        <v>1772</v>
      </c>
      <c r="B1142" s="3" t="s">
        <v>1769</v>
      </c>
      <c r="C1142" s="3" t="s">
        <v>395</v>
      </c>
      <c r="D1142" s="3" t="s">
        <v>177</v>
      </c>
      <c r="E1142" s="3" t="s">
        <v>177</v>
      </c>
      <c r="F1142" s="3" t="s">
        <v>67</v>
      </c>
      <c r="H1142" s="3" t="s">
        <v>148</v>
      </c>
      <c r="I1142" s="3" t="s">
        <v>149</v>
      </c>
      <c r="J1142" s="3" t="s">
        <v>429</v>
      </c>
      <c r="K1142" s="169">
        <v>0.0</v>
      </c>
      <c r="L1142" s="169">
        <v>0.0</v>
      </c>
    </row>
    <row r="1143">
      <c r="A1143" s="3" t="s">
        <v>1773</v>
      </c>
      <c r="B1143" s="3" t="s">
        <v>1764</v>
      </c>
      <c r="C1143" s="3" t="s">
        <v>395</v>
      </c>
      <c r="D1143" s="3" t="s">
        <v>177</v>
      </c>
      <c r="E1143" s="3" t="s">
        <v>177</v>
      </c>
      <c r="F1143" s="3" t="s">
        <v>67</v>
      </c>
      <c r="H1143" s="3" t="s">
        <v>134</v>
      </c>
      <c r="I1143" s="3" t="s">
        <v>139</v>
      </c>
      <c r="J1143" s="3" t="s">
        <v>429</v>
      </c>
      <c r="K1143" s="169">
        <v>0.0</v>
      </c>
      <c r="L1143" s="169">
        <v>0.0</v>
      </c>
    </row>
    <row r="1144">
      <c r="A1144" s="3" t="s">
        <v>1774</v>
      </c>
      <c r="B1144" s="3" t="s">
        <v>1775</v>
      </c>
      <c r="C1144" s="3" t="s">
        <v>428</v>
      </c>
      <c r="D1144" s="3" t="s">
        <v>188</v>
      </c>
      <c r="E1144" s="3" t="s">
        <v>188</v>
      </c>
      <c r="F1144" s="3" t="s">
        <v>47</v>
      </c>
      <c r="G1144" s="3" t="s">
        <v>348</v>
      </c>
      <c r="H1144" s="3" t="s">
        <v>359</v>
      </c>
      <c r="I1144" s="3" t="s">
        <v>153</v>
      </c>
      <c r="J1144" s="3" t="s">
        <v>1654</v>
      </c>
      <c r="K1144" s="169">
        <v>28.0</v>
      </c>
      <c r="L1144" s="169">
        <v>2.72611940448604</v>
      </c>
    </row>
    <row r="1145">
      <c r="A1145" s="3" t="s">
        <v>1776</v>
      </c>
      <c r="B1145" s="3" t="s">
        <v>1777</v>
      </c>
      <c r="C1145" s="3" t="s">
        <v>428</v>
      </c>
      <c r="D1145" s="3" t="s">
        <v>188</v>
      </c>
      <c r="E1145" s="3" t="s">
        <v>188</v>
      </c>
      <c r="F1145" s="3" t="s">
        <v>47</v>
      </c>
      <c r="G1145" s="3" t="s">
        <v>348</v>
      </c>
      <c r="H1145" s="3" t="s">
        <v>349</v>
      </c>
      <c r="I1145" s="3" t="s">
        <v>163</v>
      </c>
      <c r="J1145" s="3" t="s">
        <v>1654</v>
      </c>
      <c r="K1145" s="169">
        <v>43.0</v>
      </c>
      <c r="L1145" s="169">
        <v>3.10670834905479</v>
      </c>
    </row>
    <row r="1146">
      <c r="A1146" s="3" t="s">
        <v>1778</v>
      </c>
      <c r="B1146" s="3" t="s">
        <v>1775</v>
      </c>
      <c r="C1146" s="3" t="s">
        <v>428</v>
      </c>
      <c r="D1146" s="3" t="s">
        <v>188</v>
      </c>
      <c r="E1146" s="3" t="s">
        <v>188</v>
      </c>
      <c r="F1146" s="3" t="s">
        <v>47</v>
      </c>
      <c r="G1146" s="3" t="s">
        <v>348</v>
      </c>
      <c r="H1146" s="3" t="s">
        <v>359</v>
      </c>
      <c r="I1146" s="3" t="s">
        <v>167</v>
      </c>
      <c r="J1146" s="3" t="s">
        <v>1654</v>
      </c>
      <c r="K1146" s="169">
        <v>32.0</v>
      </c>
      <c r="L1146" s="169">
        <v>2.91503470620266</v>
      </c>
    </row>
    <row r="1147">
      <c r="A1147" s="3" t="s">
        <v>1779</v>
      </c>
      <c r="B1147" s="3" t="s">
        <v>1775</v>
      </c>
      <c r="C1147" s="3" t="s">
        <v>428</v>
      </c>
      <c r="D1147" s="3" t="s">
        <v>188</v>
      </c>
      <c r="E1147" s="3" t="s">
        <v>188</v>
      </c>
      <c r="F1147" s="3" t="s">
        <v>47</v>
      </c>
      <c r="G1147" s="3" t="s">
        <v>348</v>
      </c>
      <c r="H1147" s="3" t="s">
        <v>359</v>
      </c>
      <c r="I1147" s="3" t="s">
        <v>160</v>
      </c>
      <c r="J1147" s="3" t="s">
        <v>1654</v>
      </c>
      <c r="K1147" s="169">
        <v>33.0</v>
      </c>
      <c r="L1147" s="169">
        <v>2.92493219789099</v>
      </c>
    </row>
    <row r="1148">
      <c r="A1148" s="3" t="s">
        <v>1780</v>
      </c>
      <c r="B1148" s="3" t="s">
        <v>1775</v>
      </c>
      <c r="C1148" s="3" t="s">
        <v>428</v>
      </c>
      <c r="D1148" s="3" t="s">
        <v>188</v>
      </c>
      <c r="E1148" s="3" t="s">
        <v>188</v>
      </c>
      <c r="F1148" s="3" t="s">
        <v>47</v>
      </c>
      <c r="G1148" s="3" t="s">
        <v>348</v>
      </c>
      <c r="H1148" s="3" t="s">
        <v>359</v>
      </c>
      <c r="I1148" s="3" t="s">
        <v>157</v>
      </c>
      <c r="J1148" s="3" t="s">
        <v>1654</v>
      </c>
      <c r="K1148" s="169">
        <v>30.0</v>
      </c>
      <c r="L1148" s="169">
        <v>2.87058913458432</v>
      </c>
    </row>
    <row r="1149">
      <c r="A1149" s="3" t="s">
        <v>1781</v>
      </c>
      <c r="B1149" s="3" t="s">
        <v>1777</v>
      </c>
      <c r="C1149" s="3" t="s">
        <v>428</v>
      </c>
      <c r="D1149" s="3" t="s">
        <v>188</v>
      </c>
      <c r="E1149" s="3" t="s">
        <v>188</v>
      </c>
      <c r="F1149" s="3" t="s">
        <v>47</v>
      </c>
      <c r="G1149" s="3" t="s">
        <v>348</v>
      </c>
      <c r="H1149" s="3" t="s">
        <v>349</v>
      </c>
      <c r="I1149" s="3" t="s">
        <v>153</v>
      </c>
      <c r="J1149" s="3" t="s">
        <v>1654</v>
      </c>
      <c r="K1149" s="169">
        <v>26.0</v>
      </c>
      <c r="L1149" s="169">
        <v>2.64903439589531</v>
      </c>
    </row>
    <row r="1150">
      <c r="A1150" s="3" t="s">
        <v>1782</v>
      </c>
      <c r="B1150" s="3" t="s">
        <v>1777</v>
      </c>
      <c r="C1150" s="3" t="s">
        <v>428</v>
      </c>
      <c r="D1150" s="3" t="s">
        <v>188</v>
      </c>
      <c r="E1150" s="3" t="s">
        <v>188</v>
      </c>
      <c r="F1150" s="3" t="s">
        <v>47</v>
      </c>
      <c r="G1150" s="3" t="s">
        <v>348</v>
      </c>
      <c r="H1150" s="3" t="s">
        <v>349</v>
      </c>
      <c r="I1150" s="3" t="s">
        <v>157</v>
      </c>
      <c r="J1150" s="3" t="s">
        <v>1654</v>
      </c>
      <c r="K1150" s="169">
        <v>31.0</v>
      </c>
      <c r="L1150" s="169">
        <v>2.88688202958955</v>
      </c>
    </row>
    <row r="1151">
      <c r="A1151" s="3" t="s">
        <v>1783</v>
      </c>
      <c r="B1151" s="3" t="s">
        <v>1777</v>
      </c>
      <c r="C1151" s="3" t="s">
        <v>428</v>
      </c>
      <c r="D1151" s="3" t="s">
        <v>188</v>
      </c>
      <c r="E1151" s="3" t="s">
        <v>188</v>
      </c>
      <c r="F1151" s="3" t="s">
        <v>47</v>
      </c>
      <c r="G1151" s="3" t="s">
        <v>348</v>
      </c>
      <c r="H1151" s="3" t="s">
        <v>349</v>
      </c>
      <c r="I1151" s="3" t="s">
        <v>160</v>
      </c>
      <c r="J1151" s="3" t="s">
        <v>1654</v>
      </c>
      <c r="K1151" s="169">
        <v>33.0</v>
      </c>
      <c r="L1151" s="169">
        <v>2.83511672511792</v>
      </c>
    </row>
    <row r="1152">
      <c r="A1152" s="3" t="s">
        <v>1784</v>
      </c>
      <c r="B1152" s="3" t="s">
        <v>1777</v>
      </c>
      <c r="C1152" s="3" t="s">
        <v>428</v>
      </c>
      <c r="D1152" s="3" t="s">
        <v>188</v>
      </c>
      <c r="E1152" s="3" t="s">
        <v>188</v>
      </c>
      <c r="F1152" s="3" t="s">
        <v>47</v>
      </c>
      <c r="G1152" s="3" t="s">
        <v>348</v>
      </c>
      <c r="H1152" s="3" t="s">
        <v>349</v>
      </c>
      <c r="I1152" s="3" t="s">
        <v>165</v>
      </c>
      <c r="J1152" s="3" t="s">
        <v>1654</v>
      </c>
      <c r="K1152" s="169">
        <v>28.0</v>
      </c>
      <c r="L1152" s="169">
        <v>2.81358675020551</v>
      </c>
    </row>
    <row r="1153">
      <c r="A1153" s="3" t="s">
        <v>1785</v>
      </c>
      <c r="B1153" s="3" t="s">
        <v>1775</v>
      </c>
      <c r="C1153" s="3" t="s">
        <v>428</v>
      </c>
      <c r="D1153" s="3" t="s">
        <v>188</v>
      </c>
      <c r="E1153" s="3" t="s">
        <v>188</v>
      </c>
      <c r="F1153" s="3" t="s">
        <v>47</v>
      </c>
      <c r="G1153" s="3" t="s">
        <v>348</v>
      </c>
      <c r="H1153" s="3" t="s">
        <v>359</v>
      </c>
      <c r="I1153" s="3" t="s">
        <v>355</v>
      </c>
      <c r="J1153" s="3" t="s">
        <v>1654</v>
      </c>
      <c r="K1153" s="169">
        <v>27.0</v>
      </c>
      <c r="L1153" s="169">
        <v>2.71630582129459</v>
      </c>
    </row>
    <row r="1154">
      <c r="A1154" s="3" t="s">
        <v>1786</v>
      </c>
      <c r="B1154" s="3" t="s">
        <v>1777</v>
      </c>
      <c r="C1154" s="3" t="s">
        <v>428</v>
      </c>
      <c r="D1154" s="3" t="s">
        <v>188</v>
      </c>
      <c r="E1154" s="3" t="s">
        <v>188</v>
      </c>
      <c r="F1154" s="3" t="s">
        <v>47</v>
      </c>
      <c r="G1154" s="3" t="s">
        <v>348</v>
      </c>
      <c r="H1154" s="3" t="s">
        <v>349</v>
      </c>
      <c r="I1154" s="3" t="s">
        <v>167</v>
      </c>
      <c r="J1154" s="3" t="s">
        <v>1654</v>
      </c>
      <c r="K1154" s="169">
        <v>31.0</v>
      </c>
      <c r="L1154" s="169">
        <v>2.88146376539056</v>
      </c>
    </row>
    <row r="1155">
      <c r="A1155" s="3" t="s">
        <v>1787</v>
      </c>
      <c r="B1155" s="3" t="s">
        <v>1775</v>
      </c>
      <c r="C1155" s="3" t="s">
        <v>428</v>
      </c>
      <c r="D1155" s="3" t="s">
        <v>188</v>
      </c>
      <c r="E1155" s="3" t="s">
        <v>188</v>
      </c>
      <c r="F1155" s="3" t="s">
        <v>47</v>
      </c>
      <c r="G1155" s="3" t="s">
        <v>348</v>
      </c>
      <c r="H1155" s="3" t="s">
        <v>359</v>
      </c>
      <c r="I1155" s="3" t="s">
        <v>165</v>
      </c>
      <c r="J1155" s="3" t="s">
        <v>1654</v>
      </c>
      <c r="K1155" s="169">
        <v>30.0</v>
      </c>
      <c r="L1155" s="169">
        <v>2.8092041920996</v>
      </c>
    </row>
    <row r="1156">
      <c r="A1156" s="3" t="s">
        <v>1788</v>
      </c>
      <c r="B1156" s="3" t="s">
        <v>1789</v>
      </c>
      <c r="C1156" s="3" t="s">
        <v>428</v>
      </c>
      <c r="D1156" s="3" t="s">
        <v>188</v>
      </c>
      <c r="E1156" s="3" t="s">
        <v>188</v>
      </c>
      <c r="F1156" s="3" t="s">
        <v>47</v>
      </c>
      <c r="G1156" s="3" t="s">
        <v>356</v>
      </c>
      <c r="H1156" s="3" t="s">
        <v>454</v>
      </c>
      <c r="I1156" s="3" t="s">
        <v>167</v>
      </c>
      <c r="J1156" s="3" t="s">
        <v>1654</v>
      </c>
      <c r="K1156" s="169">
        <v>36.0</v>
      </c>
      <c r="L1156" s="169">
        <v>2.91065047155086</v>
      </c>
    </row>
    <row r="1157">
      <c r="A1157" s="3" t="s">
        <v>1790</v>
      </c>
      <c r="B1157" s="3" t="s">
        <v>1789</v>
      </c>
      <c r="C1157" s="3" t="s">
        <v>428</v>
      </c>
      <c r="D1157" s="3" t="s">
        <v>188</v>
      </c>
      <c r="E1157" s="3" t="s">
        <v>188</v>
      </c>
      <c r="F1157" s="3" t="s">
        <v>47</v>
      </c>
      <c r="G1157" s="3" t="s">
        <v>356</v>
      </c>
      <c r="H1157" s="3" t="s">
        <v>454</v>
      </c>
      <c r="I1157" s="3" t="s">
        <v>165</v>
      </c>
      <c r="J1157" s="3" t="s">
        <v>1654</v>
      </c>
      <c r="K1157" s="169">
        <v>33.0</v>
      </c>
      <c r="L1157" s="169">
        <v>2.84969233144553</v>
      </c>
    </row>
    <row r="1158">
      <c r="A1158" s="3" t="s">
        <v>1791</v>
      </c>
      <c r="B1158" s="3" t="s">
        <v>1789</v>
      </c>
      <c r="C1158" s="3" t="s">
        <v>428</v>
      </c>
      <c r="D1158" s="3" t="s">
        <v>188</v>
      </c>
      <c r="E1158" s="3" t="s">
        <v>188</v>
      </c>
      <c r="F1158" s="3" t="s">
        <v>47</v>
      </c>
      <c r="G1158" s="3" t="s">
        <v>356</v>
      </c>
      <c r="H1158" s="3" t="s">
        <v>454</v>
      </c>
      <c r="I1158" s="3" t="s">
        <v>153</v>
      </c>
      <c r="J1158" s="3" t="s">
        <v>1654</v>
      </c>
      <c r="K1158" s="169">
        <v>34.0</v>
      </c>
      <c r="L1158" s="169">
        <v>2.77514983949422</v>
      </c>
    </row>
    <row r="1159">
      <c r="A1159" s="3" t="s">
        <v>1792</v>
      </c>
      <c r="B1159" s="3" t="s">
        <v>1793</v>
      </c>
      <c r="C1159" s="3" t="s">
        <v>428</v>
      </c>
      <c r="D1159" s="3" t="s">
        <v>188</v>
      </c>
      <c r="E1159" s="3" t="s">
        <v>188</v>
      </c>
      <c r="F1159" s="3" t="s">
        <v>47</v>
      </c>
      <c r="G1159" s="3" t="s">
        <v>356</v>
      </c>
      <c r="H1159" s="3" t="s">
        <v>376</v>
      </c>
      <c r="I1159" s="3" t="s">
        <v>160</v>
      </c>
      <c r="J1159" s="3" t="s">
        <v>1654</v>
      </c>
      <c r="K1159" s="169">
        <v>30.0</v>
      </c>
      <c r="L1159" s="169">
        <v>2.76924735088722</v>
      </c>
    </row>
    <row r="1160">
      <c r="A1160" s="3" t="s">
        <v>1794</v>
      </c>
      <c r="B1160" s="3" t="s">
        <v>1793</v>
      </c>
      <c r="C1160" s="3" t="s">
        <v>428</v>
      </c>
      <c r="D1160" s="3" t="s">
        <v>188</v>
      </c>
      <c r="E1160" s="3" t="s">
        <v>188</v>
      </c>
      <c r="F1160" s="3" t="s">
        <v>47</v>
      </c>
      <c r="G1160" s="3" t="s">
        <v>356</v>
      </c>
      <c r="H1160" s="3" t="s">
        <v>376</v>
      </c>
      <c r="I1160" s="3" t="s">
        <v>167</v>
      </c>
      <c r="J1160" s="3" t="s">
        <v>1654</v>
      </c>
      <c r="K1160" s="169">
        <v>31.0</v>
      </c>
      <c r="L1160" s="169">
        <v>2.71009814980383</v>
      </c>
    </row>
    <row r="1161">
      <c r="A1161" s="3" t="s">
        <v>1795</v>
      </c>
      <c r="B1161" s="3" t="s">
        <v>1793</v>
      </c>
      <c r="C1161" s="3" t="s">
        <v>428</v>
      </c>
      <c r="D1161" s="3" t="s">
        <v>188</v>
      </c>
      <c r="E1161" s="3" t="s">
        <v>188</v>
      </c>
      <c r="F1161" s="3" t="s">
        <v>47</v>
      </c>
      <c r="G1161" s="3" t="s">
        <v>356</v>
      </c>
      <c r="H1161" s="3" t="s">
        <v>376</v>
      </c>
      <c r="I1161" s="3" t="s">
        <v>153</v>
      </c>
      <c r="J1161" s="3" t="s">
        <v>1654</v>
      </c>
      <c r="K1161" s="169">
        <v>37.0</v>
      </c>
      <c r="L1161" s="169">
        <v>3.09121204836753</v>
      </c>
    </row>
    <row r="1162">
      <c r="A1162" s="3" t="s">
        <v>1796</v>
      </c>
      <c r="B1162" s="3" t="s">
        <v>1793</v>
      </c>
      <c r="C1162" s="3" t="s">
        <v>428</v>
      </c>
      <c r="D1162" s="3" t="s">
        <v>188</v>
      </c>
      <c r="E1162" s="3" t="s">
        <v>188</v>
      </c>
      <c r="F1162" s="3" t="s">
        <v>47</v>
      </c>
      <c r="G1162" s="3" t="s">
        <v>356</v>
      </c>
      <c r="H1162" s="3" t="s">
        <v>376</v>
      </c>
      <c r="I1162" s="3" t="s">
        <v>355</v>
      </c>
      <c r="J1162" s="3" t="s">
        <v>1654</v>
      </c>
      <c r="K1162" s="169">
        <v>35.0</v>
      </c>
      <c r="L1162" s="169">
        <v>2.91469580537002</v>
      </c>
    </row>
    <row r="1163">
      <c r="A1163" s="3" t="s">
        <v>1797</v>
      </c>
      <c r="B1163" s="3" t="s">
        <v>1789</v>
      </c>
      <c r="C1163" s="3" t="s">
        <v>428</v>
      </c>
      <c r="D1163" s="3" t="s">
        <v>188</v>
      </c>
      <c r="E1163" s="3" t="s">
        <v>188</v>
      </c>
      <c r="F1163" s="3" t="s">
        <v>47</v>
      </c>
      <c r="G1163" s="3" t="s">
        <v>356</v>
      </c>
      <c r="H1163" s="3" t="s">
        <v>454</v>
      </c>
      <c r="I1163" s="3" t="s">
        <v>160</v>
      </c>
      <c r="J1163" s="3" t="s">
        <v>1654</v>
      </c>
      <c r="K1163" s="169">
        <v>34.0</v>
      </c>
      <c r="L1163" s="169">
        <v>2.89610291577756</v>
      </c>
    </row>
    <row r="1164">
      <c r="A1164" s="3" t="s">
        <v>1798</v>
      </c>
      <c r="B1164" s="3" t="s">
        <v>1793</v>
      </c>
      <c r="C1164" s="3" t="s">
        <v>428</v>
      </c>
      <c r="D1164" s="3" t="s">
        <v>188</v>
      </c>
      <c r="E1164" s="3" t="s">
        <v>188</v>
      </c>
      <c r="F1164" s="3" t="s">
        <v>47</v>
      </c>
      <c r="G1164" s="3" t="s">
        <v>356</v>
      </c>
      <c r="H1164" s="3" t="s">
        <v>376</v>
      </c>
      <c r="I1164" s="3" t="s">
        <v>165</v>
      </c>
      <c r="J1164" s="3" t="s">
        <v>1654</v>
      </c>
      <c r="K1164" s="169">
        <v>29.0</v>
      </c>
      <c r="L1164" s="169">
        <v>2.81681018443016</v>
      </c>
    </row>
    <row r="1165">
      <c r="A1165" s="3" t="s">
        <v>1799</v>
      </c>
      <c r="B1165" s="3" t="s">
        <v>1789</v>
      </c>
      <c r="C1165" s="3" t="s">
        <v>428</v>
      </c>
      <c r="D1165" s="3" t="s">
        <v>188</v>
      </c>
      <c r="E1165" s="3" t="s">
        <v>188</v>
      </c>
      <c r="F1165" s="3" t="s">
        <v>47</v>
      </c>
      <c r="G1165" s="3" t="s">
        <v>356</v>
      </c>
      <c r="H1165" s="3" t="s">
        <v>454</v>
      </c>
      <c r="I1165" s="3" t="s">
        <v>355</v>
      </c>
      <c r="J1165" s="3" t="s">
        <v>1654</v>
      </c>
      <c r="K1165" s="169">
        <v>27.0</v>
      </c>
      <c r="L1165" s="169">
        <v>2.68702595348756</v>
      </c>
    </row>
    <row r="1166">
      <c r="A1166" s="3" t="s">
        <v>1800</v>
      </c>
      <c r="B1166" s="3" t="s">
        <v>1801</v>
      </c>
      <c r="C1166" s="3" t="s">
        <v>428</v>
      </c>
      <c r="D1166" s="3" t="s">
        <v>188</v>
      </c>
      <c r="E1166" s="3" t="s">
        <v>188</v>
      </c>
      <c r="F1166" s="3" t="s">
        <v>47</v>
      </c>
      <c r="H1166" s="3" t="s">
        <v>171</v>
      </c>
      <c r="I1166" s="3" t="s">
        <v>172</v>
      </c>
      <c r="J1166" s="3" t="s">
        <v>1654</v>
      </c>
      <c r="K1166" s="169">
        <v>36.0</v>
      </c>
      <c r="L1166" s="169">
        <v>2.71665700808483</v>
      </c>
    </row>
    <row r="1167">
      <c r="A1167" s="3" t="s">
        <v>1802</v>
      </c>
      <c r="B1167" s="3" t="s">
        <v>1803</v>
      </c>
      <c r="C1167" s="3" t="s">
        <v>428</v>
      </c>
      <c r="D1167" s="3" t="s">
        <v>188</v>
      </c>
      <c r="E1167" s="3" t="s">
        <v>188</v>
      </c>
      <c r="F1167" s="3" t="s">
        <v>47</v>
      </c>
      <c r="H1167" s="3" t="s">
        <v>148</v>
      </c>
      <c r="I1167" s="3" t="s">
        <v>149</v>
      </c>
      <c r="J1167" s="3" t="s">
        <v>1654</v>
      </c>
      <c r="K1167" s="169">
        <v>47.0</v>
      </c>
      <c r="L1167" s="169">
        <v>2.93645131556541</v>
      </c>
    </row>
    <row r="1168">
      <c r="A1168" s="3" t="s">
        <v>1804</v>
      </c>
      <c r="B1168" s="3" t="s">
        <v>1805</v>
      </c>
      <c r="C1168" s="3" t="s">
        <v>428</v>
      </c>
      <c r="D1168" s="3" t="s">
        <v>188</v>
      </c>
      <c r="E1168" s="3" t="s">
        <v>188</v>
      </c>
      <c r="F1168" s="3" t="s">
        <v>47</v>
      </c>
      <c r="H1168" s="3" t="s">
        <v>134</v>
      </c>
      <c r="I1168" s="3" t="s">
        <v>146</v>
      </c>
      <c r="J1168" s="3" t="s">
        <v>1654</v>
      </c>
      <c r="K1168" s="169">
        <v>34.0</v>
      </c>
      <c r="L1168" s="169">
        <v>3.10620231384</v>
      </c>
    </row>
    <row r="1169">
      <c r="A1169" s="3" t="s">
        <v>1806</v>
      </c>
      <c r="B1169" s="3" t="s">
        <v>1805</v>
      </c>
      <c r="C1169" s="3" t="s">
        <v>428</v>
      </c>
      <c r="D1169" s="3" t="s">
        <v>188</v>
      </c>
      <c r="E1169" s="3" t="s">
        <v>188</v>
      </c>
      <c r="F1169" s="3" t="s">
        <v>47</v>
      </c>
      <c r="H1169" s="3" t="s">
        <v>134</v>
      </c>
      <c r="I1169" s="3" t="s">
        <v>144</v>
      </c>
      <c r="J1169" s="3" t="s">
        <v>1654</v>
      </c>
      <c r="K1169" s="169">
        <v>51.0</v>
      </c>
      <c r="L1169" s="169">
        <v>3.55180306455626</v>
      </c>
    </row>
    <row r="1170">
      <c r="A1170" s="3" t="s">
        <v>1807</v>
      </c>
      <c r="B1170" s="3" t="s">
        <v>1805</v>
      </c>
      <c r="C1170" s="3" t="s">
        <v>428</v>
      </c>
      <c r="D1170" s="3" t="s">
        <v>188</v>
      </c>
      <c r="E1170" s="3" t="s">
        <v>188</v>
      </c>
      <c r="F1170" s="3" t="s">
        <v>47</v>
      </c>
      <c r="H1170" s="3" t="s">
        <v>134</v>
      </c>
      <c r="I1170" s="3" t="s">
        <v>139</v>
      </c>
      <c r="J1170" s="3" t="s">
        <v>1654</v>
      </c>
      <c r="K1170" s="169">
        <v>44.0</v>
      </c>
      <c r="L1170" s="169">
        <v>3.08620473922938</v>
      </c>
    </row>
    <row r="1171">
      <c r="A1171" s="3" t="s">
        <v>1808</v>
      </c>
      <c r="B1171" s="3" t="s">
        <v>1805</v>
      </c>
      <c r="C1171" s="3" t="s">
        <v>428</v>
      </c>
      <c r="D1171" s="3" t="s">
        <v>188</v>
      </c>
      <c r="E1171" s="3" t="s">
        <v>188</v>
      </c>
      <c r="F1171" s="3" t="s">
        <v>47</v>
      </c>
      <c r="H1171" s="3" t="s">
        <v>134</v>
      </c>
      <c r="I1171" s="3" t="s">
        <v>141</v>
      </c>
      <c r="J1171" s="3" t="s">
        <v>1654</v>
      </c>
      <c r="K1171" s="169">
        <v>27.0</v>
      </c>
      <c r="L1171" s="169">
        <v>2.92823791918918</v>
      </c>
    </row>
    <row r="1172">
      <c r="A1172" s="3" t="s">
        <v>1809</v>
      </c>
      <c r="B1172" s="3" t="s">
        <v>1805</v>
      </c>
      <c r="C1172" s="3" t="s">
        <v>428</v>
      </c>
      <c r="D1172" s="3" t="s">
        <v>188</v>
      </c>
      <c r="E1172" s="3" t="s">
        <v>188</v>
      </c>
      <c r="F1172" s="3" t="s">
        <v>47</v>
      </c>
      <c r="H1172" s="3" t="s">
        <v>134</v>
      </c>
      <c r="I1172" s="3" t="s">
        <v>135</v>
      </c>
      <c r="J1172" s="3" t="s">
        <v>1654</v>
      </c>
      <c r="K1172" s="169">
        <v>27.0</v>
      </c>
      <c r="L1172" s="169">
        <v>2.7678178197511</v>
      </c>
    </row>
    <row r="1173">
      <c r="A1173" s="3" t="s">
        <v>1810</v>
      </c>
      <c r="B1173" s="3" t="s">
        <v>1803</v>
      </c>
      <c r="C1173" s="3" t="s">
        <v>428</v>
      </c>
      <c r="D1173" s="3" t="s">
        <v>188</v>
      </c>
      <c r="E1173" s="3" t="s">
        <v>188</v>
      </c>
      <c r="F1173" s="3" t="s">
        <v>47</v>
      </c>
      <c r="H1173" s="3" t="s">
        <v>148</v>
      </c>
      <c r="I1173" s="3" t="s">
        <v>141</v>
      </c>
      <c r="J1173" s="3" t="s">
        <v>1654</v>
      </c>
      <c r="K1173" s="169">
        <v>37.0</v>
      </c>
      <c r="L1173" s="169">
        <v>3.07664427144392</v>
      </c>
    </row>
    <row r="1174">
      <c r="A1174" s="3" t="s">
        <v>1811</v>
      </c>
      <c r="B1174" s="3" t="s">
        <v>1812</v>
      </c>
      <c r="C1174" s="3" t="s">
        <v>477</v>
      </c>
      <c r="D1174" s="3" t="s">
        <v>145</v>
      </c>
      <c r="E1174" s="3" t="s">
        <v>145</v>
      </c>
      <c r="F1174" s="3" t="s">
        <v>41</v>
      </c>
      <c r="G1174" s="3" t="s">
        <v>348</v>
      </c>
      <c r="H1174" s="3" t="s">
        <v>349</v>
      </c>
      <c r="I1174" s="3" t="s">
        <v>355</v>
      </c>
      <c r="J1174" s="3" t="s">
        <v>1097</v>
      </c>
      <c r="K1174" s="169">
        <v>68.0</v>
      </c>
      <c r="L1174" s="169">
        <v>3.61329240969541</v>
      </c>
    </row>
    <row r="1175">
      <c r="A1175" s="3" t="s">
        <v>1813</v>
      </c>
      <c r="B1175" s="3" t="s">
        <v>1814</v>
      </c>
      <c r="C1175" s="3" t="s">
        <v>477</v>
      </c>
      <c r="D1175" s="3" t="s">
        <v>145</v>
      </c>
      <c r="E1175" s="3" t="s">
        <v>145</v>
      </c>
      <c r="F1175" s="3" t="s">
        <v>41</v>
      </c>
      <c r="G1175" s="3" t="s">
        <v>348</v>
      </c>
      <c r="H1175" s="3" t="s">
        <v>353</v>
      </c>
      <c r="I1175" s="3" t="s">
        <v>355</v>
      </c>
      <c r="J1175" s="3" t="s">
        <v>1097</v>
      </c>
      <c r="K1175" s="169">
        <v>66.0</v>
      </c>
      <c r="L1175" s="169">
        <v>3.67623090374022</v>
      </c>
    </row>
    <row r="1176">
      <c r="A1176" s="3" t="s">
        <v>1815</v>
      </c>
      <c r="B1176" s="3" t="s">
        <v>1814</v>
      </c>
      <c r="C1176" s="3" t="s">
        <v>477</v>
      </c>
      <c r="D1176" s="3" t="s">
        <v>145</v>
      </c>
      <c r="E1176" s="3" t="s">
        <v>145</v>
      </c>
      <c r="F1176" s="3" t="s">
        <v>41</v>
      </c>
      <c r="G1176" s="3" t="s">
        <v>348</v>
      </c>
      <c r="H1176" s="3" t="s">
        <v>353</v>
      </c>
      <c r="I1176" s="3" t="s">
        <v>165</v>
      </c>
      <c r="J1176" s="3" t="s">
        <v>1097</v>
      </c>
      <c r="K1176" s="169">
        <v>62.0</v>
      </c>
      <c r="L1176" s="169">
        <v>3.73009226076569</v>
      </c>
    </row>
    <row r="1177">
      <c r="A1177" s="3" t="s">
        <v>1816</v>
      </c>
      <c r="B1177" s="3" t="s">
        <v>1817</v>
      </c>
      <c r="C1177" s="3" t="s">
        <v>477</v>
      </c>
      <c r="D1177" s="3" t="s">
        <v>145</v>
      </c>
      <c r="E1177" s="3" t="s">
        <v>145</v>
      </c>
      <c r="F1177" s="3" t="s">
        <v>41</v>
      </c>
      <c r="G1177" s="3" t="s">
        <v>348</v>
      </c>
      <c r="H1177" s="3" t="s">
        <v>359</v>
      </c>
      <c r="I1177" s="3" t="s">
        <v>160</v>
      </c>
      <c r="J1177" s="3" t="s">
        <v>1097</v>
      </c>
      <c r="K1177" s="169">
        <v>59.0</v>
      </c>
      <c r="L1177" s="169">
        <v>3.22458347938344</v>
      </c>
    </row>
    <row r="1178">
      <c r="A1178" s="3" t="s">
        <v>1818</v>
      </c>
      <c r="B1178" s="3" t="s">
        <v>1814</v>
      </c>
      <c r="C1178" s="3" t="s">
        <v>477</v>
      </c>
      <c r="D1178" s="3" t="s">
        <v>145</v>
      </c>
      <c r="E1178" s="3" t="s">
        <v>145</v>
      </c>
      <c r="F1178" s="3" t="s">
        <v>41</v>
      </c>
      <c r="G1178" s="3" t="s">
        <v>348</v>
      </c>
      <c r="H1178" s="3" t="s">
        <v>353</v>
      </c>
      <c r="I1178" s="3" t="s">
        <v>153</v>
      </c>
      <c r="J1178" s="3" t="s">
        <v>1097</v>
      </c>
      <c r="K1178" s="169">
        <v>41.0</v>
      </c>
      <c r="L1178" s="169">
        <v>2.87277049285094</v>
      </c>
    </row>
    <row r="1179">
      <c r="A1179" s="3" t="s">
        <v>1819</v>
      </c>
      <c r="B1179" s="3" t="s">
        <v>1814</v>
      </c>
      <c r="C1179" s="3" t="s">
        <v>477</v>
      </c>
      <c r="D1179" s="3" t="s">
        <v>145</v>
      </c>
      <c r="E1179" s="3" t="s">
        <v>145</v>
      </c>
      <c r="F1179" s="3" t="s">
        <v>41</v>
      </c>
      <c r="G1179" s="3" t="s">
        <v>348</v>
      </c>
      <c r="H1179" s="3" t="s">
        <v>353</v>
      </c>
      <c r="I1179" s="3" t="s">
        <v>157</v>
      </c>
      <c r="J1179" s="3" t="s">
        <v>1097</v>
      </c>
      <c r="K1179" s="169">
        <v>19.0</v>
      </c>
      <c r="L1179" s="169">
        <v>1.66966680340503</v>
      </c>
    </row>
    <row r="1180">
      <c r="A1180" s="3" t="s">
        <v>1820</v>
      </c>
      <c r="B1180" s="3" t="s">
        <v>1817</v>
      </c>
      <c r="C1180" s="3" t="s">
        <v>477</v>
      </c>
      <c r="D1180" s="3" t="s">
        <v>145</v>
      </c>
      <c r="E1180" s="3" t="s">
        <v>145</v>
      </c>
      <c r="F1180" s="3" t="s">
        <v>41</v>
      </c>
      <c r="G1180" s="3" t="s">
        <v>348</v>
      </c>
      <c r="H1180" s="3" t="s">
        <v>359</v>
      </c>
      <c r="I1180" s="3" t="s">
        <v>355</v>
      </c>
      <c r="J1180" s="3" t="s">
        <v>1097</v>
      </c>
      <c r="K1180" s="169">
        <v>69.0</v>
      </c>
      <c r="L1180" s="169">
        <v>3.59387470398891</v>
      </c>
    </row>
    <row r="1181">
      <c r="A1181" s="3" t="s">
        <v>1821</v>
      </c>
      <c r="B1181" s="3" t="s">
        <v>1817</v>
      </c>
      <c r="C1181" s="3" t="s">
        <v>477</v>
      </c>
      <c r="D1181" s="3" t="s">
        <v>145</v>
      </c>
      <c r="E1181" s="3" t="s">
        <v>145</v>
      </c>
      <c r="F1181" s="3" t="s">
        <v>41</v>
      </c>
      <c r="G1181" s="3" t="s">
        <v>348</v>
      </c>
      <c r="H1181" s="3" t="s">
        <v>359</v>
      </c>
      <c r="I1181" s="3" t="s">
        <v>165</v>
      </c>
      <c r="J1181" s="3" t="s">
        <v>1097</v>
      </c>
      <c r="K1181" s="169">
        <v>93.0</v>
      </c>
      <c r="L1181" s="169">
        <v>4.01555863725263</v>
      </c>
    </row>
    <row r="1182">
      <c r="A1182" s="3" t="s">
        <v>1822</v>
      </c>
      <c r="B1182" s="3" t="s">
        <v>1812</v>
      </c>
      <c r="C1182" s="3" t="s">
        <v>477</v>
      </c>
      <c r="D1182" s="3" t="s">
        <v>145</v>
      </c>
      <c r="E1182" s="3" t="s">
        <v>145</v>
      </c>
      <c r="F1182" s="3" t="s">
        <v>41</v>
      </c>
      <c r="G1182" s="3" t="s">
        <v>348</v>
      </c>
      <c r="H1182" s="3" t="s">
        <v>349</v>
      </c>
      <c r="I1182" s="3" t="s">
        <v>160</v>
      </c>
      <c r="J1182" s="3" t="s">
        <v>1097</v>
      </c>
      <c r="K1182" s="169">
        <v>63.0</v>
      </c>
      <c r="L1182" s="169">
        <v>3.32811435584707</v>
      </c>
    </row>
    <row r="1183">
      <c r="A1183" s="3" t="s">
        <v>1823</v>
      </c>
      <c r="B1183" s="3" t="s">
        <v>1812</v>
      </c>
      <c r="C1183" s="3" t="s">
        <v>477</v>
      </c>
      <c r="D1183" s="3" t="s">
        <v>145</v>
      </c>
      <c r="E1183" s="3" t="s">
        <v>145</v>
      </c>
      <c r="F1183" s="3" t="s">
        <v>41</v>
      </c>
      <c r="G1183" s="3" t="s">
        <v>348</v>
      </c>
      <c r="H1183" s="3" t="s">
        <v>349</v>
      </c>
      <c r="I1183" s="3" t="s">
        <v>153</v>
      </c>
      <c r="J1183" s="3" t="s">
        <v>1097</v>
      </c>
      <c r="K1183" s="169">
        <v>70.0</v>
      </c>
      <c r="L1183" s="169">
        <v>3.54815412025084</v>
      </c>
    </row>
    <row r="1184">
      <c r="A1184" s="3" t="s">
        <v>1824</v>
      </c>
      <c r="B1184" s="3" t="s">
        <v>1817</v>
      </c>
      <c r="C1184" s="3" t="s">
        <v>477</v>
      </c>
      <c r="D1184" s="3" t="s">
        <v>145</v>
      </c>
      <c r="E1184" s="3" t="s">
        <v>145</v>
      </c>
      <c r="F1184" s="3" t="s">
        <v>41</v>
      </c>
      <c r="G1184" s="3" t="s">
        <v>348</v>
      </c>
      <c r="H1184" s="3" t="s">
        <v>359</v>
      </c>
      <c r="I1184" s="3" t="s">
        <v>157</v>
      </c>
      <c r="J1184" s="3" t="s">
        <v>1097</v>
      </c>
      <c r="K1184" s="169">
        <v>114.0</v>
      </c>
      <c r="L1184" s="169">
        <v>4.32992819168716</v>
      </c>
    </row>
    <row r="1185">
      <c r="A1185" s="3" t="s">
        <v>1825</v>
      </c>
      <c r="B1185" s="3" t="s">
        <v>1812</v>
      </c>
      <c r="C1185" s="3" t="s">
        <v>477</v>
      </c>
      <c r="D1185" s="3" t="s">
        <v>145</v>
      </c>
      <c r="E1185" s="3" t="s">
        <v>145</v>
      </c>
      <c r="F1185" s="3" t="s">
        <v>41</v>
      </c>
      <c r="G1185" s="3" t="s">
        <v>348</v>
      </c>
      <c r="H1185" s="3" t="s">
        <v>349</v>
      </c>
      <c r="I1185" s="3" t="s">
        <v>165</v>
      </c>
      <c r="J1185" s="3" t="s">
        <v>1097</v>
      </c>
      <c r="K1185" s="169">
        <v>66.0</v>
      </c>
      <c r="L1185" s="169">
        <v>3.39871265726793</v>
      </c>
    </row>
    <row r="1186">
      <c r="A1186" s="3" t="s">
        <v>1826</v>
      </c>
      <c r="B1186" s="3" t="s">
        <v>1814</v>
      </c>
      <c r="C1186" s="3" t="s">
        <v>477</v>
      </c>
      <c r="D1186" s="3" t="s">
        <v>145</v>
      </c>
      <c r="E1186" s="3" t="s">
        <v>145</v>
      </c>
      <c r="F1186" s="3" t="s">
        <v>41</v>
      </c>
      <c r="G1186" s="3" t="s">
        <v>348</v>
      </c>
      <c r="H1186" s="3" t="s">
        <v>353</v>
      </c>
      <c r="I1186" s="3" t="s">
        <v>160</v>
      </c>
      <c r="J1186" s="3" t="s">
        <v>1097</v>
      </c>
      <c r="K1186" s="169">
        <v>48.0</v>
      </c>
      <c r="L1186" s="169">
        <v>2.89427021434297</v>
      </c>
    </row>
    <row r="1187">
      <c r="A1187" s="3" t="s">
        <v>1827</v>
      </c>
      <c r="B1187" s="3" t="s">
        <v>1817</v>
      </c>
      <c r="C1187" s="3" t="s">
        <v>477</v>
      </c>
      <c r="D1187" s="3" t="s">
        <v>145</v>
      </c>
      <c r="E1187" s="3" t="s">
        <v>145</v>
      </c>
      <c r="F1187" s="3" t="s">
        <v>41</v>
      </c>
      <c r="G1187" s="3" t="s">
        <v>348</v>
      </c>
      <c r="H1187" s="3" t="s">
        <v>359</v>
      </c>
      <c r="I1187" s="3" t="s">
        <v>153</v>
      </c>
      <c r="J1187" s="3" t="s">
        <v>1097</v>
      </c>
      <c r="K1187" s="169">
        <v>90.0</v>
      </c>
      <c r="L1187" s="169">
        <v>3.94444499059006</v>
      </c>
    </row>
    <row r="1188">
      <c r="A1188" s="3" t="s">
        <v>1828</v>
      </c>
      <c r="B1188" s="3" t="s">
        <v>1812</v>
      </c>
      <c r="C1188" s="3" t="s">
        <v>477</v>
      </c>
      <c r="D1188" s="3" t="s">
        <v>145</v>
      </c>
      <c r="E1188" s="3" t="s">
        <v>145</v>
      </c>
      <c r="F1188" s="3" t="s">
        <v>41</v>
      </c>
      <c r="G1188" s="3" t="s">
        <v>348</v>
      </c>
      <c r="H1188" s="3" t="s">
        <v>349</v>
      </c>
      <c r="I1188" s="3" t="s">
        <v>157</v>
      </c>
      <c r="J1188" s="3" t="s">
        <v>1097</v>
      </c>
      <c r="K1188" s="169">
        <v>60.0</v>
      </c>
      <c r="L1188" s="169">
        <v>3.07526433628573</v>
      </c>
    </row>
    <row r="1189">
      <c r="A1189" s="3" t="s">
        <v>1829</v>
      </c>
      <c r="B1189" s="3" t="s">
        <v>1812</v>
      </c>
      <c r="C1189" s="3" t="s">
        <v>477</v>
      </c>
      <c r="D1189" s="3" t="s">
        <v>145</v>
      </c>
      <c r="E1189" s="3" t="s">
        <v>145</v>
      </c>
      <c r="F1189" s="3" t="s">
        <v>41</v>
      </c>
      <c r="G1189" s="3" t="s">
        <v>348</v>
      </c>
      <c r="H1189" s="3" t="s">
        <v>349</v>
      </c>
      <c r="I1189" s="3" t="s">
        <v>167</v>
      </c>
      <c r="J1189" s="3" t="s">
        <v>1097</v>
      </c>
      <c r="K1189" s="169">
        <v>63.0</v>
      </c>
      <c r="L1189" s="169">
        <v>3.76405176107333</v>
      </c>
    </row>
    <row r="1190">
      <c r="A1190" s="3" t="s">
        <v>1830</v>
      </c>
      <c r="B1190" s="3" t="s">
        <v>1814</v>
      </c>
      <c r="C1190" s="3" t="s">
        <v>477</v>
      </c>
      <c r="D1190" s="3" t="s">
        <v>145</v>
      </c>
      <c r="E1190" s="3" t="s">
        <v>145</v>
      </c>
      <c r="F1190" s="3" t="s">
        <v>41</v>
      </c>
      <c r="G1190" s="3" t="s">
        <v>348</v>
      </c>
      <c r="H1190" s="3" t="s">
        <v>353</v>
      </c>
      <c r="I1190" s="3" t="s">
        <v>167</v>
      </c>
      <c r="J1190" s="3" t="s">
        <v>1097</v>
      </c>
      <c r="K1190" s="169">
        <v>30.0</v>
      </c>
      <c r="L1190" s="169">
        <v>3.02654733274761</v>
      </c>
    </row>
    <row r="1191">
      <c r="A1191" s="3" t="s">
        <v>1831</v>
      </c>
      <c r="B1191" s="3" t="s">
        <v>1817</v>
      </c>
      <c r="C1191" s="3" t="s">
        <v>477</v>
      </c>
      <c r="D1191" s="3" t="s">
        <v>145</v>
      </c>
      <c r="E1191" s="3" t="s">
        <v>145</v>
      </c>
      <c r="F1191" s="3" t="s">
        <v>41</v>
      </c>
      <c r="G1191" s="3" t="s">
        <v>348</v>
      </c>
      <c r="H1191" s="3" t="s">
        <v>359</v>
      </c>
      <c r="I1191" s="3" t="s">
        <v>167</v>
      </c>
      <c r="J1191" s="3" t="s">
        <v>1097</v>
      </c>
      <c r="K1191" s="169">
        <v>0.0</v>
      </c>
      <c r="L1191" s="169">
        <v>0.0</v>
      </c>
    </row>
    <row r="1192">
      <c r="A1192" s="3" t="s">
        <v>1832</v>
      </c>
      <c r="B1192" s="3" t="s">
        <v>1833</v>
      </c>
      <c r="C1192" s="3" t="s">
        <v>477</v>
      </c>
      <c r="D1192" s="3" t="s">
        <v>145</v>
      </c>
      <c r="E1192" s="3" t="s">
        <v>145</v>
      </c>
      <c r="F1192" s="3" t="s">
        <v>41</v>
      </c>
      <c r="H1192" s="3" t="s">
        <v>134</v>
      </c>
      <c r="I1192" s="3" t="s">
        <v>139</v>
      </c>
      <c r="J1192" s="3" t="s">
        <v>1097</v>
      </c>
      <c r="K1192" s="169">
        <v>24.0</v>
      </c>
      <c r="L1192" s="169">
        <v>1.56973742771491</v>
      </c>
    </row>
    <row r="1193">
      <c r="A1193" s="3" t="s">
        <v>1834</v>
      </c>
      <c r="B1193" s="3" t="s">
        <v>1835</v>
      </c>
      <c r="C1193" s="3" t="s">
        <v>477</v>
      </c>
      <c r="D1193" s="3" t="s">
        <v>145</v>
      </c>
      <c r="E1193" s="3" t="s">
        <v>145</v>
      </c>
      <c r="F1193" s="3" t="s">
        <v>41</v>
      </c>
      <c r="H1193" s="3" t="s">
        <v>148</v>
      </c>
      <c r="I1193" s="3" t="s">
        <v>149</v>
      </c>
      <c r="J1193" s="3" t="s">
        <v>1097</v>
      </c>
      <c r="K1193" s="169">
        <v>119.0</v>
      </c>
      <c r="L1193" s="169">
        <v>4.39866448317692</v>
      </c>
    </row>
    <row r="1194">
      <c r="A1194" s="3" t="s">
        <v>1836</v>
      </c>
      <c r="B1194" s="3" t="s">
        <v>1833</v>
      </c>
      <c r="C1194" s="3" t="s">
        <v>477</v>
      </c>
      <c r="D1194" s="3" t="s">
        <v>145</v>
      </c>
      <c r="E1194" s="3" t="s">
        <v>145</v>
      </c>
      <c r="F1194" s="3" t="s">
        <v>41</v>
      </c>
      <c r="H1194" s="3" t="s">
        <v>134</v>
      </c>
      <c r="I1194" s="3" t="s">
        <v>135</v>
      </c>
      <c r="J1194" s="3" t="s">
        <v>1097</v>
      </c>
      <c r="K1194" s="169">
        <v>51.0</v>
      </c>
      <c r="L1194" s="169">
        <v>3.47683429297184</v>
      </c>
    </row>
    <row r="1195">
      <c r="A1195" s="3" t="s">
        <v>1837</v>
      </c>
      <c r="B1195" s="3" t="s">
        <v>1835</v>
      </c>
      <c r="C1195" s="3" t="s">
        <v>477</v>
      </c>
      <c r="D1195" s="3" t="s">
        <v>145</v>
      </c>
      <c r="E1195" s="3" t="s">
        <v>145</v>
      </c>
      <c r="F1195" s="3" t="s">
        <v>41</v>
      </c>
      <c r="H1195" s="3" t="s">
        <v>148</v>
      </c>
      <c r="I1195" s="3" t="s">
        <v>141</v>
      </c>
      <c r="J1195" s="3" t="s">
        <v>1097</v>
      </c>
      <c r="K1195" s="169">
        <v>84.0</v>
      </c>
      <c r="L1195" s="169">
        <v>4.09242626241845</v>
      </c>
    </row>
    <row r="1196">
      <c r="A1196" s="3" t="s">
        <v>1838</v>
      </c>
      <c r="B1196" s="3" t="s">
        <v>1839</v>
      </c>
      <c r="C1196" s="3" t="s">
        <v>477</v>
      </c>
      <c r="D1196" s="3" t="s">
        <v>145</v>
      </c>
      <c r="E1196" s="3" t="s">
        <v>145</v>
      </c>
      <c r="F1196" s="3" t="s">
        <v>41</v>
      </c>
      <c r="H1196" s="3" t="s">
        <v>171</v>
      </c>
      <c r="I1196" s="3" t="s">
        <v>172</v>
      </c>
      <c r="J1196" s="3" t="s">
        <v>1097</v>
      </c>
      <c r="K1196" s="169">
        <v>22.0</v>
      </c>
      <c r="L1196" s="169">
        <v>2.58402405874778</v>
      </c>
    </row>
    <row r="1197">
      <c r="A1197" s="3" t="s">
        <v>1840</v>
      </c>
      <c r="B1197" s="3" t="s">
        <v>1833</v>
      </c>
      <c r="C1197" s="3" t="s">
        <v>477</v>
      </c>
      <c r="D1197" s="3" t="s">
        <v>145</v>
      </c>
      <c r="E1197" s="3" t="s">
        <v>145</v>
      </c>
      <c r="F1197" s="3" t="s">
        <v>41</v>
      </c>
      <c r="H1197" s="3" t="s">
        <v>134</v>
      </c>
      <c r="I1197" s="3" t="s">
        <v>141</v>
      </c>
      <c r="J1197" s="3" t="s">
        <v>1097</v>
      </c>
      <c r="K1197" s="169">
        <v>51.0</v>
      </c>
      <c r="L1197" s="169">
        <v>2.85921747942575</v>
      </c>
    </row>
    <row r="1198">
      <c r="A1198" s="3" t="s">
        <v>1841</v>
      </c>
      <c r="B1198" s="3" t="s">
        <v>1833</v>
      </c>
      <c r="C1198" s="3" t="s">
        <v>477</v>
      </c>
      <c r="D1198" s="3" t="s">
        <v>145</v>
      </c>
      <c r="E1198" s="3" t="s">
        <v>145</v>
      </c>
      <c r="F1198" s="3" t="s">
        <v>41</v>
      </c>
      <c r="H1198" s="3" t="s">
        <v>134</v>
      </c>
      <c r="I1198" s="3" t="s">
        <v>144</v>
      </c>
      <c r="J1198" s="3" t="s">
        <v>1097</v>
      </c>
      <c r="K1198" s="169">
        <v>105.0</v>
      </c>
      <c r="L1198" s="169">
        <v>4.22978695269738</v>
      </c>
    </row>
    <row r="1199">
      <c r="A1199" s="3" t="s">
        <v>1842</v>
      </c>
      <c r="B1199" s="3" t="s">
        <v>1833</v>
      </c>
      <c r="C1199" s="3" t="s">
        <v>477</v>
      </c>
      <c r="D1199" s="3" t="s">
        <v>145</v>
      </c>
      <c r="E1199" s="3" t="s">
        <v>145</v>
      </c>
      <c r="F1199" s="3" t="s">
        <v>41</v>
      </c>
      <c r="H1199" s="3" t="s">
        <v>134</v>
      </c>
      <c r="I1199" s="3" t="s">
        <v>146</v>
      </c>
      <c r="J1199" s="3" t="s">
        <v>1097</v>
      </c>
      <c r="K1199" s="169">
        <v>0.0</v>
      </c>
      <c r="L1199" s="169">
        <v>0.0</v>
      </c>
    </row>
    <row r="1200">
      <c r="A1200" s="3" t="s">
        <v>1843</v>
      </c>
      <c r="B1200" s="3" t="s">
        <v>1844</v>
      </c>
      <c r="C1200" s="3" t="s">
        <v>477</v>
      </c>
      <c r="D1200" s="3" t="s">
        <v>225</v>
      </c>
      <c r="E1200" s="3" t="s">
        <v>181</v>
      </c>
      <c r="F1200" s="3" t="s">
        <v>98</v>
      </c>
      <c r="G1200" s="3" t="s">
        <v>348</v>
      </c>
      <c r="H1200" s="3" t="s">
        <v>353</v>
      </c>
      <c r="I1200" s="3" t="s">
        <v>153</v>
      </c>
      <c r="J1200" s="3" t="s">
        <v>429</v>
      </c>
      <c r="K1200" s="169">
        <v>64.0</v>
      </c>
      <c r="L1200" s="169">
        <v>2.99042481078442</v>
      </c>
    </row>
    <row r="1201">
      <c r="A1201" s="3" t="s">
        <v>1845</v>
      </c>
      <c r="B1201" s="3" t="s">
        <v>1844</v>
      </c>
      <c r="C1201" s="3" t="s">
        <v>477</v>
      </c>
      <c r="D1201" s="3" t="s">
        <v>225</v>
      </c>
      <c r="E1201" s="3" t="s">
        <v>181</v>
      </c>
      <c r="F1201" s="3" t="s">
        <v>98</v>
      </c>
      <c r="G1201" s="3" t="s">
        <v>348</v>
      </c>
      <c r="H1201" s="3" t="s">
        <v>353</v>
      </c>
      <c r="I1201" s="3" t="s">
        <v>157</v>
      </c>
      <c r="J1201" s="3" t="s">
        <v>429</v>
      </c>
      <c r="K1201" s="169">
        <v>87.0</v>
      </c>
      <c r="L1201" s="169">
        <v>3.75387625791716</v>
      </c>
    </row>
    <row r="1202">
      <c r="A1202" s="3" t="s">
        <v>1846</v>
      </c>
      <c r="B1202" s="3" t="s">
        <v>1844</v>
      </c>
      <c r="C1202" s="3" t="s">
        <v>477</v>
      </c>
      <c r="D1202" s="3" t="s">
        <v>225</v>
      </c>
      <c r="E1202" s="3" t="s">
        <v>181</v>
      </c>
      <c r="F1202" s="3" t="s">
        <v>98</v>
      </c>
      <c r="G1202" s="3" t="s">
        <v>348</v>
      </c>
      <c r="H1202" s="3" t="s">
        <v>353</v>
      </c>
      <c r="I1202" s="3" t="s">
        <v>160</v>
      </c>
      <c r="J1202" s="3" t="s">
        <v>429</v>
      </c>
      <c r="K1202" s="169">
        <v>55.0</v>
      </c>
      <c r="L1202" s="169">
        <v>3.43574786478106</v>
      </c>
    </row>
    <row r="1203">
      <c r="A1203" s="3" t="s">
        <v>1847</v>
      </c>
      <c r="B1203" s="3" t="s">
        <v>1848</v>
      </c>
      <c r="C1203" s="3" t="s">
        <v>477</v>
      </c>
      <c r="D1203" s="3" t="s">
        <v>225</v>
      </c>
      <c r="E1203" s="3" t="s">
        <v>181</v>
      </c>
      <c r="F1203" s="3" t="s">
        <v>98</v>
      </c>
      <c r="G1203" s="3" t="s">
        <v>348</v>
      </c>
      <c r="H1203" s="3" t="s">
        <v>349</v>
      </c>
      <c r="I1203" s="3" t="s">
        <v>157</v>
      </c>
      <c r="J1203" s="3" t="s">
        <v>429</v>
      </c>
      <c r="K1203" s="169">
        <v>55.0</v>
      </c>
      <c r="L1203" s="169">
        <v>3.0994227794414</v>
      </c>
    </row>
    <row r="1204">
      <c r="A1204" s="3" t="s">
        <v>1849</v>
      </c>
      <c r="B1204" s="3" t="s">
        <v>1848</v>
      </c>
      <c r="C1204" s="3" t="s">
        <v>477</v>
      </c>
      <c r="D1204" s="3" t="s">
        <v>225</v>
      </c>
      <c r="E1204" s="3" t="s">
        <v>181</v>
      </c>
      <c r="F1204" s="3" t="s">
        <v>98</v>
      </c>
      <c r="G1204" s="3" t="s">
        <v>348</v>
      </c>
      <c r="H1204" s="3" t="s">
        <v>349</v>
      </c>
      <c r="I1204" s="3" t="s">
        <v>153</v>
      </c>
      <c r="J1204" s="3" t="s">
        <v>429</v>
      </c>
      <c r="K1204" s="169">
        <v>50.0</v>
      </c>
      <c r="L1204" s="169">
        <v>3.17165929049828</v>
      </c>
    </row>
    <row r="1205">
      <c r="A1205" s="3" t="s">
        <v>1850</v>
      </c>
      <c r="B1205" s="3" t="s">
        <v>1851</v>
      </c>
      <c r="C1205" s="3" t="s">
        <v>477</v>
      </c>
      <c r="D1205" s="3" t="s">
        <v>225</v>
      </c>
      <c r="E1205" s="3" t="s">
        <v>181</v>
      </c>
      <c r="F1205" s="3" t="s">
        <v>98</v>
      </c>
      <c r="G1205" s="3" t="s">
        <v>348</v>
      </c>
      <c r="H1205" s="3" t="s">
        <v>359</v>
      </c>
      <c r="I1205" s="3" t="s">
        <v>153</v>
      </c>
      <c r="J1205" s="3" t="s">
        <v>429</v>
      </c>
      <c r="K1205" s="169">
        <v>51.0</v>
      </c>
      <c r="L1205" s="169">
        <v>3.63509008594279</v>
      </c>
    </row>
    <row r="1206">
      <c r="A1206" s="3" t="s">
        <v>1852</v>
      </c>
      <c r="B1206" s="3" t="s">
        <v>1851</v>
      </c>
      <c r="C1206" s="3" t="s">
        <v>477</v>
      </c>
      <c r="D1206" s="3" t="s">
        <v>225</v>
      </c>
      <c r="E1206" s="3" t="s">
        <v>181</v>
      </c>
      <c r="F1206" s="3" t="s">
        <v>98</v>
      </c>
      <c r="G1206" s="3" t="s">
        <v>348</v>
      </c>
      <c r="H1206" s="3" t="s">
        <v>359</v>
      </c>
      <c r="I1206" s="3" t="s">
        <v>157</v>
      </c>
      <c r="J1206" s="3" t="s">
        <v>429</v>
      </c>
      <c r="K1206" s="169">
        <v>33.0</v>
      </c>
      <c r="L1206" s="169">
        <v>3.19239594529095</v>
      </c>
    </row>
    <row r="1207">
      <c r="A1207" s="3" t="s">
        <v>1853</v>
      </c>
      <c r="B1207" s="3" t="s">
        <v>1848</v>
      </c>
      <c r="C1207" s="3" t="s">
        <v>477</v>
      </c>
      <c r="D1207" s="3" t="s">
        <v>225</v>
      </c>
      <c r="E1207" s="3" t="s">
        <v>181</v>
      </c>
      <c r="F1207" s="3" t="s">
        <v>98</v>
      </c>
      <c r="G1207" s="3" t="s">
        <v>348</v>
      </c>
      <c r="H1207" s="3" t="s">
        <v>349</v>
      </c>
      <c r="I1207" s="3" t="s">
        <v>160</v>
      </c>
      <c r="J1207" s="3" t="s">
        <v>429</v>
      </c>
      <c r="K1207" s="169">
        <v>27.0</v>
      </c>
      <c r="L1207" s="169">
        <v>3.00726535831394</v>
      </c>
    </row>
    <row r="1208">
      <c r="A1208" s="3" t="s">
        <v>1854</v>
      </c>
      <c r="B1208" s="3" t="s">
        <v>1851</v>
      </c>
      <c r="C1208" s="3" t="s">
        <v>477</v>
      </c>
      <c r="D1208" s="3" t="s">
        <v>225</v>
      </c>
      <c r="E1208" s="3" t="s">
        <v>181</v>
      </c>
      <c r="F1208" s="3" t="s">
        <v>98</v>
      </c>
      <c r="G1208" s="3" t="s">
        <v>348</v>
      </c>
      <c r="H1208" s="3" t="s">
        <v>359</v>
      </c>
      <c r="I1208" s="3" t="s">
        <v>167</v>
      </c>
      <c r="J1208" s="3" t="s">
        <v>429</v>
      </c>
      <c r="K1208" s="169">
        <v>16.0</v>
      </c>
      <c r="L1208" s="169">
        <v>2.45411339519619</v>
      </c>
    </row>
    <row r="1209">
      <c r="A1209" s="3" t="s">
        <v>1855</v>
      </c>
      <c r="B1209" s="3" t="s">
        <v>1848</v>
      </c>
      <c r="C1209" s="3" t="s">
        <v>477</v>
      </c>
      <c r="D1209" s="3" t="s">
        <v>225</v>
      </c>
      <c r="E1209" s="3" t="s">
        <v>181</v>
      </c>
      <c r="F1209" s="3" t="s">
        <v>98</v>
      </c>
      <c r="G1209" s="3" t="s">
        <v>348</v>
      </c>
      <c r="H1209" s="3" t="s">
        <v>349</v>
      </c>
      <c r="I1209" s="3" t="s">
        <v>165</v>
      </c>
      <c r="J1209" s="3" t="s">
        <v>429</v>
      </c>
      <c r="K1209" s="169">
        <v>76.0</v>
      </c>
      <c r="L1209" s="169">
        <v>3.77019010686933</v>
      </c>
    </row>
    <row r="1210">
      <c r="A1210" s="3" t="s">
        <v>1856</v>
      </c>
      <c r="B1210" s="3" t="s">
        <v>1844</v>
      </c>
      <c r="C1210" s="3" t="s">
        <v>477</v>
      </c>
      <c r="D1210" s="3" t="s">
        <v>225</v>
      </c>
      <c r="E1210" s="3" t="s">
        <v>181</v>
      </c>
      <c r="F1210" s="3" t="s">
        <v>98</v>
      </c>
      <c r="G1210" s="3" t="s">
        <v>348</v>
      </c>
      <c r="H1210" s="3" t="s">
        <v>353</v>
      </c>
      <c r="I1210" s="3" t="s">
        <v>355</v>
      </c>
      <c r="J1210" s="3" t="s">
        <v>429</v>
      </c>
      <c r="K1210" s="169">
        <v>29.0</v>
      </c>
      <c r="L1210" s="169">
        <v>2.99783517147009</v>
      </c>
    </row>
    <row r="1211">
      <c r="A1211" s="3" t="s">
        <v>1857</v>
      </c>
      <c r="B1211" s="3" t="s">
        <v>1851</v>
      </c>
      <c r="C1211" s="3" t="s">
        <v>477</v>
      </c>
      <c r="D1211" s="3" t="s">
        <v>225</v>
      </c>
      <c r="E1211" s="3" t="s">
        <v>181</v>
      </c>
      <c r="F1211" s="3" t="s">
        <v>98</v>
      </c>
      <c r="G1211" s="3" t="s">
        <v>348</v>
      </c>
      <c r="H1211" s="3" t="s">
        <v>359</v>
      </c>
      <c r="I1211" s="3" t="s">
        <v>160</v>
      </c>
      <c r="J1211" s="3" t="s">
        <v>429</v>
      </c>
      <c r="K1211" s="169">
        <v>0.0</v>
      </c>
      <c r="L1211" s="169">
        <v>0.0</v>
      </c>
    </row>
    <row r="1212">
      <c r="A1212" s="3" t="s">
        <v>1858</v>
      </c>
      <c r="B1212" s="3" t="s">
        <v>1848</v>
      </c>
      <c r="C1212" s="3" t="s">
        <v>477</v>
      </c>
      <c r="D1212" s="3" t="s">
        <v>225</v>
      </c>
      <c r="E1212" s="3" t="s">
        <v>181</v>
      </c>
      <c r="F1212" s="3" t="s">
        <v>98</v>
      </c>
      <c r="G1212" s="3" t="s">
        <v>348</v>
      </c>
      <c r="H1212" s="3" t="s">
        <v>349</v>
      </c>
      <c r="I1212" s="3" t="s">
        <v>355</v>
      </c>
      <c r="J1212" s="3" t="s">
        <v>429</v>
      </c>
      <c r="K1212" s="169">
        <v>0.0</v>
      </c>
      <c r="L1212" s="169">
        <v>0.0</v>
      </c>
    </row>
    <row r="1213">
      <c r="A1213" s="3" t="s">
        <v>1859</v>
      </c>
      <c r="B1213" s="3" t="s">
        <v>1844</v>
      </c>
      <c r="C1213" s="3" t="s">
        <v>477</v>
      </c>
      <c r="D1213" s="3" t="s">
        <v>225</v>
      </c>
      <c r="E1213" s="3" t="s">
        <v>181</v>
      </c>
      <c r="F1213" s="3" t="s">
        <v>98</v>
      </c>
      <c r="G1213" s="3" t="s">
        <v>348</v>
      </c>
      <c r="H1213" s="3" t="s">
        <v>353</v>
      </c>
      <c r="I1213" s="3" t="s">
        <v>167</v>
      </c>
      <c r="J1213" s="3" t="s">
        <v>429</v>
      </c>
      <c r="K1213" s="169">
        <v>0.0</v>
      </c>
      <c r="L1213" s="169">
        <v>0.0</v>
      </c>
    </row>
    <row r="1214">
      <c r="A1214" s="3" t="s">
        <v>1860</v>
      </c>
      <c r="B1214" s="3" t="s">
        <v>1851</v>
      </c>
      <c r="C1214" s="3" t="s">
        <v>477</v>
      </c>
      <c r="D1214" s="3" t="s">
        <v>225</v>
      </c>
      <c r="E1214" s="3" t="s">
        <v>181</v>
      </c>
      <c r="F1214" s="3" t="s">
        <v>98</v>
      </c>
      <c r="G1214" s="3" t="s">
        <v>348</v>
      </c>
      <c r="H1214" s="3" t="s">
        <v>359</v>
      </c>
      <c r="I1214" s="3" t="s">
        <v>355</v>
      </c>
      <c r="J1214" s="3" t="s">
        <v>429</v>
      </c>
      <c r="K1214" s="169">
        <v>0.0</v>
      </c>
      <c r="L1214" s="169">
        <v>0.0</v>
      </c>
    </row>
    <row r="1215">
      <c r="A1215" s="3" t="s">
        <v>1861</v>
      </c>
      <c r="B1215" s="3" t="s">
        <v>1848</v>
      </c>
      <c r="C1215" s="3" t="s">
        <v>477</v>
      </c>
      <c r="D1215" s="3" t="s">
        <v>225</v>
      </c>
      <c r="E1215" s="3" t="s">
        <v>181</v>
      </c>
      <c r="F1215" s="3" t="s">
        <v>98</v>
      </c>
      <c r="G1215" s="3" t="s">
        <v>348</v>
      </c>
      <c r="H1215" s="3" t="s">
        <v>349</v>
      </c>
      <c r="I1215" s="3" t="s">
        <v>167</v>
      </c>
      <c r="J1215" s="3" t="s">
        <v>429</v>
      </c>
      <c r="K1215" s="169">
        <v>0.0</v>
      </c>
      <c r="L1215" s="169">
        <v>0.0</v>
      </c>
    </row>
    <row r="1216">
      <c r="A1216" s="3" t="s">
        <v>1862</v>
      </c>
      <c r="B1216" s="3" t="s">
        <v>1851</v>
      </c>
      <c r="C1216" s="3" t="s">
        <v>477</v>
      </c>
      <c r="D1216" s="3" t="s">
        <v>225</v>
      </c>
      <c r="E1216" s="3" t="s">
        <v>181</v>
      </c>
      <c r="F1216" s="3" t="s">
        <v>98</v>
      </c>
      <c r="G1216" s="3" t="s">
        <v>348</v>
      </c>
      <c r="H1216" s="3" t="s">
        <v>359</v>
      </c>
      <c r="I1216" s="3" t="s">
        <v>165</v>
      </c>
      <c r="J1216" s="3" t="s">
        <v>429</v>
      </c>
      <c r="K1216" s="169">
        <v>0.0</v>
      </c>
      <c r="L1216" s="169">
        <v>0.0</v>
      </c>
    </row>
    <row r="1217">
      <c r="A1217" s="3" t="s">
        <v>1863</v>
      </c>
      <c r="B1217" s="3" t="s">
        <v>1844</v>
      </c>
      <c r="C1217" s="3" t="s">
        <v>477</v>
      </c>
      <c r="D1217" s="3" t="s">
        <v>225</v>
      </c>
      <c r="E1217" s="3" t="s">
        <v>181</v>
      </c>
      <c r="F1217" s="3" t="s">
        <v>98</v>
      </c>
      <c r="G1217" s="3" t="s">
        <v>348</v>
      </c>
      <c r="H1217" s="3" t="s">
        <v>353</v>
      </c>
      <c r="I1217" s="3" t="s">
        <v>165</v>
      </c>
      <c r="J1217" s="3" t="s">
        <v>429</v>
      </c>
      <c r="K1217" s="169">
        <v>0.0</v>
      </c>
      <c r="L1217" s="169">
        <v>0.0</v>
      </c>
    </row>
    <row r="1218">
      <c r="A1218" s="3" t="s">
        <v>1864</v>
      </c>
      <c r="B1218" s="3" t="s">
        <v>1865</v>
      </c>
      <c r="C1218" s="3" t="s">
        <v>477</v>
      </c>
      <c r="D1218" s="3" t="s">
        <v>225</v>
      </c>
      <c r="E1218" s="3" t="s">
        <v>181</v>
      </c>
      <c r="F1218" s="3" t="s">
        <v>98</v>
      </c>
      <c r="G1218" s="3" t="s">
        <v>356</v>
      </c>
      <c r="H1218" s="3" t="s">
        <v>376</v>
      </c>
      <c r="I1218" s="3" t="s">
        <v>160</v>
      </c>
      <c r="J1218" s="3" t="s">
        <v>429</v>
      </c>
      <c r="K1218" s="169">
        <v>56.0</v>
      </c>
      <c r="L1218" s="169">
        <v>3.08686967726867</v>
      </c>
    </row>
    <row r="1219">
      <c r="A1219" s="3" t="s">
        <v>1866</v>
      </c>
      <c r="B1219" s="3" t="s">
        <v>1865</v>
      </c>
      <c r="C1219" s="3" t="s">
        <v>477</v>
      </c>
      <c r="D1219" s="3" t="s">
        <v>225</v>
      </c>
      <c r="E1219" s="3" t="s">
        <v>181</v>
      </c>
      <c r="F1219" s="3" t="s">
        <v>98</v>
      </c>
      <c r="G1219" s="3" t="s">
        <v>356</v>
      </c>
      <c r="H1219" s="3" t="s">
        <v>376</v>
      </c>
      <c r="I1219" s="3" t="s">
        <v>167</v>
      </c>
      <c r="J1219" s="3" t="s">
        <v>429</v>
      </c>
      <c r="K1219" s="169">
        <v>72.0</v>
      </c>
      <c r="L1219" s="169">
        <v>3.8041922809957</v>
      </c>
    </row>
    <row r="1220">
      <c r="A1220" s="3" t="s">
        <v>1867</v>
      </c>
      <c r="B1220" s="3" t="s">
        <v>1868</v>
      </c>
      <c r="C1220" s="3" t="s">
        <v>477</v>
      </c>
      <c r="D1220" s="3" t="s">
        <v>225</v>
      </c>
      <c r="E1220" s="3" t="s">
        <v>181</v>
      </c>
      <c r="F1220" s="3" t="s">
        <v>98</v>
      </c>
      <c r="G1220" s="3" t="s">
        <v>356</v>
      </c>
      <c r="H1220" s="3" t="s">
        <v>454</v>
      </c>
      <c r="I1220" s="3" t="s">
        <v>167</v>
      </c>
      <c r="J1220" s="3" t="s">
        <v>429</v>
      </c>
      <c r="K1220" s="169">
        <v>25.0</v>
      </c>
      <c r="L1220" s="169">
        <v>2.52272267650671</v>
      </c>
    </row>
    <row r="1221">
      <c r="A1221" s="3" t="s">
        <v>1869</v>
      </c>
      <c r="B1221" s="3" t="s">
        <v>1868</v>
      </c>
      <c r="C1221" s="3" t="s">
        <v>477</v>
      </c>
      <c r="D1221" s="3" t="s">
        <v>225</v>
      </c>
      <c r="E1221" s="3" t="s">
        <v>181</v>
      </c>
      <c r="F1221" s="3" t="s">
        <v>98</v>
      </c>
      <c r="G1221" s="3" t="s">
        <v>356</v>
      </c>
      <c r="H1221" s="3" t="s">
        <v>454</v>
      </c>
      <c r="I1221" s="3" t="s">
        <v>153</v>
      </c>
      <c r="J1221" s="3" t="s">
        <v>429</v>
      </c>
      <c r="K1221" s="169">
        <v>78.0</v>
      </c>
      <c r="L1221" s="169">
        <v>3.69722153426246</v>
      </c>
    </row>
    <row r="1222">
      <c r="A1222" s="3" t="s">
        <v>1870</v>
      </c>
      <c r="B1222" s="3" t="s">
        <v>1868</v>
      </c>
      <c r="C1222" s="3" t="s">
        <v>477</v>
      </c>
      <c r="D1222" s="3" t="s">
        <v>225</v>
      </c>
      <c r="E1222" s="3" t="s">
        <v>181</v>
      </c>
      <c r="F1222" s="3" t="s">
        <v>98</v>
      </c>
      <c r="G1222" s="3" t="s">
        <v>356</v>
      </c>
      <c r="H1222" s="3" t="s">
        <v>454</v>
      </c>
      <c r="I1222" s="3" t="s">
        <v>157</v>
      </c>
      <c r="J1222" s="3" t="s">
        <v>429</v>
      </c>
      <c r="K1222" s="169">
        <v>89.0</v>
      </c>
      <c r="L1222" s="169">
        <v>4.09727736050088</v>
      </c>
    </row>
    <row r="1223">
      <c r="A1223" s="3" t="s">
        <v>1871</v>
      </c>
      <c r="B1223" s="3" t="s">
        <v>1865</v>
      </c>
      <c r="C1223" s="3" t="s">
        <v>477</v>
      </c>
      <c r="D1223" s="3" t="s">
        <v>225</v>
      </c>
      <c r="E1223" s="3" t="s">
        <v>181</v>
      </c>
      <c r="F1223" s="3" t="s">
        <v>98</v>
      </c>
      <c r="G1223" s="3" t="s">
        <v>356</v>
      </c>
      <c r="H1223" s="3" t="s">
        <v>376</v>
      </c>
      <c r="I1223" s="3" t="s">
        <v>153</v>
      </c>
      <c r="J1223" s="3" t="s">
        <v>429</v>
      </c>
      <c r="K1223" s="169">
        <v>37.0</v>
      </c>
      <c r="L1223" s="169">
        <v>3.15062945040026</v>
      </c>
    </row>
    <row r="1224">
      <c r="A1224" s="3" t="s">
        <v>1872</v>
      </c>
      <c r="B1224" s="3" t="s">
        <v>1868</v>
      </c>
      <c r="C1224" s="3" t="s">
        <v>477</v>
      </c>
      <c r="D1224" s="3" t="s">
        <v>225</v>
      </c>
      <c r="E1224" s="3" t="s">
        <v>181</v>
      </c>
      <c r="F1224" s="3" t="s">
        <v>98</v>
      </c>
      <c r="G1224" s="3" t="s">
        <v>356</v>
      </c>
      <c r="H1224" s="3" t="s">
        <v>454</v>
      </c>
      <c r="I1224" s="3" t="s">
        <v>165</v>
      </c>
      <c r="J1224" s="3" t="s">
        <v>429</v>
      </c>
      <c r="K1224" s="169">
        <v>18.0</v>
      </c>
      <c r="L1224" s="169">
        <v>2.14560977171657</v>
      </c>
    </row>
    <row r="1225">
      <c r="A1225" s="3" t="s">
        <v>1873</v>
      </c>
      <c r="B1225" s="3" t="s">
        <v>1865</v>
      </c>
      <c r="C1225" s="3" t="s">
        <v>477</v>
      </c>
      <c r="D1225" s="3" t="s">
        <v>225</v>
      </c>
      <c r="E1225" s="3" t="s">
        <v>181</v>
      </c>
      <c r="F1225" s="3" t="s">
        <v>98</v>
      </c>
      <c r="G1225" s="3" t="s">
        <v>356</v>
      </c>
      <c r="H1225" s="3" t="s">
        <v>376</v>
      </c>
      <c r="I1225" s="3" t="s">
        <v>355</v>
      </c>
      <c r="J1225" s="3" t="s">
        <v>429</v>
      </c>
      <c r="K1225" s="169">
        <v>0.0</v>
      </c>
      <c r="L1225" s="169">
        <v>0.0</v>
      </c>
    </row>
    <row r="1226">
      <c r="A1226" s="3" t="s">
        <v>1874</v>
      </c>
      <c r="B1226" s="3" t="s">
        <v>1865</v>
      </c>
      <c r="C1226" s="3" t="s">
        <v>477</v>
      </c>
      <c r="D1226" s="3" t="s">
        <v>225</v>
      </c>
      <c r="E1226" s="3" t="s">
        <v>181</v>
      </c>
      <c r="F1226" s="3" t="s">
        <v>98</v>
      </c>
      <c r="G1226" s="3" t="s">
        <v>356</v>
      </c>
      <c r="H1226" s="3" t="s">
        <v>376</v>
      </c>
      <c r="I1226" s="3" t="s">
        <v>157</v>
      </c>
      <c r="J1226" s="3" t="s">
        <v>429</v>
      </c>
      <c r="K1226" s="169">
        <v>0.0</v>
      </c>
      <c r="L1226" s="169">
        <v>0.0</v>
      </c>
    </row>
    <row r="1227">
      <c r="A1227" s="3" t="s">
        <v>1875</v>
      </c>
      <c r="B1227" s="3" t="s">
        <v>1865</v>
      </c>
      <c r="C1227" s="3" t="s">
        <v>477</v>
      </c>
      <c r="D1227" s="3" t="s">
        <v>225</v>
      </c>
      <c r="E1227" s="3" t="s">
        <v>181</v>
      </c>
      <c r="F1227" s="3" t="s">
        <v>98</v>
      </c>
      <c r="G1227" s="3" t="s">
        <v>356</v>
      </c>
      <c r="H1227" s="3" t="s">
        <v>376</v>
      </c>
      <c r="I1227" s="3" t="s">
        <v>165</v>
      </c>
      <c r="J1227" s="3" t="s">
        <v>429</v>
      </c>
      <c r="K1227" s="169">
        <v>0.0</v>
      </c>
      <c r="L1227" s="169">
        <v>0.0</v>
      </c>
    </row>
    <row r="1228">
      <c r="A1228" s="3" t="s">
        <v>1876</v>
      </c>
      <c r="B1228" s="3" t="s">
        <v>1868</v>
      </c>
      <c r="C1228" s="3" t="s">
        <v>477</v>
      </c>
      <c r="D1228" s="3" t="s">
        <v>225</v>
      </c>
      <c r="E1228" s="3" t="s">
        <v>181</v>
      </c>
      <c r="F1228" s="3" t="s">
        <v>98</v>
      </c>
      <c r="G1228" s="3" t="s">
        <v>356</v>
      </c>
      <c r="H1228" s="3" t="s">
        <v>454</v>
      </c>
      <c r="I1228" s="3" t="s">
        <v>160</v>
      </c>
      <c r="J1228" s="3" t="s">
        <v>429</v>
      </c>
      <c r="K1228" s="169">
        <v>0.0</v>
      </c>
      <c r="L1228" s="169">
        <v>0.0</v>
      </c>
    </row>
    <row r="1229">
      <c r="A1229" s="3" t="s">
        <v>1877</v>
      </c>
      <c r="B1229" s="3" t="s">
        <v>1868</v>
      </c>
      <c r="C1229" s="3" t="s">
        <v>477</v>
      </c>
      <c r="D1229" s="3" t="s">
        <v>225</v>
      </c>
      <c r="E1229" s="3" t="s">
        <v>181</v>
      </c>
      <c r="F1229" s="3" t="s">
        <v>98</v>
      </c>
      <c r="G1229" s="3" t="s">
        <v>356</v>
      </c>
      <c r="H1229" s="3" t="s">
        <v>454</v>
      </c>
      <c r="I1229" s="3" t="s">
        <v>355</v>
      </c>
      <c r="J1229" s="3" t="s">
        <v>429</v>
      </c>
      <c r="K1229" s="169">
        <v>0.0</v>
      </c>
      <c r="L1229" s="169">
        <v>0.0</v>
      </c>
    </row>
    <row r="1230">
      <c r="A1230" s="3" t="s">
        <v>1878</v>
      </c>
      <c r="B1230" s="3" t="s">
        <v>1879</v>
      </c>
      <c r="C1230" s="3" t="s">
        <v>477</v>
      </c>
      <c r="D1230" s="3" t="s">
        <v>225</v>
      </c>
      <c r="E1230" s="3" t="s">
        <v>181</v>
      </c>
      <c r="F1230" s="3" t="s">
        <v>98</v>
      </c>
      <c r="H1230" s="3" t="s">
        <v>134</v>
      </c>
      <c r="I1230" s="3" t="s">
        <v>139</v>
      </c>
      <c r="J1230" s="3" t="s">
        <v>429</v>
      </c>
      <c r="K1230" s="169">
        <v>50.0</v>
      </c>
      <c r="L1230" s="169">
        <v>3.22567963048201</v>
      </c>
    </row>
    <row r="1231">
      <c r="A1231" s="3" t="s">
        <v>1880</v>
      </c>
      <c r="B1231" s="3" t="s">
        <v>1879</v>
      </c>
      <c r="C1231" s="3" t="s">
        <v>477</v>
      </c>
      <c r="D1231" s="3" t="s">
        <v>225</v>
      </c>
      <c r="E1231" s="3" t="s">
        <v>181</v>
      </c>
      <c r="F1231" s="3" t="s">
        <v>98</v>
      </c>
      <c r="H1231" s="3" t="s">
        <v>134</v>
      </c>
      <c r="I1231" s="3" t="s">
        <v>141</v>
      </c>
      <c r="J1231" s="3" t="s">
        <v>429</v>
      </c>
      <c r="K1231" s="169">
        <v>54.0</v>
      </c>
      <c r="L1231" s="169">
        <v>3.56009993209168</v>
      </c>
    </row>
    <row r="1232">
      <c r="A1232" s="3" t="s">
        <v>1881</v>
      </c>
      <c r="B1232" s="3" t="s">
        <v>1879</v>
      </c>
      <c r="C1232" s="3" t="s">
        <v>477</v>
      </c>
      <c r="D1232" s="3" t="s">
        <v>225</v>
      </c>
      <c r="E1232" s="3" t="s">
        <v>181</v>
      </c>
      <c r="F1232" s="3" t="s">
        <v>98</v>
      </c>
      <c r="H1232" s="3" t="s">
        <v>134</v>
      </c>
      <c r="I1232" s="3" t="s">
        <v>144</v>
      </c>
      <c r="J1232" s="3" t="s">
        <v>429</v>
      </c>
      <c r="K1232" s="169">
        <v>48.0</v>
      </c>
      <c r="L1232" s="169">
        <v>3.72998692514664</v>
      </c>
    </row>
    <row r="1233">
      <c r="A1233" s="3" t="s">
        <v>1882</v>
      </c>
      <c r="B1233" s="3" t="s">
        <v>1883</v>
      </c>
      <c r="C1233" s="3" t="s">
        <v>477</v>
      </c>
      <c r="D1233" s="3" t="s">
        <v>225</v>
      </c>
      <c r="E1233" s="3" t="s">
        <v>181</v>
      </c>
      <c r="F1233" s="3" t="s">
        <v>98</v>
      </c>
      <c r="H1233" s="3" t="s">
        <v>148</v>
      </c>
      <c r="I1233" s="3" t="s">
        <v>141</v>
      </c>
      <c r="J1233" s="3" t="s">
        <v>429</v>
      </c>
      <c r="K1233" s="169">
        <v>41.0</v>
      </c>
      <c r="L1233" s="169">
        <v>2.62788099766215</v>
      </c>
    </row>
    <row r="1234">
      <c r="A1234" s="3" t="s">
        <v>1884</v>
      </c>
      <c r="B1234" s="3" t="s">
        <v>1883</v>
      </c>
      <c r="C1234" s="3" t="s">
        <v>477</v>
      </c>
      <c r="D1234" s="3" t="s">
        <v>225</v>
      </c>
      <c r="E1234" s="3" t="s">
        <v>181</v>
      </c>
      <c r="F1234" s="3" t="s">
        <v>98</v>
      </c>
      <c r="H1234" s="3" t="s">
        <v>148</v>
      </c>
      <c r="I1234" s="3" t="s">
        <v>149</v>
      </c>
      <c r="J1234" s="3" t="s">
        <v>429</v>
      </c>
      <c r="K1234" s="169">
        <v>57.0</v>
      </c>
      <c r="L1234" s="169">
        <v>3.17424973475101</v>
      </c>
    </row>
    <row r="1235">
      <c r="A1235" s="3" t="s">
        <v>1885</v>
      </c>
      <c r="B1235" s="3" t="s">
        <v>1879</v>
      </c>
      <c r="C1235" s="3" t="s">
        <v>477</v>
      </c>
      <c r="D1235" s="3" t="s">
        <v>225</v>
      </c>
      <c r="E1235" s="3" t="s">
        <v>181</v>
      </c>
      <c r="F1235" s="3" t="s">
        <v>98</v>
      </c>
      <c r="H1235" s="3" t="s">
        <v>134</v>
      </c>
      <c r="I1235" s="3" t="s">
        <v>146</v>
      </c>
      <c r="J1235" s="3" t="s">
        <v>429</v>
      </c>
      <c r="K1235" s="169">
        <v>0.0</v>
      </c>
      <c r="L1235" s="169">
        <v>0.0</v>
      </c>
    </row>
    <row r="1236">
      <c r="A1236" s="3" t="s">
        <v>1886</v>
      </c>
      <c r="B1236" s="3" t="s">
        <v>1887</v>
      </c>
      <c r="C1236" s="3" t="s">
        <v>477</v>
      </c>
      <c r="D1236" s="3" t="s">
        <v>225</v>
      </c>
      <c r="E1236" s="3" t="s">
        <v>181</v>
      </c>
      <c r="F1236" s="3" t="s">
        <v>98</v>
      </c>
      <c r="H1236" s="3" t="s">
        <v>171</v>
      </c>
      <c r="I1236" s="3" t="s">
        <v>172</v>
      </c>
      <c r="J1236" s="3" t="s">
        <v>429</v>
      </c>
      <c r="K1236" s="169">
        <v>0.0</v>
      </c>
      <c r="L1236" s="169">
        <v>0.0</v>
      </c>
    </row>
    <row r="1237">
      <c r="A1237" s="3" t="s">
        <v>1888</v>
      </c>
      <c r="B1237" s="3" t="s">
        <v>1889</v>
      </c>
      <c r="C1237" s="3" t="s">
        <v>428</v>
      </c>
      <c r="D1237" s="3" t="s">
        <v>243</v>
      </c>
      <c r="E1237" s="3" t="s">
        <v>244</v>
      </c>
      <c r="F1237" s="3" t="s">
        <v>64</v>
      </c>
      <c r="G1237" s="3" t="s">
        <v>348</v>
      </c>
      <c r="H1237" s="3" t="s">
        <v>349</v>
      </c>
      <c r="I1237" s="3" t="s">
        <v>153</v>
      </c>
      <c r="J1237" s="3" t="s">
        <v>396</v>
      </c>
      <c r="K1237" s="169">
        <v>55.0</v>
      </c>
      <c r="L1237" s="169">
        <v>2.97489044923765</v>
      </c>
    </row>
    <row r="1238">
      <c r="A1238" s="3" t="s">
        <v>1890</v>
      </c>
      <c r="B1238" s="3" t="s">
        <v>1889</v>
      </c>
      <c r="C1238" s="3" t="s">
        <v>428</v>
      </c>
      <c r="D1238" s="3" t="s">
        <v>243</v>
      </c>
      <c r="E1238" s="3" t="s">
        <v>244</v>
      </c>
      <c r="F1238" s="3" t="s">
        <v>64</v>
      </c>
      <c r="G1238" s="3" t="s">
        <v>348</v>
      </c>
      <c r="H1238" s="3" t="s">
        <v>349</v>
      </c>
      <c r="I1238" s="3" t="s">
        <v>165</v>
      </c>
      <c r="J1238" s="3" t="s">
        <v>396</v>
      </c>
      <c r="K1238" s="169">
        <v>58.0</v>
      </c>
      <c r="L1238" s="169">
        <v>3.22480973587336</v>
      </c>
    </row>
    <row r="1239">
      <c r="A1239" s="3" t="s">
        <v>1891</v>
      </c>
      <c r="B1239" s="3" t="s">
        <v>1889</v>
      </c>
      <c r="C1239" s="3" t="s">
        <v>428</v>
      </c>
      <c r="D1239" s="3" t="s">
        <v>243</v>
      </c>
      <c r="E1239" s="3" t="s">
        <v>244</v>
      </c>
      <c r="F1239" s="3" t="s">
        <v>64</v>
      </c>
      <c r="G1239" s="3" t="s">
        <v>348</v>
      </c>
      <c r="H1239" s="3" t="s">
        <v>349</v>
      </c>
      <c r="I1239" s="3" t="s">
        <v>160</v>
      </c>
      <c r="J1239" s="3" t="s">
        <v>396</v>
      </c>
      <c r="K1239" s="169">
        <v>44.0</v>
      </c>
      <c r="L1239" s="169">
        <v>2.92808393204429</v>
      </c>
    </row>
    <row r="1240">
      <c r="A1240" s="3" t="s">
        <v>1892</v>
      </c>
      <c r="B1240" s="3" t="s">
        <v>1893</v>
      </c>
      <c r="C1240" s="3" t="s">
        <v>428</v>
      </c>
      <c r="D1240" s="3" t="s">
        <v>243</v>
      </c>
      <c r="E1240" s="3" t="s">
        <v>244</v>
      </c>
      <c r="F1240" s="3" t="s">
        <v>64</v>
      </c>
      <c r="G1240" s="3" t="s">
        <v>348</v>
      </c>
      <c r="H1240" s="3" t="s">
        <v>353</v>
      </c>
      <c r="I1240" s="3" t="s">
        <v>153</v>
      </c>
      <c r="J1240" s="3" t="s">
        <v>396</v>
      </c>
      <c r="K1240" s="169">
        <v>32.0</v>
      </c>
      <c r="L1240" s="169">
        <v>2.51527640566666</v>
      </c>
    </row>
    <row r="1241">
      <c r="A1241" s="3" t="s">
        <v>1894</v>
      </c>
      <c r="B1241" s="3" t="s">
        <v>1895</v>
      </c>
      <c r="C1241" s="3" t="s">
        <v>428</v>
      </c>
      <c r="D1241" s="3" t="s">
        <v>243</v>
      </c>
      <c r="E1241" s="3" t="s">
        <v>244</v>
      </c>
      <c r="F1241" s="3" t="s">
        <v>64</v>
      </c>
      <c r="G1241" s="3" t="s">
        <v>348</v>
      </c>
      <c r="H1241" s="3" t="s">
        <v>359</v>
      </c>
      <c r="I1241" s="3" t="s">
        <v>165</v>
      </c>
      <c r="J1241" s="3" t="s">
        <v>396</v>
      </c>
      <c r="K1241" s="169">
        <v>59.0</v>
      </c>
      <c r="L1241" s="169">
        <v>3.51645421277829</v>
      </c>
    </row>
    <row r="1242">
      <c r="A1242" s="3" t="s">
        <v>1896</v>
      </c>
      <c r="B1242" s="3" t="s">
        <v>1895</v>
      </c>
      <c r="C1242" s="3" t="s">
        <v>428</v>
      </c>
      <c r="D1242" s="3" t="s">
        <v>243</v>
      </c>
      <c r="E1242" s="3" t="s">
        <v>244</v>
      </c>
      <c r="F1242" s="3" t="s">
        <v>64</v>
      </c>
      <c r="G1242" s="3" t="s">
        <v>348</v>
      </c>
      <c r="H1242" s="3" t="s">
        <v>359</v>
      </c>
      <c r="I1242" s="3" t="s">
        <v>153</v>
      </c>
      <c r="J1242" s="3" t="s">
        <v>396</v>
      </c>
      <c r="K1242" s="169">
        <v>39.0</v>
      </c>
      <c r="L1242" s="169">
        <v>2.96222666917726</v>
      </c>
    </row>
    <row r="1243">
      <c r="A1243" s="3" t="s">
        <v>1897</v>
      </c>
      <c r="B1243" s="3" t="s">
        <v>1895</v>
      </c>
      <c r="C1243" s="3" t="s">
        <v>428</v>
      </c>
      <c r="D1243" s="3" t="s">
        <v>243</v>
      </c>
      <c r="E1243" s="3" t="s">
        <v>244</v>
      </c>
      <c r="F1243" s="3" t="s">
        <v>64</v>
      </c>
      <c r="G1243" s="3" t="s">
        <v>348</v>
      </c>
      <c r="H1243" s="3" t="s">
        <v>359</v>
      </c>
      <c r="I1243" s="3" t="s">
        <v>160</v>
      </c>
      <c r="J1243" s="3" t="s">
        <v>396</v>
      </c>
      <c r="K1243" s="169">
        <v>53.0</v>
      </c>
      <c r="L1243" s="169">
        <v>2.9745314228947</v>
      </c>
    </row>
    <row r="1244">
      <c r="A1244" s="3" t="s">
        <v>1898</v>
      </c>
      <c r="B1244" s="3" t="s">
        <v>1893</v>
      </c>
      <c r="C1244" s="3" t="s">
        <v>428</v>
      </c>
      <c r="D1244" s="3" t="s">
        <v>243</v>
      </c>
      <c r="E1244" s="3" t="s">
        <v>244</v>
      </c>
      <c r="F1244" s="3" t="s">
        <v>64</v>
      </c>
      <c r="G1244" s="3" t="s">
        <v>348</v>
      </c>
      <c r="H1244" s="3" t="s">
        <v>353</v>
      </c>
      <c r="I1244" s="3" t="s">
        <v>157</v>
      </c>
      <c r="J1244" s="3" t="s">
        <v>396</v>
      </c>
      <c r="K1244" s="169">
        <v>41.0</v>
      </c>
      <c r="L1244" s="169">
        <v>2.98455650505639</v>
      </c>
    </row>
    <row r="1245">
      <c r="A1245" s="3" t="s">
        <v>1899</v>
      </c>
      <c r="B1245" s="3" t="s">
        <v>1889</v>
      </c>
      <c r="C1245" s="3" t="s">
        <v>428</v>
      </c>
      <c r="D1245" s="3" t="s">
        <v>243</v>
      </c>
      <c r="E1245" s="3" t="s">
        <v>244</v>
      </c>
      <c r="F1245" s="3" t="s">
        <v>64</v>
      </c>
      <c r="G1245" s="3" t="s">
        <v>348</v>
      </c>
      <c r="H1245" s="3" t="s">
        <v>349</v>
      </c>
      <c r="I1245" s="3" t="s">
        <v>157</v>
      </c>
      <c r="J1245" s="3" t="s">
        <v>396</v>
      </c>
      <c r="K1245" s="169">
        <v>25.0</v>
      </c>
      <c r="L1245" s="169">
        <v>2.60551496048572</v>
      </c>
    </row>
    <row r="1246">
      <c r="A1246" s="3" t="s">
        <v>1900</v>
      </c>
      <c r="B1246" s="3" t="s">
        <v>1893</v>
      </c>
      <c r="C1246" s="3" t="s">
        <v>428</v>
      </c>
      <c r="D1246" s="3" t="s">
        <v>243</v>
      </c>
      <c r="E1246" s="3" t="s">
        <v>244</v>
      </c>
      <c r="F1246" s="3" t="s">
        <v>64</v>
      </c>
      <c r="G1246" s="3" t="s">
        <v>348</v>
      </c>
      <c r="H1246" s="3" t="s">
        <v>353</v>
      </c>
      <c r="I1246" s="3" t="s">
        <v>167</v>
      </c>
      <c r="J1246" s="3" t="s">
        <v>396</v>
      </c>
      <c r="K1246" s="169">
        <v>43.0</v>
      </c>
      <c r="L1246" s="169">
        <v>2.84007214133451</v>
      </c>
    </row>
    <row r="1247">
      <c r="A1247" s="3" t="s">
        <v>1901</v>
      </c>
      <c r="B1247" s="3" t="s">
        <v>1893</v>
      </c>
      <c r="C1247" s="3" t="s">
        <v>428</v>
      </c>
      <c r="D1247" s="3" t="s">
        <v>243</v>
      </c>
      <c r="E1247" s="3" t="s">
        <v>244</v>
      </c>
      <c r="F1247" s="3" t="s">
        <v>64</v>
      </c>
      <c r="G1247" s="3" t="s">
        <v>348</v>
      </c>
      <c r="H1247" s="3" t="s">
        <v>353</v>
      </c>
      <c r="I1247" s="3" t="s">
        <v>165</v>
      </c>
      <c r="J1247" s="3" t="s">
        <v>396</v>
      </c>
      <c r="K1247" s="169">
        <v>35.0</v>
      </c>
      <c r="L1247" s="169">
        <v>2.01208447759376</v>
      </c>
    </row>
    <row r="1248">
      <c r="A1248" s="3" t="s">
        <v>1902</v>
      </c>
      <c r="B1248" s="3" t="s">
        <v>1893</v>
      </c>
      <c r="C1248" s="3" t="s">
        <v>428</v>
      </c>
      <c r="D1248" s="3" t="s">
        <v>243</v>
      </c>
      <c r="E1248" s="3" t="s">
        <v>244</v>
      </c>
      <c r="F1248" s="3" t="s">
        <v>64</v>
      </c>
      <c r="G1248" s="3" t="s">
        <v>348</v>
      </c>
      <c r="H1248" s="3" t="s">
        <v>353</v>
      </c>
      <c r="I1248" s="3" t="s">
        <v>355</v>
      </c>
      <c r="J1248" s="3" t="s">
        <v>396</v>
      </c>
      <c r="K1248" s="169">
        <v>37.0</v>
      </c>
      <c r="L1248" s="169">
        <v>3.10508522181185</v>
      </c>
    </row>
    <row r="1249">
      <c r="A1249" s="3" t="s">
        <v>1903</v>
      </c>
      <c r="B1249" s="3" t="s">
        <v>1895</v>
      </c>
      <c r="C1249" s="3" t="s">
        <v>428</v>
      </c>
      <c r="D1249" s="3" t="s">
        <v>243</v>
      </c>
      <c r="E1249" s="3" t="s">
        <v>244</v>
      </c>
      <c r="F1249" s="3" t="s">
        <v>64</v>
      </c>
      <c r="G1249" s="3" t="s">
        <v>348</v>
      </c>
      <c r="H1249" s="3" t="s">
        <v>359</v>
      </c>
      <c r="I1249" s="3" t="s">
        <v>157</v>
      </c>
      <c r="J1249" s="3" t="s">
        <v>396</v>
      </c>
      <c r="K1249" s="169">
        <v>49.0</v>
      </c>
      <c r="L1249" s="169">
        <v>3.28644299347504</v>
      </c>
    </row>
    <row r="1250">
      <c r="A1250" s="3" t="s">
        <v>1904</v>
      </c>
      <c r="B1250" s="3" t="s">
        <v>1893</v>
      </c>
      <c r="C1250" s="3" t="s">
        <v>428</v>
      </c>
      <c r="D1250" s="3" t="s">
        <v>243</v>
      </c>
      <c r="E1250" s="3" t="s">
        <v>244</v>
      </c>
      <c r="F1250" s="3" t="s">
        <v>64</v>
      </c>
      <c r="G1250" s="3" t="s">
        <v>348</v>
      </c>
      <c r="H1250" s="3" t="s">
        <v>353</v>
      </c>
      <c r="I1250" s="3" t="s">
        <v>160</v>
      </c>
      <c r="J1250" s="3" t="s">
        <v>396</v>
      </c>
      <c r="K1250" s="169">
        <v>57.0</v>
      </c>
      <c r="L1250" s="169">
        <v>3.28905970922582</v>
      </c>
    </row>
    <row r="1251">
      <c r="A1251" s="3" t="s">
        <v>1905</v>
      </c>
      <c r="B1251" s="3" t="s">
        <v>1889</v>
      </c>
      <c r="C1251" s="3" t="s">
        <v>428</v>
      </c>
      <c r="D1251" s="3" t="s">
        <v>243</v>
      </c>
      <c r="E1251" s="3" t="s">
        <v>244</v>
      </c>
      <c r="F1251" s="3" t="s">
        <v>64</v>
      </c>
      <c r="G1251" s="3" t="s">
        <v>348</v>
      </c>
      <c r="H1251" s="3" t="s">
        <v>349</v>
      </c>
      <c r="I1251" s="3" t="s">
        <v>163</v>
      </c>
      <c r="J1251" s="3" t="s">
        <v>396</v>
      </c>
      <c r="K1251" s="169">
        <v>23.0</v>
      </c>
      <c r="L1251" s="169">
        <v>2.56201931924184</v>
      </c>
    </row>
    <row r="1252">
      <c r="A1252" s="3" t="s">
        <v>1906</v>
      </c>
      <c r="B1252" s="3" t="s">
        <v>1895</v>
      </c>
      <c r="C1252" s="3" t="s">
        <v>428</v>
      </c>
      <c r="D1252" s="3" t="s">
        <v>243</v>
      </c>
      <c r="E1252" s="3" t="s">
        <v>244</v>
      </c>
      <c r="F1252" s="3" t="s">
        <v>64</v>
      </c>
      <c r="G1252" s="3" t="s">
        <v>348</v>
      </c>
      <c r="H1252" s="3" t="s">
        <v>359</v>
      </c>
      <c r="I1252" s="3" t="s">
        <v>355</v>
      </c>
      <c r="J1252" s="3" t="s">
        <v>396</v>
      </c>
      <c r="K1252" s="169">
        <v>29.0</v>
      </c>
      <c r="L1252" s="169">
        <v>2.39879817052818</v>
      </c>
    </row>
    <row r="1253">
      <c r="A1253" s="3" t="s">
        <v>1907</v>
      </c>
      <c r="B1253" s="3" t="s">
        <v>1895</v>
      </c>
      <c r="C1253" s="3" t="s">
        <v>428</v>
      </c>
      <c r="D1253" s="3" t="s">
        <v>243</v>
      </c>
      <c r="E1253" s="3" t="s">
        <v>244</v>
      </c>
      <c r="F1253" s="3" t="s">
        <v>64</v>
      </c>
      <c r="G1253" s="3" t="s">
        <v>348</v>
      </c>
      <c r="H1253" s="3" t="s">
        <v>359</v>
      </c>
      <c r="I1253" s="3" t="s">
        <v>167</v>
      </c>
      <c r="J1253" s="3" t="s">
        <v>396</v>
      </c>
      <c r="K1253" s="169">
        <v>0.0</v>
      </c>
      <c r="L1253" s="169">
        <v>0.0</v>
      </c>
    </row>
    <row r="1254">
      <c r="A1254" s="3" t="s">
        <v>1908</v>
      </c>
      <c r="B1254" s="3" t="s">
        <v>1889</v>
      </c>
      <c r="C1254" s="3" t="s">
        <v>428</v>
      </c>
      <c r="D1254" s="3" t="s">
        <v>243</v>
      </c>
      <c r="E1254" s="3" t="s">
        <v>244</v>
      </c>
      <c r="F1254" s="3" t="s">
        <v>64</v>
      </c>
      <c r="G1254" s="3" t="s">
        <v>348</v>
      </c>
      <c r="H1254" s="3" t="s">
        <v>349</v>
      </c>
      <c r="I1254" s="3" t="s">
        <v>167</v>
      </c>
      <c r="J1254" s="3" t="s">
        <v>396</v>
      </c>
      <c r="K1254" s="169">
        <v>0.0</v>
      </c>
      <c r="L1254" s="169">
        <v>0.0</v>
      </c>
    </row>
    <row r="1255">
      <c r="A1255" s="3" t="s">
        <v>1909</v>
      </c>
      <c r="B1255" s="3" t="s">
        <v>1910</v>
      </c>
      <c r="C1255" s="3" t="s">
        <v>428</v>
      </c>
      <c r="D1255" s="3" t="s">
        <v>243</v>
      </c>
      <c r="E1255" s="3" t="s">
        <v>244</v>
      </c>
      <c r="F1255" s="3" t="s">
        <v>64</v>
      </c>
      <c r="G1255" s="3" t="s">
        <v>356</v>
      </c>
      <c r="H1255" s="3" t="s">
        <v>376</v>
      </c>
      <c r="I1255" s="3" t="s">
        <v>157</v>
      </c>
      <c r="J1255" s="3" t="s">
        <v>396</v>
      </c>
      <c r="K1255" s="169">
        <v>42.0</v>
      </c>
      <c r="L1255" s="169">
        <v>2.69200401940262</v>
      </c>
    </row>
    <row r="1256">
      <c r="A1256" s="3" t="s">
        <v>1911</v>
      </c>
      <c r="B1256" s="3" t="s">
        <v>1910</v>
      </c>
      <c r="C1256" s="3" t="s">
        <v>428</v>
      </c>
      <c r="D1256" s="3" t="s">
        <v>243</v>
      </c>
      <c r="E1256" s="3" t="s">
        <v>244</v>
      </c>
      <c r="F1256" s="3" t="s">
        <v>64</v>
      </c>
      <c r="G1256" s="3" t="s">
        <v>356</v>
      </c>
      <c r="H1256" s="3" t="s">
        <v>376</v>
      </c>
      <c r="I1256" s="3" t="s">
        <v>160</v>
      </c>
      <c r="J1256" s="3" t="s">
        <v>396</v>
      </c>
      <c r="K1256" s="169">
        <v>30.0</v>
      </c>
      <c r="L1256" s="169">
        <v>3.03806712782495</v>
      </c>
    </row>
    <row r="1257">
      <c r="A1257" s="3" t="s">
        <v>1912</v>
      </c>
      <c r="B1257" s="3" t="s">
        <v>1913</v>
      </c>
      <c r="C1257" s="3" t="s">
        <v>428</v>
      </c>
      <c r="D1257" s="3" t="s">
        <v>243</v>
      </c>
      <c r="E1257" s="3" t="s">
        <v>244</v>
      </c>
      <c r="F1257" s="3" t="s">
        <v>64</v>
      </c>
      <c r="G1257" s="3" t="s">
        <v>356</v>
      </c>
      <c r="H1257" s="3" t="s">
        <v>454</v>
      </c>
      <c r="I1257" s="3" t="s">
        <v>165</v>
      </c>
      <c r="J1257" s="3" t="s">
        <v>396</v>
      </c>
      <c r="K1257" s="169">
        <v>26.0</v>
      </c>
      <c r="L1257" s="169">
        <v>2.35320234173457</v>
      </c>
    </row>
    <row r="1258">
      <c r="A1258" s="3" t="s">
        <v>1914</v>
      </c>
      <c r="B1258" s="3" t="s">
        <v>1913</v>
      </c>
      <c r="C1258" s="3" t="s">
        <v>428</v>
      </c>
      <c r="D1258" s="3" t="s">
        <v>243</v>
      </c>
      <c r="E1258" s="3" t="s">
        <v>244</v>
      </c>
      <c r="F1258" s="3" t="s">
        <v>64</v>
      </c>
      <c r="G1258" s="3" t="s">
        <v>356</v>
      </c>
      <c r="H1258" s="3" t="s">
        <v>454</v>
      </c>
      <c r="I1258" s="3" t="s">
        <v>355</v>
      </c>
      <c r="J1258" s="3" t="s">
        <v>396</v>
      </c>
      <c r="K1258" s="169">
        <v>30.0</v>
      </c>
      <c r="L1258" s="169">
        <v>2.54844989130234</v>
      </c>
    </row>
    <row r="1259">
      <c r="A1259" s="3" t="s">
        <v>1915</v>
      </c>
      <c r="B1259" s="3" t="s">
        <v>1913</v>
      </c>
      <c r="C1259" s="3" t="s">
        <v>428</v>
      </c>
      <c r="D1259" s="3" t="s">
        <v>243</v>
      </c>
      <c r="E1259" s="3" t="s">
        <v>244</v>
      </c>
      <c r="F1259" s="3" t="s">
        <v>64</v>
      </c>
      <c r="G1259" s="3" t="s">
        <v>356</v>
      </c>
      <c r="H1259" s="3" t="s">
        <v>454</v>
      </c>
      <c r="I1259" s="3" t="s">
        <v>160</v>
      </c>
      <c r="J1259" s="3" t="s">
        <v>396</v>
      </c>
      <c r="K1259" s="169">
        <v>31.0</v>
      </c>
      <c r="L1259" s="169">
        <v>3.04752511955018</v>
      </c>
    </row>
    <row r="1260">
      <c r="A1260" s="3" t="s">
        <v>1916</v>
      </c>
      <c r="B1260" s="3" t="s">
        <v>1910</v>
      </c>
      <c r="C1260" s="3" t="s">
        <v>428</v>
      </c>
      <c r="D1260" s="3" t="s">
        <v>243</v>
      </c>
      <c r="E1260" s="3" t="s">
        <v>244</v>
      </c>
      <c r="F1260" s="3" t="s">
        <v>64</v>
      </c>
      <c r="G1260" s="3" t="s">
        <v>356</v>
      </c>
      <c r="H1260" s="3" t="s">
        <v>376</v>
      </c>
      <c r="I1260" s="3" t="s">
        <v>165</v>
      </c>
      <c r="J1260" s="3" t="s">
        <v>396</v>
      </c>
      <c r="K1260" s="169">
        <v>29.0</v>
      </c>
      <c r="L1260" s="169">
        <v>3.26538517679743</v>
      </c>
    </row>
    <row r="1261">
      <c r="A1261" s="3" t="s">
        <v>1917</v>
      </c>
      <c r="B1261" s="3" t="s">
        <v>1910</v>
      </c>
      <c r="C1261" s="3" t="s">
        <v>428</v>
      </c>
      <c r="D1261" s="3" t="s">
        <v>243</v>
      </c>
      <c r="E1261" s="3" t="s">
        <v>244</v>
      </c>
      <c r="F1261" s="3" t="s">
        <v>64</v>
      </c>
      <c r="G1261" s="3" t="s">
        <v>356</v>
      </c>
      <c r="H1261" s="3" t="s">
        <v>376</v>
      </c>
      <c r="I1261" s="3" t="s">
        <v>167</v>
      </c>
      <c r="J1261" s="3" t="s">
        <v>396</v>
      </c>
      <c r="K1261" s="169">
        <v>32.0</v>
      </c>
      <c r="L1261" s="169">
        <v>3.13127317579748</v>
      </c>
    </row>
    <row r="1262">
      <c r="A1262" s="3" t="s">
        <v>1918</v>
      </c>
      <c r="B1262" s="3" t="s">
        <v>1913</v>
      </c>
      <c r="C1262" s="3" t="s">
        <v>428</v>
      </c>
      <c r="D1262" s="3" t="s">
        <v>243</v>
      </c>
      <c r="E1262" s="3" t="s">
        <v>244</v>
      </c>
      <c r="F1262" s="3" t="s">
        <v>64</v>
      </c>
      <c r="G1262" s="3" t="s">
        <v>356</v>
      </c>
      <c r="H1262" s="3" t="s">
        <v>454</v>
      </c>
      <c r="I1262" s="3" t="s">
        <v>157</v>
      </c>
      <c r="J1262" s="3" t="s">
        <v>396</v>
      </c>
      <c r="K1262" s="169">
        <v>22.0</v>
      </c>
      <c r="L1262" s="169">
        <v>2.4126589939904</v>
      </c>
    </row>
    <row r="1263">
      <c r="A1263" s="3" t="s">
        <v>1919</v>
      </c>
      <c r="B1263" s="3" t="s">
        <v>1913</v>
      </c>
      <c r="C1263" s="3" t="s">
        <v>428</v>
      </c>
      <c r="D1263" s="3" t="s">
        <v>243</v>
      </c>
      <c r="E1263" s="3" t="s">
        <v>244</v>
      </c>
      <c r="F1263" s="3" t="s">
        <v>64</v>
      </c>
      <c r="G1263" s="3" t="s">
        <v>356</v>
      </c>
      <c r="H1263" s="3" t="s">
        <v>454</v>
      </c>
      <c r="I1263" s="3" t="s">
        <v>167</v>
      </c>
      <c r="J1263" s="3" t="s">
        <v>396</v>
      </c>
      <c r="K1263" s="169">
        <v>27.0</v>
      </c>
      <c r="L1263" s="169">
        <v>1.62546567242309</v>
      </c>
    </row>
    <row r="1264">
      <c r="A1264" s="3" t="s">
        <v>1920</v>
      </c>
      <c r="B1264" s="3" t="s">
        <v>1913</v>
      </c>
      <c r="C1264" s="3" t="s">
        <v>428</v>
      </c>
      <c r="D1264" s="3" t="s">
        <v>243</v>
      </c>
      <c r="E1264" s="3" t="s">
        <v>244</v>
      </c>
      <c r="F1264" s="3" t="s">
        <v>64</v>
      </c>
      <c r="G1264" s="3" t="s">
        <v>356</v>
      </c>
      <c r="H1264" s="3" t="s">
        <v>454</v>
      </c>
      <c r="I1264" s="3" t="s">
        <v>153</v>
      </c>
      <c r="J1264" s="3" t="s">
        <v>396</v>
      </c>
      <c r="K1264" s="169">
        <v>0.0</v>
      </c>
      <c r="L1264" s="169">
        <v>0.0</v>
      </c>
    </row>
    <row r="1265">
      <c r="A1265" s="3" t="s">
        <v>1921</v>
      </c>
      <c r="B1265" s="3" t="s">
        <v>1910</v>
      </c>
      <c r="C1265" s="3" t="s">
        <v>428</v>
      </c>
      <c r="D1265" s="3" t="s">
        <v>243</v>
      </c>
      <c r="E1265" s="3" t="s">
        <v>244</v>
      </c>
      <c r="F1265" s="3" t="s">
        <v>64</v>
      </c>
      <c r="G1265" s="3" t="s">
        <v>356</v>
      </c>
      <c r="H1265" s="3" t="s">
        <v>376</v>
      </c>
      <c r="I1265" s="3" t="s">
        <v>153</v>
      </c>
      <c r="J1265" s="3" t="s">
        <v>396</v>
      </c>
      <c r="K1265" s="169">
        <v>0.0</v>
      </c>
      <c r="L1265" s="169">
        <v>0.0</v>
      </c>
    </row>
    <row r="1266">
      <c r="A1266" s="3" t="s">
        <v>1922</v>
      </c>
      <c r="B1266" s="3" t="s">
        <v>1910</v>
      </c>
      <c r="C1266" s="3" t="s">
        <v>428</v>
      </c>
      <c r="D1266" s="3" t="s">
        <v>243</v>
      </c>
      <c r="E1266" s="3" t="s">
        <v>244</v>
      </c>
      <c r="F1266" s="3" t="s">
        <v>64</v>
      </c>
      <c r="G1266" s="3" t="s">
        <v>356</v>
      </c>
      <c r="H1266" s="3" t="s">
        <v>376</v>
      </c>
      <c r="I1266" s="3" t="s">
        <v>355</v>
      </c>
      <c r="J1266" s="3" t="s">
        <v>396</v>
      </c>
      <c r="K1266" s="169">
        <v>0.0</v>
      </c>
      <c r="L1266" s="169">
        <v>0.0</v>
      </c>
    </row>
    <row r="1267">
      <c r="A1267" s="3" t="s">
        <v>1923</v>
      </c>
      <c r="B1267" s="3" t="s">
        <v>1924</v>
      </c>
      <c r="C1267" s="3" t="s">
        <v>428</v>
      </c>
      <c r="D1267" s="3" t="s">
        <v>243</v>
      </c>
      <c r="E1267" s="3" t="s">
        <v>244</v>
      </c>
      <c r="F1267" s="3" t="s">
        <v>64</v>
      </c>
      <c r="H1267" s="3" t="s">
        <v>134</v>
      </c>
      <c r="I1267" s="3" t="s">
        <v>146</v>
      </c>
      <c r="J1267" s="3" t="s">
        <v>396</v>
      </c>
      <c r="K1267" s="169">
        <v>61.0</v>
      </c>
      <c r="L1267" s="169">
        <v>3.51361230297367</v>
      </c>
    </row>
    <row r="1268">
      <c r="A1268" s="3" t="s">
        <v>1925</v>
      </c>
      <c r="B1268" s="3" t="s">
        <v>1926</v>
      </c>
      <c r="C1268" s="3" t="s">
        <v>428</v>
      </c>
      <c r="D1268" s="3" t="s">
        <v>243</v>
      </c>
      <c r="E1268" s="3" t="s">
        <v>244</v>
      </c>
      <c r="F1268" s="3" t="s">
        <v>64</v>
      </c>
      <c r="H1268" s="3" t="s">
        <v>171</v>
      </c>
      <c r="I1268" s="3" t="s">
        <v>172</v>
      </c>
      <c r="J1268" s="3" t="s">
        <v>396</v>
      </c>
      <c r="K1268" s="169">
        <v>36.0</v>
      </c>
      <c r="L1268" s="169">
        <v>2.7548299929819</v>
      </c>
    </row>
    <row r="1269">
      <c r="A1269" s="3" t="s">
        <v>1927</v>
      </c>
      <c r="B1269" s="3" t="s">
        <v>1928</v>
      </c>
      <c r="C1269" s="3" t="s">
        <v>428</v>
      </c>
      <c r="D1269" s="3" t="s">
        <v>243</v>
      </c>
      <c r="E1269" s="3" t="s">
        <v>244</v>
      </c>
      <c r="F1269" s="3" t="s">
        <v>64</v>
      </c>
      <c r="H1269" s="3" t="s">
        <v>148</v>
      </c>
      <c r="I1269" s="3" t="s">
        <v>149</v>
      </c>
      <c r="J1269" s="3" t="s">
        <v>396</v>
      </c>
      <c r="K1269" s="169">
        <v>68.0</v>
      </c>
      <c r="L1269" s="169">
        <v>3.55670483244295</v>
      </c>
    </row>
    <row r="1270">
      <c r="A1270" s="3" t="s">
        <v>1929</v>
      </c>
      <c r="B1270" s="3" t="s">
        <v>1924</v>
      </c>
      <c r="C1270" s="3" t="s">
        <v>428</v>
      </c>
      <c r="D1270" s="3" t="s">
        <v>243</v>
      </c>
      <c r="E1270" s="3" t="s">
        <v>244</v>
      </c>
      <c r="F1270" s="3" t="s">
        <v>64</v>
      </c>
      <c r="H1270" s="3" t="s">
        <v>134</v>
      </c>
      <c r="I1270" s="3" t="s">
        <v>144</v>
      </c>
      <c r="J1270" s="3" t="s">
        <v>396</v>
      </c>
      <c r="K1270" s="169">
        <v>34.0</v>
      </c>
      <c r="L1270" s="169">
        <v>2.97623745468176</v>
      </c>
    </row>
    <row r="1271">
      <c r="A1271" s="3" t="s">
        <v>1930</v>
      </c>
      <c r="B1271" s="3" t="s">
        <v>1924</v>
      </c>
      <c r="C1271" s="3" t="s">
        <v>428</v>
      </c>
      <c r="D1271" s="3" t="s">
        <v>243</v>
      </c>
      <c r="E1271" s="3" t="s">
        <v>244</v>
      </c>
      <c r="F1271" s="3" t="s">
        <v>64</v>
      </c>
      <c r="H1271" s="3" t="s">
        <v>134</v>
      </c>
      <c r="I1271" s="3" t="s">
        <v>141</v>
      </c>
      <c r="J1271" s="3" t="s">
        <v>396</v>
      </c>
      <c r="K1271" s="169">
        <v>55.0</v>
      </c>
      <c r="L1271" s="169">
        <v>3.33071655021966</v>
      </c>
    </row>
    <row r="1272">
      <c r="A1272" s="3" t="s">
        <v>1931</v>
      </c>
      <c r="B1272" s="3" t="s">
        <v>1928</v>
      </c>
      <c r="C1272" s="3" t="s">
        <v>428</v>
      </c>
      <c r="D1272" s="3" t="s">
        <v>243</v>
      </c>
      <c r="E1272" s="3" t="s">
        <v>244</v>
      </c>
      <c r="F1272" s="3" t="s">
        <v>64</v>
      </c>
      <c r="H1272" s="3" t="s">
        <v>148</v>
      </c>
      <c r="I1272" s="3" t="s">
        <v>141</v>
      </c>
      <c r="J1272" s="3" t="s">
        <v>396</v>
      </c>
      <c r="K1272" s="169">
        <v>72.0</v>
      </c>
      <c r="L1272" s="169">
        <v>3.66798057524978</v>
      </c>
    </row>
    <row r="1273">
      <c r="A1273" s="3" t="s">
        <v>1932</v>
      </c>
      <c r="B1273" s="3" t="s">
        <v>1924</v>
      </c>
      <c r="C1273" s="3" t="s">
        <v>428</v>
      </c>
      <c r="D1273" s="3" t="s">
        <v>243</v>
      </c>
      <c r="E1273" s="3" t="s">
        <v>244</v>
      </c>
      <c r="F1273" s="3" t="s">
        <v>64</v>
      </c>
      <c r="H1273" s="3" t="s">
        <v>134</v>
      </c>
      <c r="I1273" s="3" t="s">
        <v>139</v>
      </c>
      <c r="J1273" s="3" t="s">
        <v>396</v>
      </c>
      <c r="K1273" s="169">
        <v>22.0</v>
      </c>
      <c r="L1273" s="169">
        <v>1.17897010789556</v>
      </c>
    </row>
    <row r="1274">
      <c r="A1274" s="3" t="s">
        <v>1933</v>
      </c>
      <c r="B1274" s="3" t="s">
        <v>1924</v>
      </c>
      <c r="C1274" s="3" t="s">
        <v>428</v>
      </c>
      <c r="D1274" s="3" t="s">
        <v>243</v>
      </c>
      <c r="E1274" s="3" t="s">
        <v>244</v>
      </c>
      <c r="F1274" s="3" t="s">
        <v>64</v>
      </c>
      <c r="H1274" s="3" t="s">
        <v>134</v>
      </c>
      <c r="I1274" s="3" t="s">
        <v>135</v>
      </c>
      <c r="J1274" s="3" t="s">
        <v>396</v>
      </c>
      <c r="K1274" s="169">
        <v>0.0</v>
      </c>
      <c r="L1274" s="169">
        <v>0.0</v>
      </c>
    </row>
    <row r="1275">
      <c r="A1275" s="3" t="s">
        <v>1934</v>
      </c>
      <c r="B1275" s="3" t="s">
        <v>1935</v>
      </c>
      <c r="C1275" s="3" t="s">
        <v>571</v>
      </c>
      <c r="D1275" s="3" t="s">
        <v>166</v>
      </c>
      <c r="E1275" s="3" t="s">
        <v>193</v>
      </c>
      <c r="F1275" s="3" t="s">
        <v>96</v>
      </c>
      <c r="G1275" s="3" t="s">
        <v>348</v>
      </c>
      <c r="H1275" s="3" t="s">
        <v>359</v>
      </c>
      <c r="I1275" s="3" t="s">
        <v>355</v>
      </c>
      <c r="J1275" s="3" t="s">
        <v>429</v>
      </c>
      <c r="K1275" s="169">
        <v>93.0</v>
      </c>
      <c r="L1275" s="169">
        <v>3.34638948805033</v>
      </c>
    </row>
    <row r="1276">
      <c r="A1276" s="3" t="s">
        <v>1936</v>
      </c>
      <c r="B1276" s="3" t="s">
        <v>1937</v>
      </c>
      <c r="C1276" s="3" t="s">
        <v>571</v>
      </c>
      <c r="D1276" s="3" t="s">
        <v>166</v>
      </c>
      <c r="E1276" s="3" t="s">
        <v>193</v>
      </c>
      <c r="F1276" s="3" t="s">
        <v>96</v>
      </c>
      <c r="G1276" s="3" t="s">
        <v>348</v>
      </c>
      <c r="H1276" s="3" t="s">
        <v>353</v>
      </c>
      <c r="I1276" s="3" t="s">
        <v>153</v>
      </c>
      <c r="J1276" s="3" t="s">
        <v>429</v>
      </c>
      <c r="K1276" s="169">
        <v>91.0</v>
      </c>
      <c r="L1276" s="169">
        <v>3.38155824362019</v>
      </c>
    </row>
    <row r="1277">
      <c r="A1277" s="3" t="s">
        <v>1938</v>
      </c>
      <c r="B1277" s="3" t="s">
        <v>1937</v>
      </c>
      <c r="C1277" s="3" t="s">
        <v>571</v>
      </c>
      <c r="D1277" s="3" t="s">
        <v>166</v>
      </c>
      <c r="E1277" s="3" t="s">
        <v>193</v>
      </c>
      <c r="F1277" s="3" t="s">
        <v>96</v>
      </c>
      <c r="G1277" s="3" t="s">
        <v>348</v>
      </c>
      <c r="H1277" s="3" t="s">
        <v>353</v>
      </c>
      <c r="I1277" s="3" t="s">
        <v>157</v>
      </c>
      <c r="J1277" s="3" t="s">
        <v>429</v>
      </c>
      <c r="K1277" s="169">
        <v>61.0</v>
      </c>
      <c r="L1277" s="169">
        <v>2.58542481812658</v>
      </c>
    </row>
    <row r="1278">
      <c r="A1278" s="3" t="s">
        <v>1939</v>
      </c>
      <c r="B1278" s="3" t="s">
        <v>1940</v>
      </c>
      <c r="C1278" s="3" t="s">
        <v>571</v>
      </c>
      <c r="D1278" s="3" t="s">
        <v>166</v>
      </c>
      <c r="E1278" s="3" t="s">
        <v>193</v>
      </c>
      <c r="F1278" s="3" t="s">
        <v>96</v>
      </c>
      <c r="G1278" s="3" t="s">
        <v>348</v>
      </c>
      <c r="H1278" s="3" t="s">
        <v>349</v>
      </c>
      <c r="I1278" s="3" t="s">
        <v>153</v>
      </c>
      <c r="J1278" s="3" t="s">
        <v>429</v>
      </c>
      <c r="K1278" s="169">
        <v>83.0</v>
      </c>
      <c r="L1278" s="169">
        <v>3.13276958819629</v>
      </c>
    </row>
    <row r="1279">
      <c r="A1279" s="3" t="s">
        <v>1941</v>
      </c>
      <c r="B1279" s="3" t="s">
        <v>1937</v>
      </c>
      <c r="C1279" s="3" t="s">
        <v>571</v>
      </c>
      <c r="D1279" s="3" t="s">
        <v>166</v>
      </c>
      <c r="E1279" s="3" t="s">
        <v>193</v>
      </c>
      <c r="F1279" s="3" t="s">
        <v>96</v>
      </c>
      <c r="G1279" s="3" t="s">
        <v>348</v>
      </c>
      <c r="H1279" s="3" t="s">
        <v>353</v>
      </c>
      <c r="I1279" s="3" t="s">
        <v>167</v>
      </c>
      <c r="J1279" s="3" t="s">
        <v>429</v>
      </c>
      <c r="K1279" s="169">
        <v>109.0</v>
      </c>
      <c r="L1279" s="169">
        <v>3.91030026951806</v>
      </c>
    </row>
    <row r="1280">
      <c r="A1280" s="3" t="s">
        <v>1942</v>
      </c>
      <c r="B1280" s="3" t="s">
        <v>1937</v>
      </c>
      <c r="C1280" s="3" t="s">
        <v>571</v>
      </c>
      <c r="D1280" s="3" t="s">
        <v>166</v>
      </c>
      <c r="E1280" s="3" t="s">
        <v>193</v>
      </c>
      <c r="F1280" s="3" t="s">
        <v>96</v>
      </c>
      <c r="G1280" s="3" t="s">
        <v>348</v>
      </c>
      <c r="H1280" s="3" t="s">
        <v>353</v>
      </c>
      <c r="I1280" s="3" t="s">
        <v>165</v>
      </c>
      <c r="J1280" s="3" t="s">
        <v>429</v>
      </c>
      <c r="K1280" s="169">
        <v>57.0</v>
      </c>
      <c r="L1280" s="169">
        <v>3.46795112664783</v>
      </c>
    </row>
    <row r="1281">
      <c r="A1281" s="3" t="s">
        <v>1943</v>
      </c>
      <c r="B1281" s="3" t="s">
        <v>1940</v>
      </c>
      <c r="C1281" s="3" t="s">
        <v>571</v>
      </c>
      <c r="D1281" s="3" t="s">
        <v>166</v>
      </c>
      <c r="E1281" s="3" t="s">
        <v>193</v>
      </c>
      <c r="F1281" s="3" t="s">
        <v>96</v>
      </c>
      <c r="G1281" s="3" t="s">
        <v>348</v>
      </c>
      <c r="H1281" s="3" t="s">
        <v>349</v>
      </c>
      <c r="I1281" s="3" t="s">
        <v>165</v>
      </c>
      <c r="J1281" s="3" t="s">
        <v>429</v>
      </c>
      <c r="K1281" s="169">
        <v>60.0</v>
      </c>
      <c r="L1281" s="169">
        <v>3.11130770889673</v>
      </c>
    </row>
    <row r="1282">
      <c r="A1282" s="3" t="s">
        <v>1944</v>
      </c>
      <c r="B1282" s="3" t="s">
        <v>1937</v>
      </c>
      <c r="C1282" s="3" t="s">
        <v>571</v>
      </c>
      <c r="D1282" s="3" t="s">
        <v>166</v>
      </c>
      <c r="E1282" s="3" t="s">
        <v>193</v>
      </c>
      <c r="F1282" s="3" t="s">
        <v>96</v>
      </c>
      <c r="G1282" s="3" t="s">
        <v>348</v>
      </c>
      <c r="H1282" s="3" t="s">
        <v>353</v>
      </c>
      <c r="I1282" s="3" t="s">
        <v>355</v>
      </c>
      <c r="J1282" s="3" t="s">
        <v>429</v>
      </c>
      <c r="K1282" s="169">
        <v>87.0</v>
      </c>
      <c r="L1282" s="169">
        <v>3.99741478536955</v>
      </c>
    </row>
    <row r="1283">
      <c r="A1283" s="3" t="s">
        <v>1945</v>
      </c>
      <c r="B1283" s="3" t="s">
        <v>1935</v>
      </c>
      <c r="C1283" s="3" t="s">
        <v>571</v>
      </c>
      <c r="D1283" s="3" t="s">
        <v>166</v>
      </c>
      <c r="E1283" s="3" t="s">
        <v>193</v>
      </c>
      <c r="F1283" s="3" t="s">
        <v>96</v>
      </c>
      <c r="G1283" s="3" t="s">
        <v>348</v>
      </c>
      <c r="H1283" s="3" t="s">
        <v>359</v>
      </c>
      <c r="I1283" s="3" t="s">
        <v>165</v>
      </c>
      <c r="J1283" s="3" t="s">
        <v>429</v>
      </c>
      <c r="K1283" s="169">
        <v>68.0</v>
      </c>
      <c r="L1283" s="169">
        <v>3.26072475151559</v>
      </c>
    </row>
    <row r="1284">
      <c r="A1284" s="3" t="s">
        <v>1946</v>
      </c>
      <c r="B1284" s="3" t="s">
        <v>1935</v>
      </c>
      <c r="C1284" s="3" t="s">
        <v>571</v>
      </c>
      <c r="D1284" s="3" t="s">
        <v>166</v>
      </c>
      <c r="E1284" s="3" t="s">
        <v>193</v>
      </c>
      <c r="F1284" s="3" t="s">
        <v>96</v>
      </c>
      <c r="G1284" s="3" t="s">
        <v>348</v>
      </c>
      <c r="H1284" s="3" t="s">
        <v>359</v>
      </c>
      <c r="I1284" s="3" t="s">
        <v>157</v>
      </c>
      <c r="J1284" s="3" t="s">
        <v>429</v>
      </c>
      <c r="K1284" s="169">
        <v>37.0</v>
      </c>
      <c r="L1284" s="169">
        <v>1.90922203702876</v>
      </c>
    </row>
    <row r="1285">
      <c r="A1285" s="3" t="s">
        <v>1947</v>
      </c>
      <c r="B1285" s="3" t="s">
        <v>1937</v>
      </c>
      <c r="C1285" s="3" t="s">
        <v>571</v>
      </c>
      <c r="D1285" s="3" t="s">
        <v>166</v>
      </c>
      <c r="E1285" s="3" t="s">
        <v>193</v>
      </c>
      <c r="F1285" s="3" t="s">
        <v>96</v>
      </c>
      <c r="G1285" s="3" t="s">
        <v>348</v>
      </c>
      <c r="H1285" s="3" t="s">
        <v>353</v>
      </c>
      <c r="I1285" s="3" t="s">
        <v>160</v>
      </c>
      <c r="J1285" s="3" t="s">
        <v>429</v>
      </c>
      <c r="K1285" s="169">
        <v>65.0</v>
      </c>
      <c r="L1285" s="169">
        <v>3.26831891268915</v>
      </c>
    </row>
    <row r="1286">
      <c r="A1286" s="3" t="s">
        <v>1948</v>
      </c>
      <c r="B1286" s="3" t="s">
        <v>1940</v>
      </c>
      <c r="C1286" s="3" t="s">
        <v>571</v>
      </c>
      <c r="D1286" s="3" t="s">
        <v>166</v>
      </c>
      <c r="E1286" s="3" t="s">
        <v>193</v>
      </c>
      <c r="F1286" s="3" t="s">
        <v>96</v>
      </c>
      <c r="G1286" s="3" t="s">
        <v>348</v>
      </c>
      <c r="H1286" s="3" t="s">
        <v>349</v>
      </c>
      <c r="I1286" s="3" t="s">
        <v>160</v>
      </c>
      <c r="J1286" s="3" t="s">
        <v>429</v>
      </c>
      <c r="K1286" s="169">
        <v>60.0</v>
      </c>
      <c r="L1286" s="169">
        <v>2.30888357964393</v>
      </c>
    </row>
    <row r="1287">
      <c r="A1287" s="3" t="s">
        <v>1949</v>
      </c>
      <c r="B1287" s="3" t="s">
        <v>1935</v>
      </c>
      <c r="C1287" s="3" t="s">
        <v>571</v>
      </c>
      <c r="D1287" s="3" t="s">
        <v>166</v>
      </c>
      <c r="E1287" s="3" t="s">
        <v>193</v>
      </c>
      <c r="F1287" s="3" t="s">
        <v>96</v>
      </c>
      <c r="G1287" s="3" t="s">
        <v>348</v>
      </c>
      <c r="H1287" s="3" t="s">
        <v>359</v>
      </c>
      <c r="I1287" s="3" t="s">
        <v>160</v>
      </c>
      <c r="J1287" s="3" t="s">
        <v>429</v>
      </c>
      <c r="K1287" s="169">
        <v>54.0</v>
      </c>
      <c r="L1287" s="169">
        <v>2.92542260107091</v>
      </c>
    </row>
    <row r="1288">
      <c r="A1288" s="3" t="s">
        <v>1950</v>
      </c>
      <c r="B1288" s="3" t="s">
        <v>1940</v>
      </c>
      <c r="C1288" s="3" t="s">
        <v>571</v>
      </c>
      <c r="D1288" s="3" t="s">
        <v>166</v>
      </c>
      <c r="E1288" s="3" t="s">
        <v>193</v>
      </c>
      <c r="F1288" s="3" t="s">
        <v>96</v>
      </c>
      <c r="G1288" s="3" t="s">
        <v>348</v>
      </c>
      <c r="H1288" s="3" t="s">
        <v>349</v>
      </c>
      <c r="I1288" s="3" t="s">
        <v>355</v>
      </c>
      <c r="J1288" s="3" t="s">
        <v>429</v>
      </c>
      <c r="K1288" s="169">
        <v>59.0</v>
      </c>
      <c r="L1288" s="169">
        <v>2.92638702356504</v>
      </c>
    </row>
    <row r="1289">
      <c r="A1289" s="3" t="s">
        <v>1951</v>
      </c>
      <c r="B1289" s="3" t="s">
        <v>1940</v>
      </c>
      <c r="C1289" s="3" t="s">
        <v>571</v>
      </c>
      <c r="D1289" s="3" t="s">
        <v>166</v>
      </c>
      <c r="E1289" s="3" t="s">
        <v>193</v>
      </c>
      <c r="F1289" s="3" t="s">
        <v>96</v>
      </c>
      <c r="G1289" s="3" t="s">
        <v>348</v>
      </c>
      <c r="H1289" s="3" t="s">
        <v>349</v>
      </c>
      <c r="I1289" s="3" t="s">
        <v>167</v>
      </c>
      <c r="J1289" s="3" t="s">
        <v>429</v>
      </c>
      <c r="K1289" s="169">
        <v>46.0</v>
      </c>
      <c r="L1289" s="169">
        <v>2.37726700133925</v>
      </c>
    </row>
    <row r="1290">
      <c r="A1290" s="3" t="s">
        <v>1952</v>
      </c>
      <c r="B1290" s="3" t="s">
        <v>1935</v>
      </c>
      <c r="C1290" s="3" t="s">
        <v>571</v>
      </c>
      <c r="D1290" s="3" t="s">
        <v>166</v>
      </c>
      <c r="E1290" s="3" t="s">
        <v>193</v>
      </c>
      <c r="F1290" s="3" t="s">
        <v>96</v>
      </c>
      <c r="G1290" s="3" t="s">
        <v>348</v>
      </c>
      <c r="H1290" s="3" t="s">
        <v>359</v>
      </c>
      <c r="I1290" s="3" t="s">
        <v>167</v>
      </c>
      <c r="J1290" s="3" t="s">
        <v>429</v>
      </c>
      <c r="K1290" s="169">
        <v>26.0</v>
      </c>
      <c r="L1290" s="169">
        <v>1.89259120922972</v>
      </c>
    </row>
    <row r="1291">
      <c r="A1291" s="3" t="s">
        <v>1953</v>
      </c>
      <c r="B1291" s="3" t="s">
        <v>1935</v>
      </c>
      <c r="C1291" s="3" t="s">
        <v>571</v>
      </c>
      <c r="D1291" s="3" t="s">
        <v>166</v>
      </c>
      <c r="E1291" s="3" t="s">
        <v>193</v>
      </c>
      <c r="F1291" s="3" t="s">
        <v>96</v>
      </c>
      <c r="G1291" s="3" t="s">
        <v>348</v>
      </c>
      <c r="H1291" s="3" t="s">
        <v>359</v>
      </c>
      <c r="I1291" s="3" t="s">
        <v>153</v>
      </c>
      <c r="J1291" s="3" t="s">
        <v>429</v>
      </c>
      <c r="K1291" s="169">
        <v>47.0</v>
      </c>
      <c r="L1291" s="169">
        <v>2.12024489173945</v>
      </c>
    </row>
    <row r="1292">
      <c r="A1292" s="3" t="s">
        <v>1954</v>
      </c>
      <c r="B1292" s="3" t="s">
        <v>1955</v>
      </c>
      <c r="C1292" s="3" t="s">
        <v>571</v>
      </c>
      <c r="D1292" s="3" t="s">
        <v>166</v>
      </c>
      <c r="E1292" s="3" t="s">
        <v>193</v>
      </c>
      <c r="F1292" s="3" t="s">
        <v>90</v>
      </c>
      <c r="G1292" s="3" t="s">
        <v>348</v>
      </c>
      <c r="H1292" s="3" t="s">
        <v>349</v>
      </c>
      <c r="I1292" s="3" t="s">
        <v>153</v>
      </c>
      <c r="J1292" s="3" t="s">
        <v>429</v>
      </c>
      <c r="K1292" s="169">
        <v>30.0</v>
      </c>
      <c r="L1292" s="169">
        <v>2.79132613698156</v>
      </c>
    </row>
    <row r="1293">
      <c r="A1293" s="3" t="s">
        <v>1956</v>
      </c>
      <c r="B1293" s="3" t="s">
        <v>1957</v>
      </c>
      <c r="C1293" s="3" t="s">
        <v>571</v>
      </c>
      <c r="D1293" s="3" t="s">
        <v>166</v>
      </c>
      <c r="E1293" s="3" t="s">
        <v>193</v>
      </c>
      <c r="F1293" s="3" t="s">
        <v>90</v>
      </c>
      <c r="G1293" s="3" t="s">
        <v>348</v>
      </c>
      <c r="H1293" s="3" t="s">
        <v>353</v>
      </c>
      <c r="I1293" s="3" t="s">
        <v>355</v>
      </c>
      <c r="J1293" s="3" t="s">
        <v>429</v>
      </c>
      <c r="K1293" s="169">
        <v>27.0</v>
      </c>
      <c r="L1293" s="169">
        <v>1.38065190315082</v>
      </c>
    </row>
    <row r="1294">
      <c r="A1294" s="3" t="s">
        <v>1958</v>
      </c>
      <c r="B1294" s="3" t="s">
        <v>1959</v>
      </c>
      <c r="C1294" s="3" t="s">
        <v>571</v>
      </c>
      <c r="D1294" s="3" t="s">
        <v>166</v>
      </c>
      <c r="E1294" s="3" t="s">
        <v>193</v>
      </c>
      <c r="F1294" s="3" t="s">
        <v>90</v>
      </c>
      <c r="G1294" s="3" t="s">
        <v>348</v>
      </c>
      <c r="H1294" s="3" t="s">
        <v>359</v>
      </c>
      <c r="I1294" s="3" t="s">
        <v>153</v>
      </c>
      <c r="J1294" s="3" t="s">
        <v>429</v>
      </c>
      <c r="K1294" s="169">
        <v>57.0</v>
      </c>
      <c r="L1294" s="169">
        <v>3.24804307749815</v>
      </c>
    </row>
    <row r="1295">
      <c r="A1295" s="3" t="s">
        <v>1960</v>
      </c>
      <c r="B1295" s="3" t="s">
        <v>1957</v>
      </c>
      <c r="C1295" s="3" t="s">
        <v>571</v>
      </c>
      <c r="D1295" s="3" t="s">
        <v>166</v>
      </c>
      <c r="E1295" s="3" t="s">
        <v>193</v>
      </c>
      <c r="F1295" s="3" t="s">
        <v>90</v>
      </c>
      <c r="G1295" s="3" t="s">
        <v>348</v>
      </c>
      <c r="H1295" s="3" t="s">
        <v>353</v>
      </c>
      <c r="I1295" s="3" t="s">
        <v>160</v>
      </c>
      <c r="J1295" s="3" t="s">
        <v>429</v>
      </c>
      <c r="K1295" s="169">
        <v>42.0</v>
      </c>
      <c r="L1295" s="169">
        <v>3.51910297825091</v>
      </c>
    </row>
    <row r="1296">
      <c r="A1296" s="3" t="s">
        <v>1961</v>
      </c>
      <c r="B1296" s="3" t="s">
        <v>1955</v>
      </c>
      <c r="C1296" s="3" t="s">
        <v>571</v>
      </c>
      <c r="D1296" s="3" t="s">
        <v>166</v>
      </c>
      <c r="E1296" s="3" t="s">
        <v>193</v>
      </c>
      <c r="F1296" s="3" t="s">
        <v>90</v>
      </c>
      <c r="G1296" s="3" t="s">
        <v>348</v>
      </c>
      <c r="H1296" s="3" t="s">
        <v>349</v>
      </c>
      <c r="I1296" s="3" t="s">
        <v>165</v>
      </c>
      <c r="J1296" s="3" t="s">
        <v>429</v>
      </c>
      <c r="K1296" s="169">
        <v>43.0</v>
      </c>
      <c r="L1296" s="169">
        <v>3.38786367712274</v>
      </c>
    </row>
    <row r="1297">
      <c r="A1297" s="3" t="s">
        <v>1962</v>
      </c>
      <c r="B1297" s="3" t="s">
        <v>1959</v>
      </c>
      <c r="C1297" s="3" t="s">
        <v>571</v>
      </c>
      <c r="D1297" s="3" t="s">
        <v>166</v>
      </c>
      <c r="E1297" s="3" t="s">
        <v>193</v>
      </c>
      <c r="F1297" s="3" t="s">
        <v>90</v>
      </c>
      <c r="G1297" s="3" t="s">
        <v>348</v>
      </c>
      <c r="H1297" s="3" t="s">
        <v>359</v>
      </c>
      <c r="I1297" s="3" t="s">
        <v>165</v>
      </c>
      <c r="J1297" s="3" t="s">
        <v>429</v>
      </c>
      <c r="K1297" s="169">
        <v>26.0</v>
      </c>
      <c r="L1297" s="169">
        <v>2.97889161780295</v>
      </c>
    </row>
    <row r="1298">
      <c r="A1298" s="3" t="s">
        <v>1963</v>
      </c>
      <c r="B1298" s="3" t="s">
        <v>1957</v>
      </c>
      <c r="C1298" s="3" t="s">
        <v>571</v>
      </c>
      <c r="D1298" s="3" t="s">
        <v>166</v>
      </c>
      <c r="E1298" s="3" t="s">
        <v>193</v>
      </c>
      <c r="F1298" s="3" t="s">
        <v>90</v>
      </c>
      <c r="G1298" s="3" t="s">
        <v>348</v>
      </c>
      <c r="H1298" s="3" t="s">
        <v>353</v>
      </c>
      <c r="I1298" s="3" t="s">
        <v>153</v>
      </c>
      <c r="J1298" s="3" t="s">
        <v>429</v>
      </c>
      <c r="K1298" s="169">
        <v>17.0</v>
      </c>
      <c r="L1298" s="169">
        <v>1.84684419921188</v>
      </c>
    </row>
    <row r="1299">
      <c r="A1299" s="3" t="s">
        <v>1964</v>
      </c>
      <c r="B1299" s="3" t="s">
        <v>1959</v>
      </c>
      <c r="C1299" s="3" t="s">
        <v>571</v>
      </c>
      <c r="D1299" s="3" t="s">
        <v>166</v>
      </c>
      <c r="E1299" s="3" t="s">
        <v>193</v>
      </c>
      <c r="F1299" s="3" t="s">
        <v>90</v>
      </c>
      <c r="G1299" s="3" t="s">
        <v>348</v>
      </c>
      <c r="H1299" s="3" t="s">
        <v>359</v>
      </c>
      <c r="I1299" s="3" t="s">
        <v>160</v>
      </c>
      <c r="J1299" s="3" t="s">
        <v>429</v>
      </c>
      <c r="K1299" s="169">
        <v>0.0</v>
      </c>
      <c r="L1299" s="169">
        <v>0.0</v>
      </c>
    </row>
    <row r="1300">
      <c r="A1300" s="3" t="s">
        <v>1965</v>
      </c>
      <c r="B1300" s="3" t="s">
        <v>1959</v>
      </c>
      <c r="C1300" s="3" t="s">
        <v>571</v>
      </c>
      <c r="D1300" s="3" t="s">
        <v>166</v>
      </c>
      <c r="E1300" s="3" t="s">
        <v>193</v>
      </c>
      <c r="F1300" s="3" t="s">
        <v>90</v>
      </c>
      <c r="G1300" s="3" t="s">
        <v>348</v>
      </c>
      <c r="H1300" s="3" t="s">
        <v>359</v>
      </c>
      <c r="I1300" s="3" t="s">
        <v>355</v>
      </c>
      <c r="J1300" s="3" t="s">
        <v>429</v>
      </c>
      <c r="K1300" s="169">
        <v>0.0</v>
      </c>
      <c r="L1300" s="169">
        <v>0.0</v>
      </c>
    </row>
    <row r="1301">
      <c r="A1301" s="3" t="s">
        <v>1966</v>
      </c>
      <c r="B1301" s="3" t="s">
        <v>1955</v>
      </c>
      <c r="C1301" s="3" t="s">
        <v>571</v>
      </c>
      <c r="D1301" s="3" t="s">
        <v>166</v>
      </c>
      <c r="E1301" s="3" t="s">
        <v>193</v>
      </c>
      <c r="F1301" s="3" t="s">
        <v>90</v>
      </c>
      <c r="G1301" s="3" t="s">
        <v>348</v>
      </c>
      <c r="H1301" s="3" t="s">
        <v>349</v>
      </c>
      <c r="I1301" s="3" t="s">
        <v>167</v>
      </c>
      <c r="J1301" s="3" t="s">
        <v>429</v>
      </c>
      <c r="K1301" s="169">
        <v>0.0</v>
      </c>
      <c r="L1301" s="169">
        <v>0.0</v>
      </c>
    </row>
    <row r="1302">
      <c r="A1302" s="3" t="s">
        <v>1967</v>
      </c>
      <c r="B1302" s="3" t="s">
        <v>1957</v>
      </c>
      <c r="C1302" s="3" t="s">
        <v>571</v>
      </c>
      <c r="D1302" s="3" t="s">
        <v>166</v>
      </c>
      <c r="E1302" s="3" t="s">
        <v>193</v>
      </c>
      <c r="F1302" s="3" t="s">
        <v>90</v>
      </c>
      <c r="G1302" s="3" t="s">
        <v>348</v>
      </c>
      <c r="H1302" s="3" t="s">
        <v>353</v>
      </c>
      <c r="I1302" s="3" t="s">
        <v>167</v>
      </c>
      <c r="J1302" s="3" t="s">
        <v>429</v>
      </c>
      <c r="K1302" s="169">
        <v>0.0</v>
      </c>
      <c r="L1302" s="169">
        <v>0.0</v>
      </c>
    </row>
    <row r="1303">
      <c r="A1303" s="3" t="s">
        <v>1968</v>
      </c>
      <c r="B1303" s="3" t="s">
        <v>1955</v>
      </c>
      <c r="C1303" s="3" t="s">
        <v>571</v>
      </c>
      <c r="D1303" s="3" t="s">
        <v>166</v>
      </c>
      <c r="E1303" s="3" t="s">
        <v>193</v>
      </c>
      <c r="F1303" s="3" t="s">
        <v>90</v>
      </c>
      <c r="G1303" s="3" t="s">
        <v>348</v>
      </c>
      <c r="H1303" s="3" t="s">
        <v>349</v>
      </c>
      <c r="I1303" s="3" t="s">
        <v>160</v>
      </c>
      <c r="J1303" s="3" t="s">
        <v>429</v>
      </c>
      <c r="K1303" s="169">
        <v>0.0</v>
      </c>
      <c r="L1303" s="169">
        <v>0.0</v>
      </c>
    </row>
    <row r="1304">
      <c r="A1304" s="3" t="s">
        <v>1969</v>
      </c>
      <c r="B1304" s="3" t="s">
        <v>1959</v>
      </c>
      <c r="C1304" s="3" t="s">
        <v>571</v>
      </c>
      <c r="D1304" s="3" t="s">
        <v>166</v>
      </c>
      <c r="E1304" s="3" t="s">
        <v>193</v>
      </c>
      <c r="F1304" s="3" t="s">
        <v>90</v>
      </c>
      <c r="G1304" s="3" t="s">
        <v>348</v>
      </c>
      <c r="H1304" s="3" t="s">
        <v>359</v>
      </c>
      <c r="I1304" s="3" t="s">
        <v>167</v>
      </c>
      <c r="J1304" s="3" t="s">
        <v>429</v>
      </c>
      <c r="K1304" s="169">
        <v>0.0</v>
      </c>
      <c r="L1304" s="169">
        <v>0.0</v>
      </c>
    </row>
    <row r="1305">
      <c r="A1305" s="3" t="s">
        <v>1970</v>
      </c>
      <c r="B1305" s="3" t="s">
        <v>1959</v>
      </c>
      <c r="C1305" s="3" t="s">
        <v>571</v>
      </c>
      <c r="D1305" s="3" t="s">
        <v>166</v>
      </c>
      <c r="E1305" s="3" t="s">
        <v>193</v>
      </c>
      <c r="F1305" s="3" t="s">
        <v>90</v>
      </c>
      <c r="G1305" s="3" t="s">
        <v>348</v>
      </c>
      <c r="H1305" s="3" t="s">
        <v>359</v>
      </c>
      <c r="I1305" s="3" t="s">
        <v>157</v>
      </c>
      <c r="J1305" s="3" t="s">
        <v>429</v>
      </c>
      <c r="K1305" s="169">
        <v>0.0</v>
      </c>
      <c r="L1305" s="169">
        <v>0.0</v>
      </c>
    </row>
    <row r="1306">
      <c r="A1306" s="3" t="s">
        <v>1971</v>
      </c>
      <c r="B1306" s="3" t="s">
        <v>1957</v>
      </c>
      <c r="C1306" s="3" t="s">
        <v>571</v>
      </c>
      <c r="D1306" s="3" t="s">
        <v>166</v>
      </c>
      <c r="E1306" s="3" t="s">
        <v>193</v>
      </c>
      <c r="F1306" s="3" t="s">
        <v>90</v>
      </c>
      <c r="G1306" s="3" t="s">
        <v>348</v>
      </c>
      <c r="H1306" s="3" t="s">
        <v>353</v>
      </c>
      <c r="I1306" s="3" t="s">
        <v>165</v>
      </c>
      <c r="J1306" s="3" t="s">
        <v>429</v>
      </c>
      <c r="K1306" s="169">
        <v>0.0</v>
      </c>
      <c r="L1306" s="169">
        <v>0.0</v>
      </c>
    </row>
    <row r="1307">
      <c r="A1307" s="3" t="s">
        <v>1972</v>
      </c>
      <c r="B1307" s="3" t="s">
        <v>1955</v>
      </c>
      <c r="C1307" s="3" t="s">
        <v>571</v>
      </c>
      <c r="D1307" s="3" t="s">
        <v>166</v>
      </c>
      <c r="E1307" s="3" t="s">
        <v>193</v>
      </c>
      <c r="F1307" s="3" t="s">
        <v>90</v>
      </c>
      <c r="G1307" s="3" t="s">
        <v>348</v>
      </c>
      <c r="H1307" s="3" t="s">
        <v>349</v>
      </c>
      <c r="I1307" s="3" t="s">
        <v>355</v>
      </c>
      <c r="J1307" s="3" t="s">
        <v>429</v>
      </c>
      <c r="K1307" s="169">
        <v>0.0</v>
      </c>
      <c r="L1307" s="169">
        <v>0.0</v>
      </c>
    </row>
    <row r="1308">
      <c r="A1308" s="3" t="s">
        <v>1973</v>
      </c>
      <c r="B1308" s="3" t="s">
        <v>1957</v>
      </c>
      <c r="C1308" s="3" t="s">
        <v>571</v>
      </c>
      <c r="D1308" s="3" t="s">
        <v>166</v>
      </c>
      <c r="E1308" s="3" t="s">
        <v>193</v>
      </c>
      <c r="F1308" s="3" t="s">
        <v>90</v>
      </c>
      <c r="G1308" s="3" t="s">
        <v>348</v>
      </c>
      <c r="H1308" s="3" t="s">
        <v>353</v>
      </c>
      <c r="I1308" s="3" t="s">
        <v>157</v>
      </c>
      <c r="J1308" s="3" t="s">
        <v>429</v>
      </c>
      <c r="K1308" s="169">
        <v>0.0</v>
      </c>
      <c r="L1308" s="169">
        <v>0.0</v>
      </c>
    </row>
    <row r="1309">
      <c r="A1309" s="3" t="s">
        <v>1974</v>
      </c>
      <c r="B1309" s="3" t="s">
        <v>1975</v>
      </c>
      <c r="C1309" s="3" t="s">
        <v>571</v>
      </c>
      <c r="D1309" s="3" t="s">
        <v>166</v>
      </c>
      <c r="E1309" s="3" t="s">
        <v>193</v>
      </c>
      <c r="F1309" s="3" t="s">
        <v>96</v>
      </c>
      <c r="G1309" s="3" t="s">
        <v>356</v>
      </c>
      <c r="H1309" s="3" t="s">
        <v>454</v>
      </c>
      <c r="I1309" s="3" t="s">
        <v>160</v>
      </c>
      <c r="J1309" s="3" t="s">
        <v>429</v>
      </c>
      <c r="K1309" s="169">
        <v>71.0</v>
      </c>
      <c r="L1309" s="169">
        <v>3.89088977389834</v>
      </c>
    </row>
    <row r="1310">
      <c r="A1310" s="3" t="s">
        <v>1976</v>
      </c>
      <c r="B1310" s="3" t="s">
        <v>1975</v>
      </c>
      <c r="C1310" s="3" t="s">
        <v>571</v>
      </c>
      <c r="D1310" s="3" t="s">
        <v>166</v>
      </c>
      <c r="E1310" s="3" t="s">
        <v>193</v>
      </c>
      <c r="F1310" s="3" t="s">
        <v>96</v>
      </c>
      <c r="G1310" s="3" t="s">
        <v>356</v>
      </c>
      <c r="H1310" s="3" t="s">
        <v>454</v>
      </c>
      <c r="I1310" s="3" t="s">
        <v>157</v>
      </c>
      <c r="J1310" s="3" t="s">
        <v>429</v>
      </c>
      <c r="K1310" s="169">
        <v>89.0</v>
      </c>
      <c r="L1310" s="169">
        <v>3.29794236443093</v>
      </c>
    </row>
    <row r="1311">
      <c r="A1311" s="3" t="s">
        <v>1977</v>
      </c>
      <c r="B1311" s="3" t="s">
        <v>1975</v>
      </c>
      <c r="C1311" s="3" t="s">
        <v>571</v>
      </c>
      <c r="D1311" s="3" t="s">
        <v>166</v>
      </c>
      <c r="E1311" s="3" t="s">
        <v>193</v>
      </c>
      <c r="F1311" s="3" t="s">
        <v>96</v>
      </c>
      <c r="G1311" s="3" t="s">
        <v>356</v>
      </c>
      <c r="H1311" s="3" t="s">
        <v>454</v>
      </c>
      <c r="I1311" s="3" t="s">
        <v>153</v>
      </c>
      <c r="J1311" s="3" t="s">
        <v>429</v>
      </c>
      <c r="K1311" s="169">
        <v>84.0</v>
      </c>
      <c r="L1311" s="169">
        <v>3.88614651046172</v>
      </c>
    </row>
    <row r="1312">
      <c r="A1312" s="3" t="s">
        <v>1978</v>
      </c>
      <c r="B1312" s="3" t="s">
        <v>1979</v>
      </c>
      <c r="C1312" s="3" t="s">
        <v>571</v>
      </c>
      <c r="D1312" s="3" t="s">
        <v>166</v>
      </c>
      <c r="E1312" s="3" t="s">
        <v>193</v>
      </c>
      <c r="F1312" s="3" t="s">
        <v>96</v>
      </c>
      <c r="G1312" s="3" t="s">
        <v>356</v>
      </c>
      <c r="H1312" s="3" t="s">
        <v>376</v>
      </c>
      <c r="I1312" s="3" t="s">
        <v>355</v>
      </c>
      <c r="J1312" s="3" t="s">
        <v>429</v>
      </c>
      <c r="K1312" s="169">
        <v>41.0</v>
      </c>
      <c r="L1312" s="169">
        <v>3.24183958729482</v>
      </c>
    </row>
    <row r="1313">
      <c r="A1313" s="3" t="s">
        <v>1980</v>
      </c>
      <c r="B1313" s="3" t="s">
        <v>1975</v>
      </c>
      <c r="C1313" s="3" t="s">
        <v>571</v>
      </c>
      <c r="D1313" s="3" t="s">
        <v>166</v>
      </c>
      <c r="E1313" s="3" t="s">
        <v>193</v>
      </c>
      <c r="F1313" s="3" t="s">
        <v>96</v>
      </c>
      <c r="G1313" s="3" t="s">
        <v>356</v>
      </c>
      <c r="H1313" s="3" t="s">
        <v>454</v>
      </c>
      <c r="I1313" s="3" t="s">
        <v>355</v>
      </c>
      <c r="J1313" s="3" t="s">
        <v>429</v>
      </c>
      <c r="K1313" s="169">
        <v>122.0</v>
      </c>
      <c r="L1313" s="169">
        <v>4.32494026440316</v>
      </c>
    </row>
    <row r="1314">
      <c r="A1314" s="3" t="s">
        <v>1981</v>
      </c>
      <c r="B1314" s="3" t="s">
        <v>1979</v>
      </c>
      <c r="C1314" s="3" t="s">
        <v>571</v>
      </c>
      <c r="D1314" s="3" t="s">
        <v>166</v>
      </c>
      <c r="E1314" s="3" t="s">
        <v>193</v>
      </c>
      <c r="F1314" s="3" t="s">
        <v>96</v>
      </c>
      <c r="G1314" s="3" t="s">
        <v>356</v>
      </c>
      <c r="H1314" s="3" t="s">
        <v>376</v>
      </c>
      <c r="I1314" s="3" t="s">
        <v>167</v>
      </c>
      <c r="J1314" s="3" t="s">
        <v>429</v>
      </c>
      <c r="K1314" s="169">
        <v>79.0</v>
      </c>
      <c r="L1314" s="169">
        <v>2.98654427857744</v>
      </c>
    </row>
    <row r="1315">
      <c r="A1315" s="3" t="s">
        <v>1982</v>
      </c>
      <c r="B1315" s="3" t="s">
        <v>1979</v>
      </c>
      <c r="C1315" s="3" t="s">
        <v>571</v>
      </c>
      <c r="D1315" s="3" t="s">
        <v>166</v>
      </c>
      <c r="E1315" s="3" t="s">
        <v>193</v>
      </c>
      <c r="F1315" s="3" t="s">
        <v>96</v>
      </c>
      <c r="G1315" s="3" t="s">
        <v>356</v>
      </c>
      <c r="H1315" s="3" t="s">
        <v>376</v>
      </c>
      <c r="I1315" s="3" t="s">
        <v>157</v>
      </c>
      <c r="J1315" s="3" t="s">
        <v>429</v>
      </c>
      <c r="K1315" s="169">
        <v>86.0</v>
      </c>
      <c r="L1315" s="169">
        <v>3.34065302178688</v>
      </c>
    </row>
    <row r="1316">
      <c r="A1316" s="3" t="s">
        <v>1983</v>
      </c>
      <c r="B1316" s="3" t="s">
        <v>1979</v>
      </c>
      <c r="C1316" s="3" t="s">
        <v>571</v>
      </c>
      <c r="D1316" s="3" t="s">
        <v>166</v>
      </c>
      <c r="E1316" s="3" t="s">
        <v>193</v>
      </c>
      <c r="F1316" s="3" t="s">
        <v>96</v>
      </c>
      <c r="G1316" s="3" t="s">
        <v>356</v>
      </c>
      <c r="H1316" s="3" t="s">
        <v>376</v>
      </c>
      <c r="I1316" s="3" t="s">
        <v>153</v>
      </c>
      <c r="J1316" s="3" t="s">
        <v>429</v>
      </c>
      <c r="K1316" s="169">
        <v>90.0</v>
      </c>
      <c r="L1316" s="169">
        <v>3.55068455121338</v>
      </c>
    </row>
    <row r="1317">
      <c r="A1317" s="3" t="s">
        <v>1984</v>
      </c>
      <c r="B1317" s="3" t="s">
        <v>1979</v>
      </c>
      <c r="C1317" s="3" t="s">
        <v>571</v>
      </c>
      <c r="D1317" s="3" t="s">
        <v>166</v>
      </c>
      <c r="E1317" s="3" t="s">
        <v>193</v>
      </c>
      <c r="F1317" s="3" t="s">
        <v>96</v>
      </c>
      <c r="G1317" s="3" t="s">
        <v>356</v>
      </c>
      <c r="H1317" s="3" t="s">
        <v>376</v>
      </c>
      <c r="I1317" s="3" t="s">
        <v>160</v>
      </c>
      <c r="J1317" s="3" t="s">
        <v>429</v>
      </c>
      <c r="K1317" s="169">
        <v>58.0</v>
      </c>
      <c r="L1317" s="169">
        <v>3.58374957754951</v>
      </c>
    </row>
    <row r="1318">
      <c r="A1318" s="3" t="s">
        <v>1985</v>
      </c>
      <c r="B1318" s="3" t="s">
        <v>1975</v>
      </c>
      <c r="C1318" s="3" t="s">
        <v>571</v>
      </c>
      <c r="D1318" s="3" t="s">
        <v>166</v>
      </c>
      <c r="E1318" s="3" t="s">
        <v>193</v>
      </c>
      <c r="F1318" s="3" t="s">
        <v>96</v>
      </c>
      <c r="G1318" s="3" t="s">
        <v>356</v>
      </c>
      <c r="H1318" s="3" t="s">
        <v>454</v>
      </c>
      <c r="I1318" s="3" t="s">
        <v>167</v>
      </c>
      <c r="J1318" s="3" t="s">
        <v>429</v>
      </c>
      <c r="K1318" s="169">
        <v>58.0</v>
      </c>
      <c r="L1318" s="169">
        <v>2.26429717486116</v>
      </c>
    </row>
    <row r="1319">
      <c r="A1319" s="3" t="s">
        <v>1986</v>
      </c>
      <c r="B1319" s="3" t="s">
        <v>1979</v>
      </c>
      <c r="C1319" s="3" t="s">
        <v>571</v>
      </c>
      <c r="D1319" s="3" t="s">
        <v>166</v>
      </c>
      <c r="E1319" s="3" t="s">
        <v>193</v>
      </c>
      <c r="F1319" s="3" t="s">
        <v>96</v>
      </c>
      <c r="G1319" s="3" t="s">
        <v>356</v>
      </c>
      <c r="H1319" s="3" t="s">
        <v>376</v>
      </c>
      <c r="I1319" s="3" t="s">
        <v>165</v>
      </c>
      <c r="J1319" s="3" t="s">
        <v>429</v>
      </c>
      <c r="K1319" s="169">
        <v>24.0</v>
      </c>
      <c r="L1319" s="169">
        <v>2.38833548558997</v>
      </c>
    </row>
    <row r="1320">
      <c r="A1320" s="3" t="s">
        <v>1987</v>
      </c>
      <c r="B1320" s="3" t="s">
        <v>1988</v>
      </c>
      <c r="C1320" s="3" t="s">
        <v>571</v>
      </c>
      <c r="D1320" s="3" t="s">
        <v>166</v>
      </c>
      <c r="E1320" s="3" t="s">
        <v>193</v>
      </c>
      <c r="F1320" s="3" t="s">
        <v>90</v>
      </c>
      <c r="G1320" s="3" t="s">
        <v>356</v>
      </c>
      <c r="H1320" s="3" t="s">
        <v>454</v>
      </c>
      <c r="I1320" s="3" t="s">
        <v>157</v>
      </c>
      <c r="J1320" s="3" t="s">
        <v>429</v>
      </c>
      <c r="K1320" s="169">
        <v>10.0</v>
      </c>
      <c r="L1320" s="169">
        <v>0.688646046245219</v>
      </c>
    </row>
    <row r="1321">
      <c r="A1321" s="3" t="s">
        <v>1989</v>
      </c>
      <c r="B1321" s="3" t="s">
        <v>1975</v>
      </c>
      <c r="C1321" s="3" t="s">
        <v>571</v>
      </c>
      <c r="D1321" s="3" t="s">
        <v>166</v>
      </c>
      <c r="E1321" s="3" t="s">
        <v>193</v>
      </c>
      <c r="F1321" s="3" t="s">
        <v>96</v>
      </c>
      <c r="G1321" s="3" t="s">
        <v>356</v>
      </c>
      <c r="H1321" s="3" t="s">
        <v>454</v>
      </c>
      <c r="I1321" s="3" t="s">
        <v>165</v>
      </c>
      <c r="J1321" s="3" t="s">
        <v>429</v>
      </c>
      <c r="K1321" s="169">
        <v>0.0</v>
      </c>
      <c r="L1321" s="169">
        <v>0.0</v>
      </c>
    </row>
    <row r="1322">
      <c r="A1322" s="3" t="s">
        <v>1990</v>
      </c>
      <c r="B1322" s="3" t="s">
        <v>1988</v>
      </c>
      <c r="C1322" s="3" t="s">
        <v>571</v>
      </c>
      <c r="D1322" s="3" t="s">
        <v>166</v>
      </c>
      <c r="E1322" s="3" t="s">
        <v>193</v>
      </c>
      <c r="F1322" s="3" t="s">
        <v>90</v>
      </c>
      <c r="G1322" s="3" t="s">
        <v>356</v>
      </c>
      <c r="H1322" s="3" t="s">
        <v>454</v>
      </c>
      <c r="I1322" s="3" t="s">
        <v>165</v>
      </c>
      <c r="J1322" s="3" t="s">
        <v>429</v>
      </c>
      <c r="K1322" s="169">
        <v>0.0</v>
      </c>
      <c r="L1322" s="169">
        <v>0.0</v>
      </c>
    </row>
    <row r="1323">
      <c r="A1323" s="3" t="s">
        <v>1991</v>
      </c>
      <c r="B1323" s="3" t="s">
        <v>1988</v>
      </c>
      <c r="C1323" s="3" t="s">
        <v>571</v>
      </c>
      <c r="D1323" s="3" t="s">
        <v>166</v>
      </c>
      <c r="E1323" s="3" t="s">
        <v>193</v>
      </c>
      <c r="F1323" s="3" t="s">
        <v>90</v>
      </c>
      <c r="G1323" s="3" t="s">
        <v>356</v>
      </c>
      <c r="H1323" s="3" t="s">
        <v>454</v>
      </c>
      <c r="I1323" s="3" t="s">
        <v>167</v>
      </c>
      <c r="J1323" s="3" t="s">
        <v>429</v>
      </c>
      <c r="K1323" s="169">
        <v>0.0</v>
      </c>
      <c r="L1323" s="169">
        <v>0.0</v>
      </c>
    </row>
    <row r="1324">
      <c r="A1324" s="3" t="s">
        <v>1992</v>
      </c>
      <c r="B1324" s="3" t="s">
        <v>1993</v>
      </c>
      <c r="C1324" s="3" t="s">
        <v>571</v>
      </c>
      <c r="D1324" s="3" t="s">
        <v>166</v>
      </c>
      <c r="E1324" s="3" t="s">
        <v>193</v>
      </c>
      <c r="F1324" s="3" t="s">
        <v>90</v>
      </c>
      <c r="G1324" s="3" t="s">
        <v>356</v>
      </c>
      <c r="H1324" s="3" t="s">
        <v>376</v>
      </c>
      <c r="I1324" s="3" t="s">
        <v>153</v>
      </c>
      <c r="J1324" s="3" t="s">
        <v>429</v>
      </c>
      <c r="K1324" s="169">
        <v>0.0</v>
      </c>
      <c r="L1324" s="169">
        <v>0.0</v>
      </c>
    </row>
    <row r="1325">
      <c r="A1325" s="3" t="s">
        <v>1994</v>
      </c>
      <c r="B1325" s="3" t="s">
        <v>1993</v>
      </c>
      <c r="C1325" s="3" t="s">
        <v>571</v>
      </c>
      <c r="D1325" s="3" t="s">
        <v>166</v>
      </c>
      <c r="E1325" s="3" t="s">
        <v>193</v>
      </c>
      <c r="F1325" s="3" t="s">
        <v>90</v>
      </c>
      <c r="G1325" s="3" t="s">
        <v>356</v>
      </c>
      <c r="H1325" s="3" t="s">
        <v>376</v>
      </c>
      <c r="I1325" s="3" t="s">
        <v>355</v>
      </c>
      <c r="J1325" s="3" t="s">
        <v>429</v>
      </c>
      <c r="K1325" s="169">
        <v>0.0</v>
      </c>
      <c r="L1325" s="169">
        <v>0.0</v>
      </c>
    </row>
    <row r="1326">
      <c r="A1326" s="3" t="s">
        <v>1995</v>
      </c>
      <c r="B1326" s="3" t="s">
        <v>1988</v>
      </c>
      <c r="C1326" s="3" t="s">
        <v>571</v>
      </c>
      <c r="D1326" s="3" t="s">
        <v>166</v>
      </c>
      <c r="E1326" s="3" t="s">
        <v>193</v>
      </c>
      <c r="F1326" s="3" t="s">
        <v>90</v>
      </c>
      <c r="G1326" s="3" t="s">
        <v>356</v>
      </c>
      <c r="H1326" s="3" t="s">
        <v>454</v>
      </c>
      <c r="I1326" s="3" t="s">
        <v>160</v>
      </c>
      <c r="J1326" s="3" t="s">
        <v>429</v>
      </c>
      <c r="K1326" s="169">
        <v>0.0</v>
      </c>
      <c r="L1326" s="169">
        <v>0.0</v>
      </c>
    </row>
    <row r="1327">
      <c r="A1327" s="3" t="s">
        <v>1996</v>
      </c>
      <c r="B1327" s="3" t="s">
        <v>1993</v>
      </c>
      <c r="C1327" s="3" t="s">
        <v>571</v>
      </c>
      <c r="D1327" s="3" t="s">
        <v>166</v>
      </c>
      <c r="E1327" s="3" t="s">
        <v>193</v>
      </c>
      <c r="F1327" s="3" t="s">
        <v>90</v>
      </c>
      <c r="G1327" s="3" t="s">
        <v>356</v>
      </c>
      <c r="H1327" s="3" t="s">
        <v>376</v>
      </c>
      <c r="I1327" s="3" t="s">
        <v>167</v>
      </c>
      <c r="J1327" s="3" t="s">
        <v>429</v>
      </c>
      <c r="K1327" s="169">
        <v>0.0</v>
      </c>
      <c r="L1327" s="169">
        <v>0.0</v>
      </c>
    </row>
    <row r="1328">
      <c r="A1328" s="3" t="s">
        <v>1997</v>
      </c>
      <c r="B1328" s="3" t="s">
        <v>1988</v>
      </c>
      <c r="C1328" s="3" t="s">
        <v>571</v>
      </c>
      <c r="D1328" s="3" t="s">
        <v>166</v>
      </c>
      <c r="E1328" s="3" t="s">
        <v>193</v>
      </c>
      <c r="F1328" s="3" t="s">
        <v>90</v>
      </c>
      <c r="G1328" s="3" t="s">
        <v>356</v>
      </c>
      <c r="H1328" s="3" t="s">
        <v>454</v>
      </c>
      <c r="I1328" s="3" t="s">
        <v>355</v>
      </c>
      <c r="J1328" s="3" t="s">
        <v>429</v>
      </c>
      <c r="K1328" s="169">
        <v>0.0</v>
      </c>
      <c r="L1328" s="169">
        <v>0.0</v>
      </c>
    </row>
    <row r="1329">
      <c r="A1329" s="3" t="s">
        <v>1998</v>
      </c>
      <c r="B1329" s="3" t="s">
        <v>1993</v>
      </c>
      <c r="C1329" s="3" t="s">
        <v>571</v>
      </c>
      <c r="D1329" s="3" t="s">
        <v>166</v>
      </c>
      <c r="E1329" s="3" t="s">
        <v>193</v>
      </c>
      <c r="F1329" s="3" t="s">
        <v>90</v>
      </c>
      <c r="G1329" s="3" t="s">
        <v>356</v>
      </c>
      <c r="H1329" s="3" t="s">
        <v>376</v>
      </c>
      <c r="I1329" s="3" t="s">
        <v>160</v>
      </c>
      <c r="J1329" s="3" t="s">
        <v>429</v>
      </c>
      <c r="K1329" s="169">
        <v>0.0</v>
      </c>
      <c r="L1329" s="169">
        <v>0.0</v>
      </c>
    </row>
    <row r="1330">
      <c r="A1330" s="3" t="s">
        <v>1999</v>
      </c>
      <c r="B1330" s="3" t="s">
        <v>1993</v>
      </c>
      <c r="C1330" s="3" t="s">
        <v>571</v>
      </c>
      <c r="D1330" s="3" t="s">
        <v>166</v>
      </c>
      <c r="E1330" s="3" t="s">
        <v>193</v>
      </c>
      <c r="F1330" s="3" t="s">
        <v>90</v>
      </c>
      <c r="G1330" s="3" t="s">
        <v>356</v>
      </c>
      <c r="H1330" s="3" t="s">
        <v>376</v>
      </c>
      <c r="I1330" s="3" t="s">
        <v>157</v>
      </c>
      <c r="J1330" s="3" t="s">
        <v>429</v>
      </c>
      <c r="K1330" s="169">
        <v>0.0</v>
      </c>
      <c r="L1330" s="169">
        <v>0.0</v>
      </c>
    </row>
    <row r="1331">
      <c r="A1331" s="3" t="s">
        <v>2000</v>
      </c>
      <c r="B1331" s="3" t="s">
        <v>1993</v>
      </c>
      <c r="C1331" s="3" t="s">
        <v>571</v>
      </c>
      <c r="D1331" s="3" t="s">
        <v>166</v>
      </c>
      <c r="E1331" s="3" t="s">
        <v>193</v>
      </c>
      <c r="F1331" s="3" t="s">
        <v>90</v>
      </c>
      <c r="G1331" s="3" t="s">
        <v>356</v>
      </c>
      <c r="H1331" s="3" t="s">
        <v>376</v>
      </c>
      <c r="I1331" s="3" t="s">
        <v>165</v>
      </c>
      <c r="J1331" s="3" t="s">
        <v>429</v>
      </c>
      <c r="K1331" s="169">
        <v>0.0</v>
      </c>
      <c r="L1331" s="169">
        <v>0.0</v>
      </c>
    </row>
    <row r="1332">
      <c r="A1332" s="3" t="s">
        <v>2001</v>
      </c>
      <c r="B1332" s="3" t="s">
        <v>1988</v>
      </c>
      <c r="C1332" s="3" t="s">
        <v>571</v>
      </c>
      <c r="D1332" s="3" t="s">
        <v>166</v>
      </c>
      <c r="E1332" s="3" t="s">
        <v>193</v>
      </c>
      <c r="F1332" s="3" t="s">
        <v>90</v>
      </c>
      <c r="G1332" s="3" t="s">
        <v>356</v>
      </c>
      <c r="H1332" s="3" t="s">
        <v>454</v>
      </c>
      <c r="I1332" s="3" t="s">
        <v>153</v>
      </c>
      <c r="J1332" s="3" t="s">
        <v>429</v>
      </c>
      <c r="K1332" s="169">
        <v>0.0</v>
      </c>
      <c r="L1332" s="169">
        <v>0.0</v>
      </c>
    </row>
    <row r="1333">
      <c r="A1333" s="3" t="s">
        <v>2002</v>
      </c>
      <c r="B1333" s="3" t="s">
        <v>2003</v>
      </c>
      <c r="C1333" s="3" t="s">
        <v>571</v>
      </c>
      <c r="D1333" s="3" t="s">
        <v>166</v>
      </c>
      <c r="E1333" s="3" t="s">
        <v>193</v>
      </c>
      <c r="F1333" s="3" t="s">
        <v>96</v>
      </c>
      <c r="H1333" s="3" t="s">
        <v>134</v>
      </c>
      <c r="I1333" s="3" t="s">
        <v>144</v>
      </c>
      <c r="J1333" s="3" t="s">
        <v>429</v>
      </c>
      <c r="K1333" s="169">
        <v>97.0</v>
      </c>
      <c r="L1333" s="169">
        <v>3.63906200912088</v>
      </c>
    </row>
    <row r="1334">
      <c r="A1334" s="3" t="s">
        <v>2004</v>
      </c>
      <c r="B1334" s="3" t="s">
        <v>2005</v>
      </c>
      <c r="C1334" s="3" t="s">
        <v>571</v>
      </c>
      <c r="D1334" s="3" t="s">
        <v>166</v>
      </c>
      <c r="E1334" s="3" t="s">
        <v>193</v>
      </c>
      <c r="F1334" s="3" t="s">
        <v>96</v>
      </c>
      <c r="H1334" s="3" t="s">
        <v>148</v>
      </c>
      <c r="I1334" s="3" t="s">
        <v>149</v>
      </c>
      <c r="J1334" s="3" t="s">
        <v>429</v>
      </c>
      <c r="K1334" s="169">
        <v>103.0</v>
      </c>
      <c r="L1334" s="169">
        <v>3.77088535677746</v>
      </c>
    </row>
    <row r="1335">
      <c r="A1335" s="3" t="s">
        <v>2006</v>
      </c>
      <c r="B1335" s="3" t="s">
        <v>2007</v>
      </c>
      <c r="C1335" s="3" t="s">
        <v>571</v>
      </c>
      <c r="D1335" s="3" t="s">
        <v>166</v>
      </c>
      <c r="E1335" s="3" t="s">
        <v>193</v>
      </c>
      <c r="F1335" s="3" t="s">
        <v>96</v>
      </c>
      <c r="H1335" s="3" t="s">
        <v>171</v>
      </c>
      <c r="I1335" s="3" t="s">
        <v>172</v>
      </c>
      <c r="J1335" s="3" t="s">
        <v>429</v>
      </c>
      <c r="K1335" s="169">
        <v>85.0</v>
      </c>
      <c r="L1335" s="169">
        <v>3.28361861819856</v>
      </c>
    </row>
    <row r="1336">
      <c r="A1336" s="3" t="s">
        <v>2008</v>
      </c>
      <c r="B1336" s="3" t="s">
        <v>2003</v>
      </c>
      <c r="C1336" s="3" t="s">
        <v>571</v>
      </c>
      <c r="D1336" s="3" t="s">
        <v>166</v>
      </c>
      <c r="E1336" s="3" t="s">
        <v>193</v>
      </c>
      <c r="F1336" s="3" t="s">
        <v>96</v>
      </c>
      <c r="H1336" s="3" t="s">
        <v>134</v>
      </c>
      <c r="I1336" s="3" t="s">
        <v>141</v>
      </c>
      <c r="J1336" s="3" t="s">
        <v>429</v>
      </c>
      <c r="K1336" s="169">
        <v>48.0</v>
      </c>
      <c r="L1336" s="169">
        <v>3.23215127367071</v>
      </c>
    </row>
    <row r="1337">
      <c r="A1337" s="3" t="s">
        <v>2009</v>
      </c>
      <c r="B1337" s="3" t="s">
        <v>2003</v>
      </c>
      <c r="C1337" s="3" t="s">
        <v>571</v>
      </c>
      <c r="D1337" s="3" t="s">
        <v>166</v>
      </c>
      <c r="E1337" s="3" t="s">
        <v>193</v>
      </c>
      <c r="F1337" s="3" t="s">
        <v>96</v>
      </c>
      <c r="H1337" s="3" t="s">
        <v>134</v>
      </c>
      <c r="I1337" s="3" t="s">
        <v>139</v>
      </c>
      <c r="J1337" s="3" t="s">
        <v>429</v>
      </c>
      <c r="K1337" s="169">
        <v>78.0</v>
      </c>
      <c r="L1337" s="169">
        <v>3.25403708909245</v>
      </c>
    </row>
    <row r="1338">
      <c r="A1338" s="3" t="s">
        <v>2010</v>
      </c>
      <c r="B1338" s="3" t="s">
        <v>2003</v>
      </c>
      <c r="C1338" s="3" t="s">
        <v>571</v>
      </c>
      <c r="D1338" s="3" t="s">
        <v>166</v>
      </c>
      <c r="E1338" s="3" t="s">
        <v>193</v>
      </c>
      <c r="F1338" s="3" t="s">
        <v>96</v>
      </c>
      <c r="H1338" s="3" t="s">
        <v>134</v>
      </c>
      <c r="I1338" s="3" t="s">
        <v>135</v>
      </c>
      <c r="J1338" s="3" t="s">
        <v>429</v>
      </c>
      <c r="K1338" s="169">
        <v>62.0</v>
      </c>
      <c r="L1338" s="169">
        <v>2.94321295519178</v>
      </c>
    </row>
    <row r="1339">
      <c r="A1339" s="3" t="s">
        <v>2011</v>
      </c>
      <c r="B1339" s="3" t="s">
        <v>2003</v>
      </c>
      <c r="C1339" s="3" t="s">
        <v>571</v>
      </c>
      <c r="D1339" s="3" t="s">
        <v>166</v>
      </c>
      <c r="E1339" s="3" t="s">
        <v>193</v>
      </c>
      <c r="F1339" s="3" t="s">
        <v>96</v>
      </c>
      <c r="H1339" s="3" t="s">
        <v>134</v>
      </c>
      <c r="I1339" s="3" t="s">
        <v>146</v>
      </c>
      <c r="J1339" s="3" t="s">
        <v>429</v>
      </c>
      <c r="K1339" s="169">
        <v>0.0</v>
      </c>
      <c r="L1339" s="169">
        <v>0.0</v>
      </c>
    </row>
    <row r="1340">
      <c r="A1340" s="3" t="s">
        <v>2012</v>
      </c>
      <c r="B1340" s="3" t="s">
        <v>2005</v>
      </c>
      <c r="C1340" s="3" t="s">
        <v>571</v>
      </c>
      <c r="D1340" s="3" t="s">
        <v>166</v>
      </c>
      <c r="E1340" s="3" t="s">
        <v>193</v>
      </c>
      <c r="F1340" s="3" t="s">
        <v>96</v>
      </c>
      <c r="H1340" s="3" t="s">
        <v>148</v>
      </c>
      <c r="I1340" s="3" t="s">
        <v>141</v>
      </c>
      <c r="J1340" s="3" t="s">
        <v>429</v>
      </c>
      <c r="K1340" s="169">
        <v>0.0</v>
      </c>
      <c r="L1340" s="169">
        <v>0.0</v>
      </c>
    </row>
    <row r="1341">
      <c r="A1341" s="3" t="s">
        <v>2013</v>
      </c>
      <c r="B1341" s="3" t="s">
        <v>2014</v>
      </c>
      <c r="C1341" s="3" t="s">
        <v>571</v>
      </c>
      <c r="D1341" s="3" t="s">
        <v>166</v>
      </c>
      <c r="E1341" s="3" t="s">
        <v>193</v>
      </c>
      <c r="F1341" s="3" t="s">
        <v>90</v>
      </c>
      <c r="H1341" s="3" t="s">
        <v>148</v>
      </c>
      <c r="I1341" s="3" t="s">
        <v>149</v>
      </c>
      <c r="J1341" s="3" t="s">
        <v>429</v>
      </c>
      <c r="K1341" s="169">
        <v>0.0</v>
      </c>
      <c r="L1341" s="169">
        <v>0.0</v>
      </c>
    </row>
    <row r="1342">
      <c r="A1342" s="3" t="s">
        <v>2015</v>
      </c>
      <c r="B1342" s="3" t="s">
        <v>2016</v>
      </c>
      <c r="C1342" s="3" t="s">
        <v>571</v>
      </c>
      <c r="D1342" s="3" t="s">
        <v>166</v>
      </c>
      <c r="E1342" s="3" t="s">
        <v>193</v>
      </c>
      <c r="F1342" s="3" t="s">
        <v>90</v>
      </c>
      <c r="H1342" s="3" t="s">
        <v>134</v>
      </c>
      <c r="I1342" s="3" t="s">
        <v>139</v>
      </c>
      <c r="J1342" s="3" t="s">
        <v>429</v>
      </c>
      <c r="K1342" s="169">
        <v>0.0</v>
      </c>
      <c r="L1342" s="169">
        <v>0.0</v>
      </c>
    </row>
    <row r="1343">
      <c r="A1343" s="3" t="s">
        <v>2017</v>
      </c>
      <c r="B1343" s="3" t="s">
        <v>2014</v>
      </c>
      <c r="C1343" s="3" t="s">
        <v>571</v>
      </c>
      <c r="D1343" s="3" t="s">
        <v>166</v>
      </c>
      <c r="E1343" s="3" t="s">
        <v>193</v>
      </c>
      <c r="F1343" s="3" t="s">
        <v>90</v>
      </c>
      <c r="H1343" s="3" t="s">
        <v>148</v>
      </c>
      <c r="I1343" s="3" t="s">
        <v>141</v>
      </c>
      <c r="J1343" s="3" t="s">
        <v>429</v>
      </c>
      <c r="K1343" s="169">
        <v>0.0</v>
      </c>
      <c r="L1343" s="169">
        <v>0.0</v>
      </c>
    </row>
    <row r="1344">
      <c r="A1344" s="3" t="s">
        <v>2018</v>
      </c>
      <c r="B1344" s="3" t="s">
        <v>2016</v>
      </c>
      <c r="C1344" s="3" t="s">
        <v>571</v>
      </c>
      <c r="D1344" s="3" t="s">
        <v>166</v>
      </c>
      <c r="E1344" s="3" t="s">
        <v>193</v>
      </c>
      <c r="F1344" s="3" t="s">
        <v>90</v>
      </c>
      <c r="H1344" s="3" t="s">
        <v>134</v>
      </c>
      <c r="I1344" s="3" t="s">
        <v>141</v>
      </c>
      <c r="J1344" s="3" t="s">
        <v>429</v>
      </c>
      <c r="K1344" s="169">
        <v>0.0</v>
      </c>
      <c r="L1344" s="169">
        <v>0.0</v>
      </c>
    </row>
    <row r="1345">
      <c r="A1345" s="3" t="s">
        <v>2019</v>
      </c>
      <c r="B1345" s="3" t="s">
        <v>2020</v>
      </c>
      <c r="C1345" s="3" t="s">
        <v>571</v>
      </c>
      <c r="D1345" s="3" t="s">
        <v>166</v>
      </c>
      <c r="E1345" s="3" t="s">
        <v>193</v>
      </c>
      <c r="F1345" s="3" t="s">
        <v>90</v>
      </c>
      <c r="H1345" s="3" t="s">
        <v>171</v>
      </c>
      <c r="I1345" s="3" t="s">
        <v>172</v>
      </c>
      <c r="J1345" s="3" t="s">
        <v>429</v>
      </c>
      <c r="K1345" s="169">
        <v>0.0</v>
      </c>
      <c r="L1345" s="169">
        <v>0.0</v>
      </c>
    </row>
    <row r="1346">
      <c r="A1346" s="3" t="s">
        <v>2021</v>
      </c>
      <c r="B1346" s="3" t="s">
        <v>2016</v>
      </c>
      <c r="C1346" s="3" t="s">
        <v>571</v>
      </c>
      <c r="D1346" s="3" t="s">
        <v>166</v>
      </c>
      <c r="E1346" s="3" t="s">
        <v>193</v>
      </c>
      <c r="F1346" s="3" t="s">
        <v>90</v>
      </c>
      <c r="H1346" s="3" t="s">
        <v>134</v>
      </c>
      <c r="I1346" s="3" t="s">
        <v>135</v>
      </c>
      <c r="J1346" s="3" t="s">
        <v>429</v>
      </c>
      <c r="K1346" s="169">
        <v>0.0</v>
      </c>
      <c r="L1346" s="169">
        <v>0.0</v>
      </c>
    </row>
    <row r="1347">
      <c r="A1347" s="3" t="s">
        <v>2022</v>
      </c>
      <c r="B1347" s="3" t="s">
        <v>2016</v>
      </c>
      <c r="C1347" s="3" t="s">
        <v>571</v>
      </c>
      <c r="D1347" s="3" t="s">
        <v>166</v>
      </c>
      <c r="E1347" s="3" t="s">
        <v>193</v>
      </c>
      <c r="F1347" s="3" t="s">
        <v>90</v>
      </c>
      <c r="H1347" s="3" t="s">
        <v>134</v>
      </c>
      <c r="I1347" s="3" t="s">
        <v>146</v>
      </c>
      <c r="J1347" s="3" t="s">
        <v>429</v>
      </c>
      <c r="K1347" s="169">
        <v>0.0</v>
      </c>
      <c r="L1347" s="169">
        <v>0.0</v>
      </c>
    </row>
    <row r="1348">
      <c r="A1348" s="3" t="s">
        <v>2023</v>
      </c>
      <c r="B1348" s="3" t="s">
        <v>2016</v>
      </c>
      <c r="C1348" s="3" t="s">
        <v>571</v>
      </c>
      <c r="D1348" s="3" t="s">
        <v>166</v>
      </c>
      <c r="E1348" s="3" t="s">
        <v>193</v>
      </c>
      <c r="F1348" s="3" t="s">
        <v>90</v>
      </c>
      <c r="H1348" s="3" t="s">
        <v>134</v>
      </c>
      <c r="I1348" s="3" t="s">
        <v>144</v>
      </c>
      <c r="J1348" s="3" t="s">
        <v>429</v>
      </c>
      <c r="K1348" s="169">
        <v>0.0</v>
      </c>
      <c r="L1348" s="169">
        <v>0.0</v>
      </c>
    </row>
    <row r="1349">
      <c r="A1349" s="3" t="s">
        <v>2024</v>
      </c>
      <c r="B1349" s="3" t="s">
        <v>2025</v>
      </c>
      <c r="C1349" s="3" t="s">
        <v>395</v>
      </c>
      <c r="F1349" s="3" t="s">
        <v>111</v>
      </c>
      <c r="G1349" s="3" t="s">
        <v>348</v>
      </c>
      <c r="H1349" s="3" t="s">
        <v>349</v>
      </c>
      <c r="I1349" s="3" t="s">
        <v>163</v>
      </c>
      <c r="J1349" s="3" t="s">
        <v>2026</v>
      </c>
      <c r="K1349" s="169">
        <v>29.0</v>
      </c>
      <c r="L1349" s="169">
        <v>3.17448190263359</v>
      </c>
    </row>
    <row r="1350">
      <c r="A1350" s="3" t="s">
        <v>2027</v>
      </c>
      <c r="B1350" s="3" t="s">
        <v>2028</v>
      </c>
      <c r="C1350" s="3" t="s">
        <v>395</v>
      </c>
      <c r="F1350" s="3" t="s">
        <v>111</v>
      </c>
      <c r="G1350" s="3" t="s">
        <v>348</v>
      </c>
      <c r="H1350" s="3" t="s">
        <v>353</v>
      </c>
      <c r="I1350" s="3" t="s">
        <v>153</v>
      </c>
      <c r="J1350" s="3" t="s">
        <v>2026</v>
      </c>
      <c r="K1350" s="169">
        <v>86.0</v>
      </c>
      <c r="L1350" s="169">
        <v>4.15183366227932</v>
      </c>
    </row>
    <row r="1351">
      <c r="A1351" s="3" t="s">
        <v>2029</v>
      </c>
      <c r="B1351" s="3" t="s">
        <v>2030</v>
      </c>
      <c r="C1351" s="3" t="s">
        <v>395</v>
      </c>
      <c r="F1351" s="3" t="s">
        <v>111</v>
      </c>
      <c r="G1351" s="3" t="s">
        <v>348</v>
      </c>
      <c r="H1351" s="3" t="s">
        <v>359</v>
      </c>
      <c r="I1351" s="3" t="s">
        <v>153</v>
      </c>
      <c r="J1351" s="3" t="s">
        <v>2026</v>
      </c>
      <c r="K1351" s="169">
        <v>80.0</v>
      </c>
      <c r="L1351" s="169">
        <v>3.91798684380825</v>
      </c>
    </row>
    <row r="1352">
      <c r="A1352" s="3" t="s">
        <v>2031</v>
      </c>
      <c r="B1352" s="3" t="s">
        <v>2028</v>
      </c>
      <c r="C1352" s="3" t="s">
        <v>395</v>
      </c>
      <c r="F1352" s="3" t="s">
        <v>111</v>
      </c>
      <c r="G1352" s="3" t="s">
        <v>348</v>
      </c>
      <c r="H1352" s="3" t="s">
        <v>353</v>
      </c>
      <c r="I1352" s="3" t="s">
        <v>157</v>
      </c>
      <c r="J1352" s="3" t="s">
        <v>2026</v>
      </c>
      <c r="K1352" s="169">
        <v>51.0</v>
      </c>
      <c r="L1352" s="169">
        <v>3.63922693859178</v>
      </c>
    </row>
    <row r="1353">
      <c r="A1353" s="3" t="s">
        <v>2032</v>
      </c>
      <c r="B1353" s="3" t="s">
        <v>2025</v>
      </c>
      <c r="C1353" s="3" t="s">
        <v>395</v>
      </c>
      <c r="F1353" s="3" t="s">
        <v>111</v>
      </c>
      <c r="G1353" s="3" t="s">
        <v>348</v>
      </c>
      <c r="H1353" s="3" t="s">
        <v>349</v>
      </c>
      <c r="I1353" s="3" t="s">
        <v>160</v>
      </c>
      <c r="J1353" s="3" t="s">
        <v>2026</v>
      </c>
      <c r="K1353" s="169">
        <v>41.0</v>
      </c>
      <c r="L1353" s="169">
        <v>2.90875776962825</v>
      </c>
    </row>
    <row r="1354">
      <c r="A1354" s="3" t="s">
        <v>2033</v>
      </c>
      <c r="B1354" s="3" t="s">
        <v>2028</v>
      </c>
      <c r="C1354" s="3" t="s">
        <v>395</v>
      </c>
      <c r="F1354" s="3" t="s">
        <v>111</v>
      </c>
      <c r="G1354" s="3" t="s">
        <v>348</v>
      </c>
      <c r="H1354" s="3" t="s">
        <v>353</v>
      </c>
      <c r="I1354" s="3" t="s">
        <v>160</v>
      </c>
      <c r="J1354" s="3" t="s">
        <v>2026</v>
      </c>
      <c r="K1354" s="169">
        <v>53.0</v>
      </c>
      <c r="L1354" s="169">
        <v>3.74719737258297</v>
      </c>
    </row>
    <row r="1355">
      <c r="A1355" s="3" t="s">
        <v>2034</v>
      </c>
      <c r="B1355" s="3" t="s">
        <v>2025</v>
      </c>
      <c r="C1355" s="3" t="s">
        <v>395</v>
      </c>
      <c r="F1355" s="3" t="s">
        <v>111</v>
      </c>
      <c r="G1355" s="3" t="s">
        <v>348</v>
      </c>
      <c r="H1355" s="3" t="s">
        <v>349</v>
      </c>
      <c r="I1355" s="3" t="s">
        <v>157</v>
      </c>
      <c r="J1355" s="3" t="s">
        <v>2026</v>
      </c>
      <c r="K1355" s="169">
        <v>70.0</v>
      </c>
      <c r="L1355" s="169">
        <v>3.33429426478506</v>
      </c>
    </row>
    <row r="1356">
      <c r="A1356" s="3" t="s">
        <v>2035</v>
      </c>
      <c r="B1356" s="3" t="s">
        <v>2025</v>
      </c>
      <c r="C1356" s="3" t="s">
        <v>395</v>
      </c>
      <c r="F1356" s="3" t="s">
        <v>111</v>
      </c>
      <c r="G1356" s="3" t="s">
        <v>348</v>
      </c>
      <c r="H1356" s="3" t="s">
        <v>349</v>
      </c>
      <c r="I1356" s="3" t="s">
        <v>153</v>
      </c>
      <c r="J1356" s="3" t="s">
        <v>2026</v>
      </c>
      <c r="K1356" s="169">
        <v>25.0</v>
      </c>
      <c r="L1356" s="169">
        <v>1.71632173605495</v>
      </c>
    </row>
    <row r="1357">
      <c r="A1357" s="3" t="s">
        <v>2036</v>
      </c>
      <c r="B1357" s="3" t="s">
        <v>2030</v>
      </c>
      <c r="C1357" s="3" t="s">
        <v>395</v>
      </c>
      <c r="F1357" s="3" t="s">
        <v>111</v>
      </c>
      <c r="G1357" s="3" t="s">
        <v>348</v>
      </c>
      <c r="H1357" s="3" t="s">
        <v>359</v>
      </c>
      <c r="I1357" s="3" t="s">
        <v>157</v>
      </c>
      <c r="J1357" s="3" t="s">
        <v>2026</v>
      </c>
      <c r="K1357" s="169">
        <v>52.0</v>
      </c>
      <c r="L1357" s="169">
        <v>3.34922152528739</v>
      </c>
    </row>
    <row r="1358">
      <c r="A1358" s="3" t="s">
        <v>2037</v>
      </c>
      <c r="B1358" s="3" t="s">
        <v>2030</v>
      </c>
      <c r="C1358" s="3" t="s">
        <v>395</v>
      </c>
      <c r="F1358" s="3" t="s">
        <v>111</v>
      </c>
      <c r="G1358" s="3" t="s">
        <v>348</v>
      </c>
      <c r="H1358" s="3" t="s">
        <v>359</v>
      </c>
      <c r="I1358" s="3" t="s">
        <v>160</v>
      </c>
      <c r="J1358" s="3" t="s">
        <v>2026</v>
      </c>
      <c r="K1358" s="169">
        <v>24.0</v>
      </c>
      <c r="L1358" s="169">
        <v>2.98568468616969</v>
      </c>
    </row>
    <row r="1359">
      <c r="A1359" s="3" t="s">
        <v>2038</v>
      </c>
      <c r="B1359" s="3" t="s">
        <v>2028</v>
      </c>
      <c r="C1359" s="3" t="s">
        <v>395</v>
      </c>
      <c r="F1359" s="3" t="s">
        <v>111</v>
      </c>
      <c r="G1359" s="3" t="s">
        <v>348</v>
      </c>
      <c r="H1359" s="3" t="s">
        <v>353</v>
      </c>
      <c r="I1359" s="3" t="s">
        <v>167</v>
      </c>
      <c r="J1359" s="3" t="s">
        <v>2026</v>
      </c>
      <c r="K1359" s="169">
        <v>30.0</v>
      </c>
      <c r="L1359" s="169">
        <v>3.11321099730546</v>
      </c>
    </row>
    <row r="1360">
      <c r="A1360" s="3" t="s">
        <v>2039</v>
      </c>
      <c r="B1360" s="3" t="s">
        <v>2028</v>
      </c>
      <c r="C1360" s="3" t="s">
        <v>395</v>
      </c>
      <c r="F1360" s="3" t="s">
        <v>111</v>
      </c>
      <c r="G1360" s="3" t="s">
        <v>348</v>
      </c>
      <c r="H1360" s="3" t="s">
        <v>353</v>
      </c>
      <c r="I1360" s="3" t="s">
        <v>165</v>
      </c>
      <c r="J1360" s="3" t="s">
        <v>2026</v>
      </c>
      <c r="K1360" s="169">
        <v>31.0</v>
      </c>
      <c r="L1360" s="169">
        <v>3.15907214465583</v>
      </c>
    </row>
    <row r="1361">
      <c r="A1361" s="3" t="s">
        <v>2040</v>
      </c>
      <c r="B1361" s="3" t="s">
        <v>2025</v>
      </c>
      <c r="C1361" s="3" t="s">
        <v>395</v>
      </c>
      <c r="F1361" s="3" t="s">
        <v>111</v>
      </c>
      <c r="G1361" s="3" t="s">
        <v>348</v>
      </c>
      <c r="H1361" s="3" t="s">
        <v>349</v>
      </c>
      <c r="I1361" s="3" t="s">
        <v>165</v>
      </c>
      <c r="J1361" s="3" t="s">
        <v>2026</v>
      </c>
      <c r="K1361" s="169">
        <v>41.0</v>
      </c>
      <c r="L1361" s="169">
        <v>3.42489689222676</v>
      </c>
    </row>
    <row r="1362">
      <c r="A1362" s="3" t="s">
        <v>2041</v>
      </c>
      <c r="B1362" s="3" t="s">
        <v>2030</v>
      </c>
      <c r="C1362" s="3" t="s">
        <v>395</v>
      </c>
      <c r="F1362" s="3" t="s">
        <v>111</v>
      </c>
      <c r="G1362" s="3" t="s">
        <v>348</v>
      </c>
      <c r="H1362" s="3" t="s">
        <v>359</v>
      </c>
      <c r="I1362" s="3" t="s">
        <v>167</v>
      </c>
      <c r="J1362" s="3" t="s">
        <v>2026</v>
      </c>
      <c r="K1362" s="169">
        <v>0.0</v>
      </c>
      <c r="L1362" s="169">
        <v>0.0</v>
      </c>
    </row>
    <row r="1363">
      <c r="A1363" s="3" t="s">
        <v>2042</v>
      </c>
      <c r="B1363" s="3" t="s">
        <v>2030</v>
      </c>
      <c r="C1363" s="3" t="s">
        <v>395</v>
      </c>
      <c r="F1363" s="3" t="s">
        <v>111</v>
      </c>
      <c r="G1363" s="3" t="s">
        <v>348</v>
      </c>
      <c r="H1363" s="3" t="s">
        <v>359</v>
      </c>
      <c r="I1363" s="3" t="s">
        <v>355</v>
      </c>
      <c r="J1363" s="3" t="s">
        <v>2026</v>
      </c>
      <c r="K1363" s="169">
        <v>0.0</v>
      </c>
      <c r="L1363" s="169">
        <v>0.0</v>
      </c>
    </row>
    <row r="1364">
      <c r="A1364" s="3" t="s">
        <v>2043</v>
      </c>
      <c r="B1364" s="3" t="s">
        <v>2025</v>
      </c>
      <c r="C1364" s="3" t="s">
        <v>395</v>
      </c>
      <c r="F1364" s="3" t="s">
        <v>111</v>
      </c>
      <c r="G1364" s="3" t="s">
        <v>348</v>
      </c>
      <c r="H1364" s="3" t="s">
        <v>349</v>
      </c>
      <c r="I1364" s="3" t="s">
        <v>167</v>
      </c>
      <c r="J1364" s="3" t="s">
        <v>2026</v>
      </c>
      <c r="K1364" s="169">
        <v>0.0</v>
      </c>
      <c r="L1364" s="169">
        <v>0.0</v>
      </c>
    </row>
    <row r="1365">
      <c r="A1365" s="3" t="s">
        <v>2044</v>
      </c>
      <c r="B1365" s="3" t="s">
        <v>2030</v>
      </c>
      <c r="C1365" s="3" t="s">
        <v>395</v>
      </c>
      <c r="F1365" s="3" t="s">
        <v>111</v>
      </c>
      <c r="G1365" s="3" t="s">
        <v>348</v>
      </c>
      <c r="H1365" s="3" t="s">
        <v>359</v>
      </c>
      <c r="I1365" s="3" t="s">
        <v>165</v>
      </c>
      <c r="J1365" s="3" t="s">
        <v>2026</v>
      </c>
      <c r="K1365" s="169">
        <v>0.0</v>
      </c>
      <c r="L1365" s="169">
        <v>0.0</v>
      </c>
    </row>
    <row r="1366">
      <c r="A1366" s="3" t="s">
        <v>2045</v>
      </c>
      <c r="B1366" s="3" t="s">
        <v>2028</v>
      </c>
      <c r="C1366" s="3" t="s">
        <v>395</v>
      </c>
      <c r="F1366" s="3" t="s">
        <v>111</v>
      </c>
      <c r="G1366" s="3" t="s">
        <v>348</v>
      </c>
      <c r="H1366" s="3" t="s">
        <v>353</v>
      </c>
      <c r="I1366" s="3" t="s">
        <v>355</v>
      </c>
      <c r="J1366" s="3" t="s">
        <v>2026</v>
      </c>
      <c r="K1366" s="169">
        <v>0.0</v>
      </c>
      <c r="L1366" s="169">
        <v>0.0</v>
      </c>
    </row>
    <row r="1367">
      <c r="A1367" s="3" t="s">
        <v>2046</v>
      </c>
      <c r="B1367" s="3" t="s">
        <v>2047</v>
      </c>
      <c r="C1367" s="3" t="s">
        <v>395</v>
      </c>
      <c r="F1367" s="3" t="s">
        <v>111</v>
      </c>
      <c r="G1367" s="3" t="s">
        <v>356</v>
      </c>
      <c r="H1367" s="3" t="s">
        <v>454</v>
      </c>
      <c r="I1367" s="3" t="s">
        <v>157</v>
      </c>
      <c r="J1367" s="3" t="s">
        <v>2026</v>
      </c>
      <c r="K1367" s="169">
        <v>51.0</v>
      </c>
      <c r="L1367" s="169">
        <v>3.19768514814864</v>
      </c>
    </row>
    <row r="1368">
      <c r="A1368" s="3" t="s">
        <v>2048</v>
      </c>
      <c r="B1368" s="3" t="s">
        <v>2049</v>
      </c>
      <c r="C1368" s="3" t="s">
        <v>395</v>
      </c>
      <c r="F1368" s="3" t="s">
        <v>111</v>
      </c>
      <c r="G1368" s="3" t="s">
        <v>356</v>
      </c>
      <c r="H1368" s="3" t="s">
        <v>376</v>
      </c>
      <c r="I1368" s="3" t="s">
        <v>160</v>
      </c>
      <c r="J1368" s="3" t="s">
        <v>2026</v>
      </c>
      <c r="K1368" s="169">
        <v>25.0</v>
      </c>
      <c r="L1368" s="169">
        <v>3.10141945773041</v>
      </c>
    </row>
    <row r="1369">
      <c r="A1369" s="3" t="s">
        <v>2050</v>
      </c>
      <c r="B1369" s="3" t="s">
        <v>2049</v>
      </c>
      <c r="C1369" s="3" t="s">
        <v>395</v>
      </c>
      <c r="F1369" s="3" t="s">
        <v>111</v>
      </c>
      <c r="G1369" s="3" t="s">
        <v>356</v>
      </c>
      <c r="H1369" s="3" t="s">
        <v>376</v>
      </c>
      <c r="I1369" s="3" t="s">
        <v>153</v>
      </c>
      <c r="J1369" s="3" t="s">
        <v>2026</v>
      </c>
      <c r="K1369" s="169">
        <v>0.0</v>
      </c>
      <c r="L1369" s="169">
        <v>0.0</v>
      </c>
    </row>
    <row r="1370">
      <c r="A1370" s="3" t="s">
        <v>2051</v>
      </c>
      <c r="B1370" s="3" t="s">
        <v>2049</v>
      </c>
      <c r="C1370" s="3" t="s">
        <v>395</v>
      </c>
      <c r="F1370" s="3" t="s">
        <v>111</v>
      </c>
      <c r="G1370" s="3" t="s">
        <v>356</v>
      </c>
      <c r="H1370" s="3" t="s">
        <v>376</v>
      </c>
      <c r="I1370" s="3" t="s">
        <v>165</v>
      </c>
      <c r="J1370" s="3" t="s">
        <v>2026</v>
      </c>
      <c r="K1370" s="169">
        <v>0.0</v>
      </c>
      <c r="L1370" s="169">
        <v>0.0</v>
      </c>
    </row>
    <row r="1371">
      <c r="A1371" s="3" t="s">
        <v>2052</v>
      </c>
      <c r="B1371" s="3" t="s">
        <v>2049</v>
      </c>
      <c r="C1371" s="3" t="s">
        <v>395</v>
      </c>
      <c r="F1371" s="3" t="s">
        <v>111</v>
      </c>
      <c r="G1371" s="3" t="s">
        <v>356</v>
      </c>
      <c r="H1371" s="3" t="s">
        <v>376</v>
      </c>
      <c r="I1371" s="3" t="s">
        <v>157</v>
      </c>
      <c r="J1371" s="3" t="s">
        <v>2026</v>
      </c>
      <c r="K1371" s="169">
        <v>0.0</v>
      </c>
      <c r="L1371" s="169">
        <v>0.0</v>
      </c>
    </row>
    <row r="1372">
      <c r="A1372" s="3" t="s">
        <v>2053</v>
      </c>
      <c r="B1372" s="3" t="s">
        <v>2047</v>
      </c>
      <c r="C1372" s="3" t="s">
        <v>395</v>
      </c>
      <c r="F1372" s="3" t="s">
        <v>111</v>
      </c>
      <c r="G1372" s="3" t="s">
        <v>356</v>
      </c>
      <c r="H1372" s="3" t="s">
        <v>454</v>
      </c>
      <c r="I1372" s="3" t="s">
        <v>167</v>
      </c>
      <c r="J1372" s="3" t="s">
        <v>2026</v>
      </c>
      <c r="K1372" s="169">
        <v>0.0</v>
      </c>
      <c r="L1372" s="169">
        <v>0.0</v>
      </c>
    </row>
    <row r="1373">
      <c r="A1373" s="3" t="s">
        <v>2054</v>
      </c>
      <c r="B1373" s="3" t="s">
        <v>2049</v>
      </c>
      <c r="C1373" s="3" t="s">
        <v>395</v>
      </c>
      <c r="F1373" s="3" t="s">
        <v>111</v>
      </c>
      <c r="G1373" s="3" t="s">
        <v>356</v>
      </c>
      <c r="H1373" s="3" t="s">
        <v>376</v>
      </c>
      <c r="I1373" s="3" t="s">
        <v>167</v>
      </c>
      <c r="J1373" s="3" t="s">
        <v>2026</v>
      </c>
      <c r="K1373" s="169">
        <v>0.0</v>
      </c>
      <c r="L1373" s="169">
        <v>0.0</v>
      </c>
    </row>
    <row r="1374">
      <c r="A1374" s="3" t="s">
        <v>2055</v>
      </c>
      <c r="B1374" s="3" t="s">
        <v>2047</v>
      </c>
      <c r="C1374" s="3" t="s">
        <v>395</v>
      </c>
      <c r="F1374" s="3" t="s">
        <v>111</v>
      </c>
      <c r="G1374" s="3" t="s">
        <v>356</v>
      </c>
      <c r="H1374" s="3" t="s">
        <v>454</v>
      </c>
      <c r="I1374" s="3" t="s">
        <v>165</v>
      </c>
      <c r="J1374" s="3" t="s">
        <v>2026</v>
      </c>
      <c r="K1374" s="169">
        <v>0.0</v>
      </c>
      <c r="L1374" s="169">
        <v>0.0</v>
      </c>
    </row>
    <row r="1375">
      <c r="A1375" s="3" t="s">
        <v>2056</v>
      </c>
      <c r="B1375" s="3" t="s">
        <v>2049</v>
      </c>
      <c r="C1375" s="3" t="s">
        <v>395</v>
      </c>
      <c r="F1375" s="3" t="s">
        <v>111</v>
      </c>
      <c r="G1375" s="3" t="s">
        <v>356</v>
      </c>
      <c r="H1375" s="3" t="s">
        <v>376</v>
      </c>
      <c r="I1375" s="3" t="s">
        <v>355</v>
      </c>
      <c r="J1375" s="3" t="s">
        <v>2026</v>
      </c>
      <c r="K1375" s="169">
        <v>0.0</v>
      </c>
      <c r="L1375" s="169">
        <v>0.0</v>
      </c>
    </row>
    <row r="1376">
      <c r="A1376" s="3" t="s">
        <v>2057</v>
      </c>
      <c r="B1376" s="3" t="s">
        <v>2047</v>
      </c>
      <c r="C1376" s="3" t="s">
        <v>395</v>
      </c>
      <c r="F1376" s="3" t="s">
        <v>111</v>
      </c>
      <c r="G1376" s="3" t="s">
        <v>356</v>
      </c>
      <c r="H1376" s="3" t="s">
        <v>454</v>
      </c>
      <c r="I1376" s="3" t="s">
        <v>355</v>
      </c>
      <c r="J1376" s="3" t="s">
        <v>2026</v>
      </c>
      <c r="K1376" s="169">
        <v>0.0</v>
      </c>
      <c r="L1376" s="169">
        <v>0.0</v>
      </c>
    </row>
    <row r="1377">
      <c r="A1377" s="3" t="s">
        <v>2058</v>
      </c>
      <c r="B1377" s="3" t="s">
        <v>2047</v>
      </c>
      <c r="C1377" s="3" t="s">
        <v>395</v>
      </c>
      <c r="F1377" s="3" t="s">
        <v>111</v>
      </c>
      <c r="G1377" s="3" t="s">
        <v>356</v>
      </c>
      <c r="H1377" s="3" t="s">
        <v>454</v>
      </c>
      <c r="I1377" s="3" t="s">
        <v>160</v>
      </c>
      <c r="J1377" s="3" t="s">
        <v>2026</v>
      </c>
      <c r="K1377" s="169">
        <v>0.0</v>
      </c>
      <c r="L1377" s="169">
        <v>0.0</v>
      </c>
    </row>
    <row r="1378">
      <c r="A1378" s="3" t="s">
        <v>2059</v>
      </c>
      <c r="B1378" s="3" t="s">
        <v>2060</v>
      </c>
      <c r="C1378" s="3" t="s">
        <v>395</v>
      </c>
      <c r="F1378" s="3" t="s">
        <v>111</v>
      </c>
      <c r="H1378" s="3" t="s">
        <v>134</v>
      </c>
      <c r="I1378" s="3" t="s">
        <v>144</v>
      </c>
      <c r="J1378" s="3" t="s">
        <v>2026</v>
      </c>
      <c r="K1378" s="169">
        <v>91.0</v>
      </c>
      <c r="L1378" s="169">
        <v>4.10718056745442</v>
      </c>
    </row>
    <row r="1379">
      <c r="A1379" s="3" t="s">
        <v>2061</v>
      </c>
      <c r="B1379" s="3" t="s">
        <v>2062</v>
      </c>
      <c r="C1379" s="3" t="s">
        <v>395</v>
      </c>
      <c r="F1379" s="3" t="s">
        <v>111</v>
      </c>
      <c r="H1379" s="3" t="s">
        <v>148</v>
      </c>
      <c r="I1379" s="3" t="s">
        <v>149</v>
      </c>
      <c r="J1379" s="3" t="s">
        <v>2026</v>
      </c>
      <c r="K1379" s="169">
        <v>84.0</v>
      </c>
      <c r="L1379" s="169">
        <v>4.04578182233189</v>
      </c>
    </row>
    <row r="1380">
      <c r="A1380" s="3" t="s">
        <v>2063</v>
      </c>
      <c r="B1380" s="3" t="s">
        <v>2060</v>
      </c>
      <c r="C1380" s="3" t="s">
        <v>395</v>
      </c>
      <c r="F1380" s="3" t="s">
        <v>111</v>
      </c>
      <c r="H1380" s="3" t="s">
        <v>134</v>
      </c>
      <c r="I1380" s="3" t="s">
        <v>141</v>
      </c>
      <c r="J1380" s="3" t="s">
        <v>2026</v>
      </c>
      <c r="K1380" s="169">
        <v>117.0</v>
      </c>
      <c r="L1380" s="169">
        <v>4.32297823084214</v>
      </c>
    </row>
    <row r="1381">
      <c r="A1381" s="3" t="s">
        <v>2064</v>
      </c>
      <c r="B1381" s="3" t="s">
        <v>2065</v>
      </c>
      <c r="C1381" s="3" t="s">
        <v>395</v>
      </c>
      <c r="F1381" s="3" t="s">
        <v>111</v>
      </c>
      <c r="H1381" s="3" t="s">
        <v>171</v>
      </c>
      <c r="I1381" s="3" t="s">
        <v>172</v>
      </c>
      <c r="J1381" s="3" t="s">
        <v>2026</v>
      </c>
      <c r="K1381" s="169">
        <v>35.0</v>
      </c>
      <c r="L1381" s="169">
        <v>2.67210737585124</v>
      </c>
    </row>
    <row r="1382">
      <c r="A1382" s="3" t="s">
        <v>2066</v>
      </c>
      <c r="B1382" s="3" t="s">
        <v>2060</v>
      </c>
      <c r="C1382" s="3" t="s">
        <v>395</v>
      </c>
      <c r="F1382" s="3" t="s">
        <v>111</v>
      </c>
      <c r="H1382" s="3" t="s">
        <v>134</v>
      </c>
      <c r="I1382" s="3" t="s">
        <v>139</v>
      </c>
      <c r="J1382" s="3" t="s">
        <v>2026</v>
      </c>
      <c r="K1382" s="169">
        <v>37.0</v>
      </c>
      <c r="L1382" s="169">
        <v>2.70596358300388</v>
      </c>
    </row>
    <row r="1383">
      <c r="A1383" s="3" t="s">
        <v>2067</v>
      </c>
      <c r="B1383" s="3" t="s">
        <v>2060</v>
      </c>
      <c r="C1383" s="3" t="s">
        <v>395</v>
      </c>
      <c r="F1383" s="3" t="s">
        <v>111</v>
      </c>
      <c r="H1383" s="3" t="s">
        <v>134</v>
      </c>
      <c r="I1383" s="3" t="s">
        <v>146</v>
      </c>
      <c r="J1383" s="3" t="s">
        <v>2026</v>
      </c>
      <c r="K1383" s="169">
        <v>67.0</v>
      </c>
      <c r="L1383" s="169">
        <v>3.89853366726552</v>
      </c>
    </row>
    <row r="1384">
      <c r="A1384" s="3" t="s">
        <v>2068</v>
      </c>
      <c r="B1384" s="3" t="s">
        <v>2062</v>
      </c>
      <c r="C1384" s="3" t="s">
        <v>395</v>
      </c>
      <c r="F1384" s="3" t="s">
        <v>111</v>
      </c>
      <c r="H1384" s="3" t="s">
        <v>148</v>
      </c>
      <c r="I1384" s="3" t="s">
        <v>141</v>
      </c>
      <c r="J1384" s="3" t="s">
        <v>2026</v>
      </c>
      <c r="K1384" s="169">
        <v>67.0</v>
      </c>
      <c r="L1384" s="169">
        <v>3.51303565839585</v>
      </c>
    </row>
    <row r="1385">
      <c r="A1385" s="3" t="s">
        <v>2069</v>
      </c>
      <c r="B1385" s="3" t="s">
        <v>2060</v>
      </c>
      <c r="C1385" s="3" t="s">
        <v>395</v>
      </c>
      <c r="F1385" s="3" t="s">
        <v>111</v>
      </c>
      <c r="H1385" s="3" t="s">
        <v>134</v>
      </c>
      <c r="I1385" s="3" t="s">
        <v>135</v>
      </c>
      <c r="J1385" s="3" t="s">
        <v>2026</v>
      </c>
      <c r="K1385" s="169">
        <v>0.0</v>
      </c>
      <c r="L1385" s="169">
        <v>0.0</v>
      </c>
    </row>
  </sheetData>
  <autoFilter ref="$A$1:$L$1385">
    <sortState ref="A1:L1385">
      <sortCondition ref="D1:D1385"/>
      <sortCondition ref="G1:G1385"/>
    </sortState>
  </autoFilter>
  <drawing r:id="rId1"/>
</worksheet>
</file>