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086gc-my.sharepoint.com/personal/bryanna_sherbo_dfo-mpo_gc_ca/Documents/Research Papers/Satellite imagery/Cumberland Sound 2021/Proofs/"/>
    </mc:Choice>
  </mc:AlternateContent>
  <xr:revisionPtr revIDLastSave="7" documentId="8_{5DBFC941-F38B-4FB9-8E83-577B198F5ABC}" xr6:coauthVersionLast="47" xr6:coauthVersionMax="47" xr10:uidLastSave="{39FF25B2-39F3-4FC4-96A6-C9312BD967ED}"/>
  <bookViews>
    <workbookView xWindow="2470" yWindow="800" windowWidth="9600" windowHeight="8880" xr2:uid="{B42BE72F-EF3A-46F8-8103-6F76B6F5865D}"/>
  </bookViews>
  <sheets>
    <sheet name="Final Abundance (NC)" sheetId="15" r:id="rId1"/>
    <sheet name="CWF" sheetId="4" r:id="rId2"/>
    <sheet name="KF" sheetId="6" r:id="rId3"/>
    <sheet name="North" sheetId="9" r:id="rId4"/>
    <sheet name="West" sheetId="11" r:id="rId5"/>
    <sheet name="NE" sheetId="1" r:id="rId6"/>
    <sheet name="SE" sheetId="13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3" l="1"/>
  <c r="D15" i="13"/>
  <c r="D19" i="11"/>
  <c r="D25" i="11"/>
  <c r="F18" i="4" l="1"/>
  <c r="D22" i="11"/>
  <c r="B9" i="15" l="1"/>
  <c r="D21" i="4" l="1"/>
  <c r="D17" i="6"/>
  <c r="E25" i="9"/>
  <c r="E21" i="1"/>
  <c r="D21" i="1"/>
  <c r="E20" i="1"/>
  <c r="D20" i="1"/>
  <c r="E18" i="1"/>
  <c r="D18" i="1"/>
  <c r="E17" i="1"/>
  <c r="D17" i="1"/>
  <c r="F15" i="13"/>
  <c r="E14" i="13"/>
  <c r="D14" i="13"/>
  <c r="F14" i="13" l="1"/>
  <c r="F20" i="1"/>
  <c r="F21" i="1"/>
  <c r="D19" i="1"/>
  <c r="F18" i="1"/>
  <c r="F17" i="1"/>
  <c r="D22" i="1"/>
  <c r="F16" i="13"/>
  <c r="F22" i="1" l="1"/>
  <c r="G22" i="1" s="1"/>
  <c r="F19" i="1"/>
  <c r="E19" i="1" s="1"/>
  <c r="E22" i="1"/>
  <c r="G16" i="13"/>
  <c r="D23" i="13" s="1"/>
  <c r="E16" i="13"/>
  <c r="D25" i="13" s="1"/>
  <c r="D24" i="13" s="1"/>
  <c r="G19" i="1" l="1"/>
  <c r="D8" i="15"/>
  <c r="D7" i="15"/>
  <c r="D6" i="15"/>
  <c r="D5" i="15"/>
  <c r="D4" i="15"/>
  <c r="D3" i="15"/>
  <c r="D25" i="9"/>
  <c r="E24" i="9"/>
  <c r="D24" i="9"/>
  <c r="E22" i="9"/>
  <c r="D22" i="9"/>
  <c r="E21" i="9"/>
  <c r="D21" i="9"/>
  <c r="E19" i="9"/>
  <c r="D19" i="9"/>
  <c r="E18" i="9"/>
  <c r="D18" i="9"/>
  <c r="D9" i="15" l="1"/>
  <c r="C9" i="15" s="1"/>
  <c r="F19" i="9"/>
  <c r="F25" i="9"/>
  <c r="F24" i="9"/>
  <c r="D20" i="9"/>
  <c r="D26" i="9"/>
  <c r="F22" i="9"/>
  <c r="D23" i="9"/>
  <c r="F21" i="9"/>
  <c r="F18" i="9"/>
  <c r="F20" i="9" l="1"/>
  <c r="E20" i="9" s="1"/>
  <c r="F26" i="9"/>
  <c r="E26" i="9" s="1"/>
  <c r="F23" i="9"/>
  <c r="G26" i="9" l="1"/>
  <c r="G20" i="9"/>
  <c r="E23" i="9"/>
  <c r="G23" i="9"/>
  <c r="E20" i="6"/>
  <c r="D20" i="6"/>
  <c r="E19" i="6"/>
  <c r="D19" i="6"/>
  <c r="E17" i="6"/>
  <c r="F17" i="6" s="1"/>
  <c r="E16" i="6"/>
  <c r="D16" i="6"/>
  <c r="F19" i="6" l="1"/>
  <c r="D21" i="6"/>
  <c r="F20" i="6"/>
  <c r="F21" i="6" s="1"/>
  <c r="F16" i="6"/>
  <c r="F18" i="6" s="1"/>
  <c r="G18" i="6" s="1"/>
  <c r="D18" i="6"/>
  <c r="E18" i="6" l="1"/>
  <c r="E21" i="6"/>
  <c r="G21" i="6"/>
  <c r="E20" i="4"/>
  <c r="E19" i="4"/>
  <c r="E17" i="4"/>
  <c r="E16" i="4"/>
  <c r="F20" i="4" l="1"/>
  <c r="F16" i="4"/>
  <c r="F19" i="4"/>
  <c r="F17" i="4"/>
  <c r="D18" i="4"/>
  <c r="G18" i="4" l="1"/>
  <c r="F21" i="4"/>
  <c r="G21" i="4" s="1"/>
  <c r="E18" i="4" l="1"/>
  <c r="E21" i="4"/>
</calcChain>
</file>

<file path=xl/sharedStrings.xml><?xml version="1.0" encoding="utf-8"?>
<sst xmlns="http://schemas.openxmlformats.org/spreadsheetml/2006/main" count="301" uniqueCount="62">
  <si>
    <t>UNCORRECTED ESTIMATES</t>
  </si>
  <si>
    <t>SE = SQRT (Var)</t>
  </si>
  <si>
    <t>SE</t>
  </si>
  <si>
    <t>In plume</t>
  </si>
  <si>
    <t>Out plume</t>
  </si>
  <si>
    <t>CORRECTED FOR AVAIL BIAS</t>
  </si>
  <si>
    <t>in plume (0-1)</t>
  </si>
  <si>
    <t>out plum (0-2)</t>
  </si>
  <si>
    <t>Stratum</t>
  </si>
  <si>
    <t xml:space="preserve">CV </t>
  </si>
  <si>
    <t>Variance</t>
  </si>
  <si>
    <t>SUM</t>
  </si>
  <si>
    <t>Var=(CV*estimate)^2</t>
  </si>
  <si>
    <t>Sat imagery</t>
  </si>
  <si>
    <t xml:space="preserve">Sat imagery </t>
  </si>
  <si>
    <t>Northeast_Aug30</t>
  </si>
  <si>
    <t>Northeast_Sept7</t>
  </si>
  <si>
    <t xml:space="preserve"> </t>
  </si>
  <si>
    <t>NC=</t>
  </si>
  <si>
    <t>var=</t>
  </si>
  <si>
    <t xml:space="preserve">Availbility bias </t>
  </si>
  <si>
    <t>CWF_Sept4</t>
  </si>
  <si>
    <t>CWF_Sept7</t>
  </si>
  <si>
    <t>Kangilo_Sept4</t>
  </si>
  <si>
    <t>Kangilo_Sept7</t>
  </si>
  <si>
    <t>North_Sept4</t>
  </si>
  <si>
    <t>North_Sept7</t>
  </si>
  <si>
    <t>West_Aug29</t>
  </si>
  <si>
    <t>West_Aug30</t>
  </si>
  <si>
    <t>West_Sept7</t>
  </si>
  <si>
    <t>Sept7_est2</t>
  </si>
  <si>
    <t>Sept4_est1</t>
  </si>
  <si>
    <t>SE_Aug29</t>
  </si>
  <si>
    <t>CWF</t>
  </si>
  <si>
    <t>KF</t>
  </si>
  <si>
    <t>North</t>
  </si>
  <si>
    <t>West</t>
  </si>
  <si>
    <t>NE</t>
  </si>
  <si>
    <t>Survey Total</t>
  </si>
  <si>
    <t>NC total</t>
  </si>
  <si>
    <t>CVca</t>
  </si>
  <si>
    <t xml:space="preserve">CVns </t>
  </si>
  <si>
    <t>Correction factor (Ca)</t>
  </si>
  <si>
    <t>Estimate (Ns)</t>
  </si>
  <si>
    <t>Estimate (Nc)</t>
  </si>
  <si>
    <t>Corrected estimate (Nc)</t>
  </si>
  <si>
    <t>CVnc=</t>
  </si>
  <si>
    <t>CI lower</t>
  </si>
  <si>
    <t>CI upper</t>
  </si>
  <si>
    <t>Estimate (NC)</t>
  </si>
  <si>
    <r>
      <t>%CV</t>
    </r>
    <r>
      <rPr>
        <vertAlign val="subscript"/>
        <sz val="12"/>
        <color rgb="FF000000"/>
        <rFont val="Calibri"/>
        <family val="2"/>
        <scheme val="minor"/>
      </rPr>
      <t>NC</t>
    </r>
  </si>
  <si>
    <t>Sept7_est3</t>
  </si>
  <si>
    <t>Aug29_est1</t>
  </si>
  <si>
    <t>Aug30_est2</t>
  </si>
  <si>
    <t>est1_SE</t>
  </si>
  <si>
    <t>est2_SE</t>
  </si>
  <si>
    <t>ABUNDANCE ESTIMATE</t>
  </si>
  <si>
    <t>est3_SE</t>
  </si>
  <si>
    <t>Aug30_est1</t>
  </si>
  <si>
    <t>SE=</t>
  </si>
  <si>
    <t>CVns=</t>
  </si>
  <si>
    <t>Var=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</si>
</sst>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"/>
    <numFmt numFmtId="166" formatCode="0.00000000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Lucida Console"/>
      <family val="3"/>
    </font>
    <font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000000"/>
      <name val="Lucida Console"/>
      <family val="3"/>
    </font>
    <font>
      <sz val="12"/>
      <color rgb="FF00000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165" fontId="0" fillId="0" borderId="0" xfId="0" applyNumberFormat="1"/>
    <xf numFmtId="0" fontId="0" fillId="0" borderId="0" xfId="0" applyAlignment="1">
      <alignment wrapText="1"/>
    </xf>
    <xf numFmtId="166" fontId="2" fillId="0" borderId="0" xfId="0" applyNumberFormat="1" applyFont="1" applyAlignment="1">
      <alignment vertical="center"/>
    </xf>
    <xf numFmtId="0" fontId="1" fillId="0" borderId="0" xfId="0" applyFont="1"/>
    <xf numFmtId="164" fontId="1" fillId="2" borderId="1" xfId="0" applyNumberFormat="1" applyFont="1" applyFill="1" applyBorder="1"/>
    <xf numFmtId="166" fontId="5" fillId="0" borderId="0" xfId="0" applyNumberFormat="1" applyFont="1" applyAlignment="1">
      <alignment vertical="center"/>
    </xf>
    <xf numFmtId="0" fontId="6" fillId="0" borderId="0" xfId="0" applyFont="1"/>
    <xf numFmtId="0" fontId="0" fillId="0" borderId="0" xfId="0" applyBorder="1"/>
    <xf numFmtId="0" fontId="1" fillId="0" borderId="1" xfId="0" applyFont="1" applyBorder="1"/>
    <xf numFmtId="0" fontId="1" fillId="2" borderId="1" xfId="0" applyFont="1" applyFill="1" applyBorder="1"/>
    <xf numFmtId="0" fontId="0" fillId="0" borderId="0" xfId="0" applyFill="1"/>
    <xf numFmtId="164" fontId="0" fillId="0" borderId="0" xfId="0" applyNumberFormat="1" applyFill="1"/>
    <xf numFmtId="16" fontId="0" fillId="0" borderId="0" xfId="0" applyNumberFormat="1"/>
    <xf numFmtId="0" fontId="0" fillId="0" borderId="0" xfId="0" applyFill="1" applyBorder="1"/>
    <xf numFmtId="0" fontId="0" fillId="0" borderId="1" xfId="0" applyBorder="1"/>
    <xf numFmtId="0" fontId="0" fillId="2" borderId="1" xfId="0" applyFill="1" applyBorder="1"/>
    <xf numFmtId="0" fontId="2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0" fillId="0" borderId="0" xfId="0" applyNumberFormat="1"/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Font="1" applyBorder="1"/>
    <xf numFmtId="0" fontId="6" fillId="0" borderId="1" xfId="0" applyFont="1" applyBorder="1" applyAlignment="1">
      <alignment vertical="center" wrapText="1"/>
    </xf>
    <xf numFmtId="2" fontId="1" fillId="0" borderId="0" xfId="0" applyNumberFormat="1" applyFont="1"/>
    <xf numFmtId="1" fontId="0" fillId="0" borderId="0" xfId="0" applyNumberFormat="1"/>
    <xf numFmtId="1" fontId="1" fillId="0" borderId="1" xfId="0" applyNumberFormat="1" applyFont="1" applyBorder="1"/>
    <xf numFmtId="0" fontId="0" fillId="0" borderId="0" xfId="0" applyFill="1" applyAlignment="1">
      <alignment horizontal="left"/>
    </xf>
    <xf numFmtId="1" fontId="0" fillId="0" borderId="0" xfId="0" applyNumberFormat="1" applyFill="1"/>
    <xf numFmtId="1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2987-EACC-4849-91C4-4820C610E04D}">
  <dimension ref="A1:U15"/>
  <sheetViews>
    <sheetView tabSelected="1" workbookViewId="0">
      <selection activeCell="D13" sqref="D13"/>
    </sheetView>
  </sheetViews>
  <sheetFormatPr defaultRowHeight="14.5" x14ac:dyDescent="0.35"/>
  <cols>
    <col min="2" max="2" width="13.1796875" customWidth="1"/>
    <col min="3" max="3" width="12" bestFit="1" customWidth="1"/>
    <col min="5" max="5" width="12.453125" bestFit="1" customWidth="1"/>
  </cols>
  <sheetData>
    <row r="1" spans="1:21" x14ac:dyDescent="0.35">
      <c r="A1" t="s">
        <v>38</v>
      </c>
    </row>
    <row r="2" spans="1:21" ht="17.5" x14ac:dyDescent="0.35">
      <c r="A2" s="28" t="s">
        <v>8</v>
      </c>
      <c r="B2" s="27" t="s">
        <v>49</v>
      </c>
      <c r="C2" s="29" t="s">
        <v>50</v>
      </c>
      <c r="D2" s="27" t="s">
        <v>2</v>
      </c>
      <c r="E2" s="27" t="s">
        <v>47</v>
      </c>
      <c r="F2" s="27" t="s">
        <v>48</v>
      </c>
    </row>
    <row r="3" spans="1:21" ht="15" customHeight="1" x14ac:dyDescent="0.35">
      <c r="A3" t="s">
        <v>33</v>
      </c>
      <c r="B3" s="16">
        <v>199</v>
      </c>
      <c r="C3">
        <v>5</v>
      </c>
      <c r="D3">
        <f>C3/100*B3</f>
        <v>9.9500000000000011</v>
      </c>
      <c r="E3">
        <v>182</v>
      </c>
      <c r="F3">
        <v>218</v>
      </c>
    </row>
    <row r="4" spans="1:21" ht="15" customHeight="1" x14ac:dyDescent="0.35">
      <c r="A4" t="s">
        <v>34</v>
      </c>
      <c r="B4">
        <v>252</v>
      </c>
      <c r="C4">
        <v>4</v>
      </c>
      <c r="D4">
        <f t="shared" ref="D4:D7" si="0">C4/100*B4</f>
        <v>10.08</v>
      </c>
      <c r="E4">
        <v>223</v>
      </c>
      <c r="F4">
        <v>272</v>
      </c>
    </row>
    <row r="5" spans="1:21" ht="15" customHeight="1" x14ac:dyDescent="0.35">
      <c r="A5" t="s">
        <v>35</v>
      </c>
      <c r="B5">
        <v>354</v>
      </c>
      <c r="C5">
        <v>34</v>
      </c>
      <c r="D5">
        <f t="shared" si="0"/>
        <v>120.36000000000001</v>
      </c>
      <c r="E5">
        <v>186</v>
      </c>
      <c r="F5">
        <v>672</v>
      </c>
    </row>
    <row r="6" spans="1:21" ht="15" customHeight="1" x14ac:dyDescent="0.35">
      <c r="A6" t="s">
        <v>36</v>
      </c>
      <c r="B6">
        <v>410</v>
      </c>
      <c r="C6">
        <v>34</v>
      </c>
      <c r="D6">
        <f t="shared" si="0"/>
        <v>139.4</v>
      </c>
      <c r="E6">
        <v>215</v>
      </c>
      <c r="F6">
        <v>780</v>
      </c>
    </row>
    <row r="7" spans="1:21" ht="15" customHeight="1" x14ac:dyDescent="0.35">
      <c r="A7" t="s">
        <v>37</v>
      </c>
      <c r="B7">
        <v>411</v>
      </c>
      <c r="C7">
        <v>47</v>
      </c>
      <c r="D7">
        <f t="shared" si="0"/>
        <v>193.17</v>
      </c>
      <c r="E7">
        <v>171</v>
      </c>
      <c r="F7">
        <v>987</v>
      </c>
    </row>
    <row r="8" spans="1:21" ht="15" customHeight="1" x14ac:dyDescent="0.35">
      <c r="A8" t="s">
        <v>2</v>
      </c>
      <c r="B8">
        <v>64</v>
      </c>
      <c r="C8">
        <v>53</v>
      </c>
      <c r="D8">
        <f>C8/100*B8</f>
        <v>33.92</v>
      </c>
      <c r="E8">
        <v>24</v>
      </c>
      <c r="F8">
        <v>170</v>
      </c>
    </row>
    <row r="9" spans="1:21" ht="15" customHeight="1" x14ac:dyDescent="0.35">
      <c r="A9" s="20" t="s">
        <v>39</v>
      </c>
      <c r="B9" s="20">
        <f>SUM(B3:B8)</f>
        <v>1690</v>
      </c>
      <c r="C9" s="21">
        <f>D9/B9*100</f>
        <v>15.941745799302605</v>
      </c>
      <c r="D9" s="2">
        <f>SQRT(D3^2+D4^2+D5^2+D6^2+D7^2+D8^2)</f>
        <v>269.41550400821404</v>
      </c>
      <c r="E9" s="22">
        <v>1241</v>
      </c>
      <c r="F9" s="20">
        <v>2301</v>
      </c>
    </row>
    <row r="10" spans="1:21" ht="15" customHeight="1" x14ac:dyDescent="0.35">
      <c r="C10" s="13"/>
      <c r="D10" s="13"/>
      <c r="F10" s="13"/>
      <c r="G10" s="13"/>
    </row>
    <row r="11" spans="1:21" ht="15" customHeight="1" x14ac:dyDescent="0.35">
      <c r="E11" s="26"/>
      <c r="F11" s="13"/>
    </row>
    <row r="12" spans="1:21" ht="15" customHeight="1" x14ac:dyDescent="0.35">
      <c r="E12" s="13"/>
    </row>
    <row r="13" spans="1:21" ht="15" customHeight="1" x14ac:dyDescent="0.35"/>
    <row r="15" spans="1:21" x14ac:dyDescent="0.35">
      <c r="U15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9FDA0-FAB3-48F9-90B4-BEAF3F707634}">
  <dimension ref="A1:N33"/>
  <sheetViews>
    <sheetView topLeftCell="A18" zoomScale="90" zoomScaleNormal="90" workbookViewId="0">
      <selection activeCell="B30" sqref="B30"/>
    </sheetView>
  </sheetViews>
  <sheetFormatPr defaultRowHeight="14.5" x14ac:dyDescent="0.35"/>
  <cols>
    <col min="2" max="2" width="16.453125" customWidth="1"/>
    <col min="3" max="3" width="13.81640625" customWidth="1"/>
    <col min="4" max="4" width="21.1796875" customWidth="1"/>
    <col min="5" max="5" width="7.453125" customWidth="1"/>
    <col min="6" max="6" width="10" bestFit="1" customWidth="1"/>
    <col min="7" max="7" width="12.453125" customWidth="1"/>
    <col min="9" max="9" width="12.81640625" bestFit="1" customWidth="1"/>
    <col min="10" max="10" width="3.81640625" customWidth="1"/>
  </cols>
  <sheetData>
    <row r="1" spans="1:14" x14ac:dyDescent="0.35">
      <c r="A1" t="s">
        <v>0</v>
      </c>
    </row>
    <row r="2" spans="1:14" x14ac:dyDescent="0.35">
      <c r="B2" t="s">
        <v>13</v>
      </c>
    </row>
    <row r="3" spans="1:14" x14ac:dyDescent="0.35">
      <c r="B3" s="5" t="s">
        <v>8</v>
      </c>
      <c r="D3" s="1" t="s">
        <v>43</v>
      </c>
      <c r="E3" s="1" t="s">
        <v>41</v>
      </c>
      <c r="F3" s="1"/>
      <c r="G3" s="1"/>
      <c r="I3" s="1"/>
      <c r="K3" s="1"/>
    </row>
    <row r="4" spans="1:14" x14ac:dyDescent="0.35">
      <c r="B4" t="s">
        <v>21</v>
      </c>
      <c r="C4" t="s">
        <v>3</v>
      </c>
      <c r="D4" s="16">
        <v>59</v>
      </c>
      <c r="E4">
        <v>0</v>
      </c>
      <c r="L4" s="1"/>
      <c r="M4" s="1"/>
      <c r="N4" s="1"/>
    </row>
    <row r="5" spans="1:14" x14ac:dyDescent="0.35">
      <c r="C5" t="s">
        <v>4</v>
      </c>
      <c r="D5" s="16">
        <v>25</v>
      </c>
      <c r="E5" s="16">
        <v>0</v>
      </c>
      <c r="F5" s="16"/>
      <c r="L5" s="1"/>
      <c r="M5" s="1"/>
      <c r="N5" s="1"/>
    </row>
    <row r="6" spans="1:14" x14ac:dyDescent="0.35">
      <c r="B6" t="s">
        <v>22</v>
      </c>
      <c r="C6" t="s">
        <v>3</v>
      </c>
      <c r="D6" s="16">
        <v>6</v>
      </c>
      <c r="E6" s="16">
        <v>0</v>
      </c>
      <c r="F6" s="16"/>
    </row>
    <row r="7" spans="1:14" x14ac:dyDescent="0.35">
      <c r="C7" t="s">
        <v>4</v>
      </c>
      <c r="D7" s="16">
        <v>78</v>
      </c>
      <c r="E7" s="16">
        <v>0</v>
      </c>
      <c r="F7" s="16"/>
    </row>
    <row r="8" spans="1:14" x14ac:dyDescent="0.35">
      <c r="D8" s="16"/>
      <c r="E8" s="16"/>
      <c r="F8" s="17"/>
    </row>
    <row r="9" spans="1:14" x14ac:dyDescent="0.35">
      <c r="A9" t="s">
        <v>5</v>
      </c>
      <c r="D9" s="16"/>
    </row>
    <row r="10" spans="1:14" x14ac:dyDescent="0.35">
      <c r="D10" t="s">
        <v>42</v>
      </c>
      <c r="E10" t="s">
        <v>40</v>
      </c>
    </row>
    <row r="11" spans="1:14" x14ac:dyDescent="0.35">
      <c r="B11" t="s">
        <v>20</v>
      </c>
      <c r="C11" t="s">
        <v>6</v>
      </c>
      <c r="D11">
        <v>4.46</v>
      </c>
      <c r="E11" s="4">
        <v>0.11700000000000001</v>
      </c>
    </row>
    <row r="12" spans="1:14" x14ac:dyDescent="0.35">
      <c r="C12" t="s">
        <v>7</v>
      </c>
      <c r="D12">
        <v>2.06</v>
      </c>
      <c r="E12" s="4">
        <v>5.6000000000000001E-2</v>
      </c>
    </row>
    <row r="14" spans="1:14" x14ac:dyDescent="0.35">
      <c r="B14" t="s">
        <v>13</v>
      </c>
    </row>
    <row r="15" spans="1:14" x14ac:dyDescent="0.35">
      <c r="B15" s="5" t="s">
        <v>8</v>
      </c>
      <c r="C15" s="5"/>
      <c r="D15" s="1" t="s">
        <v>45</v>
      </c>
      <c r="E15" s="1" t="s">
        <v>9</v>
      </c>
      <c r="F15" s="1" t="s">
        <v>2</v>
      </c>
      <c r="G15" s="1" t="s">
        <v>10</v>
      </c>
      <c r="H15" s="1"/>
      <c r="I15" s="1"/>
    </row>
    <row r="16" spans="1:14" x14ac:dyDescent="0.35">
      <c r="B16" t="s">
        <v>21</v>
      </c>
      <c r="C16" t="s">
        <v>3</v>
      </c>
      <c r="D16">
        <v>263</v>
      </c>
      <c r="E16">
        <f>SQRT(E4^2+$E$11^2)</f>
        <v>0.11700000000000001</v>
      </c>
      <c r="F16">
        <f>E16*D16</f>
        <v>30.771000000000001</v>
      </c>
      <c r="G16" s="8"/>
    </row>
    <row r="17" spans="1:10" x14ac:dyDescent="0.35">
      <c r="C17" t="s">
        <v>4</v>
      </c>
      <c r="D17">
        <v>52</v>
      </c>
      <c r="E17">
        <f>SQRT(E5^2+$E$12^2)</f>
        <v>5.6000000000000001E-2</v>
      </c>
      <c r="F17">
        <f>E17*D17</f>
        <v>2.9119999999999999</v>
      </c>
      <c r="G17" s="8"/>
    </row>
    <row r="18" spans="1:10" x14ac:dyDescent="0.35">
      <c r="C18" s="14" t="s">
        <v>11</v>
      </c>
      <c r="D18" s="14">
        <f>SUM(D16:D17)</f>
        <v>315</v>
      </c>
      <c r="E18" s="15">
        <f>F18/D18</f>
        <v>9.8122161251149712E-2</v>
      </c>
      <c r="F18" s="10">
        <f>SQRT(F16^2+F17^2)</f>
        <v>30.908480794112158</v>
      </c>
      <c r="G18" s="23">
        <f>F18^2</f>
        <v>955.33418500000016</v>
      </c>
    </row>
    <row r="19" spans="1:10" x14ac:dyDescent="0.35">
      <c r="B19" t="s">
        <v>22</v>
      </c>
      <c r="C19" t="s">
        <v>3</v>
      </c>
      <c r="D19">
        <v>27</v>
      </c>
      <c r="E19">
        <f>SQRT(E6^2+$E$11^2)</f>
        <v>0.11700000000000001</v>
      </c>
      <c r="F19">
        <f>E19*D19</f>
        <v>3.1590000000000003</v>
      </c>
      <c r="G19" s="24"/>
      <c r="J19" s="6"/>
    </row>
    <row r="20" spans="1:10" x14ac:dyDescent="0.35">
      <c r="C20" t="s">
        <v>4</v>
      </c>
      <c r="D20">
        <v>161</v>
      </c>
      <c r="E20">
        <f>SQRT(E7^2+$E$12^2)</f>
        <v>5.6000000000000001E-2</v>
      </c>
      <c r="F20">
        <f>E20*D20</f>
        <v>9.016</v>
      </c>
      <c r="G20" s="24"/>
    </row>
    <row r="21" spans="1:10" x14ac:dyDescent="0.35">
      <c r="C21" s="14" t="s">
        <v>11</v>
      </c>
      <c r="D21" s="14">
        <f>SUM(D19:D20)</f>
        <v>188</v>
      </c>
      <c r="E21" s="15">
        <f>F21/D21</f>
        <v>5.0815981232475327E-2</v>
      </c>
      <c r="F21" s="10">
        <f>SQRT(F19^2+F20^2)</f>
        <v>9.5534044717053614</v>
      </c>
      <c r="G21" s="23">
        <f>F21^2</f>
        <v>91.26753699999999</v>
      </c>
      <c r="H21" s="3"/>
    </row>
    <row r="22" spans="1:10" x14ac:dyDescent="0.35">
      <c r="A22" s="7"/>
    </row>
    <row r="23" spans="1:10" x14ac:dyDescent="0.35">
      <c r="A23" t="s">
        <v>56</v>
      </c>
    </row>
    <row r="25" spans="1:10" x14ac:dyDescent="0.35">
      <c r="B25" t="s">
        <v>31</v>
      </c>
      <c r="C25" t="s">
        <v>54</v>
      </c>
      <c r="D25" t="s">
        <v>30</v>
      </c>
      <c r="E25" t="s">
        <v>55</v>
      </c>
    </row>
    <row r="26" spans="1:10" x14ac:dyDescent="0.35">
      <c r="B26">
        <v>315</v>
      </c>
      <c r="C26">
        <v>30.924787974445355</v>
      </c>
      <c r="D26">
        <v>188</v>
      </c>
      <c r="E26">
        <v>9.5534044717053614</v>
      </c>
    </row>
    <row r="28" spans="1:10" x14ac:dyDescent="0.35">
      <c r="B28" s="9" t="s">
        <v>18</v>
      </c>
      <c r="C28" s="30">
        <v>199.07640641038546</v>
      </c>
    </row>
    <row r="29" spans="1:10" x14ac:dyDescent="0.35">
      <c r="B29" s="9" t="s">
        <v>61</v>
      </c>
      <c r="C29" s="30">
        <v>83.316330991765838</v>
      </c>
      <c r="E29" t="s">
        <v>12</v>
      </c>
    </row>
    <row r="30" spans="1:10" x14ac:dyDescent="0.35">
      <c r="B30" s="9" t="s">
        <v>59</v>
      </c>
      <c r="C30" s="30">
        <v>9.127777987646601</v>
      </c>
      <c r="E30" t="s">
        <v>1</v>
      </c>
    </row>
    <row r="31" spans="1:10" x14ac:dyDescent="0.35">
      <c r="B31" s="9" t="s">
        <v>46</v>
      </c>
      <c r="C31" s="30">
        <v>4.5850626662559756E-2</v>
      </c>
      <c r="D31" s="9"/>
    </row>
    <row r="32" spans="1:10" x14ac:dyDescent="0.35">
      <c r="C32" s="9"/>
      <c r="D32" s="9"/>
      <c r="E32" s="9"/>
    </row>
    <row r="33" spans="5:7" x14ac:dyDescent="0.35">
      <c r="E33" s="9"/>
      <c r="F33" s="9"/>
      <c r="G33" s="9"/>
    </row>
  </sheetData>
  <pageMargins left="0.7" right="0.7" top="0.75" bottom="0.75" header="0.3" footer="0.3"/>
  <pageSetup orientation="portrait" horizontalDpi="1200" verticalDpi="1200" r:id="rId1"/>
  <ignoredErrors>
    <ignoredError sqref="F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7BB4-D0E1-45BA-9C2A-953490F9F80E}">
  <dimension ref="A1:N35"/>
  <sheetViews>
    <sheetView topLeftCell="A10" zoomScale="90" zoomScaleNormal="90" workbookViewId="0">
      <selection activeCell="G7" sqref="G7"/>
    </sheetView>
  </sheetViews>
  <sheetFormatPr defaultRowHeight="14.5" x14ac:dyDescent="0.35"/>
  <cols>
    <col min="2" max="2" width="16.453125" customWidth="1"/>
    <col min="3" max="3" width="13.81640625" customWidth="1"/>
    <col min="4" max="4" width="21.54296875" customWidth="1"/>
    <col min="5" max="5" width="7.453125" customWidth="1"/>
    <col min="6" max="6" width="10" bestFit="1" customWidth="1"/>
    <col min="7" max="7" width="11.81640625" customWidth="1"/>
    <col min="9" max="9" width="4" customWidth="1"/>
    <col min="10" max="10" width="8.1796875" customWidth="1"/>
  </cols>
  <sheetData>
    <row r="1" spans="1:14" x14ac:dyDescent="0.35">
      <c r="A1" t="s">
        <v>0</v>
      </c>
    </row>
    <row r="2" spans="1:14" x14ac:dyDescent="0.35">
      <c r="B2" t="s">
        <v>13</v>
      </c>
    </row>
    <row r="3" spans="1:14" x14ac:dyDescent="0.35">
      <c r="B3" s="5" t="s">
        <v>8</v>
      </c>
      <c r="D3" s="1" t="s">
        <v>43</v>
      </c>
      <c r="E3" s="1" t="s">
        <v>41</v>
      </c>
      <c r="F3" s="1"/>
      <c r="G3" s="1"/>
      <c r="I3" s="1"/>
      <c r="K3" s="1"/>
    </row>
    <row r="4" spans="1:14" x14ac:dyDescent="0.35">
      <c r="B4" t="s">
        <v>23</v>
      </c>
      <c r="C4" t="s">
        <v>3</v>
      </c>
      <c r="D4">
        <v>0</v>
      </c>
      <c r="E4">
        <v>0</v>
      </c>
      <c r="L4" s="1"/>
      <c r="M4" s="1"/>
      <c r="N4" s="1"/>
    </row>
    <row r="5" spans="1:14" x14ac:dyDescent="0.35">
      <c r="C5" t="s">
        <v>4</v>
      </c>
      <c r="D5">
        <v>138</v>
      </c>
      <c r="E5">
        <v>0</v>
      </c>
      <c r="L5" s="1"/>
      <c r="M5" s="1"/>
      <c r="N5" s="1"/>
    </row>
    <row r="6" spans="1:14" x14ac:dyDescent="0.35">
      <c r="A6" t="s">
        <v>17</v>
      </c>
      <c r="B6" t="s">
        <v>24</v>
      </c>
      <c r="C6" t="s">
        <v>3</v>
      </c>
      <c r="D6">
        <v>0</v>
      </c>
      <c r="E6">
        <v>0</v>
      </c>
    </row>
    <row r="7" spans="1:14" x14ac:dyDescent="0.35">
      <c r="C7" t="s">
        <v>4</v>
      </c>
      <c r="D7">
        <v>112</v>
      </c>
      <c r="E7">
        <v>0</v>
      </c>
    </row>
    <row r="9" spans="1:14" x14ac:dyDescent="0.35">
      <c r="A9" t="s">
        <v>5</v>
      </c>
    </row>
    <row r="10" spans="1:14" x14ac:dyDescent="0.35">
      <c r="D10" t="s">
        <v>42</v>
      </c>
      <c r="E10" t="s">
        <v>40</v>
      </c>
    </row>
    <row r="11" spans="1:14" x14ac:dyDescent="0.35">
      <c r="B11" t="s">
        <v>20</v>
      </c>
      <c r="C11" t="s">
        <v>6</v>
      </c>
      <c r="D11">
        <v>4.46</v>
      </c>
      <c r="E11" s="4">
        <v>0.11700000000000001</v>
      </c>
    </row>
    <row r="12" spans="1:14" x14ac:dyDescent="0.35">
      <c r="C12" t="s">
        <v>7</v>
      </c>
      <c r="D12">
        <v>2.06</v>
      </c>
      <c r="E12" s="4">
        <v>5.6000000000000001E-2</v>
      </c>
    </row>
    <row r="13" spans="1:14" x14ac:dyDescent="0.35">
      <c r="I13" t="s">
        <v>17</v>
      </c>
    </row>
    <row r="14" spans="1:14" x14ac:dyDescent="0.35">
      <c r="B14" t="s">
        <v>14</v>
      </c>
    </row>
    <row r="15" spans="1:14" x14ac:dyDescent="0.35">
      <c r="B15" s="5" t="s">
        <v>8</v>
      </c>
      <c r="C15" s="5"/>
      <c r="D15" s="1" t="s">
        <v>45</v>
      </c>
      <c r="E15" s="1" t="s">
        <v>9</v>
      </c>
      <c r="F15" s="1" t="s">
        <v>2</v>
      </c>
      <c r="G15" s="1" t="s">
        <v>10</v>
      </c>
      <c r="H15" s="1"/>
      <c r="I15" s="1"/>
    </row>
    <row r="16" spans="1:14" x14ac:dyDescent="0.35">
      <c r="B16" t="s">
        <v>23</v>
      </c>
      <c r="C16" t="s">
        <v>3</v>
      </c>
      <c r="D16" s="31">
        <f>D4*D11</f>
        <v>0</v>
      </c>
      <c r="E16">
        <f>SQRT(E4^2+$E$11^2)</f>
        <v>0.11700000000000001</v>
      </c>
      <c r="F16">
        <f>E16*D16</f>
        <v>0</v>
      </c>
      <c r="G16" s="8"/>
    </row>
    <row r="17" spans="1:10" x14ac:dyDescent="0.35">
      <c r="C17" t="s">
        <v>4</v>
      </c>
      <c r="D17" s="31">
        <f>D5*D12</f>
        <v>284.28000000000003</v>
      </c>
      <c r="E17">
        <f>SQRT(E5^2+$E$12^2)</f>
        <v>5.6000000000000001E-2</v>
      </c>
      <c r="F17">
        <f>E17*D17</f>
        <v>15.919680000000001</v>
      </c>
      <c r="G17" s="8"/>
    </row>
    <row r="18" spans="1:10" x14ac:dyDescent="0.35">
      <c r="C18" s="14" t="s">
        <v>11</v>
      </c>
      <c r="D18" s="32">
        <f>SUM(D16:D17)</f>
        <v>284.28000000000003</v>
      </c>
      <c r="E18" s="15">
        <f>F18/D18</f>
        <v>5.6000000000000001E-2</v>
      </c>
      <c r="F18" s="10">
        <f>SQRT(F16^2+F17^2)</f>
        <v>15.919680000000001</v>
      </c>
      <c r="G18" s="23">
        <f>F18^2</f>
        <v>253.43621130240004</v>
      </c>
    </row>
    <row r="19" spans="1:10" x14ac:dyDescent="0.35">
      <c r="B19" t="s">
        <v>24</v>
      </c>
      <c r="C19" t="s">
        <v>3</v>
      </c>
      <c r="D19" s="31">
        <f>D6*D11</f>
        <v>0</v>
      </c>
      <c r="E19">
        <f>SQRT(E6^2+$E$11^2)</f>
        <v>0.11700000000000001</v>
      </c>
      <c r="F19">
        <f>E19*D19</f>
        <v>0</v>
      </c>
      <c r="G19" s="24"/>
      <c r="J19" s="6"/>
    </row>
    <row r="20" spans="1:10" x14ac:dyDescent="0.35">
      <c r="C20" t="s">
        <v>4</v>
      </c>
      <c r="D20" s="31">
        <f>D7*D12</f>
        <v>230.72</v>
      </c>
      <c r="E20">
        <f>SQRT(E7^2+$E$12^2)</f>
        <v>5.6000000000000001E-2</v>
      </c>
      <c r="F20">
        <f>E20*D20</f>
        <v>12.92032</v>
      </c>
      <c r="G20" s="24"/>
    </row>
    <row r="21" spans="1:10" x14ac:dyDescent="0.35">
      <c r="C21" s="14" t="s">
        <v>11</v>
      </c>
      <c r="D21" s="32">
        <f>SUM(D19:D20)</f>
        <v>230.72</v>
      </c>
      <c r="E21" s="15">
        <f>F21/D21</f>
        <v>5.6000000000000001E-2</v>
      </c>
      <c r="F21" s="10">
        <f>SQRT(F19^2+F20^2)</f>
        <v>12.92032</v>
      </c>
      <c r="G21" s="23">
        <f>F21^2</f>
        <v>166.93466890240001</v>
      </c>
      <c r="H21" s="3"/>
    </row>
    <row r="22" spans="1:10" x14ac:dyDescent="0.35">
      <c r="A22" s="7"/>
    </row>
    <row r="23" spans="1:10" x14ac:dyDescent="0.35">
      <c r="A23" t="s">
        <v>56</v>
      </c>
    </row>
    <row r="25" spans="1:10" x14ac:dyDescent="0.35">
      <c r="B25" s="18" t="s">
        <v>31</v>
      </c>
      <c r="C25" t="s">
        <v>54</v>
      </c>
      <c r="D25" t="s">
        <v>30</v>
      </c>
      <c r="E25" t="s">
        <v>55</v>
      </c>
    </row>
    <row r="26" spans="1:10" x14ac:dyDescent="0.35">
      <c r="B26">
        <v>284.28000000000003</v>
      </c>
      <c r="C26">
        <v>15.919680000000001</v>
      </c>
      <c r="D26">
        <v>230.72</v>
      </c>
      <c r="E26">
        <v>12.92032</v>
      </c>
    </row>
    <row r="28" spans="1:10" x14ac:dyDescent="0.35">
      <c r="B28" s="9" t="s">
        <v>18</v>
      </c>
      <c r="C28" s="30">
        <v>251.98936304925923</v>
      </c>
    </row>
    <row r="29" spans="1:10" x14ac:dyDescent="0.35">
      <c r="B29" s="9" t="s">
        <v>61</v>
      </c>
      <c r="C29" s="30">
        <v>100.6427705007378</v>
      </c>
      <c r="E29" t="s">
        <v>12</v>
      </c>
    </row>
    <row r="30" spans="1:10" x14ac:dyDescent="0.35">
      <c r="B30" s="9" t="s">
        <v>59</v>
      </c>
      <c r="C30" s="30">
        <v>10.032087046110485</v>
      </c>
      <c r="E30" t="s">
        <v>1</v>
      </c>
    </row>
    <row r="31" spans="1:10" x14ac:dyDescent="0.35">
      <c r="B31" s="9" t="s">
        <v>46</v>
      </c>
      <c r="C31" s="30">
        <v>3.9811549680965695E-2</v>
      </c>
    </row>
    <row r="32" spans="1:10" x14ac:dyDescent="0.35">
      <c r="C32" s="9"/>
      <c r="D32" s="9"/>
      <c r="E32" s="9"/>
    </row>
    <row r="33" spans="3:7" x14ac:dyDescent="0.35">
      <c r="C33" s="9"/>
      <c r="D33" s="9"/>
      <c r="E33" s="9"/>
    </row>
    <row r="34" spans="3:7" x14ac:dyDescent="0.35">
      <c r="E34" s="9"/>
      <c r="F34" s="9"/>
      <c r="G34" s="9"/>
    </row>
    <row r="35" spans="3:7" x14ac:dyDescent="0.35">
      <c r="E35" s="9"/>
      <c r="F35" s="9"/>
      <c r="G35" s="9"/>
    </row>
  </sheetData>
  <pageMargins left="0.7" right="0.7" top="0.75" bottom="0.75" header="0.3" footer="0.3"/>
  <pageSetup orientation="portrait" horizontalDpi="1200" verticalDpi="1200" r:id="rId1"/>
  <ignoredErrors>
    <ignoredError sqref="F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0832-3602-4DF1-A03A-EDEEC14DB331}">
  <dimension ref="A1:N41"/>
  <sheetViews>
    <sheetView topLeftCell="A17" zoomScale="90" zoomScaleNormal="90" workbookViewId="0">
      <selection activeCell="G10" sqref="G10"/>
    </sheetView>
  </sheetViews>
  <sheetFormatPr defaultRowHeight="14.5" x14ac:dyDescent="0.35"/>
  <cols>
    <col min="2" max="2" width="16.453125" customWidth="1"/>
    <col min="3" max="3" width="13.81640625" customWidth="1"/>
    <col min="4" max="4" width="21.1796875" customWidth="1"/>
    <col min="5" max="5" width="7.453125" customWidth="1"/>
    <col min="6" max="6" width="12.1796875" customWidth="1"/>
    <col min="7" max="7" width="13.1796875" customWidth="1"/>
    <col min="9" max="9" width="7.81640625" customWidth="1"/>
    <col min="10" max="10" width="15.453125" bestFit="1" customWidth="1"/>
  </cols>
  <sheetData>
    <row r="1" spans="1:14" x14ac:dyDescent="0.35">
      <c r="A1" t="s">
        <v>0</v>
      </c>
    </row>
    <row r="2" spans="1:14" x14ac:dyDescent="0.35">
      <c r="B2" t="s">
        <v>13</v>
      </c>
    </row>
    <row r="3" spans="1:14" x14ac:dyDescent="0.35">
      <c r="B3" s="5" t="s">
        <v>8</v>
      </c>
      <c r="D3" s="1" t="s">
        <v>43</v>
      </c>
      <c r="E3" s="1" t="s">
        <v>41</v>
      </c>
      <c r="F3" s="1"/>
      <c r="G3" s="1"/>
      <c r="I3" s="1"/>
      <c r="K3" s="1"/>
    </row>
    <row r="4" spans="1:14" x14ac:dyDescent="0.35">
      <c r="B4" t="s">
        <v>25</v>
      </c>
      <c r="C4" t="s">
        <v>3</v>
      </c>
      <c r="D4">
        <v>0</v>
      </c>
      <c r="E4">
        <v>0</v>
      </c>
      <c r="L4" s="1"/>
      <c r="M4" s="1"/>
      <c r="N4" s="1"/>
    </row>
    <row r="5" spans="1:14" x14ac:dyDescent="0.35">
      <c r="C5" t="s">
        <v>4</v>
      </c>
      <c r="D5">
        <v>523</v>
      </c>
      <c r="E5">
        <v>0.52749999999999997</v>
      </c>
      <c r="L5" s="1"/>
      <c r="M5" s="1"/>
      <c r="N5" s="1"/>
    </row>
    <row r="6" spans="1:14" x14ac:dyDescent="0.35">
      <c r="B6" t="s">
        <v>26</v>
      </c>
      <c r="C6" t="s">
        <v>3</v>
      </c>
      <c r="D6">
        <v>0</v>
      </c>
      <c r="E6">
        <v>0</v>
      </c>
    </row>
    <row r="7" spans="1:14" x14ac:dyDescent="0.35">
      <c r="C7" t="s">
        <v>4</v>
      </c>
      <c r="D7">
        <v>186</v>
      </c>
      <c r="E7">
        <v>0.52749999999999997</v>
      </c>
    </row>
    <row r="8" spans="1:14" x14ac:dyDescent="0.35">
      <c r="B8" t="s">
        <v>26</v>
      </c>
      <c r="C8" t="s">
        <v>3</v>
      </c>
      <c r="D8">
        <v>0</v>
      </c>
      <c r="E8">
        <v>0</v>
      </c>
    </row>
    <row r="9" spans="1:14" x14ac:dyDescent="0.35">
      <c r="B9" t="s">
        <v>17</v>
      </c>
      <c r="C9" t="s">
        <v>4</v>
      </c>
      <c r="D9">
        <v>139</v>
      </c>
      <c r="E9">
        <v>0.52749999999999997</v>
      </c>
    </row>
    <row r="10" spans="1:14" x14ac:dyDescent="0.35">
      <c r="B10" t="s">
        <v>17</v>
      </c>
    </row>
    <row r="11" spans="1:14" x14ac:dyDescent="0.35">
      <c r="A11" t="s">
        <v>5</v>
      </c>
      <c r="D11" t="s">
        <v>17</v>
      </c>
    </row>
    <row r="12" spans="1:14" x14ac:dyDescent="0.35">
      <c r="D12" t="s">
        <v>42</v>
      </c>
      <c r="E12" t="s">
        <v>40</v>
      </c>
    </row>
    <row r="13" spans="1:14" x14ac:dyDescent="0.35">
      <c r="B13" t="s">
        <v>20</v>
      </c>
      <c r="C13" t="s">
        <v>6</v>
      </c>
      <c r="D13">
        <v>4.46</v>
      </c>
      <c r="E13" s="4">
        <v>0.11700000000000001</v>
      </c>
      <c r="G13" t="s">
        <v>17</v>
      </c>
    </row>
    <row r="14" spans="1:14" x14ac:dyDescent="0.35">
      <c r="C14" t="s">
        <v>7</v>
      </c>
      <c r="D14">
        <v>2.06</v>
      </c>
      <c r="E14" s="4">
        <v>5.6000000000000001E-2</v>
      </c>
    </row>
    <row r="15" spans="1:14" x14ac:dyDescent="0.35">
      <c r="D15" t="s">
        <v>17</v>
      </c>
    </row>
    <row r="16" spans="1:14" x14ac:dyDescent="0.35">
      <c r="B16" t="s">
        <v>13</v>
      </c>
    </row>
    <row r="17" spans="1:10" x14ac:dyDescent="0.35">
      <c r="B17" s="5" t="s">
        <v>8</v>
      </c>
      <c r="C17" s="5"/>
      <c r="D17" s="1" t="s">
        <v>45</v>
      </c>
      <c r="E17" s="1" t="s">
        <v>9</v>
      </c>
      <c r="F17" s="1" t="s">
        <v>2</v>
      </c>
      <c r="G17" s="1" t="s">
        <v>10</v>
      </c>
      <c r="H17" s="1"/>
      <c r="I17" s="1"/>
    </row>
    <row r="18" spans="1:10" x14ac:dyDescent="0.35">
      <c r="B18" t="s">
        <v>25</v>
      </c>
      <c r="C18" t="s">
        <v>3</v>
      </c>
      <c r="D18" s="31">
        <f>D4*D13</f>
        <v>0</v>
      </c>
      <c r="E18">
        <f>SQRT(E4^2+$E$13^2)</f>
        <v>0.11700000000000001</v>
      </c>
      <c r="F18">
        <f>E18*D18</f>
        <v>0</v>
      </c>
      <c r="G18" s="8"/>
    </row>
    <row r="19" spans="1:10" x14ac:dyDescent="0.35">
      <c r="C19" t="s">
        <v>4</v>
      </c>
      <c r="D19" s="31">
        <f>D5*D14</f>
        <v>1077.3800000000001</v>
      </c>
      <c r="E19">
        <f>SQRT(E5^2+$E$14^2)</f>
        <v>0.5304641835223185</v>
      </c>
      <c r="F19">
        <f>E19*D19</f>
        <v>571.51150204327553</v>
      </c>
      <c r="G19" s="8"/>
    </row>
    <row r="20" spans="1:10" x14ac:dyDescent="0.35">
      <c r="C20" s="14" t="s">
        <v>11</v>
      </c>
      <c r="D20" s="32">
        <f>SUM(D18:D19)</f>
        <v>1077.3800000000001</v>
      </c>
      <c r="E20" s="15">
        <f>F20/D20</f>
        <v>0.5304641835223185</v>
      </c>
      <c r="F20" s="10">
        <f>SQRT(F18^2+F19^2)</f>
        <v>571.51150204327553</v>
      </c>
      <c r="G20" s="23">
        <f>F20^2</f>
        <v>326625.39696776093</v>
      </c>
    </row>
    <row r="21" spans="1:10" x14ac:dyDescent="0.35">
      <c r="B21" t="s">
        <v>26</v>
      </c>
      <c r="C21" t="s">
        <v>3</v>
      </c>
      <c r="D21" s="31">
        <f>D6*D13</f>
        <v>0</v>
      </c>
      <c r="E21">
        <f>SQRT(E6^2+$E$13^2)</f>
        <v>0.11700000000000001</v>
      </c>
      <c r="F21">
        <f>E21*D21</f>
        <v>0</v>
      </c>
      <c r="G21" s="24"/>
      <c r="J21" s="6"/>
    </row>
    <row r="22" spans="1:10" x14ac:dyDescent="0.35">
      <c r="C22" t="s">
        <v>4</v>
      </c>
      <c r="D22" s="31">
        <f>D7*D14</f>
        <v>383.16</v>
      </c>
      <c r="E22">
        <f>SQRT(E7^2+$E$14^2)</f>
        <v>0.5304641835223185</v>
      </c>
      <c r="F22">
        <f>E22*D22</f>
        <v>203.25265655841156</v>
      </c>
      <c r="G22" s="24"/>
    </row>
    <row r="23" spans="1:10" x14ac:dyDescent="0.35">
      <c r="C23" s="14" t="s">
        <v>11</v>
      </c>
      <c r="D23" s="32">
        <f>SUM(D21:D22)</f>
        <v>383.16</v>
      </c>
      <c r="E23" s="15">
        <f>F23/D23</f>
        <v>0.5304641835223185</v>
      </c>
      <c r="F23" s="10">
        <f>SQRT(F21^2+F22^2)</f>
        <v>203.25265655841156</v>
      </c>
      <c r="G23" s="23">
        <f>F23^2</f>
        <v>41311.642398051605</v>
      </c>
      <c r="H23" s="3"/>
    </row>
    <row r="24" spans="1:10" x14ac:dyDescent="0.35">
      <c r="A24" s="7"/>
      <c r="B24" t="s">
        <v>26</v>
      </c>
      <c r="C24" t="s">
        <v>3</v>
      </c>
      <c r="D24" s="31">
        <f>D8*D13</f>
        <v>0</v>
      </c>
      <c r="E24">
        <f>SQRT(E9^2+$E$13^2)</f>
        <v>0.54031958135903235</v>
      </c>
      <c r="F24">
        <f>E24*D24</f>
        <v>0</v>
      </c>
      <c r="G24" s="25"/>
    </row>
    <row r="25" spans="1:10" x14ac:dyDescent="0.35">
      <c r="C25" t="s">
        <v>4</v>
      </c>
      <c r="D25" s="31">
        <f>D9*D14</f>
        <v>286.34000000000003</v>
      </c>
      <c r="E25">
        <f>SQRT(E9^2+$E$14^2)</f>
        <v>0.5304641835223185</v>
      </c>
      <c r="F25">
        <f>E25*D25</f>
        <v>151.89311430978069</v>
      </c>
      <c r="G25" s="25"/>
    </row>
    <row r="26" spans="1:10" x14ac:dyDescent="0.35">
      <c r="B26" t="s">
        <v>17</v>
      </c>
      <c r="C26" s="14" t="s">
        <v>11</v>
      </c>
      <c r="D26" s="32">
        <f>SUM(D24:D25)</f>
        <v>286.34000000000003</v>
      </c>
      <c r="E26" s="15">
        <f>F26/D26</f>
        <v>0.5304641835223185</v>
      </c>
      <c r="F26" s="10">
        <f>SQRT(F24^2+F25^2)</f>
        <v>151.89311430978069</v>
      </c>
      <c r="G26" s="23">
        <f>F26^2</f>
        <v>23071.5181747241</v>
      </c>
    </row>
    <row r="28" spans="1:10" x14ac:dyDescent="0.35">
      <c r="A28" t="s">
        <v>56</v>
      </c>
    </row>
    <row r="30" spans="1:10" x14ac:dyDescent="0.35">
      <c r="B30" t="s">
        <v>31</v>
      </c>
      <c r="C30" t="s">
        <v>54</v>
      </c>
      <c r="D30" t="s">
        <v>30</v>
      </c>
      <c r="E30" t="s">
        <v>55</v>
      </c>
      <c r="F30" t="s">
        <v>51</v>
      </c>
      <c r="G30" t="s">
        <v>57</v>
      </c>
    </row>
    <row r="31" spans="1:10" x14ac:dyDescent="0.35">
      <c r="B31">
        <v>1077.3800000000001</v>
      </c>
      <c r="C31">
        <v>571.51150204327553</v>
      </c>
      <c r="D31">
        <v>383.16</v>
      </c>
      <c r="E31">
        <v>203.25265655841156</v>
      </c>
      <c r="F31">
        <v>286.34000000000003</v>
      </c>
      <c r="G31">
        <v>151.89311430978069</v>
      </c>
    </row>
    <row r="33" spans="1:7" x14ac:dyDescent="0.35">
      <c r="A33" t="s">
        <v>17</v>
      </c>
      <c r="B33" s="9" t="s">
        <v>18</v>
      </c>
      <c r="C33" s="30">
        <v>353.82924088314633</v>
      </c>
    </row>
    <row r="34" spans="1:7" x14ac:dyDescent="0.35">
      <c r="B34" s="9" t="s">
        <v>61</v>
      </c>
      <c r="C34" s="30">
        <v>14162.029682047978</v>
      </c>
      <c r="E34" t="s">
        <v>12</v>
      </c>
    </row>
    <row r="35" spans="1:7" x14ac:dyDescent="0.35">
      <c r="B35" s="9" t="s">
        <v>59</v>
      </c>
      <c r="C35" s="30">
        <v>119.00432631651665</v>
      </c>
      <c r="E35" t="s">
        <v>1</v>
      </c>
    </row>
    <row r="36" spans="1:7" x14ac:dyDescent="0.35">
      <c r="B36" s="9" t="s">
        <v>46</v>
      </c>
      <c r="C36" s="30">
        <v>0.33633265023401038</v>
      </c>
      <c r="G36" t="s">
        <v>17</v>
      </c>
    </row>
    <row r="37" spans="1:7" x14ac:dyDescent="0.35">
      <c r="B37" s="9" t="s">
        <v>60</v>
      </c>
      <c r="C37" s="30">
        <v>0.53</v>
      </c>
    </row>
    <row r="38" spans="1:7" x14ac:dyDescent="0.35">
      <c r="F38" s="9"/>
    </row>
    <row r="39" spans="1:7" x14ac:dyDescent="0.35">
      <c r="F39" s="9"/>
    </row>
    <row r="40" spans="1:7" x14ac:dyDescent="0.35">
      <c r="F40" s="9"/>
    </row>
    <row r="41" spans="1:7" x14ac:dyDescent="0.35">
      <c r="F41" s="9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83F9-3D35-46B6-B877-A82BDD5232E9}">
  <dimension ref="A1:N43"/>
  <sheetViews>
    <sheetView topLeftCell="A15" zoomScale="90" zoomScaleNormal="90" workbookViewId="0">
      <selection activeCell="F12" sqref="F12"/>
    </sheetView>
  </sheetViews>
  <sheetFormatPr defaultRowHeight="14.5" x14ac:dyDescent="0.35"/>
  <cols>
    <col min="2" max="2" width="16.453125" customWidth="1"/>
    <col min="3" max="3" width="13.81640625" customWidth="1"/>
    <col min="4" max="4" width="21.1796875" customWidth="1"/>
    <col min="5" max="5" width="7.453125" customWidth="1"/>
    <col min="6" max="6" width="13" customWidth="1"/>
    <col min="7" max="7" width="15.1796875" customWidth="1"/>
    <col min="9" max="9" width="6.81640625" customWidth="1"/>
    <col min="10" max="10" width="15.453125" bestFit="1" customWidth="1"/>
  </cols>
  <sheetData>
    <row r="1" spans="1:14" x14ac:dyDescent="0.35">
      <c r="A1" t="s">
        <v>0</v>
      </c>
    </row>
    <row r="2" spans="1:14" x14ac:dyDescent="0.35">
      <c r="B2" t="s">
        <v>13</v>
      </c>
    </row>
    <row r="3" spans="1:14" x14ac:dyDescent="0.35">
      <c r="B3" s="5" t="s">
        <v>8</v>
      </c>
      <c r="D3" s="1" t="s">
        <v>43</v>
      </c>
      <c r="E3" s="1" t="s">
        <v>41</v>
      </c>
      <c r="F3" s="1"/>
      <c r="G3" s="1"/>
      <c r="I3" s="1"/>
      <c r="K3" s="1"/>
    </row>
    <row r="4" spans="1:14" x14ac:dyDescent="0.35">
      <c r="B4" t="s">
        <v>27</v>
      </c>
      <c r="C4" t="s">
        <v>3</v>
      </c>
      <c r="D4">
        <v>0</v>
      </c>
      <c r="E4">
        <v>0</v>
      </c>
      <c r="L4" s="1"/>
      <c r="M4" s="1"/>
      <c r="N4" s="1"/>
    </row>
    <row r="5" spans="1:14" x14ac:dyDescent="0.35">
      <c r="C5" t="s">
        <v>4</v>
      </c>
      <c r="D5">
        <v>391</v>
      </c>
      <c r="E5">
        <v>0.52510000000000001</v>
      </c>
      <c r="L5" s="1"/>
      <c r="M5" s="1"/>
      <c r="N5" s="1"/>
    </row>
    <row r="6" spans="1:14" x14ac:dyDescent="0.35">
      <c r="B6" t="s">
        <v>28</v>
      </c>
      <c r="C6" t="s">
        <v>3</v>
      </c>
      <c r="D6">
        <v>0</v>
      </c>
      <c r="E6">
        <v>0</v>
      </c>
    </row>
    <row r="7" spans="1:14" x14ac:dyDescent="0.35">
      <c r="C7" t="s">
        <v>4</v>
      </c>
      <c r="D7">
        <v>344</v>
      </c>
      <c r="E7">
        <v>0.52510000000000001</v>
      </c>
      <c r="I7" t="s">
        <v>17</v>
      </c>
    </row>
    <row r="8" spans="1:14" x14ac:dyDescent="0.35">
      <c r="B8" t="s">
        <v>29</v>
      </c>
      <c r="C8" t="s">
        <v>3</v>
      </c>
      <c r="D8">
        <v>0</v>
      </c>
      <c r="E8">
        <v>0</v>
      </c>
    </row>
    <row r="9" spans="1:14" x14ac:dyDescent="0.35">
      <c r="C9" t="s">
        <v>4</v>
      </c>
      <c r="D9">
        <v>146</v>
      </c>
      <c r="E9">
        <v>0.52510000000000001</v>
      </c>
    </row>
    <row r="11" spans="1:14" x14ac:dyDescent="0.35">
      <c r="A11" t="s">
        <v>5</v>
      </c>
    </row>
    <row r="12" spans="1:14" x14ac:dyDescent="0.35">
      <c r="D12" t="s">
        <v>42</v>
      </c>
      <c r="E12" t="s">
        <v>40</v>
      </c>
    </row>
    <row r="13" spans="1:14" x14ac:dyDescent="0.35">
      <c r="B13" t="s">
        <v>20</v>
      </c>
      <c r="C13" t="s">
        <v>6</v>
      </c>
      <c r="D13">
        <v>4.46</v>
      </c>
      <c r="E13" s="4">
        <v>0.11700000000000001</v>
      </c>
      <c r="G13" t="s">
        <v>17</v>
      </c>
    </row>
    <row r="14" spans="1:14" x14ac:dyDescent="0.35">
      <c r="C14" t="s">
        <v>7</v>
      </c>
      <c r="D14">
        <v>2.06</v>
      </c>
      <c r="E14" s="4">
        <v>5.6000000000000001E-2</v>
      </c>
    </row>
    <row r="16" spans="1:14" x14ac:dyDescent="0.35">
      <c r="B16" t="s">
        <v>13</v>
      </c>
    </row>
    <row r="17" spans="1:10" x14ac:dyDescent="0.35">
      <c r="B17" s="5" t="s">
        <v>8</v>
      </c>
      <c r="C17" s="5"/>
      <c r="D17" s="1" t="s">
        <v>45</v>
      </c>
      <c r="E17" s="1" t="s">
        <v>9</v>
      </c>
      <c r="F17" s="1" t="s">
        <v>2</v>
      </c>
      <c r="G17" s="1" t="s">
        <v>10</v>
      </c>
      <c r="H17" s="1"/>
      <c r="I17" s="1" t="s">
        <v>17</v>
      </c>
    </row>
    <row r="18" spans="1:10" x14ac:dyDescent="0.35">
      <c r="B18" t="s">
        <v>27</v>
      </c>
      <c r="C18" t="s">
        <v>3</v>
      </c>
      <c r="D18" s="31">
        <v>0</v>
      </c>
      <c r="E18">
        <v>0.11700000000000001</v>
      </c>
      <c r="F18">
        <v>0</v>
      </c>
      <c r="G18" s="8"/>
    </row>
    <row r="19" spans="1:10" x14ac:dyDescent="0.35">
      <c r="C19" t="s">
        <v>4</v>
      </c>
      <c r="D19" s="31">
        <f>D5*D14</f>
        <v>805.46</v>
      </c>
      <c r="E19">
        <v>0.52807765527429773</v>
      </c>
      <c r="F19">
        <v>425.34542821723585</v>
      </c>
      <c r="G19" s="8"/>
    </row>
    <row r="20" spans="1:10" x14ac:dyDescent="0.35">
      <c r="C20" s="14" t="s">
        <v>11</v>
      </c>
      <c r="D20" s="32">
        <v>805.46</v>
      </c>
      <c r="E20" s="15">
        <v>0.52807765527429773</v>
      </c>
      <c r="F20" s="10">
        <v>425.34542821723585</v>
      </c>
      <c r="G20" s="23">
        <v>180918.73330530373</v>
      </c>
    </row>
    <row r="21" spans="1:10" x14ac:dyDescent="0.35">
      <c r="B21" t="s">
        <v>28</v>
      </c>
      <c r="C21" t="s">
        <v>3</v>
      </c>
      <c r="D21" s="31">
        <v>0</v>
      </c>
      <c r="E21">
        <v>0.11700000000000001</v>
      </c>
      <c r="F21">
        <v>0</v>
      </c>
      <c r="G21" s="24"/>
      <c r="J21" s="6"/>
    </row>
    <row r="22" spans="1:10" x14ac:dyDescent="0.35">
      <c r="C22" t="s">
        <v>4</v>
      </c>
      <c r="D22" s="31">
        <f>D7*D14</f>
        <v>708.64</v>
      </c>
      <c r="E22">
        <v>0.52807765527429773</v>
      </c>
      <c r="F22">
        <v>374.21694963357834</v>
      </c>
      <c r="G22" s="24"/>
    </row>
    <row r="23" spans="1:10" x14ac:dyDescent="0.35">
      <c r="C23" s="14" t="s">
        <v>11</v>
      </c>
      <c r="D23" s="32">
        <v>708.64</v>
      </c>
      <c r="E23" s="15">
        <v>0.52807765527429773</v>
      </c>
      <c r="F23" s="10">
        <v>374.21694963357834</v>
      </c>
      <c r="G23" s="23">
        <v>140038.32539306011</v>
      </c>
      <c r="H23" s="3"/>
    </row>
    <row r="24" spans="1:10" x14ac:dyDescent="0.35">
      <c r="A24" s="7"/>
      <c r="B24" t="s">
        <v>29</v>
      </c>
      <c r="C24" t="s">
        <v>3</v>
      </c>
      <c r="D24" s="31">
        <v>0</v>
      </c>
      <c r="E24">
        <v>0.53797677459161752</v>
      </c>
      <c r="F24">
        <v>0</v>
      </c>
      <c r="G24" s="25"/>
    </row>
    <row r="25" spans="1:10" x14ac:dyDescent="0.35">
      <c r="C25" t="s">
        <v>4</v>
      </c>
      <c r="D25" s="31">
        <f>D9*D14</f>
        <v>300.76</v>
      </c>
      <c r="E25">
        <v>0.52807765527429773</v>
      </c>
      <c r="F25">
        <v>158.82463560029777</v>
      </c>
      <c r="G25" s="25"/>
    </row>
    <row r="26" spans="1:10" x14ac:dyDescent="0.35">
      <c r="C26" s="14" t="s">
        <v>11</v>
      </c>
      <c r="D26" s="32">
        <v>300.76</v>
      </c>
      <c r="E26" s="15">
        <v>0.52807765527429773</v>
      </c>
      <c r="F26" s="10">
        <v>158.82463560029777</v>
      </c>
      <c r="G26" s="23">
        <v>25225.264873567372</v>
      </c>
    </row>
    <row r="28" spans="1:10" x14ac:dyDescent="0.35">
      <c r="A28" t="s">
        <v>56</v>
      </c>
    </row>
    <row r="30" spans="1:10" x14ac:dyDescent="0.35">
      <c r="B30" t="s">
        <v>52</v>
      </c>
      <c r="C30" t="s">
        <v>54</v>
      </c>
      <c r="D30" t="s">
        <v>53</v>
      </c>
      <c r="E30" t="s">
        <v>55</v>
      </c>
      <c r="F30" t="s">
        <v>51</v>
      </c>
      <c r="G30" t="s">
        <v>57</v>
      </c>
    </row>
    <row r="31" spans="1:10" x14ac:dyDescent="0.35">
      <c r="B31">
        <v>805.46</v>
      </c>
      <c r="C31">
        <v>425.34542821723585</v>
      </c>
      <c r="D31">
        <v>708.64</v>
      </c>
      <c r="E31">
        <v>374.21694963357834</v>
      </c>
      <c r="F31">
        <v>300.76</v>
      </c>
      <c r="G31">
        <v>158.82463560029777</v>
      </c>
    </row>
    <row r="33" spans="2:6" x14ac:dyDescent="0.35">
      <c r="B33" s="9" t="s">
        <v>18</v>
      </c>
      <c r="C33" s="30">
        <v>409.76722791088491</v>
      </c>
    </row>
    <row r="34" spans="2:6" x14ac:dyDescent="0.35">
      <c r="B34" s="9" t="s">
        <v>19</v>
      </c>
      <c r="C34" s="30">
        <v>19116.423344784689</v>
      </c>
      <c r="E34" t="s">
        <v>12</v>
      </c>
    </row>
    <row r="35" spans="2:6" x14ac:dyDescent="0.35">
      <c r="B35" s="9" t="s">
        <v>59</v>
      </c>
      <c r="C35" s="30">
        <v>138.26215441972792</v>
      </c>
      <c r="E35" t="s">
        <v>1</v>
      </c>
    </row>
    <row r="36" spans="2:6" x14ac:dyDescent="0.35">
      <c r="B36" s="9" t="s">
        <v>46</v>
      </c>
      <c r="C36" s="30">
        <v>0.33741633054607484</v>
      </c>
    </row>
    <row r="37" spans="2:6" x14ac:dyDescent="0.35">
      <c r="B37" s="9" t="s">
        <v>60</v>
      </c>
      <c r="C37" s="30">
        <v>0.53</v>
      </c>
    </row>
    <row r="39" spans="2:6" x14ac:dyDescent="0.35">
      <c r="D39" s="9"/>
    </row>
    <row r="40" spans="2:6" x14ac:dyDescent="0.35">
      <c r="D40" s="9"/>
      <c r="E40" s="9"/>
      <c r="F40" s="9"/>
    </row>
    <row r="41" spans="2:6" x14ac:dyDescent="0.35">
      <c r="D41" s="9"/>
      <c r="E41" s="9"/>
      <c r="F41" s="9"/>
    </row>
    <row r="42" spans="2:6" x14ac:dyDescent="0.35">
      <c r="D42" s="9"/>
      <c r="E42" s="9"/>
      <c r="F42" s="9"/>
    </row>
    <row r="43" spans="2:6" x14ac:dyDescent="0.35">
      <c r="D43" s="9"/>
      <c r="E43" s="9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AB486-285C-40B0-9ACD-5C133C069A05}">
  <dimension ref="A1:N40"/>
  <sheetViews>
    <sheetView topLeftCell="A13" zoomScale="90" zoomScaleNormal="90" workbookViewId="0"/>
  </sheetViews>
  <sheetFormatPr defaultRowHeight="14.5" x14ac:dyDescent="0.35"/>
  <cols>
    <col min="2" max="2" width="16.453125" customWidth="1"/>
    <col min="3" max="3" width="13.81640625" customWidth="1"/>
    <col min="4" max="4" width="19.1796875" customWidth="1"/>
    <col min="5" max="5" width="7.453125" customWidth="1"/>
    <col min="6" max="6" width="10" bestFit="1" customWidth="1"/>
    <col min="7" max="7" width="13.54296875" customWidth="1"/>
    <col min="9" max="9" width="3.54296875" customWidth="1"/>
    <col min="10" max="10" width="7.54296875" customWidth="1"/>
    <col min="11" max="11" width="7.81640625" customWidth="1"/>
  </cols>
  <sheetData>
    <row r="1" spans="1:14" x14ac:dyDescent="0.35">
      <c r="A1" t="s">
        <v>0</v>
      </c>
    </row>
    <row r="2" spans="1:14" x14ac:dyDescent="0.35">
      <c r="B2" t="s">
        <v>13</v>
      </c>
    </row>
    <row r="3" spans="1:14" x14ac:dyDescent="0.35">
      <c r="B3" s="5" t="s">
        <v>8</v>
      </c>
      <c r="D3" s="1" t="s">
        <v>43</v>
      </c>
      <c r="E3" s="1" t="s">
        <v>41</v>
      </c>
      <c r="F3" s="1"/>
      <c r="G3" s="1"/>
      <c r="I3" s="1"/>
      <c r="K3" s="1"/>
    </row>
    <row r="4" spans="1:14" x14ac:dyDescent="0.35">
      <c r="B4" t="s">
        <v>15</v>
      </c>
      <c r="C4" t="s">
        <v>3</v>
      </c>
      <c r="D4">
        <v>0</v>
      </c>
      <c r="E4">
        <v>0</v>
      </c>
      <c r="L4" s="1"/>
      <c r="M4" s="1"/>
      <c r="N4" s="1"/>
    </row>
    <row r="5" spans="1:14" ht="15.5" x14ac:dyDescent="0.35">
      <c r="C5" t="s">
        <v>4</v>
      </c>
      <c r="D5">
        <v>1318</v>
      </c>
      <c r="E5" s="12">
        <v>0.52629999999999999</v>
      </c>
      <c r="L5" s="1"/>
      <c r="M5" s="1"/>
      <c r="N5" s="1"/>
    </row>
    <row r="6" spans="1:14" x14ac:dyDescent="0.35">
      <c r="B6" t="s">
        <v>16</v>
      </c>
      <c r="C6" t="s">
        <v>3</v>
      </c>
      <c r="D6">
        <v>0</v>
      </c>
      <c r="E6">
        <v>0</v>
      </c>
    </row>
    <row r="7" spans="1:14" ht="15.5" x14ac:dyDescent="0.35">
      <c r="C7" t="s">
        <v>4</v>
      </c>
      <c r="D7">
        <v>179</v>
      </c>
      <c r="E7" s="12">
        <v>0.52629999999999999</v>
      </c>
      <c r="G7" t="s">
        <v>17</v>
      </c>
    </row>
    <row r="9" spans="1:14" x14ac:dyDescent="0.35">
      <c r="H9" t="s">
        <v>17</v>
      </c>
    </row>
    <row r="10" spans="1:14" x14ac:dyDescent="0.35">
      <c r="A10" t="s">
        <v>5</v>
      </c>
    </row>
    <row r="11" spans="1:14" x14ac:dyDescent="0.35">
      <c r="D11" t="s">
        <v>42</v>
      </c>
      <c r="E11" t="s">
        <v>40</v>
      </c>
    </row>
    <row r="12" spans="1:14" x14ac:dyDescent="0.35">
      <c r="B12" t="s">
        <v>20</v>
      </c>
      <c r="C12" t="s">
        <v>6</v>
      </c>
      <c r="D12">
        <v>4.46</v>
      </c>
      <c r="E12" s="4">
        <v>0.11700000000000001</v>
      </c>
    </row>
    <row r="13" spans="1:14" x14ac:dyDescent="0.35">
      <c r="C13" t="s">
        <v>7</v>
      </c>
      <c r="D13">
        <v>2.06</v>
      </c>
      <c r="E13" s="4">
        <v>5.6000000000000001E-2</v>
      </c>
      <c r="J13" t="s">
        <v>17</v>
      </c>
    </row>
    <row r="15" spans="1:14" x14ac:dyDescent="0.35">
      <c r="B15" t="s">
        <v>14</v>
      </c>
    </row>
    <row r="16" spans="1:14" x14ac:dyDescent="0.35">
      <c r="B16" s="5" t="s">
        <v>8</v>
      </c>
      <c r="C16" s="5"/>
      <c r="D16" s="1" t="s">
        <v>44</v>
      </c>
      <c r="E16" s="1" t="s">
        <v>9</v>
      </c>
      <c r="F16" s="1" t="s">
        <v>2</v>
      </c>
      <c r="G16" s="1" t="s">
        <v>10</v>
      </c>
      <c r="H16" s="1"/>
      <c r="I16" s="1"/>
    </row>
    <row r="17" spans="1:13" x14ac:dyDescent="0.35">
      <c r="B17" t="s">
        <v>15</v>
      </c>
      <c r="C17" t="s">
        <v>3</v>
      </c>
      <c r="D17" s="31">
        <f>D4*D12</f>
        <v>0</v>
      </c>
      <c r="E17">
        <f>SQRT(E4^2+$E$12^2)</f>
        <v>0.11700000000000001</v>
      </c>
      <c r="F17">
        <f>E17*D17</f>
        <v>0</v>
      </c>
      <c r="G17" s="8"/>
    </row>
    <row r="18" spans="1:13" x14ac:dyDescent="0.35">
      <c r="C18" t="s">
        <v>4</v>
      </c>
      <c r="D18" s="31">
        <f>D5*D13</f>
        <v>2715.08</v>
      </c>
      <c r="E18">
        <f>SQRT(E5^2+$E$13^2)</f>
        <v>0.52927090416912215</v>
      </c>
      <c r="F18">
        <f>E18*D18</f>
        <v>1437.0128464915001</v>
      </c>
      <c r="G18" s="8"/>
    </row>
    <row r="19" spans="1:13" x14ac:dyDescent="0.35">
      <c r="C19" s="14" t="s">
        <v>11</v>
      </c>
      <c r="D19" s="32">
        <f>SUM(D17:D18)</f>
        <v>2715.08</v>
      </c>
      <c r="E19" s="15">
        <f>F19/D19</f>
        <v>0.52927090416912215</v>
      </c>
      <c r="F19" s="10">
        <f>SQRT(F17^2+F18^2)</f>
        <v>1437.0128464915001</v>
      </c>
      <c r="G19" s="23">
        <f>F19^2</f>
        <v>2065005.9209816037</v>
      </c>
      <c r="M19" t="s">
        <v>17</v>
      </c>
    </row>
    <row r="20" spans="1:13" x14ac:dyDescent="0.35">
      <c r="B20" t="s">
        <v>16</v>
      </c>
      <c r="C20" t="s">
        <v>3</v>
      </c>
      <c r="D20" s="31">
        <f>D6*D12</f>
        <v>0</v>
      </c>
      <c r="E20">
        <f>SQRT(E6^2+$E$12^2)</f>
        <v>0.11700000000000001</v>
      </c>
      <c r="F20">
        <f>E20*D20</f>
        <v>0</v>
      </c>
      <c r="G20" s="24"/>
      <c r="J20" s="6"/>
    </row>
    <row r="21" spans="1:13" x14ac:dyDescent="0.35">
      <c r="C21" t="s">
        <v>4</v>
      </c>
      <c r="D21" s="31">
        <f>D7*D13</f>
        <v>368.74</v>
      </c>
      <c r="E21">
        <f>SQRT(E7^2+$E$13^2)</f>
        <v>0.52927090416912215</v>
      </c>
      <c r="F21">
        <f>E21*D21</f>
        <v>195.16335320332212</v>
      </c>
      <c r="G21" s="24"/>
    </row>
    <row r="22" spans="1:13" x14ac:dyDescent="0.35">
      <c r="C22" s="14" t="s">
        <v>11</v>
      </c>
      <c r="D22" s="32">
        <f>SUM(D20:D21)</f>
        <v>368.74</v>
      </c>
      <c r="E22" s="15">
        <f>F22/D22</f>
        <v>0.52927090416912215</v>
      </c>
      <c r="F22" s="10">
        <f>SQRT(F20^2+F21^2)</f>
        <v>195.16335320332212</v>
      </c>
      <c r="G22" s="23">
        <f>F22^2</f>
        <v>38088.734433564663</v>
      </c>
      <c r="H22" s="3"/>
    </row>
    <row r="23" spans="1:13" x14ac:dyDescent="0.35">
      <c r="A23" s="7"/>
      <c r="F23" s="13"/>
      <c r="G23" s="13"/>
    </row>
    <row r="24" spans="1:13" x14ac:dyDescent="0.35">
      <c r="A24" t="s">
        <v>56</v>
      </c>
    </row>
    <row r="25" spans="1:13" x14ac:dyDescent="0.35">
      <c r="A25" s="19"/>
      <c r="B25" s="19"/>
      <c r="C25" s="19"/>
      <c r="D25" s="16"/>
    </row>
    <row r="26" spans="1:13" x14ac:dyDescent="0.35">
      <c r="B26" t="s">
        <v>58</v>
      </c>
      <c r="C26" t="s">
        <v>54</v>
      </c>
      <c r="D26" t="s">
        <v>30</v>
      </c>
      <c r="E26" t="s">
        <v>55</v>
      </c>
    </row>
    <row r="27" spans="1:13" x14ac:dyDescent="0.35">
      <c r="B27">
        <v>2715.08</v>
      </c>
      <c r="C27" s="13">
        <v>1437.0128464915001</v>
      </c>
      <c r="D27">
        <v>368.74</v>
      </c>
      <c r="E27">
        <v>195.16335320332212</v>
      </c>
    </row>
    <row r="29" spans="1:13" x14ac:dyDescent="0.35">
      <c r="B29" s="9" t="s">
        <v>18</v>
      </c>
      <c r="C29" s="30">
        <v>411.23410311644199</v>
      </c>
    </row>
    <row r="30" spans="1:13" x14ac:dyDescent="0.35">
      <c r="B30" s="9" t="s">
        <v>19</v>
      </c>
      <c r="C30" s="30">
        <v>37398.916841657832</v>
      </c>
      <c r="E30" t="s">
        <v>12</v>
      </c>
    </row>
    <row r="31" spans="1:13" x14ac:dyDescent="0.35">
      <c r="B31" s="9" t="s">
        <v>59</v>
      </c>
      <c r="C31" s="30">
        <v>193.38799559863543</v>
      </c>
      <c r="E31" t="s">
        <v>1</v>
      </c>
    </row>
    <row r="32" spans="1:13" x14ac:dyDescent="0.35">
      <c r="B32" s="9" t="s">
        <v>46</v>
      </c>
      <c r="C32" s="30">
        <v>0.47026254421286923</v>
      </c>
    </row>
    <row r="33" spans="2:6" x14ac:dyDescent="0.35">
      <c r="B33" s="9" t="s">
        <v>60</v>
      </c>
      <c r="C33" s="30">
        <v>0.53</v>
      </c>
    </row>
    <row r="35" spans="2:6" x14ac:dyDescent="0.35">
      <c r="D35" s="9"/>
    </row>
    <row r="36" spans="2:6" x14ac:dyDescent="0.35">
      <c r="B36" s="9"/>
      <c r="D36" s="9"/>
    </row>
    <row r="37" spans="2:6" x14ac:dyDescent="0.35">
      <c r="D37" s="9"/>
      <c r="F37" s="9"/>
    </row>
    <row r="38" spans="2:6" x14ac:dyDescent="0.35">
      <c r="D38" s="9"/>
      <c r="F38" s="9"/>
    </row>
    <row r="39" spans="2:6" x14ac:dyDescent="0.35">
      <c r="D39" s="9"/>
    </row>
    <row r="40" spans="2:6" x14ac:dyDescent="0.35">
      <c r="D40" s="9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C6269-C3CC-471C-96FE-55263286F534}">
  <dimension ref="A1:N29"/>
  <sheetViews>
    <sheetView topLeftCell="A4" zoomScale="90" zoomScaleNormal="90" workbookViewId="0">
      <selection activeCell="D25" sqref="D25"/>
    </sheetView>
  </sheetViews>
  <sheetFormatPr defaultRowHeight="14.5" x14ac:dyDescent="0.35"/>
  <cols>
    <col min="2" max="2" width="16.453125" customWidth="1"/>
    <col min="3" max="3" width="13.81640625" customWidth="1"/>
    <col min="4" max="4" width="19.81640625" customWidth="1"/>
    <col min="5" max="5" width="7.453125" customWidth="1"/>
    <col min="6" max="6" width="10" bestFit="1" customWidth="1"/>
    <col min="7" max="7" width="11.54296875" customWidth="1"/>
    <col min="9" max="9" width="12.81640625" bestFit="1" customWidth="1"/>
    <col min="10" max="10" width="15.453125" bestFit="1" customWidth="1"/>
  </cols>
  <sheetData>
    <row r="1" spans="1:14" x14ac:dyDescent="0.35">
      <c r="A1" t="s">
        <v>0</v>
      </c>
    </row>
    <row r="2" spans="1:14" x14ac:dyDescent="0.35">
      <c r="B2" t="s">
        <v>13</v>
      </c>
    </row>
    <row r="3" spans="1:14" x14ac:dyDescent="0.35">
      <c r="B3" s="5" t="s">
        <v>8</v>
      </c>
      <c r="D3" s="1" t="s">
        <v>43</v>
      </c>
      <c r="E3" s="1" t="s">
        <v>41</v>
      </c>
      <c r="F3" s="1"/>
      <c r="G3" s="1"/>
      <c r="I3" s="1"/>
      <c r="K3" s="1"/>
    </row>
    <row r="4" spans="1:14" x14ac:dyDescent="0.35">
      <c r="B4" t="s">
        <v>32</v>
      </c>
      <c r="C4" t="s">
        <v>3</v>
      </c>
      <c r="D4">
        <v>0</v>
      </c>
      <c r="E4">
        <v>0</v>
      </c>
      <c r="L4" s="1"/>
      <c r="M4" s="1"/>
      <c r="N4" s="1"/>
    </row>
    <row r="5" spans="1:14" x14ac:dyDescent="0.35">
      <c r="C5" t="s">
        <v>4</v>
      </c>
      <c r="D5" s="16">
        <v>31</v>
      </c>
      <c r="E5">
        <v>0.52629999999999999</v>
      </c>
      <c r="L5" s="1"/>
      <c r="M5" s="1"/>
      <c r="N5" s="1"/>
    </row>
    <row r="6" spans="1:14" x14ac:dyDescent="0.35">
      <c r="D6" s="16"/>
    </row>
    <row r="7" spans="1:14" x14ac:dyDescent="0.35">
      <c r="A7" t="s">
        <v>5</v>
      </c>
      <c r="D7" s="16"/>
    </row>
    <row r="8" spans="1:14" x14ac:dyDescent="0.35">
      <c r="D8" s="16" t="s">
        <v>42</v>
      </c>
      <c r="E8" t="s">
        <v>40</v>
      </c>
      <c r="G8" t="s">
        <v>17</v>
      </c>
    </row>
    <row r="9" spans="1:14" x14ac:dyDescent="0.35">
      <c r="B9" t="s">
        <v>20</v>
      </c>
      <c r="C9" t="s">
        <v>6</v>
      </c>
      <c r="D9" s="16">
        <v>4.46</v>
      </c>
      <c r="E9" s="4">
        <v>0.11700000000000001</v>
      </c>
    </row>
    <row r="10" spans="1:14" x14ac:dyDescent="0.35">
      <c r="C10" t="s">
        <v>7</v>
      </c>
      <c r="D10" s="16">
        <v>2.06</v>
      </c>
      <c r="E10" s="4">
        <v>5.6000000000000001E-2</v>
      </c>
    </row>
    <row r="11" spans="1:14" x14ac:dyDescent="0.35">
      <c r="D11" s="16"/>
    </row>
    <row r="12" spans="1:14" x14ac:dyDescent="0.35">
      <c r="B12" t="s">
        <v>13</v>
      </c>
      <c r="D12" s="16"/>
    </row>
    <row r="13" spans="1:14" x14ac:dyDescent="0.35">
      <c r="B13" s="5" t="s">
        <v>8</v>
      </c>
      <c r="C13" s="5"/>
      <c r="D13" s="33" t="s">
        <v>44</v>
      </c>
      <c r="E13" s="1" t="s">
        <v>9</v>
      </c>
      <c r="F13" s="1" t="s">
        <v>2</v>
      </c>
      <c r="G13" s="1" t="s">
        <v>10</v>
      </c>
      <c r="H13" s="1"/>
      <c r="I13" s="1"/>
    </row>
    <row r="14" spans="1:14" x14ac:dyDescent="0.35">
      <c r="B14" t="s">
        <v>32</v>
      </c>
      <c r="C14" t="s">
        <v>3</v>
      </c>
      <c r="D14" s="34">
        <f>D4*D9</f>
        <v>0</v>
      </c>
      <c r="E14">
        <f>SQRT(E4^2+$E$9^2)</f>
        <v>0.11700000000000001</v>
      </c>
      <c r="F14">
        <f>E14*D14</f>
        <v>0</v>
      </c>
      <c r="G14" s="8"/>
    </row>
    <row r="15" spans="1:14" x14ac:dyDescent="0.35">
      <c r="C15" t="s">
        <v>4</v>
      </c>
      <c r="D15" s="34">
        <f>D5*D10</f>
        <v>63.86</v>
      </c>
      <c r="E15">
        <f>SQRT(E5^2+$E$10^2)</f>
        <v>0.52927090416912215</v>
      </c>
      <c r="F15">
        <f>E15*D15</f>
        <v>33.799239940240142</v>
      </c>
      <c r="G15" s="8"/>
    </row>
    <row r="16" spans="1:14" x14ac:dyDescent="0.35">
      <c r="C16" s="14" t="s">
        <v>11</v>
      </c>
      <c r="D16" s="35">
        <v>63.86</v>
      </c>
      <c r="E16" s="15">
        <f>F16/D16</f>
        <v>0.52927090416912215</v>
      </c>
      <c r="F16" s="10">
        <f>SQRT(F14^2+F15^2)</f>
        <v>33.799239940240142</v>
      </c>
      <c r="G16" s="23">
        <f>F16^2</f>
        <v>1142.3886205379245</v>
      </c>
    </row>
    <row r="17" spans="1:12" x14ac:dyDescent="0.35">
      <c r="E17" s="9"/>
      <c r="F17" s="9"/>
      <c r="G17" s="8"/>
      <c r="J17" s="6"/>
    </row>
    <row r="18" spans="1:12" x14ac:dyDescent="0.35">
      <c r="A18" t="s">
        <v>56</v>
      </c>
      <c r="H18" s="19"/>
      <c r="I18" s="13"/>
    </row>
    <row r="19" spans="1:12" x14ac:dyDescent="0.35">
      <c r="C19" t="s">
        <v>52</v>
      </c>
      <c r="D19" t="s">
        <v>54</v>
      </c>
      <c r="H19" s="19"/>
      <c r="I19" s="13"/>
    </row>
    <row r="20" spans="1:12" x14ac:dyDescent="0.35">
      <c r="C20">
        <v>64</v>
      </c>
      <c r="D20" s="13">
        <v>33.9</v>
      </c>
      <c r="H20" s="19"/>
      <c r="I20" s="13"/>
    </row>
    <row r="21" spans="1:12" x14ac:dyDescent="0.35">
      <c r="H21" s="16"/>
    </row>
    <row r="22" spans="1:12" x14ac:dyDescent="0.35">
      <c r="A22" s="7"/>
      <c r="C22" s="9" t="s">
        <v>18</v>
      </c>
      <c r="D22" s="30">
        <v>64</v>
      </c>
      <c r="G22" s="11"/>
      <c r="H22" s="3"/>
    </row>
    <row r="23" spans="1:12" x14ac:dyDescent="0.35">
      <c r="C23" s="9" t="s">
        <v>19</v>
      </c>
      <c r="D23" s="30">
        <f>G16</f>
        <v>1142.3886205379245</v>
      </c>
      <c r="F23" t="s">
        <v>12</v>
      </c>
    </row>
    <row r="24" spans="1:12" x14ac:dyDescent="0.35">
      <c r="B24" t="s">
        <v>17</v>
      </c>
      <c r="C24" s="9" t="s">
        <v>59</v>
      </c>
      <c r="D24" s="30">
        <f>D25*D22</f>
        <v>33.873337866823817</v>
      </c>
      <c r="F24" t="s">
        <v>1</v>
      </c>
      <c r="I24" t="s">
        <v>17</v>
      </c>
    </row>
    <row r="25" spans="1:12" x14ac:dyDescent="0.35">
      <c r="C25" s="9" t="s">
        <v>46</v>
      </c>
      <c r="D25" s="30">
        <f>E16</f>
        <v>0.52927090416912215</v>
      </c>
      <c r="L25" t="s">
        <v>17</v>
      </c>
    </row>
    <row r="26" spans="1:12" x14ac:dyDescent="0.35">
      <c r="C26" s="9" t="s">
        <v>60</v>
      </c>
      <c r="D26" s="30">
        <v>0.53</v>
      </c>
    </row>
    <row r="29" spans="1:12" x14ac:dyDescent="0.35">
      <c r="C29" s="1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Final Abundance (NC)</vt:lpstr>
      <vt:lpstr>CWF</vt:lpstr>
      <vt:lpstr>KF</vt:lpstr>
      <vt:lpstr>North</vt:lpstr>
      <vt:lpstr>West</vt:lpstr>
      <vt:lpstr>NE</vt:lpstr>
      <vt:lpstr>SE</vt:lpstr>
    </vt:vector>
  </TitlesOfParts>
  <Manager/>
  <Company>DFO 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Watt(Wheeler), Cortney</dc:creator>
  <cp:keywords/>
  <dc:description/>
  <cp:lastModifiedBy>Sherbo, Bryanna (DFO/MPO)</cp:lastModifiedBy>
  <cp:revision/>
  <dcterms:created xsi:type="dcterms:W3CDTF">2023-07-06T17:58:07Z</dcterms:created>
  <dcterms:modified xsi:type="dcterms:W3CDTF">2024-09-03T20:06:38Z</dcterms:modified>
  <cp:category/>
  <cp:contentStatus/>
</cp:coreProperties>
</file>