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Sara Elliott\Potsdam SS\~Potsdam Manuscript\FigShare\Submit\"/>
    </mc:Choice>
  </mc:AlternateContent>
  <xr:revisionPtr revIDLastSave="0" documentId="13_ncr:1_{79E54394-3291-4BED-BBC2-87D1893675A6}" xr6:coauthVersionLast="47" xr6:coauthVersionMax="47" xr10:uidLastSave="{00000000-0000-0000-0000-000000000000}"/>
  <bookViews>
    <workbookView xWindow="30630" yWindow="2745" windowWidth="21600" windowHeight="12975" activeTab="3" xr2:uid="{00000000-000D-0000-FFFF-FFFF00000000}"/>
  </bookViews>
  <sheets>
    <sheet name="Potsdam HR results" sheetId="1" r:id="rId1"/>
    <sheet name="Condensed table" sheetId="2" r:id="rId2"/>
    <sheet name="QFL" sheetId="3" r:id="rId3"/>
    <sheet name="Deformation Band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4" l="1"/>
  <c r="G18" i="4"/>
  <c r="H17" i="4"/>
  <c r="G17" i="4"/>
  <c r="L12" i="4" s="1"/>
  <c r="H16" i="4"/>
  <c r="G16" i="4"/>
  <c r="H15" i="4"/>
  <c r="G15" i="4"/>
  <c r="H14" i="4"/>
  <c r="M11" i="4" s="1"/>
  <c r="O11" i="4" s="1"/>
  <c r="G14" i="4"/>
  <c r="M13" i="4"/>
  <c r="L13" i="4"/>
  <c r="O13" i="4" s="1"/>
  <c r="H13" i="4"/>
  <c r="G13" i="4"/>
  <c r="M12" i="4"/>
  <c r="M14" i="4" s="1"/>
  <c r="H12" i="4"/>
  <c r="G12" i="4"/>
  <c r="L8" i="4" s="1"/>
  <c r="O8" i="4" s="1"/>
  <c r="L11" i="4"/>
  <c r="H11" i="4"/>
  <c r="G11" i="4"/>
  <c r="M10" i="4"/>
  <c r="L10" i="4"/>
  <c r="O10" i="4" s="1"/>
  <c r="H10" i="4"/>
  <c r="M7" i="4" s="1"/>
  <c r="O7" i="4" s="1"/>
  <c r="G10" i="4"/>
  <c r="M9" i="4"/>
  <c r="L9" i="4"/>
  <c r="O9" i="4" s="1"/>
  <c r="H9" i="4"/>
  <c r="G9" i="4"/>
  <c r="M8" i="4"/>
  <c r="H8" i="4"/>
  <c r="G8" i="4"/>
  <c r="L7" i="4"/>
  <c r="H7" i="4"/>
  <c r="M6" i="4" s="1"/>
  <c r="G7" i="4"/>
  <c r="L6" i="4" s="1"/>
  <c r="O6" i="4" s="1"/>
  <c r="H6" i="4"/>
  <c r="G6" i="4"/>
  <c r="M5" i="4"/>
  <c r="L5" i="4"/>
  <c r="O5" i="4" s="1"/>
  <c r="H5" i="4"/>
  <c r="G5" i="4"/>
  <c r="M4" i="4"/>
  <c r="H4" i="4"/>
  <c r="G4" i="4"/>
  <c r="L4" i="4" s="1"/>
  <c r="O4" i="4" s="1"/>
  <c r="H3" i="4"/>
  <c r="M3" i="4" s="1"/>
  <c r="G3" i="4"/>
  <c r="L3" i="4" s="1"/>
  <c r="L14" i="4" l="1"/>
  <c r="O14" i="4" s="1"/>
  <c r="O12" i="4"/>
  <c r="O3" i="4"/>
  <c r="C7" i="3"/>
  <c r="H5" i="3" s="1"/>
  <c r="H8" i="3" s="1"/>
  <c r="B7" i="3"/>
  <c r="H4" i="3" s="1"/>
  <c r="H7" i="3" s="1"/>
  <c r="K3" i="2"/>
  <c r="K4" i="2"/>
  <c r="K5" i="2"/>
  <c r="K6" i="2"/>
  <c r="K7" i="2"/>
  <c r="K8" i="2"/>
  <c r="K9" i="2"/>
  <c r="K10" i="2"/>
  <c r="K11" i="2"/>
  <c r="K12" i="2"/>
  <c r="K2" i="2"/>
  <c r="J12" i="2"/>
  <c r="J11" i="2"/>
  <c r="J10" i="2"/>
  <c r="J9" i="2"/>
  <c r="J8" i="2"/>
  <c r="J7" i="2"/>
  <c r="J6" i="2"/>
  <c r="J5" i="2"/>
  <c r="J4" i="2"/>
  <c r="J3" i="2"/>
  <c r="I3" i="2"/>
  <c r="I4" i="2"/>
  <c r="I5" i="2"/>
  <c r="I6" i="2"/>
  <c r="I7" i="2"/>
  <c r="I8" i="2"/>
  <c r="I9" i="2"/>
  <c r="I10" i="2"/>
  <c r="I11" i="2"/>
  <c r="I12" i="2"/>
  <c r="J2" i="2"/>
  <c r="I2" i="2"/>
  <c r="G5" i="3" l="1"/>
  <c r="G8" i="3" s="1"/>
  <c r="G4" i="3"/>
  <c r="G7" i="3" s="1"/>
  <c r="I5" i="3"/>
  <c r="I8" i="3" s="1"/>
  <c r="I4" i="3"/>
  <c r="I7" i="3" s="1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21" i="1"/>
  <c r="C20" i="1"/>
  <c r="C19" i="1"/>
  <c r="B18" i="1"/>
  <c r="B19" i="1" s="1"/>
  <c r="C18" i="1"/>
  <c r="D3" i="1"/>
  <c r="D4" i="1"/>
  <c r="D5" i="1"/>
  <c r="D6" i="1"/>
  <c r="D7" i="1"/>
  <c r="D8" i="1"/>
  <c r="D10" i="1"/>
  <c r="D9" i="1"/>
  <c r="D11" i="1"/>
  <c r="D12" i="1"/>
  <c r="D13" i="1"/>
  <c r="D14" i="1"/>
  <c r="D15" i="1"/>
  <c r="D16" i="1"/>
  <c r="D17" i="1"/>
  <c r="D2" i="1"/>
  <c r="D18" i="1" l="1"/>
  <c r="D19" i="1" s="1"/>
  <c r="B20" i="1"/>
  <c r="B21" i="1" s="1"/>
  <c r="D20" i="1"/>
  <c r="D21" i="1" s="1"/>
</calcChain>
</file>

<file path=xl/sharedStrings.xml><?xml version="1.0" encoding="utf-8"?>
<sst xmlns="http://schemas.openxmlformats.org/spreadsheetml/2006/main" count="134" uniqueCount="37">
  <si>
    <t>Detrital Quartz</t>
  </si>
  <si>
    <t>Detrital K-Feldspar</t>
  </si>
  <si>
    <t>Albitized Feldspar</t>
  </si>
  <si>
    <t>Calcite</t>
  </si>
  <si>
    <t>Mica</t>
  </si>
  <si>
    <t>Zircon</t>
  </si>
  <si>
    <t>Rutile</t>
  </si>
  <si>
    <t>Other Accessories</t>
  </si>
  <si>
    <t xml:space="preserve">Quartz Cement </t>
  </si>
  <si>
    <t>Illite Clays</t>
  </si>
  <si>
    <t>Kaolinite</t>
  </si>
  <si>
    <t>Chlorite</t>
  </si>
  <si>
    <t>Feldspar Cement</t>
  </si>
  <si>
    <t>Primary Porosity</t>
  </si>
  <si>
    <t>Secondary Porosity</t>
  </si>
  <si>
    <t xml:space="preserve">Brunell Rd </t>
  </si>
  <si>
    <t>Potsdam HR average</t>
  </si>
  <si>
    <t>Category</t>
  </si>
  <si>
    <t>Route 16</t>
  </si>
  <si>
    <t>Calculated IGV</t>
  </si>
  <si>
    <t>Fe-Oxide</t>
  </si>
  <si>
    <t>COPL</t>
  </si>
  <si>
    <t>CEPL</t>
  </si>
  <si>
    <t>Icomp</t>
  </si>
  <si>
    <r>
      <t>Assumed initial porosity (P</t>
    </r>
    <r>
      <rPr>
        <b/>
        <sz val="9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) %</t>
    </r>
  </si>
  <si>
    <t>Accessories</t>
  </si>
  <si>
    <t>Assumed initial porosity (Pi) 40%</t>
  </si>
  <si>
    <t>Q</t>
  </si>
  <si>
    <t>F</t>
  </si>
  <si>
    <t>L</t>
  </si>
  <si>
    <t>Total counts</t>
  </si>
  <si>
    <t>Counts</t>
  </si>
  <si>
    <t xml:space="preserve">Cataclastic Zone </t>
  </si>
  <si>
    <t>Damage zone</t>
  </si>
  <si>
    <t xml:space="preserve"> (%)</t>
  </si>
  <si>
    <t>Avg</t>
  </si>
  <si>
    <t>Total Porosity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</si>
</sst>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E+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6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workbookViewId="0">
      <selection activeCell="E1" sqref="E1"/>
    </sheetView>
  </sheetViews>
  <sheetFormatPr defaultRowHeight="15" x14ac:dyDescent="0.25"/>
  <cols>
    <col min="1" max="1" width="19.5703125" style="1" customWidth="1"/>
    <col min="2" max="2" width="17.42578125" style="1" customWidth="1"/>
    <col min="3" max="3" width="13.85546875" style="1" customWidth="1"/>
    <col min="4" max="4" width="21.7109375" style="1" customWidth="1"/>
    <col min="5" max="5" width="28.28515625" style="1" customWidth="1"/>
    <col min="6" max="7" width="9.140625" style="1"/>
    <col min="8" max="8" width="18.7109375" style="1" customWidth="1"/>
    <col min="9" max="9" width="12.42578125" style="1" customWidth="1"/>
    <col min="10" max="10" width="12.7109375" style="1" customWidth="1"/>
    <col min="11" max="11" width="18.85546875" style="1" customWidth="1"/>
    <col min="12" max="12" width="9.5703125" style="1" bestFit="1" customWidth="1"/>
    <col min="13" max="16384" width="9.140625" style="1"/>
  </cols>
  <sheetData>
    <row r="1" spans="1:5" s="4" customFormat="1" x14ac:dyDescent="0.25">
      <c r="A1" s="4" t="s">
        <v>17</v>
      </c>
      <c r="B1" s="4" t="s">
        <v>15</v>
      </c>
      <c r="C1" s="4" t="s">
        <v>18</v>
      </c>
      <c r="D1" s="4" t="s">
        <v>16</v>
      </c>
      <c r="E1" s="4" t="s">
        <v>24</v>
      </c>
    </row>
    <row r="2" spans="1:5" x14ac:dyDescent="0.25">
      <c r="A2" s="1" t="s">
        <v>0</v>
      </c>
      <c r="B2" s="2">
        <v>64.308681672025699</v>
      </c>
      <c r="C2" s="2">
        <v>65.749073583906807</v>
      </c>
      <c r="D2" s="2">
        <f t="shared" ref="D2:D17" si="0">(B2+C2)/2</f>
        <v>65.028877627966253</v>
      </c>
      <c r="E2" s="1">
        <v>40</v>
      </c>
    </row>
    <row r="3" spans="1:5" x14ac:dyDescent="0.25">
      <c r="A3" s="1" t="s">
        <v>1</v>
      </c>
      <c r="B3" s="2">
        <v>10.075026795284</v>
      </c>
      <c r="C3" s="2">
        <v>8.3112758073054493</v>
      </c>
      <c r="D3" s="2">
        <f t="shared" si="0"/>
        <v>9.1931513012947246</v>
      </c>
    </row>
    <row r="4" spans="1:5" x14ac:dyDescent="0.25">
      <c r="A4" s="1" t="s">
        <v>2</v>
      </c>
      <c r="B4" s="2">
        <v>0</v>
      </c>
      <c r="C4" s="2">
        <v>0</v>
      </c>
      <c r="D4" s="2">
        <f t="shared" si="0"/>
        <v>0</v>
      </c>
    </row>
    <row r="5" spans="1:5" x14ac:dyDescent="0.25">
      <c r="A5" s="1" t="s">
        <v>3</v>
      </c>
      <c r="B5" s="2">
        <v>0</v>
      </c>
      <c r="C5" s="2">
        <v>0</v>
      </c>
      <c r="D5" s="2">
        <f t="shared" si="0"/>
        <v>0</v>
      </c>
    </row>
    <row r="6" spans="1:5" x14ac:dyDescent="0.25">
      <c r="A6" s="1" t="s">
        <v>4</v>
      </c>
      <c r="B6" s="2">
        <v>0</v>
      </c>
      <c r="C6" s="2">
        <v>0</v>
      </c>
      <c r="D6" s="2">
        <f t="shared" si="0"/>
        <v>0</v>
      </c>
    </row>
    <row r="7" spans="1:5" x14ac:dyDescent="0.25">
      <c r="A7" s="1" t="s">
        <v>5</v>
      </c>
      <c r="B7" s="2">
        <v>0.107181136120042</v>
      </c>
      <c r="C7" s="2">
        <v>0</v>
      </c>
      <c r="D7" s="2">
        <f t="shared" si="0"/>
        <v>5.3590568060021E-2</v>
      </c>
    </row>
    <row r="8" spans="1:5" x14ac:dyDescent="0.25">
      <c r="A8" s="1" t="s">
        <v>6</v>
      </c>
      <c r="B8" s="2">
        <v>0.32154340836012801</v>
      </c>
      <c r="C8" s="2">
        <v>0.21175224986765398</v>
      </c>
      <c r="D8" s="2">
        <f t="shared" si="0"/>
        <v>0.26664782911389101</v>
      </c>
    </row>
    <row r="9" spans="1:5" x14ac:dyDescent="0.25">
      <c r="A9" s="1" t="s">
        <v>7</v>
      </c>
      <c r="B9" s="2">
        <v>0</v>
      </c>
      <c r="C9" s="2">
        <v>5.2937999999999999E-2</v>
      </c>
      <c r="D9" s="2">
        <f>(B9+C9)/2</f>
        <v>2.6468999999999999E-2</v>
      </c>
    </row>
    <row r="10" spans="1:5" x14ac:dyDescent="0.25">
      <c r="A10" s="1" t="s">
        <v>20</v>
      </c>
      <c r="B10" s="2">
        <v>0</v>
      </c>
      <c r="C10" s="2">
        <v>0.15881418740074099</v>
      </c>
      <c r="D10" s="2">
        <f>(B10+C10)/2</f>
        <v>7.9407093700370496E-2</v>
      </c>
    </row>
    <row r="11" spans="1:5" x14ac:dyDescent="0.25">
      <c r="A11" s="1" t="s">
        <v>8</v>
      </c>
      <c r="B11" s="2">
        <v>11.468381564844501</v>
      </c>
      <c r="C11" s="2">
        <v>13.7109581789306</v>
      </c>
      <c r="D11" s="2">
        <f t="shared" si="0"/>
        <v>12.589669871887551</v>
      </c>
    </row>
    <row r="12" spans="1:5" x14ac:dyDescent="0.25">
      <c r="A12" s="1" t="s">
        <v>9</v>
      </c>
      <c r="B12" s="2">
        <v>2.89389067524115</v>
      </c>
      <c r="C12" s="2">
        <v>1.58814187400741</v>
      </c>
      <c r="D12" s="2">
        <f t="shared" si="0"/>
        <v>2.2410162746242799</v>
      </c>
    </row>
    <row r="13" spans="1:5" x14ac:dyDescent="0.25">
      <c r="A13" s="1" t="s">
        <v>10</v>
      </c>
      <c r="B13" s="2">
        <v>2.0364415862808101</v>
      </c>
      <c r="C13" s="2">
        <v>1.1116993118051799</v>
      </c>
      <c r="D13" s="2">
        <f t="shared" si="0"/>
        <v>1.5740704490429951</v>
      </c>
    </row>
    <row r="14" spans="1:5" x14ac:dyDescent="0.25">
      <c r="A14" s="1" t="s">
        <v>11</v>
      </c>
      <c r="B14" s="2">
        <v>0</v>
      </c>
      <c r="C14" s="2">
        <v>0</v>
      </c>
      <c r="D14" s="2">
        <f t="shared" si="0"/>
        <v>0</v>
      </c>
    </row>
    <row r="15" spans="1:5" x14ac:dyDescent="0.25">
      <c r="A15" s="1" t="s">
        <v>12</v>
      </c>
      <c r="B15" s="2">
        <v>3.9657020364415798</v>
      </c>
      <c r="C15" s="2">
        <v>5.6114346214928501</v>
      </c>
      <c r="D15" s="2">
        <f t="shared" si="0"/>
        <v>4.788568328967215</v>
      </c>
    </row>
    <row r="16" spans="1:5" x14ac:dyDescent="0.25">
      <c r="A16" s="1" t="s">
        <v>13</v>
      </c>
      <c r="B16" s="2">
        <v>0.42872454448017094</v>
      </c>
      <c r="C16" s="2">
        <v>1.2175754367390099</v>
      </c>
      <c r="D16" s="2">
        <f t="shared" si="0"/>
        <v>0.82314999060959049</v>
      </c>
    </row>
    <row r="17" spans="1:4" s="3" customFormat="1" x14ac:dyDescent="0.25">
      <c r="A17" s="3" t="s">
        <v>14</v>
      </c>
      <c r="B17" s="5">
        <v>4.39442658092175</v>
      </c>
      <c r="C17" s="5">
        <v>2.27633668607728</v>
      </c>
      <c r="D17" s="5">
        <f t="shared" si="0"/>
        <v>3.335381633499515</v>
      </c>
    </row>
    <row r="18" spans="1:4" x14ac:dyDescent="0.25">
      <c r="A18" s="6" t="s">
        <v>19</v>
      </c>
      <c r="B18" s="2">
        <f>SUM(B10:B16)</f>
        <v>20.793140407288213</v>
      </c>
      <c r="C18" s="2">
        <f t="shared" ref="C18:D18" si="1">SUM(C10:C16)</f>
        <v>23.398623610375793</v>
      </c>
      <c r="D18" s="2">
        <f t="shared" si="1"/>
        <v>22.095882008832003</v>
      </c>
    </row>
    <row r="19" spans="1:4" x14ac:dyDescent="0.25">
      <c r="A19" s="6" t="s">
        <v>21</v>
      </c>
      <c r="B19" s="2">
        <f>E2-(((100-E2)*B18)/(100-B18))</f>
        <v>24.248985115020396</v>
      </c>
      <c r="C19" s="2">
        <f>E2-(((100-E2)*C18)/(100-C18))</f>
        <v>21.672425708362198</v>
      </c>
      <c r="D19" s="2">
        <f>E2-(((100-E2)*D18)/(100-D18))</f>
        <v>22.982248503471652</v>
      </c>
    </row>
    <row r="20" spans="1:4" x14ac:dyDescent="0.25">
      <c r="A20" s="6" t="s">
        <v>22</v>
      </c>
      <c r="B20" s="2">
        <f>(E2-B19)*((B10+B11+B12+B13+B14+B15)/B18)</f>
        <v>15.426251691474867</v>
      </c>
      <c r="C20" s="2">
        <f>(E2-C19)*((C10+C11+C12+C13+C14+C15)/C18)</f>
        <v>17.37387698686932</v>
      </c>
      <c r="D20" s="2">
        <f>(E2-D19)*((D10+D11+D12+D13+D14+D15)/D18)</f>
        <v>16.383779882316958</v>
      </c>
    </row>
    <row r="21" spans="1:4" x14ac:dyDescent="0.25">
      <c r="A21" s="6" t="s">
        <v>23</v>
      </c>
      <c r="B21" s="2">
        <f>B19/(B19+B20)</f>
        <v>0.61118690313779234</v>
      </c>
      <c r="C21" s="2">
        <f>C19/(C19+C20)</f>
        <v>0.5550442477876123</v>
      </c>
      <c r="D21" s="2">
        <f>D19/(D19+D20)</f>
        <v>0.58380917369272622</v>
      </c>
    </row>
  </sheetData>
  <pageMargins left="0.7" right="0.7" top="0.75" bottom="0.75" header="0.3" footer="0.3"/>
  <pageSetup orientation="portrait" r:id="rId1"/>
  <ignoredErrors>
    <ignoredError sqref="B18:C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81FE5-0E7C-4C35-ACC9-C1A53C515429}">
  <dimension ref="A1:K17"/>
  <sheetViews>
    <sheetView workbookViewId="0">
      <selection activeCell="E33" sqref="E33"/>
    </sheetView>
  </sheetViews>
  <sheetFormatPr defaultRowHeight="15" x14ac:dyDescent="0.25"/>
  <cols>
    <col min="1" max="1" width="18.140625" customWidth="1"/>
    <col min="2" max="2" width="15" customWidth="1"/>
    <col min="3" max="3" width="13" customWidth="1"/>
    <col min="4" max="4" width="21.140625" customWidth="1"/>
    <col min="7" max="7" width="4.28515625" customWidth="1"/>
    <col min="8" max="8" width="19.7109375" customWidth="1"/>
    <col min="9" max="9" width="12.5703125" customWidth="1"/>
    <col min="10" max="10" width="13.5703125" customWidth="1"/>
    <col min="11" max="11" width="21" customWidth="1"/>
  </cols>
  <sheetData>
    <row r="1" spans="1:11" x14ac:dyDescent="0.25">
      <c r="A1" s="4" t="s">
        <v>17</v>
      </c>
      <c r="B1" s="4" t="s">
        <v>15</v>
      </c>
      <c r="C1" s="4" t="s">
        <v>18</v>
      </c>
      <c r="D1" s="4" t="s">
        <v>16</v>
      </c>
      <c r="H1" s="4" t="s">
        <v>17</v>
      </c>
      <c r="I1" s="4" t="s">
        <v>15</v>
      </c>
      <c r="J1" s="4" t="s">
        <v>18</v>
      </c>
      <c r="K1" s="4" t="s">
        <v>16</v>
      </c>
    </row>
    <row r="2" spans="1:11" x14ac:dyDescent="0.25">
      <c r="A2" s="1" t="s">
        <v>0</v>
      </c>
      <c r="B2" s="2">
        <v>64.308681672025699</v>
      </c>
      <c r="C2" s="2">
        <v>65.749073583906807</v>
      </c>
      <c r="D2" s="2">
        <f t="shared" ref="D2:D17" si="0">(B2+C2)/2</f>
        <v>65.028877627966253</v>
      </c>
      <c r="H2" s="1" t="s">
        <v>0</v>
      </c>
      <c r="I2" s="2">
        <f>B2</f>
        <v>64.308681672025699</v>
      </c>
      <c r="J2" s="2">
        <f>C2</f>
        <v>65.749073583906807</v>
      </c>
      <c r="K2" s="2">
        <f>AVERAGE(I2:J2)</f>
        <v>65.028877627966253</v>
      </c>
    </row>
    <row r="3" spans="1:11" x14ac:dyDescent="0.25">
      <c r="A3" s="1" t="s">
        <v>1</v>
      </c>
      <c r="B3" s="2">
        <v>10.075026795284</v>
      </c>
      <c r="C3" s="2">
        <v>8.3112758073054493</v>
      </c>
      <c r="D3" s="2">
        <f t="shared" si="0"/>
        <v>9.1931513012947246</v>
      </c>
      <c r="H3" s="1" t="s">
        <v>1</v>
      </c>
      <c r="I3" s="2">
        <f>B3</f>
        <v>10.075026795284</v>
      </c>
      <c r="J3" s="2">
        <f>C3</f>
        <v>8.3112758073054493</v>
      </c>
      <c r="K3" s="2">
        <f t="shared" ref="K3:K12" si="1">AVERAGE(I3:J3)</f>
        <v>9.1931513012947246</v>
      </c>
    </row>
    <row r="4" spans="1:11" x14ac:dyDescent="0.25">
      <c r="A4" s="1" t="s">
        <v>2</v>
      </c>
      <c r="B4" s="2">
        <v>0</v>
      </c>
      <c r="C4" s="2">
        <v>0</v>
      </c>
      <c r="D4" s="2">
        <f t="shared" si="0"/>
        <v>0</v>
      </c>
      <c r="H4" s="1" t="s">
        <v>3</v>
      </c>
      <c r="I4" s="2">
        <f>B5</f>
        <v>0</v>
      </c>
      <c r="J4" s="2">
        <f>C4</f>
        <v>0</v>
      </c>
      <c r="K4" s="2">
        <f t="shared" si="1"/>
        <v>0</v>
      </c>
    </row>
    <row r="5" spans="1:11" x14ac:dyDescent="0.25">
      <c r="A5" s="1" t="s">
        <v>3</v>
      </c>
      <c r="B5" s="2">
        <v>0</v>
      </c>
      <c r="C5" s="2">
        <v>0</v>
      </c>
      <c r="D5" s="2">
        <f t="shared" si="0"/>
        <v>0</v>
      </c>
      <c r="H5" s="1" t="s">
        <v>25</v>
      </c>
      <c r="I5" s="2">
        <f>SUM(B6:B9)</f>
        <v>0.42872454448017</v>
      </c>
      <c r="J5" s="2">
        <f>SUM(C6:C9)</f>
        <v>0.26469024986765399</v>
      </c>
      <c r="K5" s="2">
        <f t="shared" si="1"/>
        <v>0.34670739717391197</v>
      </c>
    </row>
    <row r="6" spans="1:11" x14ac:dyDescent="0.25">
      <c r="A6" s="1" t="s">
        <v>4</v>
      </c>
      <c r="B6" s="2">
        <v>0</v>
      </c>
      <c r="C6" s="2">
        <v>0</v>
      </c>
      <c r="D6" s="2">
        <f t="shared" si="0"/>
        <v>0</v>
      </c>
      <c r="H6" s="1" t="s">
        <v>20</v>
      </c>
      <c r="I6" s="2">
        <f>B10</f>
        <v>0</v>
      </c>
      <c r="J6" s="2">
        <f>C10</f>
        <v>0.15881418740074099</v>
      </c>
      <c r="K6" s="2">
        <f t="shared" si="1"/>
        <v>7.9407093700370496E-2</v>
      </c>
    </row>
    <row r="7" spans="1:11" x14ac:dyDescent="0.25">
      <c r="A7" s="1" t="s">
        <v>5</v>
      </c>
      <c r="B7" s="2">
        <v>0.107181136120042</v>
      </c>
      <c r="C7" s="2">
        <v>0</v>
      </c>
      <c r="D7" s="2">
        <f t="shared" si="0"/>
        <v>5.3590568060021E-2</v>
      </c>
      <c r="H7" s="1" t="s">
        <v>8</v>
      </c>
      <c r="I7" s="2">
        <f>B11</f>
        <v>11.468381564844501</v>
      </c>
      <c r="J7" s="2">
        <f>C11</f>
        <v>13.7109581789306</v>
      </c>
      <c r="K7" s="2">
        <f t="shared" si="1"/>
        <v>12.589669871887551</v>
      </c>
    </row>
    <row r="8" spans="1:11" x14ac:dyDescent="0.25">
      <c r="A8" s="1" t="s">
        <v>6</v>
      </c>
      <c r="B8" s="2">
        <v>0.32154340836012801</v>
      </c>
      <c r="C8" s="2">
        <v>0.21175224986765398</v>
      </c>
      <c r="D8" s="2">
        <f t="shared" si="0"/>
        <v>0.26664782911389101</v>
      </c>
      <c r="H8" s="1" t="s">
        <v>12</v>
      </c>
      <c r="I8" s="2">
        <f>B15</f>
        <v>3.9657020364415798</v>
      </c>
      <c r="J8" s="2">
        <f>C15</f>
        <v>5.6114346214928501</v>
      </c>
      <c r="K8" s="2">
        <f t="shared" si="1"/>
        <v>4.788568328967215</v>
      </c>
    </row>
    <row r="9" spans="1:11" x14ac:dyDescent="0.25">
      <c r="A9" s="1" t="s">
        <v>7</v>
      </c>
      <c r="B9" s="2">
        <v>0</v>
      </c>
      <c r="C9" s="2">
        <v>5.2937999999999999E-2</v>
      </c>
      <c r="D9" s="2">
        <f>(B9+C9)/2</f>
        <v>2.6468999999999999E-2</v>
      </c>
      <c r="H9" s="1" t="s">
        <v>9</v>
      </c>
      <c r="I9" s="2">
        <f>B12</f>
        <v>2.89389067524115</v>
      </c>
      <c r="J9" s="2">
        <f>C12</f>
        <v>1.58814187400741</v>
      </c>
      <c r="K9" s="2">
        <f t="shared" si="1"/>
        <v>2.2410162746242799</v>
      </c>
    </row>
    <row r="10" spans="1:11" x14ac:dyDescent="0.25">
      <c r="A10" s="1" t="s">
        <v>20</v>
      </c>
      <c r="B10" s="2">
        <v>0</v>
      </c>
      <c r="C10" s="2">
        <v>0.15881418740074099</v>
      </c>
      <c r="D10" s="2">
        <f>(B10+C10)/2</f>
        <v>7.9407093700370496E-2</v>
      </c>
      <c r="H10" s="1" t="s">
        <v>10</v>
      </c>
      <c r="I10" s="2">
        <f>B13</f>
        <v>2.0364415862808101</v>
      </c>
      <c r="J10" s="2">
        <f>C13</f>
        <v>1.1116993118051799</v>
      </c>
      <c r="K10" s="2">
        <f t="shared" si="1"/>
        <v>1.5740704490429951</v>
      </c>
    </row>
    <row r="11" spans="1:11" x14ac:dyDescent="0.25">
      <c r="A11" s="1" t="s">
        <v>8</v>
      </c>
      <c r="B11" s="2">
        <v>11.468381564844501</v>
      </c>
      <c r="C11" s="2">
        <v>13.7109581789306</v>
      </c>
      <c r="D11" s="2">
        <f t="shared" si="0"/>
        <v>12.589669871887551</v>
      </c>
      <c r="H11" s="1" t="s">
        <v>13</v>
      </c>
      <c r="I11" s="2">
        <f>B16</f>
        <v>0.42872454448017094</v>
      </c>
      <c r="J11" s="2">
        <f>C16</f>
        <v>1.2175754367390099</v>
      </c>
      <c r="K11" s="2">
        <f t="shared" si="1"/>
        <v>0.82314999060959049</v>
      </c>
    </row>
    <row r="12" spans="1:11" x14ac:dyDescent="0.25">
      <c r="A12" s="1" t="s">
        <v>9</v>
      </c>
      <c r="B12" s="2">
        <v>2.89389067524115</v>
      </c>
      <c r="C12" s="2">
        <v>1.58814187400741</v>
      </c>
      <c r="D12" s="2">
        <f t="shared" si="0"/>
        <v>2.2410162746242799</v>
      </c>
      <c r="H12" s="3" t="s">
        <v>14</v>
      </c>
      <c r="I12" s="5">
        <f>B17</f>
        <v>4.39442658092175</v>
      </c>
      <c r="J12" s="5">
        <f>C17</f>
        <v>2.27633668607728</v>
      </c>
      <c r="K12" s="5">
        <f t="shared" si="1"/>
        <v>3.335381633499515</v>
      </c>
    </row>
    <row r="13" spans="1:11" x14ac:dyDescent="0.25">
      <c r="A13" s="1" t="s">
        <v>10</v>
      </c>
      <c r="B13" s="2">
        <v>2.0364415862808101</v>
      </c>
      <c r="C13" s="2">
        <v>1.1116993118051799</v>
      </c>
      <c r="D13" s="2">
        <f t="shared" si="0"/>
        <v>1.5740704490429951</v>
      </c>
      <c r="H13" s="9" t="s">
        <v>26</v>
      </c>
      <c r="I13" s="9"/>
      <c r="J13" s="9"/>
      <c r="K13" s="9"/>
    </row>
    <row r="14" spans="1:11" x14ac:dyDescent="0.25">
      <c r="A14" s="1" t="s">
        <v>11</v>
      </c>
      <c r="B14" s="2">
        <v>0</v>
      </c>
      <c r="C14" s="2">
        <v>0</v>
      </c>
      <c r="D14" s="2">
        <f t="shared" si="0"/>
        <v>0</v>
      </c>
      <c r="H14" s="6" t="s">
        <v>19</v>
      </c>
      <c r="I14" s="2">
        <v>20.793140407288213</v>
      </c>
      <c r="J14" s="2">
        <v>23.398623610375793</v>
      </c>
      <c r="K14" s="2">
        <v>22.095882008832003</v>
      </c>
    </row>
    <row r="15" spans="1:11" x14ac:dyDescent="0.25">
      <c r="A15" s="1" t="s">
        <v>12</v>
      </c>
      <c r="B15" s="2">
        <v>3.9657020364415798</v>
      </c>
      <c r="C15" s="2">
        <v>5.6114346214928501</v>
      </c>
      <c r="D15" s="2">
        <f t="shared" si="0"/>
        <v>4.788568328967215</v>
      </c>
      <c r="H15" s="6" t="s">
        <v>21</v>
      </c>
      <c r="I15" s="2">
        <v>24.248985115020396</v>
      </c>
      <c r="J15" s="2">
        <v>21.672425708362198</v>
      </c>
      <c r="K15" s="2">
        <v>22.982248503471652</v>
      </c>
    </row>
    <row r="16" spans="1:11" x14ac:dyDescent="0.25">
      <c r="A16" s="1" t="s">
        <v>13</v>
      </c>
      <c r="B16" s="2">
        <v>0.42872454448017094</v>
      </c>
      <c r="C16" s="2">
        <v>1.2175754367390099</v>
      </c>
      <c r="D16" s="2">
        <f t="shared" si="0"/>
        <v>0.82314999060959049</v>
      </c>
      <c r="H16" s="6" t="s">
        <v>22</v>
      </c>
      <c r="I16" s="2">
        <v>15.426251691474867</v>
      </c>
      <c r="J16" s="2">
        <v>17.37387698686932</v>
      </c>
      <c r="K16" s="2">
        <v>16.383779882316958</v>
      </c>
    </row>
    <row r="17" spans="1:11" x14ac:dyDescent="0.25">
      <c r="A17" s="3" t="s">
        <v>14</v>
      </c>
      <c r="B17" s="5">
        <v>4.39442658092175</v>
      </c>
      <c r="C17" s="5">
        <v>2.27633668607728</v>
      </c>
      <c r="D17" s="5">
        <f t="shared" si="0"/>
        <v>3.335381633499515</v>
      </c>
      <c r="H17" s="6" t="s">
        <v>23</v>
      </c>
      <c r="I17" s="2">
        <v>0.61118690313779234</v>
      </c>
      <c r="J17" s="2">
        <v>0.5550442477876123</v>
      </c>
      <c r="K17" s="2">
        <v>0.58380917369272622</v>
      </c>
    </row>
  </sheetData>
  <mergeCells count="1">
    <mergeCell ref="H13:K13"/>
  </mergeCells>
  <pageMargins left="0.7" right="0.7" top="0.75" bottom="0.75" header="0.3" footer="0.3"/>
  <pageSetup orientation="portrait" r:id="rId1"/>
  <ignoredErrors>
    <ignoredError sqref="I5:J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733F7-8FFD-49CD-AFC9-553BFB30C456}">
  <dimension ref="A1:I9"/>
  <sheetViews>
    <sheetView workbookViewId="0">
      <selection activeCell="J26" sqref="J26"/>
    </sheetView>
  </sheetViews>
  <sheetFormatPr defaultRowHeight="15" x14ac:dyDescent="0.25"/>
  <cols>
    <col min="1" max="1" width="18.85546875" customWidth="1"/>
    <col min="2" max="2" width="13.28515625" customWidth="1"/>
    <col min="3" max="3" width="12.28515625" customWidth="1"/>
  </cols>
  <sheetData>
    <row r="1" spans="1:9" x14ac:dyDescent="0.25">
      <c r="A1" s="6" t="s">
        <v>31</v>
      </c>
    </row>
    <row r="3" spans="1:9" x14ac:dyDescent="0.25">
      <c r="A3" s="4" t="s">
        <v>17</v>
      </c>
      <c r="B3" s="4" t="s">
        <v>15</v>
      </c>
      <c r="C3" s="4" t="s">
        <v>18</v>
      </c>
      <c r="G3" s="1" t="s">
        <v>27</v>
      </c>
      <c r="H3" s="1" t="s">
        <v>28</v>
      </c>
      <c r="I3" s="1" t="s">
        <v>29</v>
      </c>
    </row>
    <row r="4" spans="1:9" x14ac:dyDescent="0.25">
      <c r="A4" s="1" t="s">
        <v>27</v>
      </c>
      <c r="B4" s="7">
        <v>600</v>
      </c>
      <c r="C4" s="7">
        <v>1242</v>
      </c>
      <c r="F4" s="4" t="s">
        <v>15</v>
      </c>
      <c r="G4" s="8">
        <f>B4/B7</f>
        <v>0.86455331412103742</v>
      </c>
      <c r="H4" s="8">
        <f>B5/B7</f>
        <v>0.13544668587896252</v>
      </c>
      <c r="I4" s="8">
        <f>B6/B7</f>
        <v>0</v>
      </c>
    </row>
    <row r="5" spans="1:9" x14ac:dyDescent="0.25">
      <c r="A5" s="1" t="s">
        <v>28</v>
      </c>
      <c r="B5" s="7">
        <v>94</v>
      </c>
      <c r="C5" s="7">
        <v>157</v>
      </c>
      <c r="F5" s="4" t="s">
        <v>18</v>
      </c>
      <c r="G5" s="8">
        <f>C4/$C$7</f>
        <v>0.88777698355968548</v>
      </c>
      <c r="H5" s="8">
        <f>C5/$C$7</f>
        <v>0.11222301644031452</v>
      </c>
      <c r="I5" s="8">
        <f>C6/$C$7</f>
        <v>0</v>
      </c>
    </row>
    <row r="6" spans="1:9" x14ac:dyDescent="0.25">
      <c r="A6" s="1" t="s">
        <v>29</v>
      </c>
      <c r="B6" s="7">
        <v>0</v>
      </c>
      <c r="C6" s="7">
        <v>0</v>
      </c>
    </row>
    <row r="7" spans="1:9" x14ac:dyDescent="0.25">
      <c r="A7" s="1" t="s">
        <v>30</v>
      </c>
      <c r="B7" s="7">
        <f>SUM(B4:B6)</f>
        <v>694</v>
      </c>
      <c r="C7" s="7">
        <f>SUM(C4:C6)</f>
        <v>1399</v>
      </c>
      <c r="G7">
        <f>G4*100</f>
        <v>86.455331412103746</v>
      </c>
      <c r="H7">
        <f t="shared" ref="H7:I7" si="0">H4*100</f>
        <v>13.544668587896252</v>
      </c>
      <c r="I7">
        <f t="shared" si="0"/>
        <v>0</v>
      </c>
    </row>
    <row r="8" spans="1:9" x14ac:dyDescent="0.25">
      <c r="A8" s="1"/>
      <c r="B8" s="2"/>
      <c r="C8" s="2"/>
      <c r="G8">
        <f>G5*100</f>
        <v>88.777698355968553</v>
      </c>
      <c r="H8">
        <f t="shared" ref="H8:I8" si="1">H5*100</f>
        <v>11.222301644031452</v>
      </c>
      <c r="I8">
        <f t="shared" si="1"/>
        <v>0</v>
      </c>
    </row>
    <row r="9" spans="1:9" x14ac:dyDescent="0.25">
      <c r="A9" s="1"/>
      <c r="B9" s="2"/>
      <c r="C9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DDFB-C8C5-4466-A04A-2D8279C279C3}">
  <dimension ref="A1:O18"/>
  <sheetViews>
    <sheetView tabSelected="1" workbookViewId="0">
      <selection activeCell="I23" sqref="I23"/>
    </sheetView>
  </sheetViews>
  <sheetFormatPr defaultRowHeight="15" x14ac:dyDescent="0.25"/>
  <cols>
    <col min="1" max="1" width="20.85546875" style="1" customWidth="1"/>
    <col min="2" max="2" width="17.140625" style="1" customWidth="1"/>
    <col min="3" max="3" width="14.140625" style="1" customWidth="1"/>
    <col min="4" max="4" width="3.85546875" style="1" customWidth="1"/>
    <col min="5" max="5" width="3.7109375" style="1" customWidth="1"/>
    <col min="6" max="6" width="22.85546875" style="1" customWidth="1"/>
    <col min="7" max="7" width="16.42578125" style="1" customWidth="1"/>
    <col min="8" max="8" width="15.140625" style="1" customWidth="1"/>
    <col min="9" max="10" width="9.140625" style="1"/>
    <col min="11" max="11" width="20" style="1" customWidth="1"/>
    <col min="12" max="12" width="17.42578125" style="1" customWidth="1"/>
    <col min="13" max="13" width="16.5703125" style="1" customWidth="1"/>
    <col min="14" max="16384" width="9.140625" style="1"/>
  </cols>
  <sheetData>
    <row r="1" spans="1:15" s="4" customFormat="1" x14ac:dyDescent="0.25">
      <c r="B1" s="4" t="s">
        <v>32</v>
      </c>
      <c r="C1" s="4" t="s">
        <v>33</v>
      </c>
      <c r="G1" s="4" t="s">
        <v>32</v>
      </c>
      <c r="H1" s="4" t="s">
        <v>33</v>
      </c>
    </row>
    <row r="2" spans="1:15" s="11" customFormat="1" x14ac:dyDescent="0.25">
      <c r="B2" s="11" t="s">
        <v>34</v>
      </c>
      <c r="C2" s="11" t="s">
        <v>34</v>
      </c>
      <c r="G2" s="11" t="s">
        <v>34</v>
      </c>
      <c r="H2" s="11" t="s">
        <v>34</v>
      </c>
      <c r="K2" s="12" t="s">
        <v>17</v>
      </c>
      <c r="L2" s="12" t="s">
        <v>32</v>
      </c>
      <c r="M2" s="12" t="s">
        <v>33</v>
      </c>
      <c r="O2" s="12" t="s">
        <v>35</v>
      </c>
    </row>
    <row r="3" spans="1:15" x14ac:dyDescent="0.25">
      <c r="A3" s="1" t="s">
        <v>0</v>
      </c>
      <c r="B3" s="1">
        <v>0.49199762892708898</v>
      </c>
      <c r="C3" s="1">
        <v>0.56257594167679204</v>
      </c>
      <c r="F3" s="1" t="s">
        <v>0</v>
      </c>
      <c r="G3" s="2">
        <f>B3*100</f>
        <v>49.199762892708897</v>
      </c>
      <c r="H3" s="2">
        <f>C3*100</f>
        <v>56.257594167679201</v>
      </c>
      <c r="K3" s="1" t="s">
        <v>0</v>
      </c>
      <c r="L3" s="2">
        <f t="shared" ref="L3:M5" si="0">G3</f>
        <v>49.199762892708897</v>
      </c>
      <c r="M3" s="2">
        <f t="shared" si="0"/>
        <v>56.257594167679201</v>
      </c>
      <c r="O3" s="2">
        <f>AVERAGE(L3:M3)</f>
        <v>52.728678530194045</v>
      </c>
    </row>
    <row r="4" spans="1:15" x14ac:dyDescent="0.25">
      <c r="A4" s="1" t="s">
        <v>1</v>
      </c>
      <c r="B4" s="1">
        <v>2.43034973325429E-2</v>
      </c>
      <c r="C4" s="1">
        <v>0.108140947752126</v>
      </c>
      <c r="F4" s="1" t="s">
        <v>1</v>
      </c>
      <c r="G4" s="2">
        <f t="shared" ref="G4:H18" si="1">B4*100</f>
        <v>2.4303497332542898</v>
      </c>
      <c r="H4" s="2">
        <f t="shared" si="1"/>
        <v>10.814094775212601</v>
      </c>
      <c r="K4" s="1" t="s">
        <v>1</v>
      </c>
      <c r="L4" s="2">
        <f t="shared" si="0"/>
        <v>2.4303497332542898</v>
      </c>
      <c r="M4" s="2">
        <f t="shared" si="0"/>
        <v>10.814094775212601</v>
      </c>
      <c r="O4" s="2">
        <f t="shared" ref="O4:O14" si="2">AVERAGE(L4:M4)</f>
        <v>6.6222222542334457</v>
      </c>
    </row>
    <row r="5" spans="1:15" x14ac:dyDescent="0.25">
      <c r="A5" s="1" t="s">
        <v>2</v>
      </c>
      <c r="B5" s="1">
        <v>0</v>
      </c>
      <c r="C5" s="1">
        <v>0</v>
      </c>
      <c r="F5" s="1" t="s">
        <v>2</v>
      </c>
      <c r="G5" s="2">
        <f t="shared" si="1"/>
        <v>0</v>
      </c>
      <c r="H5" s="2">
        <f t="shared" si="1"/>
        <v>0</v>
      </c>
      <c r="K5" s="1" t="s">
        <v>3</v>
      </c>
      <c r="L5" s="2">
        <f t="shared" si="0"/>
        <v>0</v>
      </c>
      <c r="M5" s="2">
        <f t="shared" si="0"/>
        <v>0</v>
      </c>
      <c r="O5" s="2">
        <f t="shared" si="2"/>
        <v>0</v>
      </c>
    </row>
    <row r="6" spans="1:15" x14ac:dyDescent="0.25">
      <c r="A6" s="1" t="s">
        <v>3</v>
      </c>
      <c r="B6" s="1">
        <v>0</v>
      </c>
      <c r="C6" s="1">
        <v>0</v>
      </c>
      <c r="F6" s="1" t="s">
        <v>3</v>
      </c>
      <c r="G6" s="2">
        <f t="shared" si="1"/>
        <v>0</v>
      </c>
      <c r="H6" s="2">
        <f t="shared" si="1"/>
        <v>0</v>
      </c>
      <c r="K6" s="1" t="s">
        <v>25</v>
      </c>
      <c r="L6" s="2">
        <f>SUM(G7:G9,G11)</f>
        <v>0.65204505038529903</v>
      </c>
      <c r="M6" s="2">
        <f>SUM(H7:H9,H11)</f>
        <v>0.72904009720534491</v>
      </c>
      <c r="O6" s="2">
        <f t="shared" si="2"/>
        <v>0.69054257379532191</v>
      </c>
    </row>
    <row r="7" spans="1:15" x14ac:dyDescent="0.25">
      <c r="A7" s="1" t="s">
        <v>4</v>
      </c>
      <c r="B7" s="1">
        <v>0</v>
      </c>
      <c r="C7" s="1">
        <v>0</v>
      </c>
      <c r="F7" s="1" t="s">
        <v>4</v>
      </c>
      <c r="G7" s="2">
        <f t="shared" si="1"/>
        <v>0</v>
      </c>
      <c r="H7" s="2">
        <f t="shared" si="1"/>
        <v>0</v>
      </c>
      <c r="K7" s="1" t="s">
        <v>20</v>
      </c>
      <c r="L7" s="2">
        <f>G10</f>
        <v>7.7652637818612895</v>
      </c>
      <c r="M7" s="2">
        <f>H10</f>
        <v>5.4678007290400901</v>
      </c>
      <c r="O7" s="2">
        <f t="shared" si="2"/>
        <v>6.6165322554506893</v>
      </c>
    </row>
    <row r="8" spans="1:15" x14ac:dyDescent="0.25">
      <c r="A8" s="1" t="s">
        <v>5</v>
      </c>
      <c r="B8" s="10">
        <v>5.9276822762299904E-4</v>
      </c>
      <c r="C8" s="1">
        <v>1.2150668286755699E-3</v>
      </c>
      <c r="F8" s="1" t="s">
        <v>5</v>
      </c>
      <c r="G8" s="2">
        <f t="shared" si="1"/>
        <v>5.9276822762299904E-2</v>
      </c>
      <c r="H8" s="2">
        <f t="shared" si="1"/>
        <v>0.12150668286755699</v>
      </c>
      <c r="K8" s="1" t="s">
        <v>8</v>
      </c>
      <c r="L8" s="2">
        <f>G12</f>
        <v>35.684647302904501</v>
      </c>
      <c r="M8" s="2">
        <f>H12</f>
        <v>11.907654921020599</v>
      </c>
      <c r="O8" s="2">
        <f t="shared" si="2"/>
        <v>23.796151111962551</v>
      </c>
    </row>
    <row r="9" spans="1:15" x14ac:dyDescent="0.25">
      <c r="A9" s="1" t="s">
        <v>6</v>
      </c>
      <c r="B9" s="1">
        <v>5.9276822762299904E-3</v>
      </c>
      <c r="C9" s="1">
        <v>6.0753341433778798E-3</v>
      </c>
      <c r="F9" s="1" t="s">
        <v>6</v>
      </c>
      <c r="G9" s="2">
        <f t="shared" si="1"/>
        <v>0.59276822762299908</v>
      </c>
      <c r="H9" s="2">
        <f t="shared" si="1"/>
        <v>0.60753341433778796</v>
      </c>
      <c r="K9" s="1" t="s">
        <v>12</v>
      </c>
      <c r="L9" s="2">
        <f>G16</f>
        <v>0.414937759336099</v>
      </c>
      <c r="M9" s="2">
        <f>H16</f>
        <v>1.94410692588092</v>
      </c>
      <c r="O9" s="2">
        <f t="shared" si="2"/>
        <v>1.1795223426085095</v>
      </c>
    </row>
    <row r="10" spans="1:15" x14ac:dyDescent="0.25">
      <c r="A10" s="1" t="s">
        <v>20</v>
      </c>
      <c r="B10" s="1">
        <v>7.7652637818612896E-2</v>
      </c>
      <c r="C10" s="1">
        <v>5.4678007290400898E-2</v>
      </c>
      <c r="F10" s="1" t="s">
        <v>20</v>
      </c>
      <c r="G10" s="2">
        <f t="shared" si="1"/>
        <v>7.7652637818612895</v>
      </c>
      <c r="H10" s="2">
        <f t="shared" si="1"/>
        <v>5.4678007290400901</v>
      </c>
      <c r="K10" s="1" t="s">
        <v>9</v>
      </c>
      <c r="L10" s="2">
        <f>G13</f>
        <v>1.36336692353289</v>
      </c>
      <c r="M10" s="2">
        <f>H13</f>
        <v>5.2247873633049799</v>
      </c>
      <c r="O10" s="2">
        <f t="shared" si="2"/>
        <v>3.2940771434189351</v>
      </c>
    </row>
    <row r="11" spans="1:15" x14ac:dyDescent="0.25">
      <c r="A11" s="1" t="s">
        <v>7</v>
      </c>
      <c r="B11" s="1">
        <v>0</v>
      </c>
      <c r="C11" s="1">
        <v>0</v>
      </c>
      <c r="F11" s="1" t="s">
        <v>7</v>
      </c>
      <c r="G11" s="2">
        <f t="shared" si="1"/>
        <v>0</v>
      </c>
      <c r="H11" s="2">
        <f t="shared" si="1"/>
        <v>0</v>
      </c>
      <c r="K11" s="1" t="s">
        <v>10</v>
      </c>
      <c r="L11" s="2">
        <f>G14</f>
        <v>0</v>
      </c>
      <c r="M11" s="2">
        <f>H14</f>
        <v>0.36452004860267301</v>
      </c>
      <c r="O11" s="2">
        <f t="shared" si="2"/>
        <v>0.1822600243013365</v>
      </c>
    </row>
    <row r="12" spans="1:15" x14ac:dyDescent="0.25">
      <c r="A12" s="1" t="s">
        <v>8</v>
      </c>
      <c r="B12" s="1">
        <v>0.35684647302904499</v>
      </c>
      <c r="C12" s="1">
        <v>0.119076549210206</v>
      </c>
      <c r="F12" s="1" t="s">
        <v>8</v>
      </c>
      <c r="G12" s="2">
        <f t="shared" si="1"/>
        <v>35.684647302904501</v>
      </c>
      <c r="H12" s="2">
        <f t="shared" si="1"/>
        <v>11.907654921020599</v>
      </c>
      <c r="K12" s="1" t="s">
        <v>13</v>
      </c>
      <c r="L12" s="2">
        <f>G17</f>
        <v>2.0154119739181899</v>
      </c>
      <c r="M12" s="2">
        <f>H17</f>
        <v>3.7667071688942801</v>
      </c>
      <c r="O12" s="2">
        <f t="shared" si="2"/>
        <v>2.891059571406235</v>
      </c>
    </row>
    <row r="13" spans="1:15" x14ac:dyDescent="0.25">
      <c r="A13" s="1" t="s">
        <v>9</v>
      </c>
      <c r="B13" s="1">
        <v>1.36336692353289E-2</v>
      </c>
      <c r="C13" s="1">
        <v>5.22478736330498E-2</v>
      </c>
      <c r="F13" s="1" t="s">
        <v>9</v>
      </c>
      <c r="G13" s="2">
        <f t="shared" si="1"/>
        <v>1.36336692353289</v>
      </c>
      <c r="H13" s="2">
        <f t="shared" si="1"/>
        <v>5.2247873633049799</v>
      </c>
      <c r="K13" s="3" t="s">
        <v>14</v>
      </c>
      <c r="L13" s="5">
        <f>G18</f>
        <v>0.47421458209839895</v>
      </c>
      <c r="M13" s="5">
        <f>H18</f>
        <v>3.5236938031591696</v>
      </c>
      <c r="O13" s="2">
        <f t="shared" si="2"/>
        <v>1.9989541926287844</v>
      </c>
    </row>
    <row r="14" spans="1:15" x14ac:dyDescent="0.25">
      <c r="A14" s="1" t="s">
        <v>10</v>
      </c>
      <c r="B14" s="1">
        <v>0</v>
      </c>
      <c r="C14" s="1">
        <v>3.6452004860267301E-3</v>
      </c>
      <c r="F14" s="1" t="s">
        <v>10</v>
      </c>
      <c r="G14" s="2">
        <f t="shared" si="1"/>
        <v>0</v>
      </c>
      <c r="H14" s="2">
        <f t="shared" si="1"/>
        <v>0.36452004860267301</v>
      </c>
      <c r="K14" s="1" t="s">
        <v>36</v>
      </c>
      <c r="L14" s="2">
        <f>SUM(L12:L13)</f>
        <v>2.4896265560165887</v>
      </c>
      <c r="M14" s="2">
        <f>SUM(M12:M13)</f>
        <v>7.2904009720534493</v>
      </c>
      <c r="O14" s="2">
        <f t="shared" si="2"/>
        <v>4.890013764035019</v>
      </c>
    </row>
    <row r="15" spans="1:15" x14ac:dyDescent="0.25">
      <c r="A15" s="1" t="s">
        <v>11</v>
      </c>
      <c r="B15" s="1">
        <v>0</v>
      </c>
      <c r="C15" s="1">
        <v>0</v>
      </c>
      <c r="F15" s="1" t="s">
        <v>11</v>
      </c>
      <c r="G15" s="2">
        <f t="shared" si="1"/>
        <v>0</v>
      </c>
      <c r="H15" s="2">
        <f t="shared" si="1"/>
        <v>0</v>
      </c>
    </row>
    <row r="16" spans="1:15" x14ac:dyDescent="0.25">
      <c r="A16" s="1" t="s">
        <v>12</v>
      </c>
      <c r="B16" s="1">
        <v>4.1493775933609898E-3</v>
      </c>
      <c r="C16" s="1">
        <v>1.9441069258809202E-2</v>
      </c>
      <c r="F16" s="1" t="s">
        <v>12</v>
      </c>
      <c r="G16" s="2">
        <f t="shared" si="1"/>
        <v>0.414937759336099</v>
      </c>
      <c r="H16" s="2">
        <f t="shared" si="1"/>
        <v>1.94410692588092</v>
      </c>
    </row>
    <row r="17" spans="1:8" x14ac:dyDescent="0.25">
      <c r="A17" s="1" t="s">
        <v>13</v>
      </c>
      <c r="B17" s="1">
        <v>2.0154119739181901E-2</v>
      </c>
      <c r="C17" s="1">
        <v>3.7667071688942802E-2</v>
      </c>
      <c r="F17" s="1" t="s">
        <v>13</v>
      </c>
      <c r="G17" s="2">
        <f t="shared" si="1"/>
        <v>2.0154119739181899</v>
      </c>
      <c r="H17" s="2">
        <f t="shared" si="1"/>
        <v>3.7667071688942801</v>
      </c>
    </row>
    <row r="18" spans="1:8" x14ac:dyDescent="0.25">
      <c r="A18" s="1" t="s">
        <v>14</v>
      </c>
      <c r="B18" s="1">
        <v>4.7421458209839897E-3</v>
      </c>
      <c r="C18" s="1">
        <v>3.5236938031591697E-2</v>
      </c>
      <c r="F18" s="1" t="s">
        <v>14</v>
      </c>
      <c r="G18" s="2">
        <f t="shared" si="1"/>
        <v>0.47421458209839895</v>
      </c>
      <c r="H18" s="2">
        <f t="shared" si="1"/>
        <v>3.5236938031591696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Potsdam HR results</vt:lpstr>
      <vt:lpstr>Condensed table</vt:lpstr>
      <vt:lpstr>QFL</vt:lpstr>
      <vt:lpstr>Deformation Bands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Elliott</dc:creator>
  <cp:lastModifiedBy>Elliott, Sara</cp:lastModifiedBy>
  <dcterms:created xsi:type="dcterms:W3CDTF">2022-09-28T21:15:47Z</dcterms:created>
  <dcterms:modified xsi:type="dcterms:W3CDTF">2024-12-03T22:03:28Z</dcterms:modified>
</cp:coreProperties>
</file>