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030"/>
  </bookViews>
  <sheets>
    <sheet name="Traing Records_Individual" sheetId="8" r:id="rId1"/>
    <sheet name="Raw Data_Individual" sheetId="1" r:id="rId2"/>
    <sheet name="Normalized Data_Individual" sheetId="3" r:id="rId3"/>
    <sheet name="Population Analysis" sheetId="7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5" i="1" l="1"/>
  <c r="P75" i="1"/>
  <c r="Q75" i="1"/>
  <c r="N75" i="1"/>
  <c r="N50" i="3"/>
  <c r="Q219" i="1" l="1"/>
  <c r="P219" i="1"/>
  <c r="N219" i="1"/>
  <c r="L219" i="1"/>
  <c r="Q195" i="1"/>
  <c r="P195" i="1"/>
  <c r="N195" i="1"/>
  <c r="L195" i="1"/>
  <c r="Q171" i="1"/>
  <c r="P171" i="1"/>
  <c r="N171" i="1"/>
  <c r="M171" i="1"/>
  <c r="L171" i="1"/>
  <c r="H171" i="1"/>
  <c r="G171" i="1"/>
  <c r="E171" i="1"/>
  <c r="N147" i="1"/>
  <c r="M147" i="1"/>
  <c r="L147" i="1"/>
  <c r="H147" i="1"/>
  <c r="G147" i="1"/>
  <c r="E147" i="1"/>
  <c r="M123" i="1"/>
  <c r="N123" i="1"/>
  <c r="L123" i="1"/>
  <c r="H123" i="1"/>
  <c r="G123" i="1"/>
  <c r="E123" i="1"/>
  <c r="N99" i="1"/>
  <c r="L99" i="1"/>
  <c r="I99" i="1"/>
  <c r="H99" i="1"/>
  <c r="G99" i="1"/>
  <c r="E99" i="1"/>
  <c r="M75" i="1"/>
  <c r="J75" i="1"/>
  <c r="D75" i="1"/>
  <c r="L75" i="1"/>
  <c r="I75" i="1"/>
  <c r="H75" i="1"/>
  <c r="G75" i="1"/>
  <c r="F75" i="1"/>
  <c r="E75" i="1"/>
  <c r="E51" i="1"/>
  <c r="N51" i="1"/>
  <c r="L51" i="1"/>
  <c r="I51" i="1"/>
  <c r="H51" i="1"/>
  <c r="G51" i="1"/>
  <c r="F51" i="1"/>
  <c r="E27" i="1"/>
  <c r="F27" i="1"/>
  <c r="G27" i="1"/>
  <c r="H27" i="1"/>
  <c r="I27" i="1"/>
  <c r="J27" i="1"/>
  <c r="K27" i="1"/>
  <c r="L27" i="1"/>
  <c r="N27" i="1"/>
  <c r="D27" i="1"/>
  <c r="D72" i="3"/>
  <c r="J28" i="3"/>
  <c r="D28" i="3"/>
  <c r="Q204" i="3"/>
  <c r="P204" i="3"/>
  <c r="N204" i="3"/>
  <c r="L204" i="3"/>
  <c r="Q182" i="3"/>
  <c r="P182" i="3"/>
  <c r="N182" i="3"/>
  <c r="L182" i="3"/>
  <c r="Q160" i="3"/>
  <c r="P160" i="3"/>
  <c r="N160" i="3"/>
  <c r="M160" i="3"/>
  <c r="L160" i="3"/>
  <c r="H160" i="3"/>
  <c r="G160" i="3"/>
  <c r="E160" i="3"/>
  <c r="N138" i="3"/>
  <c r="M138" i="3"/>
  <c r="L138" i="3"/>
  <c r="H138" i="3"/>
  <c r="G138" i="3"/>
  <c r="E138" i="3"/>
  <c r="N116" i="3"/>
  <c r="M116" i="3"/>
  <c r="L116" i="3"/>
  <c r="H116" i="3"/>
  <c r="G116" i="3"/>
  <c r="E116" i="3"/>
  <c r="N94" i="3"/>
  <c r="L94" i="3"/>
  <c r="I94" i="3"/>
  <c r="H94" i="3"/>
  <c r="G94" i="3"/>
  <c r="E94" i="3"/>
  <c r="Q72" i="3"/>
  <c r="P72" i="3"/>
  <c r="O72" i="3"/>
  <c r="N72" i="3"/>
  <c r="M72" i="3"/>
  <c r="L72" i="3"/>
  <c r="J72" i="3"/>
  <c r="I72" i="3"/>
  <c r="H72" i="3"/>
  <c r="G72" i="3"/>
  <c r="F72" i="3"/>
  <c r="E72" i="3"/>
  <c r="L50" i="3"/>
  <c r="I50" i="3"/>
  <c r="H50" i="3"/>
  <c r="G50" i="3"/>
  <c r="F50" i="3"/>
  <c r="E50" i="3"/>
  <c r="N28" i="3"/>
  <c r="L28" i="3"/>
  <c r="K28" i="3"/>
  <c r="I28" i="3"/>
  <c r="H28" i="3"/>
  <c r="G28" i="3"/>
  <c r="F28" i="3"/>
  <c r="E28" i="3"/>
  <c r="L30" i="1" l="1"/>
  <c r="J30" i="1"/>
  <c r="I30" i="1"/>
  <c r="H30" i="1"/>
  <c r="G30" i="1"/>
  <c r="E30" i="1"/>
  <c r="N30" i="1"/>
  <c r="K30" i="1"/>
  <c r="F30" i="1"/>
  <c r="Q222" i="1"/>
  <c r="P222" i="1"/>
  <c r="N222" i="1"/>
  <c r="L222" i="1"/>
  <c r="Q198" i="1"/>
  <c r="P198" i="1"/>
  <c r="N198" i="1"/>
  <c r="L198" i="1"/>
  <c r="N174" i="1"/>
  <c r="M174" i="1"/>
  <c r="G174" i="1"/>
  <c r="E174" i="1"/>
  <c r="M150" i="1"/>
  <c r="L150" i="1"/>
  <c r="H150" i="1"/>
  <c r="G150" i="1"/>
  <c r="E150" i="1"/>
  <c r="L126" i="1"/>
  <c r="N126" i="1"/>
  <c r="M126" i="1"/>
  <c r="H126" i="1"/>
  <c r="E126" i="1"/>
  <c r="N102" i="1"/>
  <c r="L102" i="1"/>
  <c r="I102" i="1"/>
  <c r="H102" i="1"/>
  <c r="E102" i="1"/>
  <c r="D78" i="1"/>
  <c r="Q78" i="1"/>
  <c r="P78" i="1"/>
  <c r="O78" i="1"/>
  <c r="N78" i="1"/>
  <c r="M78" i="1"/>
  <c r="L78" i="1"/>
  <c r="J78" i="1"/>
  <c r="I78" i="1"/>
  <c r="H78" i="1"/>
  <c r="F78" i="1"/>
  <c r="E78" i="1"/>
  <c r="H54" i="1"/>
  <c r="N54" i="1"/>
  <c r="L54" i="1"/>
  <c r="I54" i="1"/>
  <c r="G54" i="1"/>
  <c r="F54" i="1"/>
  <c r="E54" i="1"/>
  <c r="Q188" i="3" l="1"/>
  <c r="Q189" i="3"/>
  <c r="Q190" i="3"/>
  <c r="Q191" i="3"/>
  <c r="Q192" i="3"/>
  <c r="Q193" i="3"/>
  <c r="Q194" i="3"/>
  <c r="Q195" i="3"/>
  <c r="Q196" i="3"/>
  <c r="Q197" i="3"/>
  <c r="P189" i="3"/>
  <c r="P190" i="3"/>
  <c r="P191" i="3"/>
  <c r="P192" i="3"/>
  <c r="P193" i="3"/>
  <c r="P194" i="3"/>
  <c r="P195" i="3"/>
  <c r="P196" i="3"/>
  <c r="P197" i="3"/>
  <c r="P188" i="3"/>
  <c r="N189" i="3"/>
  <c r="N190" i="3"/>
  <c r="N191" i="3"/>
  <c r="N192" i="3"/>
  <c r="N193" i="3"/>
  <c r="N194" i="3"/>
  <c r="N195" i="3"/>
  <c r="N196" i="3"/>
  <c r="N197" i="3"/>
  <c r="N188" i="3"/>
  <c r="L189" i="3"/>
  <c r="L190" i="3"/>
  <c r="L191" i="3"/>
  <c r="L192" i="3"/>
  <c r="L193" i="3"/>
  <c r="L194" i="3"/>
  <c r="L195" i="3"/>
  <c r="L196" i="3"/>
  <c r="L197" i="3"/>
  <c r="L188" i="3"/>
  <c r="Q166" i="3"/>
  <c r="Q167" i="3"/>
  <c r="Q168" i="3"/>
  <c r="Q169" i="3"/>
  <c r="Q170" i="3"/>
  <c r="Q171" i="3"/>
  <c r="Q172" i="3"/>
  <c r="Q173" i="3"/>
  <c r="Q174" i="3"/>
  <c r="Q175" i="3"/>
  <c r="P167" i="3"/>
  <c r="P168" i="3"/>
  <c r="P169" i="3"/>
  <c r="P170" i="3"/>
  <c r="P171" i="3"/>
  <c r="P172" i="3"/>
  <c r="P173" i="3"/>
  <c r="P174" i="3"/>
  <c r="P175" i="3"/>
  <c r="P166" i="3"/>
  <c r="N167" i="3"/>
  <c r="N168" i="3"/>
  <c r="N169" i="3"/>
  <c r="N170" i="3"/>
  <c r="N171" i="3"/>
  <c r="N172" i="3"/>
  <c r="N173" i="3"/>
  <c r="N174" i="3"/>
  <c r="N175" i="3"/>
  <c r="N166" i="3"/>
  <c r="L167" i="3"/>
  <c r="L168" i="3"/>
  <c r="L169" i="3"/>
  <c r="L170" i="3"/>
  <c r="L171" i="3"/>
  <c r="L172" i="3"/>
  <c r="L173" i="3"/>
  <c r="L174" i="3"/>
  <c r="L175" i="3"/>
  <c r="L166" i="3"/>
  <c r="Q144" i="3"/>
  <c r="Q145" i="3"/>
  <c r="Q146" i="3"/>
  <c r="Q147" i="3"/>
  <c r="Q148" i="3"/>
  <c r="Q149" i="3"/>
  <c r="Q150" i="3"/>
  <c r="Q151" i="3"/>
  <c r="Q152" i="3"/>
  <c r="Q153" i="3"/>
  <c r="P145" i="3"/>
  <c r="P146" i="3"/>
  <c r="P147" i="3"/>
  <c r="P148" i="3"/>
  <c r="P149" i="3"/>
  <c r="P150" i="3"/>
  <c r="P151" i="3"/>
  <c r="P152" i="3"/>
  <c r="P153" i="3"/>
  <c r="P144" i="3"/>
  <c r="M144" i="3"/>
  <c r="N144" i="3"/>
  <c r="M145" i="3"/>
  <c r="N145" i="3"/>
  <c r="M146" i="3"/>
  <c r="N146" i="3"/>
  <c r="M147" i="3"/>
  <c r="N147" i="3"/>
  <c r="M148" i="3"/>
  <c r="N148" i="3"/>
  <c r="M149" i="3"/>
  <c r="N149" i="3"/>
  <c r="M150" i="3"/>
  <c r="N150" i="3"/>
  <c r="M151" i="3"/>
  <c r="N151" i="3"/>
  <c r="M152" i="3"/>
  <c r="N152" i="3"/>
  <c r="M153" i="3"/>
  <c r="N153" i="3"/>
  <c r="L145" i="3"/>
  <c r="L146" i="3"/>
  <c r="L147" i="3"/>
  <c r="L148" i="3"/>
  <c r="L149" i="3"/>
  <c r="L150" i="3"/>
  <c r="L151" i="3"/>
  <c r="L152" i="3"/>
  <c r="L153" i="3"/>
  <c r="L144" i="3"/>
  <c r="H144" i="3"/>
  <c r="H145" i="3"/>
  <c r="H146" i="3"/>
  <c r="H147" i="3"/>
  <c r="H148" i="3"/>
  <c r="H149" i="3"/>
  <c r="H150" i="3"/>
  <c r="H151" i="3"/>
  <c r="H152" i="3"/>
  <c r="H153" i="3"/>
  <c r="G145" i="3"/>
  <c r="G146" i="3"/>
  <c r="G147" i="3"/>
  <c r="G148" i="3"/>
  <c r="G149" i="3"/>
  <c r="G150" i="3"/>
  <c r="G151" i="3"/>
  <c r="G152" i="3"/>
  <c r="G153" i="3"/>
  <c r="G144" i="3"/>
  <c r="E145" i="3"/>
  <c r="E146" i="3"/>
  <c r="E147" i="3"/>
  <c r="E148" i="3"/>
  <c r="E149" i="3"/>
  <c r="E150" i="3"/>
  <c r="E151" i="3"/>
  <c r="E152" i="3"/>
  <c r="E153" i="3"/>
  <c r="E144" i="3"/>
  <c r="M122" i="3"/>
  <c r="N122" i="3"/>
  <c r="M123" i="3"/>
  <c r="N123" i="3"/>
  <c r="M124" i="3"/>
  <c r="N124" i="3"/>
  <c r="M125" i="3"/>
  <c r="N125" i="3"/>
  <c r="M126" i="3"/>
  <c r="N126" i="3"/>
  <c r="M127" i="3"/>
  <c r="N127" i="3"/>
  <c r="M128" i="3"/>
  <c r="N128" i="3"/>
  <c r="M129" i="3"/>
  <c r="N129" i="3"/>
  <c r="M130" i="3"/>
  <c r="N130" i="3"/>
  <c r="M131" i="3"/>
  <c r="N131" i="3"/>
  <c r="L123" i="3"/>
  <c r="L124" i="3"/>
  <c r="L125" i="3"/>
  <c r="L126" i="3"/>
  <c r="L127" i="3"/>
  <c r="L128" i="3"/>
  <c r="L129" i="3"/>
  <c r="L130" i="3"/>
  <c r="L131" i="3"/>
  <c r="L122" i="3"/>
  <c r="H122" i="3"/>
  <c r="H123" i="3"/>
  <c r="H124" i="3"/>
  <c r="H125" i="3"/>
  <c r="H126" i="3"/>
  <c r="H127" i="3"/>
  <c r="H128" i="3"/>
  <c r="H129" i="3"/>
  <c r="H130" i="3"/>
  <c r="H131" i="3"/>
  <c r="G123" i="3"/>
  <c r="G124" i="3"/>
  <c r="G125" i="3"/>
  <c r="G126" i="3"/>
  <c r="G127" i="3"/>
  <c r="G128" i="3"/>
  <c r="G129" i="3"/>
  <c r="G130" i="3"/>
  <c r="G131" i="3"/>
  <c r="G122" i="3"/>
  <c r="E123" i="3"/>
  <c r="E124" i="3"/>
  <c r="E125" i="3"/>
  <c r="E126" i="3"/>
  <c r="E127" i="3"/>
  <c r="E128" i="3"/>
  <c r="E129" i="3"/>
  <c r="E130" i="3"/>
  <c r="E131" i="3"/>
  <c r="E122" i="3"/>
  <c r="M100" i="3"/>
  <c r="N100" i="3"/>
  <c r="M101" i="3"/>
  <c r="N101" i="3"/>
  <c r="M102" i="3"/>
  <c r="N102" i="3"/>
  <c r="M103" i="3"/>
  <c r="N103" i="3"/>
  <c r="M104" i="3"/>
  <c r="N104" i="3"/>
  <c r="M105" i="3"/>
  <c r="N105" i="3"/>
  <c r="M106" i="3"/>
  <c r="N106" i="3"/>
  <c r="M107" i="3"/>
  <c r="N107" i="3"/>
  <c r="M108" i="3"/>
  <c r="N108" i="3"/>
  <c r="M109" i="3"/>
  <c r="N109" i="3"/>
  <c r="L101" i="3"/>
  <c r="L102" i="3"/>
  <c r="L103" i="3"/>
  <c r="L104" i="3"/>
  <c r="L105" i="3"/>
  <c r="L106" i="3"/>
  <c r="L107" i="3"/>
  <c r="L108" i="3"/>
  <c r="L109" i="3"/>
  <c r="L100" i="3"/>
  <c r="H100" i="3"/>
  <c r="H101" i="3"/>
  <c r="H102" i="3"/>
  <c r="H103" i="3"/>
  <c r="H104" i="3"/>
  <c r="H105" i="3"/>
  <c r="H106" i="3"/>
  <c r="H107" i="3"/>
  <c r="H108" i="3"/>
  <c r="H109" i="3"/>
  <c r="G101" i="3"/>
  <c r="G102" i="3"/>
  <c r="G103" i="3"/>
  <c r="G104" i="3"/>
  <c r="G105" i="3"/>
  <c r="G106" i="3"/>
  <c r="G107" i="3"/>
  <c r="G108" i="3"/>
  <c r="G109" i="3"/>
  <c r="G100" i="3"/>
  <c r="E101" i="3"/>
  <c r="E102" i="3"/>
  <c r="E103" i="3"/>
  <c r="E104" i="3"/>
  <c r="E105" i="3"/>
  <c r="E106" i="3"/>
  <c r="E107" i="3"/>
  <c r="E108" i="3"/>
  <c r="E109" i="3"/>
  <c r="E100" i="3"/>
  <c r="N79" i="3"/>
  <c r="N80" i="3"/>
  <c r="N81" i="3"/>
  <c r="N82" i="3"/>
  <c r="N83" i="3"/>
  <c r="N84" i="3"/>
  <c r="N85" i="3"/>
  <c r="N86" i="3"/>
  <c r="N87" i="3"/>
  <c r="N78" i="3"/>
  <c r="L79" i="3"/>
  <c r="L80" i="3"/>
  <c r="L81" i="3"/>
  <c r="L82" i="3"/>
  <c r="L83" i="3"/>
  <c r="L84" i="3"/>
  <c r="L85" i="3"/>
  <c r="L86" i="3"/>
  <c r="L87" i="3"/>
  <c r="L78" i="3"/>
  <c r="H78" i="3"/>
  <c r="I78" i="3"/>
  <c r="H79" i="3"/>
  <c r="I79" i="3"/>
  <c r="H80" i="3"/>
  <c r="I80" i="3"/>
  <c r="H81" i="3"/>
  <c r="I81" i="3"/>
  <c r="H82" i="3"/>
  <c r="I82" i="3"/>
  <c r="H83" i="3"/>
  <c r="I83" i="3"/>
  <c r="H84" i="3"/>
  <c r="I84" i="3"/>
  <c r="H85" i="3"/>
  <c r="I85" i="3"/>
  <c r="H86" i="3"/>
  <c r="I86" i="3"/>
  <c r="H87" i="3"/>
  <c r="I87" i="3"/>
  <c r="G79" i="3"/>
  <c r="G80" i="3"/>
  <c r="G81" i="3"/>
  <c r="G82" i="3"/>
  <c r="G83" i="3"/>
  <c r="G84" i="3"/>
  <c r="G85" i="3"/>
  <c r="G86" i="3"/>
  <c r="G87" i="3"/>
  <c r="G78" i="3"/>
  <c r="E79" i="3"/>
  <c r="E80" i="3"/>
  <c r="E81" i="3"/>
  <c r="E82" i="3"/>
  <c r="E83" i="3"/>
  <c r="E84" i="3"/>
  <c r="E85" i="3"/>
  <c r="E86" i="3"/>
  <c r="E87" i="3"/>
  <c r="E78" i="3"/>
  <c r="M56" i="3"/>
  <c r="N56" i="3"/>
  <c r="O56" i="3"/>
  <c r="P56" i="3"/>
  <c r="Q56" i="3"/>
  <c r="M57" i="3"/>
  <c r="N57" i="3"/>
  <c r="O57" i="3"/>
  <c r="P57" i="3"/>
  <c r="Q57" i="3"/>
  <c r="M58" i="3"/>
  <c r="N58" i="3"/>
  <c r="O58" i="3"/>
  <c r="P58" i="3"/>
  <c r="Q58" i="3"/>
  <c r="M59" i="3"/>
  <c r="N59" i="3"/>
  <c r="O59" i="3"/>
  <c r="P59" i="3"/>
  <c r="Q59" i="3"/>
  <c r="M60" i="3"/>
  <c r="N60" i="3"/>
  <c r="O60" i="3"/>
  <c r="P60" i="3"/>
  <c r="Q60" i="3"/>
  <c r="M61" i="3"/>
  <c r="N61" i="3"/>
  <c r="O61" i="3"/>
  <c r="P61" i="3"/>
  <c r="Q61" i="3"/>
  <c r="M62" i="3"/>
  <c r="N62" i="3"/>
  <c r="O62" i="3"/>
  <c r="P62" i="3"/>
  <c r="Q62" i="3"/>
  <c r="M63" i="3"/>
  <c r="N63" i="3"/>
  <c r="O63" i="3"/>
  <c r="P63" i="3"/>
  <c r="Q63" i="3"/>
  <c r="M64" i="3"/>
  <c r="N64" i="3"/>
  <c r="O64" i="3"/>
  <c r="P64" i="3"/>
  <c r="Q64" i="3"/>
  <c r="M65" i="3"/>
  <c r="N65" i="3"/>
  <c r="O65" i="3"/>
  <c r="P65" i="3"/>
  <c r="Q65" i="3"/>
  <c r="L57" i="3"/>
  <c r="L58" i="3"/>
  <c r="L59" i="3"/>
  <c r="L60" i="3"/>
  <c r="L61" i="3"/>
  <c r="L62" i="3"/>
  <c r="L63" i="3"/>
  <c r="L64" i="3"/>
  <c r="L65" i="3"/>
  <c r="L56" i="3"/>
  <c r="J57" i="3"/>
  <c r="J58" i="3"/>
  <c r="J59" i="3"/>
  <c r="J60" i="3"/>
  <c r="J61" i="3"/>
  <c r="J62" i="3"/>
  <c r="J63" i="3"/>
  <c r="J64" i="3"/>
  <c r="J65" i="3"/>
  <c r="J56" i="3"/>
  <c r="F56" i="3"/>
  <c r="G56" i="3"/>
  <c r="H56" i="3"/>
  <c r="I56" i="3"/>
  <c r="F57" i="3"/>
  <c r="G57" i="3"/>
  <c r="H57" i="3"/>
  <c r="I57" i="3"/>
  <c r="F58" i="3"/>
  <c r="G58" i="3"/>
  <c r="H58" i="3"/>
  <c r="I58" i="3"/>
  <c r="F59" i="3"/>
  <c r="G59" i="3"/>
  <c r="H59" i="3"/>
  <c r="I59" i="3"/>
  <c r="F60" i="3"/>
  <c r="G60" i="3"/>
  <c r="H60" i="3"/>
  <c r="I60" i="3"/>
  <c r="F61" i="3"/>
  <c r="G61" i="3"/>
  <c r="H61" i="3"/>
  <c r="I61" i="3"/>
  <c r="F62" i="3"/>
  <c r="G62" i="3"/>
  <c r="H62" i="3"/>
  <c r="I62" i="3"/>
  <c r="F63" i="3"/>
  <c r="G63" i="3"/>
  <c r="H63" i="3"/>
  <c r="I63" i="3"/>
  <c r="F64" i="3"/>
  <c r="G64" i="3"/>
  <c r="H64" i="3"/>
  <c r="I64" i="3"/>
  <c r="F65" i="3"/>
  <c r="G65" i="3"/>
  <c r="H65" i="3"/>
  <c r="I65" i="3"/>
  <c r="E57" i="3"/>
  <c r="E58" i="3"/>
  <c r="E59" i="3"/>
  <c r="E60" i="3"/>
  <c r="E61" i="3"/>
  <c r="E62" i="3"/>
  <c r="E63" i="3"/>
  <c r="E64" i="3"/>
  <c r="E65" i="3"/>
  <c r="E56" i="3"/>
  <c r="D59" i="3"/>
  <c r="D60" i="3"/>
  <c r="D61" i="3"/>
  <c r="D62" i="3"/>
  <c r="D63" i="3"/>
  <c r="D64" i="3"/>
  <c r="D65" i="3"/>
  <c r="N35" i="3"/>
  <c r="N36" i="3"/>
  <c r="N37" i="3"/>
  <c r="N38" i="3"/>
  <c r="N39" i="3"/>
  <c r="N40" i="3"/>
  <c r="N41" i="3"/>
  <c r="N42" i="3"/>
  <c r="N43" i="3"/>
  <c r="N34" i="3"/>
  <c r="L35" i="3"/>
  <c r="L36" i="3"/>
  <c r="L37" i="3"/>
  <c r="L38" i="3"/>
  <c r="L39" i="3"/>
  <c r="L40" i="3"/>
  <c r="L41" i="3"/>
  <c r="L42" i="3"/>
  <c r="L43" i="3"/>
  <c r="L34" i="3"/>
  <c r="F34" i="3"/>
  <c r="G34" i="3"/>
  <c r="H34" i="3"/>
  <c r="I34" i="3"/>
  <c r="F35" i="3"/>
  <c r="G35" i="3"/>
  <c r="H35" i="3"/>
  <c r="I35" i="3"/>
  <c r="F36" i="3"/>
  <c r="G36" i="3"/>
  <c r="H36" i="3"/>
  <c r="I36" i="3"/>
  <c r="F37" i="3"/>
  <c r="G37" i="3"/>
  <c r="H37" i="3"/>
  <c r="I37" i="3"/>
  <c r="F38" i="3"/>
  <c r="G38" i="3"/>
  <c r="H38" i="3"/>
  <c r="I38" i="3"/>
  <c r="F39" i="3"/>
  <c r="G39" i="3"/>
  <c r="H39" i="3"/>
  <c r="I39" i="3"/>
  <c r="F40" i="3"/>
  <c r="G40" i="3"/>
  <c r="H40" i="3"/>
  <c r="I40" i="3"/>
  <c r="F41" i="3"/>
  <c r="G41" i="3"/>
  <c r="H41" i="3"/>
  <c r="I41" i="3"/>
  <c r="F42" i="3"/>
  <c r="G42" i="3"/>
  <c r="H42" i="3"/>
  <c r="I42" i="3"/>
  <c r="F43" i="3"/>
  <c r="G43" i="3"/>
  <c r="H43" i="3"/>
  <c r="I43" i="3"/>
  <c r="E35" i="3"/>
  <c r="E36" i="3"/>
  <c r="E37" i="3"/>
  <c r="E38" i="3"/>
  <c r="E39" i="3"/>
  <c r="E40" i="3"/>
  <c r="E41" i="3"/>
  <c r="E42" i="3"/>
  <c r="E43" i="3"/>
  <c r="E34" i="3"/>
  <c r="N13" i="3"/>
  <c r="N14" i="3"/>
  <c r="N15" i="3"/>
  <c r="N16" i="3"/>
  <c r="N17" i="3"/>
  <c r="N18" i="3"/>
  <c r="N19" i="3"/>
  <c r="N20" i="3"/>
  <c r="N21" i="3"/>
  <c r="N12" i="3"/>
  <c r="L12" i="3"/>
  <c r="L13" i="3"/>
  <c r="L14" i="3"/>
  <c r="L15" i="3"/>
  <c r="L16" i="3"/>
  <c r="L17" i="3"/>
  <c r="L18" i="3"/>
  <c r="L19" i="3"/>
  <c r="L20" i="3"/>
  <c r="L21" i="3"/>
  <c r="K13" i="3"/>
  <c r="K14" i="3"/>
  <c r="K15" i="3"/>
  <c r="K16" i="3"/>
  <c r="K17" i="3"/>
  <c r="K18" i="3"/>
  <c r="K19" i="3"/>
  <c r="K20" i="3"/>
  <c r="K21" i="3"/>
  <c r="K12" i="3"/>
  <c r="J13" i="3"/>
  <c r="J14" i="3"/>
  <c r="J15" i="3"/>
  <c r="J16" i="3"/>
  <c r="J18" i="3"/>
  <c r="J20" i="3"/>
  <c r="J21" i="3"/>
  <c r="J12" i="3"/>
  <c r="F12" i="3"/>
  <c r="G12" i="3"/>
  <c r="H12" i="3"/>
  <c r="I12" i="3"/>
  <c r="F13" i="3"/>
  <c r="G13" i="3"/>
  <c r="H13" i="3"/>
  <c r="I13" i="3"/>
  <c r="F14" i="3"/>
  <c r="G14" i="3"/>
  <c r="H14" i="3"/>
  <c r="I14" i="3"/>
  <c r="F15" i="3"/>
  <c r="G15" i="3"/>
  <c r="H15" i="3"/>
  <c r="I15" i="3"/>
  <c r="F16" i="3"/>
  <c r="G16" i="3"/>
  <c r="H16" i="3"/>
  <c r="I16" i="3"/>
  <c r="F17" i="3"/>
  <c r="G17" i="3"/>
  <c r="H17" i="3"/>
  <c r="I17" i="3"/>
  <c r="F18" i="3"/>
  <c r="G18" i="3"/>
  <c r="H18" i="3"/>
  <c r="I18" i="3"/>
  <c r="F19" i="3"/>
  <c r="G19" i="3"/>
  <c r="H19" i="3"/>
  <c r="I19" i="3"/>
  <c r="F20" i="3"/>
  <c r="G20" i="3"/>
  <c r="H20" i="3"/>
  <c r="I20" i="3"/>
  <c r="F21" i="3"/>
  <c r="G21" i="3"/>
  <c r="H21" i="3"/>
  <c r="I21" i="3"/>
  <c r="E13" i="3"/>
  <c r="E14" i="3"/>
  <c r="E15" i="3"/>
  <c r="E16" i="3"/>
  <c r="E17" i="3"/>
  <c r="E18" i="3"/>
  <c r="E19" i="3"/>
  <c r="E20" i="3"/>
  <c r="E21" i="3"/>
  <c r="E12" i="3"/>
  <c r="D13" i="3"/>
  <c r="D14" i="3"/>
  <c r="D16" i="3"/>
  <c r="D17" i="3"/>
  <c r="D18" i="3"/>
  <c r="D19" i="3"/>
  <c r="D20" i="3"/>
  <c r="D21" i="3"/>
  <c r="D12" i="3"/>
  <c r="E44" i="3" l="1"/>
  <c r="E45" i="3"/>
  <c r="F45" i="3"/>
  <c r="I23" i="3"/>
  <c r="I22" i="3"/>
  <c r="L23" i="3"/>
  <c r="L67" i="3"/>
  <c r="E111" i="3"/>
  <c r="E133" i="3"/>
  <c r="L177" i="3"/>
  <c r="P177" i="3"/>
  <c r="L199" i="3"/>
  <c r="J23" i="3"/>
  <c r="K23" i="3"/>
  <c r="N23" i="3"/>
  <c r="L45" i="3"/>
  <c r="H133" i="3"/>
  <c r="H155" i="3"/>
  <c r="F23" i="3"/>
  <c r="H23" i="3"/>
  <c r="I67" i="3"/>
  <c r="J66" i="3"/>
  <c r="J67" i="3"/>
  <c r="N88" i="3"/>
  <c r="N89" i="3"/>
  <c r="L110" i="3"/>
  <c r="L111" i="3"/>
  <c r="N111" i="3"/>
  <c r="N176" i="3"/>
  <c r="N177" i="3"/>
  <c r="N198" i="3"/>
  <c r="N199" i="3"/>
  <c r="P199" i="3"/>
  <c r="D22" i="3"/>
  <c r="D23" i="3"/>
  <c r="E23" i="3"/>
  <c r="G23" i="3"/>
  <c r="H67" i="3"/>
  <c r="Q67" i="3"/>
  <c r="H89" i="3"/>
  <c r="M111" i="3"/>
  <c r="Q177" i="3"/>
  <c r="H22" i="3"/>
  <c r="F22" i="3"/>
  <c r="L22" i="3"/>
  <c r="F44" i="3"/>
  <c r="L66" i="3"/>
  <c r="E110" i="3"/>
  <c r="E132" i="3"/>
  <c r="L176" i="3"/>
  <c r="P176" i="3"/>
  <c r="L198" i="3"/>
  <c r="P198" i="3"/>
  <c r="J22" i="3"/>
  <c r="K22" i="3"/>
  <c r="N22" i="3"/>
  <c r="L44" i="3"/>
  <c r="H132" i="3"/>
  <c r="H154" i="3"/>
  <c r="I66" i="3"/>
  <c r="N110" i="3"/>
  <c r="E22" i="3"/>
  <c r="G22" i="3"/>
  <c r="H66" i="3"/>
  <c r="Q66" i="3"/>
  <c r="H88" i="3"/>
  <c r="M110" i="3"/>
  <c r="Q176" i="3"/>
  <c r="U88" i="3" l="1"/>
  <c r="S44" i="3"/>
  <c r="U44" i="3"/>
  <c r="U198" i="3"/>
  <c r="U154" i="3"/>
  <c r="U66" i="3"/>
  <c r="S66" i="3"/>
  <c r="U132" i="3"/>
  <c r="U22" i="3"/>
  <c r="S22" i="3"/>
  <c r="U176" i="3"/>
  <c r="U110" i="3"/>
  <c r="S198" i="3"/>
  <c r="S154" i="3"/>
  <c r="S88" i="3"/>
  <c r="S132" i="3"/>
  <c r="S176" i="3"/>
  <c r="S110" i="3"/>
</calcChain>
</file>

<file path=xl/sharedStrings.xml><?xml version="1.0" encoding="utf-8"?>
<sst xmlns="http://schemas.openxmlformats.org/spreadsheetml/2006/main" count="2720" uniqueCount="111">
  <si>
    <t>Reduced Size</t>
    <phoneticPr fontId="1" type="noConversion"/>
  </si>
  <si>
    <t>B2</t>
  </si>
  <si>
    <t>B3</t>
  </si>
  <si>
    <t>B4</t>
  </si>
  <si>
    <t>B9</t>
    <phoneticPr fontId="4" type="noConversion"/>
  </si>
  <si>
    <t>A1</t>
    <phoneticPr fontId="4" type="noConversion"/>
  </si>
  <si>
    <t>B1</t>
    <phoneticPr fontId="4" type="noConversion"/>
  </si>
  <si>
    <t>B8</t>
    <phoneticPr fontId="4" type="noConversion"/>
  </si>
  <si>
    <t>B10</t>
    <phoneticPr fontId="4" type="noConversion"/>
  </si>
  <si>
    <t>C1</t>
    <phoneticPr fontId="4" type="noConversion"/>
  </si>
  <si>
    <t>C4</t>
    <phoneticPr fontId="4" type="noConversion"/>
  </si>
  <si>
    <t>Stimulus:</t>
    <phoneticPr fontId="1" type="noConversion"/>
  </si>
  <si>
    <t>C2</t>
    <phoneticPr fontId="4" type="noConversion"/>
  </si>
  <si>
    <t>C7</t>
    <phoneticPr fontId="4" type="noConversion"/>
  </si>
  <si>
    <t>C6</t>
    <phoneticPr fontId="4" type="noConversion"/>
  </si>
  <si>
    <t>Sketch</t>
    <phoneticPr fontId="1" type="noConversion"/>
  </si>
  <si>
    <t>Contour</t>
    <phoneticPr fontId="1" type="noConversion"/>
  </si>
  <si>
    <t>Black Silhouette</t>
    <phoneticPr fontId="1" type="noConversion"/>
  </si>
  <si>
    <t>White Silhouette</t>
    <phoneticPr fontId="1" type="noConversion"/>
  </si>
  <si>
    <t>Partial Occulsion</t>
    <phoneticPr fontId="1" type="noConversion"/>
  </si>
  <si>
    <t>---</t>
    <phoneticPr fontId="1" type="noConversion"/>
  </si>
  <si>
    <t>C5</t>
    <phoneticPr fontId="4" type="noConversion"/>
  </si>
  <si>
    <t>Anteriorly Occulsion</t>
    <phoneticPr fontId="1" type="noConversion"/>
  </si>
  <si>
    <t>Posteriorly Occulsion</t>
    <phoneticPr fontId="1" type="noConversion"/>
  </si>
  <si>
    <t>Low Contrast</t>
    <phoneticPr fontId="1" type="noConversion"/>
  </si>
  <si>
    <t>Strongest Response Exhibited in Training</t>
    <phoneticPr fontId="1" type="noConversion"/>
  </si>
  <si>
    <t>---</t>
    <phoneticPr fontId="1" type="noConversion"/>
  </si>
  <si>
    <t>Average of Average</t>
  </si>
  <si>
    <t>Standard Error</t>
    <phoneticPr fontId="1" type="noConversion"/>
  </si>
  <si>
    <t xml:space="preserve">Correct Response </t>
    <phoneticPr fontId="1" type="noConversion"/>
  </si>
  <si>
    <t xml:space="preserve">Incorrect Response </t>
    <phoneticPr fontId="1" type="noConversion"/>
  </si>
  <si>
    <t xml:space="preserve">No Response </t>
    <phoneticPr fontId="1" type="noConversion"/>
  </si>
  <si>
    <t xml:space="preserve">Correct Response </t>
    <phoneticPr fontId="1" type="noConversion"/>
  </si>
  <si>
    <t xml:space="preserve">Binomial Test </t>
    <phoneticPr fontId="1" type="noConversion"/>
  </si>
  <si>
    <t>W</t>
    <phoneticPr fontId="1" type="noConversion"/>
  </si>
  <si>
    <t>Wilcoxon Signed-Rank Test</t>
    <phoneticPr fontId="1" type="noConversion"/>
  </si>
  <si>
    <t xml:space="preserve">Trial 10   </t>
    <phoneticPr fontId="1" type="noConversion"/>
  </si>
  <si>
    <t xml:space="preserve">Animal   </t>
    <phoneticPr fontId="1" type="noConversion"/>
  </si>
  <si>
    <t xml:space="preserve">Trial 1   </t>
    <phoneticPr fontId="1" type="noConversion"/>
  </si>
  <si>
    <t xml:space="preserve">Trial 2   </t>
    <phoneticPr fontId="1" type="noConversion"/>
  </si>
  <si>
    <t xml:space="preserve">Trial 5   </t>
    <phoneticPr fontId="1" type="noConversion"/>
  </si>
  <si>
    <t xml:space="preserve">Trial 6   </t>
    <phoneticPr fontId="1" type="noConversion"/>
  </si>
  <si>
    <t xml:space="preserve">Trial 4   </t>
    <phoneticPr fontId="1" type="noConversion"/>
  </si>
  <si>
    <t xml:space="preserve">Trial 3   </t>
    <phoneticPr fontId="1" type="noConversion"/>
  </si>
  <si>
    <t xml:space="preserve">Trial 7   </t>
    <phoneticPr fontId="1" type="noConversion"/>
  </si>
  <si>
    <t xml:space="preserve">Trial 8   </t>
    <phoneticPr fontId="1" type="noConversion"/>
  </si>
  <si>
    <t xml:space="preserve">Trial 9   </t>
    <phoneticPr fontId="1" type="noConversion"/>
  </si>
  <si>
    <t xml:space="preserve">Correct   </t>
    <phoneticPr fontId="1" type="noConversion"/>
  </si>
  <si>
    <t xml:space="preserve">Incorrect   </t>
    <phoneticPr fontId="1" type="noConversion"/>
  </si>
  <si>
    <t xml:space="preserve">   Score:   </t>
    <phoneticPr fontId="1" type="noConversion"/>
  </si>
  <si>
    <t>P</t>
    <phoneticPr fontId="1" type="noConversion"/>
  </si>
  <si>
    <t>Z</t>
    <phoneticPr fontId="1" type="noConversion"/>
  </si>
  <si>
    <t>---</t>
    <phoneticPr fontId="1" type="noConversion"/>
  </si>
  <si>
    <t xml:space="preserve">Animal   </t>
    <phoneticPr fontId="1" type="noConversion"/>
  </si>
  <si>
    <t xml:space="preserve">Level   </t>
    <phoneticPr fontId="1" type="noConversion"/>
  </si>
  <si>
    <t xml:space="preserve">Average   </t>
    <phoneticPr fontId="1" type="noConversion"/>
  </si>
  <si>
    <t xml:space="preserve">Standard Error   </t>
    <phoneticPr fontId="1" type="noConversion"/>
  </si>
  <si>
    <t xml:space="preserve">No Response </t>
    <phoneticPr fontId="1" type="noConversion"/>
  </si>
  <si>
    <t xml:space="preserve">Incorrect Response </t>
    <phoneticPr fontId="1" type="noConversion"/>
  </si>
  <si>
    <t xml:space="preserve">Correct % </t>
    <phoneticPr fontId="1" type="noConversion"/>
  </si>
  <si>
    <t xml:space="preserve">Binomial Test </t>
    <phoneticPr fontId="1" type="noConversion"/>
  </si>
  <si>
    <t>---</t>
  </si>
  <si>
    <t>Correct %</t>
    <phoneticPr fontId="1" type="noConversion"/>
  </si>
  <si>
    <t>Varable:</t>
    <phoneticPr fontId="1" type="noConversion"/>
  </si>
  <si>
    <t>Varable:</t>
    <phoneticPr fontId="1" type="noConversion"/>
  </si>
  <si>
    <t>Normalized Average Score</t>
    <phoneticPr fontId="1" type="noConversion"/>
  </si>
  <si>
    <t>Anteriorly Occlusion</t>
    <phoneticPr fontId="1" type="noConversion"/>
  </si>
  <si>
    <t>Posteriorly Occlusion</t>
    <phoneticPr fontId="1" type="noConversion"/>
  </si>
  <si>
    <t>Partial Occlusion</t>
    <phoneticPr fontId="1" type="noConversion"/>
  </si>
  <si>
    <t xml:space="preserve">   Correct % during Training:   </t>
    <phoneticPr fontId="1" type="noConversion"/>
  </si>
  <si>
    <t>A1</t>
  </si>
  <si>
    <t>A2</t>
  </si>
  <si>
    <t>B1</t>
  </si>
  <si>
    <t>B8</t>
  </si>
  <si>
    <t>B9</t>
  </si>
  <si>
    <t>B10</t>
  </si>
  <si>
    <t>C1</t>
  </si>
  <si>
    <t>C2</t>
  </si>
  <si>
    <t>C4</t>
  </si>
  <si>
    <t>C5</t>
  </si>
  <si>
    <t>C6</t>
  </si>
  <si>
    <t>C7</t>
  </si>
  <si>
    <t>C8</t>
  </si>
  <si>
    <t xml:space="preserve">Day 1   </t>
    <phoneticPr fontId="1" type="noConversion"/>
  </si>
  <si>
    <t xml:space="preserve">Day 2   </t>
    <phoneticPr fontId="1" type="noConversion"/>
  </si>
  <si>
    <t xml:space="preserve">Day 3   </t>
    <phoneticPr fontId="1" type="noConversion"/>
  </si>
  <si>
    <t xml:space="preserve">Day 4   </t>
    <phoneticPr fontId="1" type="noConversion"/>
  </si>
  <si>
    <t xml:space="preserve">Day 5   </t>
    <phoneticPr fontId="1" type="noConversion"/>
  </si>
  <si>
    <t xml:space="preserve">Day 6   </t>
    <phoneticPr fontId="1" type="noConversion"/>
  </si>
  <si>
    <t xml:space="preserve">Day 7   </t>
    <phoneticPr fontId="1" type="noConversion"/>
  </si>
  <si>
    <t xml:space="preserve">Day 8   </t>
    <phoneticPr fontId="1" type="noConversion"/>
  </si>
  <si>
    <t xml:space="preserve">Day 9   </t>
    <phoneticPr fontId="1" type="noConversion"/>
  </si>
  <si>
    <t xml:space="preserve">Day 10   </t>
    <phoneticPr fontId="1" type="noConversion"/>
  </si>
  <si>
    <t xml:space="preserve">Day 11   </t>
    <phoneticPr fontId="1" type="noConversion"/>
  </si>
  <si>
    <t xml:space="preserve">Day 12   </t>
    <phoneticPr fontId="1" type="noConversion"/>
  </si>
  <si>
    <t xml:space="preserve">Day 13   </t>
    <phoneticPr fontId="1" type="noConversion"/>
  </si>
  <si>
    <t xml:space="preserve">Day 14   </t>
    <phoneticPr fontId="1" type="noConversion"/>
  </si>
  <si>
    <t xml:space="preserve">Day 15   </t>
    <phoneticPr fontId="1" type="noConversion"/>
  </si>
  <si>
    <t xml:space="preserve">Day 16   </t>
    <phoneticPr fontId="1" type="noConversion"/>
  </si>
  <si>
    <t xml:space="preserve">Day 17   </t>
    <phoneticPr fontId="1" type="noConversion"/>
  </si>
  <si>
    <t xml:space="preserve">Day 18   </t>
    <phoneticPr fontId="1" type="noConversion"/>
  </si>
  <si>
    <t xml:space="preserve">Day 19   </t>
    <phoneticPr fontId="1" type="noConversion"/>
  </si>
  <si>
    <t xml:space="preserve">Day 20   </t>
    <phoneticPr fontId="1" type="noConversion"/>
  </si>
  <si>
    <t xml:space="preserve">   5 trials per day</t>
    <phoneticPr fontId="1" type="noConversion"/>
  </si>
  <si>
    <t xml:space="preserve">Day 21   </t>
    <phoneticPr fontId="1" type="noConversion"/>
  </si>
  <si>
    <t xml:space="preserve">Day 22   </t>
    <phoneticPr fontId="1" type="noConversion"/>
  </si>
  <si>
    <t xml:space="preserve">Day 23   </t>
    <phoneticPr fontId="1" type="noConversion"/>
  </si>
  <si>
    <t xml:space="preserve">Day 24   </t>
    <phoneticPr fontId="1" type="noConversion"/>
  </si>
  <si>
    <t xml:space="preserve">Day 25   </t>
    <phoneticPr fontId="1" type="noConversion"/>
  </si>
  <si>
    <t xml:space="preserve">Day 26   </t>
    <phoneticPr fontId="1" type="noConversion"/>
  </si>
  <si>
    <t>Number of trials before reaching criteria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</si>
</sst>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"/>
    <numFmt numFmtId="177" formatCode="0.0"/>
  </numFmts>
  <fonts count="1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Calibri"/>
      <family val="2"/>
    </font>
    <font>
      <b/>
      <sz val="12"/>
      <color rgb="FFFFFFFF"/>
      <name val="Calibri"/>
      <family val="2"/>
    </font>
    <font>
      <sz val="9"/>
      <name val="新細明體"/>
      <family val="2"/>
      <charset val="136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</font>
    <font>
      <sz val="12"/>
      <name val="Calibri"/>
      <family val="2"/>
    </font>
    <font>
      <b/>
      <sz val="12"/>
      <color rgb="FF215967"/>
      <name val="Calibri"/>
      <family val="2"/>
    </font>
    <font>
      <b/>
      <sz val="12"/>
      <color rgb="FF974706"/>
      <name val="Calibri"/>
      <family val="2"/>
    </font>
    <font>
      <sz val="12"/>
      <color theme="1"/>
      <name val="新細明體"/>
      <family val="2"/>
      <charset val="136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FABF8F"/>
        <bgColor rgb="FF000000"/>
      </patternFill>
    </fill>
    <fill>
      <patternFill patternType="solid">
        <fgColor rgb="FF215967"/>
        <bgColor rgb="FF000000"/>
      </patternFill>
    </fill>
    <fill>
      <patternFill patternType="solid">
        <fgColor rgb="FF92CDDC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B7DEE8"/>
        <bgColor rgb="FF000000"/>
      </patternFill>
    </fill>
    <fill>
      <patternFill patternType="solid">
        <fgColor rgb="FFE26B0A"/>
        <bgColor rgb="FF000000"/>
      </patternFill>
    </fill>
    <fill>
      <patternFill patternType="solid">
        <fgColor rgb="FF974706"/>
        <bgColor rgb="FF000000"/>
      </patternFill>
    </fill>
    <fill>
      <patternFill patternType="solid">
        <fgColor rgb="FFDAEEF3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31869B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B2B2B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3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0" fontId="2" fillId="2" borderId="0" xfId="0" applyFont="1" applyFill="1">
      <alignment vertical="center"/>
    </xf>
    <xf numFmtId="0" fontId="5" fillId="11" borderId="1" xfId="0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2" fillId="2" borderId="1" xfId="0" quotePrefix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0" xfId="0" quotePrefix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2" fillId="15" borderId="0" xfId="0" applyFont="1" applyFill="1">
      <alignment vertical="center"/>
    </xf>
    <xf numFmtId="0" fontId="2" fillId="2" borderId="0" xfId="0" quotePrefix="1" applyFont="1" applyFill="1" applyBorder="1" applyAlignment="1">
      <alignment horizontal="center" vertical="center"/>
    </xf>
    <xf numFmtId="0" fontId="5" fillId="14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right" vertical="center"/>
    </xf>
    <xf numFmtId="0" fontId="8" fillId="2" borderId="2" xfId="0" quotePrefix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2" fillId="2" borderId="2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7" fillId="14" borderId="0" xfId="0" applyFont="1" applyFill="1" applyBorder="1" applyAlignment="1">
      <alignment horizontal="center" vertical="center"/>
    </xf>
    <xf numFmtId="0" fontId="7" fillId="2" borderId="0" xfId="0" quotePrefix="1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176" fontId="2" fillId="2" borderId="0" xfId="0" quotePrefix="1" applyNumberFormat="1" applyFont="1" applyFill="1" applyBorder="1" applyAlignment="1">
      <alignment horizontal="center" vertical="center"/>
    </xf>
    <xf numFmtId="1" fontId="2" fillId="2" borderId="0" xfId="0" quotePrefix="1" applyNumberFormat="1" applyFont="1" applyFill="1" applyBorder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right" vertical="center"/>
    </xf>
    <xf numFmtId="0" fontId="8" fillId="2" borderId="0" xfId="0" quotePrefix="1" applyFont="1" applyFill="1" applyBorder="1" applyAlignment="1">
      <alignment horizontal="center" vertical="center"/>
    </xf>
    <xf numFmtId="0" fontId="8" fillId="14" borderId="0" xfId="0" applyFont="1" applyFill="1" applyBorder="1" applyAlignment="1">
      <alignment horizontal="center" vertical="center"/>
    </xf>
    <xf numFmtId="176" fontId="9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176" fontId="10" fillId="2" borderId="0" xfId="0" applyNumberFormat="1" applyFont="1" applyFill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" fontId="2" fillId="2" borderId="0" xfId="0" applyNumberFormat="1" applyFont="1" applyFill="1" applyAlignment="1">
      <alignment horizontal="center" vertical="center"/>
    </xf>
    <xf numFmtId="9" fontId="2" fillId="2" borderId="0" xfId="1" applyFont="1" applyFill="1" applyBorder="1" applyAlignment="1">
      <alignment horizontal="center" vertical="center"/>
    </xf>
    <xf numFmtId="9" fontId="2" fillId="2" borderId="0" xfId="1" quotePrefix="1" applyFont="1" applyFill="1" applyBorder="1" applyAlignment="1">
      <alignment horizontal="center" vertical="center"/>
    </xf>
    <xf numFmtId="176" fontId="2" fillId="2" borderId="0" xfId="0" quotePrefix="1" applyNumberFormat="1" applyFont="1" applyFill="1" applyAlignment="1">
      <alignment horizontal="center" vertical="center"/>
    </xf>
    <xf numFmtId="176" fontId="2" fillId="2" borderId="0" xfId="0" applyNumberFormat="1" applyFont="1" applyFill="1">
      <alignment vertical="center"/>
    </xf>
    <xf numFmtId="176" fontId="8" fillId="2" borderId="0" xfId="0" applyNumberFormat="1" applyFont="1" applyFill="1" applyAlignment="1">
      <alignment horizontal="center" vertical="center"/>
    </xf>
    <xf numFmtId="176" fontId="8" fillId="2" borderId="0" xfId="0" quotePrefix="1" applyNumberFormat="1" applyFont="1" applyFill="1" applyBorder="1" applyAlignment="1">
      <alignment horizontal="center" vertical="center"/>
    </xf>
    <xf numFmtId="9" fontId="2" fillId="2" borderId="0" xfId="0" applyNumberFormat="1" applyFont="1" applyFill="1">
      <alignment vertical="center"/>
    </xf>
    <xf numFmtId="1" fontId="8" fillId="2" borderId="0" xfId="0" applyNumberFormat="1" applyFont="1" applyFill="1" applyAlignment="1">
      <alignment horizontal="center" vertical="center"/>
    </xf>
    <xf numFmtId="1" fontId="8" fillId="2" borderId="0" xfId="0" quotePrefix="1" applyNumberFormat="1" applyFont="1" applyFill="1" applyBorder="1" applyAlignment="1">
      <alignment horizontal="center" vertical="center"/>
    </xf>
    <xf numFmtId="176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9" fontId="2" fillId="2" borderId="1" xfId="1" applyFont="1" applyFill="1" applyBorder="1" applyAlignment="1">
      <alignment horizontal="center" vertical="center"/>
    </xf>
    <xf numFmtId="9" fontId="2" fillId="2" borderId="1" xfId="0" applyNumberFormat="1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9" fontId="2" fillId="2" borderId="1" xfId="1" quotePrefix="1" applyFont="1" applyFill="1" applyBorder="1" applyAlignment="1">
      <alignment horizontal="center" vertical="center"/>
    </xf>
    <xf numFmtId="176" fontId="8" fillId="2" borderId="1" xfId="0" quotePrefix="1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textRotation="45"/>
    </xf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0" fontId="8" fillId="14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7" fontId="8" fillId="2" borderId="1" xfId="0" applyNumberFormat="1" applyFont="1" applyFill="1" applyBorder="1" applyAlignment="1">
      <alignment horizontal="center"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colors>
    <mruColors>
      <color rgb="FF215967"/>
      <color rgb="FF974706"/>
      <color rgb="FFB2B2B2"/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29"/>
  <sheetViews>
    <sheetView tabSelected="1" zoomScaleNormal="100" workbookViewId="0"/>
  </sheetViews>
  <sheetFormatPr defaultColWidth="9" defaultRowHeight="15.75" x14ac:dyDescent="0.25"/>
  <cols>
    <col min="1" max="1" width="5.625" style="10" customWidth="1"/>
    <col min="2" max="2" width="10.875" style="10" customWidth="1"/>
    <col min="3" max="3" width="11.875" style="21" customWidth="1"/>
    <col min="4" max="19" width="9" style="20"/>
    <col min="20" max="16384" width="9" style="10"/>
  </cols>
  <sheetData>
    <row r="2" spans="1:19" x14ac:dyDescent="0.25">
      <c r="A2" s="22"/>
      <c r="B2" s="36" t="s">
        <v>69</v>
      </c>
    </row>
    <row r="3" spans="1:19" x14ac:dyDescent="0.25">
      <c r="B3" s="10" t="s">
        <v>103</v>
      </c>
      <c r="C3" s="10"/>
    </row>
    <row r="4" spans="1:19" x14ac:dyDescent="0.25">
      <c r="C4" s="10"/>
    </row>
    <row r="5" spans="1:19" x14ac:dyDescent="0.25">
      <c r="C5" s="21" t="s">
        <v>37</v>
      </c>
      <c r="D5" s="1" t="s">
        <v>70</v>
      </c>
      <c r="E5" s="1" t="s">
        <v>71</v>
      </c>
      <c r="F5" s="1" t="s">
        <v>72</v>
      </c>
      <c r="G5" s="1" t="s">
        <v>1</v>
      </c>
      <c r="H5" s="1" t="s">
        <v>2</v>
      </c>
      <c r="I5" s="1" t="s">
        <v>3</v>
      </c>
      <c r="J5" s="1" t="s">
        <v>73</v>
      </c>
      <c r="K5" s="1" t="s">
        <v>74</v>
      </c>
      <c r="L5" s="1" t="s">
        <v>75</v>
      </c>
      <c r="M5" s="1" t="s">
        <v>76</v>
      </c>
      <c r="N5" s="1" t="s">
        <v>77</v>
      </c>
      <c r="O5" s="1" t="s">
        <v>78</v>
      </c>
      <c r="P5" s="1" t="s">
        <v>79</v>
      </c>
      <c r="Q5" s="1" t="s">
        <v>80</v>
      </c>
      <c r="R5" s="1" t="s">
        <v>81</v>
      </c>
      <c r="S5" s="1" t="s">
        <v>82</v>
      </c>
    </row>
    <row r="6" spans="1:19" x14ac:dyDescent="0.25">
      <c r="C6" s="21" t="s">
        <v>83</v>
      </c>
      <c r="D6" s="16">
        <v>20</v>
      </c>
      <c r="E6" s="16">
        <v>0</v>
      </c>
      <c r="F6" s="16">
        <v>0</v>
      </c>
      <c r="G6" s="16">
        <v>20</v>
      </c>
      <c r="H6" s="16">
        <v>0</v>
      </c>
      <c r="I6" s="16">
        <v>0</v>
      </c>
      <c r="J6" s="16">
        <v>0</v>
      </c>
      <c r="K6" s="16">
        <v>80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</row>
    <row r="7" spans="1:19" x14ac:dyDescent="0.25">
      <c r="C7" s="21" t="s">
        <v>84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40</v>
      </c>
      <c r="J7" s="16">
        <v>0</v>
      </c>
      <c r="K7" s="16">
        <v>60</v>
      </c>
      <c r="L7" s="16">
        <v>20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20</v>
      </c>
      <c r="S7" s="16">
        <v>0</v>
      </c>
    </row>
    <row r="8" spans="1:19" x14ac:dyDescent="0.25">
      <c r="C8" s="21" t="s">
        <v>85</v>
      </c>
      <c r="D8" s="16">
        <v>0</v>
      </c>
      <c r="E8" s="16">
        <v>0</v>
      </c>
      <c r="F8" s="16">
        <v>60</v>
      </c>
      <c r="G8" s="16">
        <v>0</v>
      </c>
      <c r="H8" s="16">
        <v>0</v>
      </c>
      <c r="I8" s="16">
        <v>40</v>
      </c>
      <c r="J8" s="16">
        <v>80</v>
      </c>
      <c r="K8" s="16">
        <v>20</v>
      </c>
      <c r="L8" s="16">
        <v>60</v>
      </c>
      <c r="M8" s="16">
        <v>20</v>
      </c>
      <c r="N8" s="16">
        <v>0</v>
      </c>
      <c r="O8" s="16">
        <v>0</v>
      </c>
      <c r="P8" s="16">
        <v>20</v>
      </c>
      <c r="Q8" s="16">
        <v>0</v>
      </c>
      <c r="R8" s="16">
        <v>0</v>
      </c>
      <c r="S8" s="16">
        <v>20</v>
      </c>
    </row>
    <row r="9" spans="1:19" x14ac:dyDescent="0.25">
      <c r="C9" s="21" t="s">
        <v>86</v>
      </c>
      <c r="D9" s="16">
        <v>0</v>
      </c>
      <c r="E9" s="16">
        <v>60</v>
      </c>
      <c r="F9" s="16">
        <v>60</v>
      </c>
      <c r="G9" s="16">
        <v>0</v>
      </c>
      <c r="H9" s="16">
        <v>0</v>
      </c>
      <c r="I9" s="16">
        <v>60</v>
      </c>
      <c r="J9" s="16">
        <v>80</v>
      </c>
      <c r="K9" s="16">
        <v>20</v>
      </c>
      <c r="L9" s="16">
        <v>100</v>
      </c>
      <c r="M9" s="16">
        <v>40</v>
      </c>
      <c r="N9" s="16">
        <v>0</v>
      </c>
      <c r="O9" s="16">
        <v>0</v>
      </c>
      <c r="P9" s="16">
        <v>0</v>
      </c>
      <c r="Q9" s="16">
        <v>20</v>
      </c>
      <c r="R9" s="16">
        <v>0</v>
      </c>
      <c r="S9" s="16">
        <v>0</v>
      </c>
    </row>
    <row r="10" spans="1:19" x14ac:dyDescent="0.25">
      <c r="C10" s="21" t="s">
        <v>87</v>
      </c>
      <c r="D10" s="16">
        <v>20</v>
      </c>
      <c r="E10" s="16">
        <v>60</v>
      </c>
      <c r="F10" s="16">
        <v>0</v>
      </c>
      <c r="G10" s="16">
        <v>0</v>
      </c>
      <c r="H10" s="16">
        <v>20</v>
      </c>
      <c r="I10" s="16">
        <v>20</v>
      </c>
      <c r="J10" s="16"/>
      <c r="K10" s="16">
        <v>0</v>
      </c>
      <c r="L10" s="16">
        <v>80</v>
      </c>
      <c r="M10" s="16">
        <v>20</v>
      </c>
      <c r="N10" s="16">
        <v>0</v>
      </c>
      <c r="O10" s="16">
        <v>0</v>
      </c>
      <c r="P10" s="16">
        <v>20</v>
      </c>
      <c r="Q10" s="16">
        <v>0</v>
      </c>
      <c r="R10" s="16">
        <v>60</v>
      </c>
      <c r="S10" s="16">
        <v>0</v>
      </c>
    </row>
    <row r="11" spans="1:19" x14ac:dyDescent="0.25">
      <c r="C11" s="21" t="s">
        <v>88</v>
      </c>
      <c r="D11" s="16">
        <v>20</v>
      </c>
      <c r="E11" s="16">
        <v>80</v>
      </c>
      <c r="F11" s="16">
        <v>20</v>
      </c>
      <c r="G11" s="16">
        <v>0</v>
      </c>
      <c r="H11" s="16">
        <v>20</v>
      </c>
      <c r="I11" s="16">
        <v>40</v>
      </c>
      <c r="J11" s="16"/>
      <c r="K11" s="16">
        <v>40</v>
      </c>
      <c r="L11" s="16"/>
      <c r="M11" s="16">
        <v>60</v>
      </c>
      <c r="N11" s="16">
        <v>0</v>
      </c>
      <c r="O11" s="16">
        <v>0</v>
      </c>
      <c r="P11" s="16">
        <v>0</v>
      </c>
      <c r="Q11" s="16">
        <v>0</v>
      </c>
      <c r="R11" s="16">
        <v>40</v>
      </c>
      <c r="S11" s="16">
        <v>0</v>
      </c>
    </row>
    <row r="12" spans="1:19" x14ac:dyDescent="0.25">
      <c r="C12" s="21" t="s">
        <v>89</v>
      </c>
      <c r="D12" s="16">
        <v>0</v>
      </c>
      <c r="E12" s="16">
        <v>40</v>
      </c>
      <c r="F12" s="16">
        <v>60</v>
      </c>
      <c r="G12" s="16">
        <v>0</v>
      </c>
      <c r="H12" s="16">
        <v>0</v>
      </c>
      <c r="I12" s="16">
        <v>40</v>
      </c>
      <c r="J12" s="16"/>
      <c r="K12" s="16">
        <v>20</v>
      </c>
      <c r="L12" s="16"/>
      <c r="M12" s="16">
        <v>100</v>
      </c>
      <c r="N12" s="16">
        <v>0</v>
      </c>
      <c r="O12" s="16">
        <v>0</v>
      </c>
      <c r="P12" s="16">
        <v>0</v>
      </c>
      <c r="Q12" s="16">
        <v>0</v>
      </c>
      <c r="R12" s="16">
        <v>60</v>
      </c>
      <c r="S12" s="16">
        <v>70</v>
      </c>
    </row>
    <row r="13" spans="1:19" x14ac:dyDescent="0.25">
      <c r="C13" s="21" t="s">
        <v>90</v>
      </c>
      <c r="D13" s="16">
        <v>0</v>
      </c>
      <c r="E13" s="16">
        <v>40</v>
      </c>
      <c r="F13" s="16">
        <v>60</v>
      </c>
      <c r="G13" s="16">
        <v>0</v>
      </c>
      <c r="H13" s="16">
        <v>0</v>
      </c>
      <c r="I13" s="16">
        <v>60</v>
      </c>
      <c r="J13" s="16"/>
      <c r="K13" s="16">
        <v>0</v>
      </c>
      <c r="L13" s="16"/>
      <c r="M13" s="16">
        <v>100</v>
      </c>
      <c r="N13" s="16">
        <v>0</v>
      </c>
      <c r="O13" s="16">
        <v>40</v>
      </c>
      <c r="P13" s="16">
        <v>0</v>
      </c>
      <c r="Q13" s="16">
        <v>0</v>
      </c>
      <c r="R13" s="16">
        <v>80</v>
      </c>
      <c r="S13" s="16">
        <v>0</v>
      </c>
    </row>
    <row r="14" spans="1:19" x14ac:dyDescent="0.25">
      <c r="C14" s="21" t="s">
        <v>91</v>
      </c>
      <c r="D14" s="16">
        <v>0</v>
      </c>
      <c r="E14" s="16">
        <v>20</v>
      </c>
      <c r="F14" s="16">
        <v>80</v>
      </c>
      <c r="G14" s="16">
        <v>20</v>
      </c>
      <c r="H14" s="16">
        <v>0</v>
      </c>
      <c r="I14" s="16">
        <v>60</v>
      </c>
      <c r="J14" s="16"/>
      <c r="K14" s="16">
        <v>20</v>
      </c>
      <c r="L14" s="16"/>
      <c r="M14" s="16"/>
      <c r="N14" s="16">
        <v>20</v>
      </c>
      <c r="O14" s="16">
        <v>40</v>
      </c>
      <c r="P14" s="16">
        <v>0</v>
      </c>
      <c r="Q14" s="16">
        <v>0</v>
      </c>
      <c r="R14" s="16">
        <v>100</v>
      </c>
      <c r="S14" s="16">
        <v>0</v>
      </c>
    </row>
    <row r="15" spans="1:19" x14ac:dyDescent="0.25">
      <c r="C15" s="21" t="s">
        <v>92</v>
      </c>
      <c r="D15" s="16">
        <v>80</v>
      </c>
      <c r="E15" s="16">
        <v>40</v>
      </c>
      <c r="F15" s="16">
        <v>100</v>
      </c>
      <c r="G15" s="16">
        <v>40</v>
      </c>
      <c r="H15" s="16">
        <v>0</v>
      </c>
      <c r="I15" s="16">
        <v>80</v>
      </c>
      <c r="J15" s="16"/>
      <c r="K15" s="16">
        <v>60</v>
      </c>
      <c r="L15" s="16"/>
      <c r="M15" s="16"/>
      <c r="N15" s="16">
        <v>0</v>
      </c>
      <c r="O15" s="16">
        <v>0</v>
      </c>
      <c r="P15" s="16">
        <v>100</v>
      </c>
      <c r="Q15" s="16">
        <v>20</v>
      </c>
      <c r="R15" s="16"/>
      <c r="S15" s="16">
        <v>0</v>
      </c>
    </row>
    <row r="16" spans="1:19" x14ac:dyDescent="0.25">
      <c r="C16" s="21" t="s">
        <v>93</v>
      </c>
      <c r="D16" s="16">
        <v>40</v>
      </c>
      <c r="E16" s="16">
        <v>80</v>
      </c>
      <c r="F16" s="16"/>
      <c r="G16" s="16">
        <v>60</v>
      </c>
      <c r="H16" s="16">
        <v>0</v>
      </c>
      <c r="I16" s="16">
        <v>60</v>
      </c>
      <c r="J16" s="16"/>
      <c r="K16" s="16">
        <v>60</v>
      </c>
      <c r="L16" s="16"/>
      <c r="M16" s="16"/>
      <c r="N16" s="16">
        <v>20</v>
      </c>
      <c r="O16" s="16">
        <v>20</v>
      </c>
      <c r="P16" s="16">
        <v>100</v>
      </c>
      <c r="Q16" s="16">
        <v>0</v>
      </c>
      <c r="R16" s="16"/>
      <c r="S16" s="16">
        <v>20</v>
      </c>
    </row>
    <row r="17" spans="3:19" x14ac:dyDescent="0.25">
      <c r="C17" s="21" t="s">
        <v>94</v>
      </c>
      <c r="D17" s="16">
        <v>80</v>
      </c>
      <c r="E17" s="16">
        <v>40</v>
      </c>
      <c r="F17" s="16"/>
      <c r="G17" s="16">
        <v>60</v>
      </c>
      <c r="H17" s="16">
        <v>0</v>
      </c>
      <c r="I17" s="16">
        <v>60</v>
      </c>
      <c r="J17" s="16"/>
      <c r="K17" s="16">
        <v>40</v>
      </c>
      <c r="L17" s="16"/>
      <c r="M17" s="16"/>
      <c r="N17" s="16">
        <v>60</v>
      </c>
      <c r="O17" s="16">
        <v>0</v>
      </c>
      <c r="P17" s="16"/>
      <c r="Q17" s="16">
        <v>0</v>
      </c>
      <c r="R17" s="16"/>
      <c r="S17" s="16">
        <v>80</v>
      </c>
    </row>
    <row r="18" spans="3:19" x14ac:dyDescent="0.25">
      <c r="C18" s="21" t="s">
        <v>95</v>
      </c>
      <c r="D18" s="16">
        <v>60</v>
      </c>
      <c r="E18" s="16">
        <v>60</v>
      </c>
      <c r="F18" s="16"/>
      <c r="G18" s="16">
        <v>60</v>
      </c>
      <c r="H18" s="16">
        <v>0</v>
      </c>
      <c r="I18" s="16">
        <v>100</v>
      </c>
      <c r="J18" s="16"/>
      <c r="K18" s="16">
        <v>40</v>
      </c>
      <c r="L18" s="16"/>
      <c r="M18" s="16"/>
      <c r="N18" s="16">
        <v>80</v>
      </c>
      <c r="O18" s="16">
        <v>40</v>
      </c>
      <c r="P18" s="16"/>
      <c r="Q18" s="16">
        <v>20</v>
      </c>
      <c r="R18" s="16"/>
      <c r="S18" s="16">
        <v>100</v>
      </c>
    </row>
    <row r="19" spans="3:19" x14ac:dyDescent="0.25">
      <c r="C19" s="21" t="s">
        <v>96</v>
      </c>
      <c r="D19" s="16">
        <v>40</v>
      </c>
      <c r="E19" s="16">
        <v>60</v>
      </c>
      <c r="F19" s="16"/>
      <c r="G19" s="16">
        <v>60</v>
      </c>
      <c r="H19" s="16">
        <v>40</v>
      </c>
      <c r="I19" s="16">
        <v>60</v>
      </c>
      <c r="J19" s="16"/>
      <c r="K19" s="16">
        <v>80</v>
      </c>
      <c r="L19" s="16"/>
      <c r="M19" s="16"/>
      <c r="N19" s="16">
        <v>60</v>
      </c>
      <c r="O19" s="16">
        <v>0</v>
      </c>
      <c r="P19" s="16"/>
      <c r="Q19" s="16">
        <v>0</v>
      </c>
      <c r="R19" s="16"/>
      <c r="S19" s="16"/>
    </row>
    <row r="20" spans="3:19" x14ac:dyDescent="0.25">
      <c r="C20" s="21" t="s">
        <v>97</v>
      </c>
      <c r="D20" s="16">
        <v>100</v>
      </c>
      <c r="E20" s="16">
        <v>60</v>
      </c>
      <c r="F20" s="16"/>
      <c r="G20" s="16">
        <v>60</v>
      </c>
      <c r="H20" s="16">
        <v>0</v>
      </c>
      <c r="I20" s="16">
        <v>40</v>
      </c>
      <c r="J20" s="16"/>
      <c r="K20" s="16">
        <v>60</v>
      </c>
      <c r="L20" s="16"/>
      <c r="M20" s="16"/>
      <c r="N20" s="16">
        <v>20</v>
      </c>
      <c r="O20" s="16">
        <v>20</v>
      </c>
      <c r="P20" s="16"/>
      <c r="Q20" s="16">
        <v>0</v>
      </c>
      <c r="R20" s="16"/>
      <c r="S20" s="16"/>
    </row>
    <row r="21" spans="3:19" x14ac:dyDescent="0.25">
      <c r="C21" s="21" t="s">
        <v>98</v>
      </c>
      <c r="D21" s="16">
        <v>100</v>
      </c>
      <c r="E21" s="16">
        <v>80</v>
      </c>
      <c r="F21" s="16"/>
      <c r="G21" s="16">
        <v>80</v>
      </c>
      <c r="H21" s="16">
        <v>40</v>
      </c>
      <c r="I21" s="16">
        <v>60</v>
      </c>
      <c r="J21" s="16"/>
      <c r="K21" s="16">
        <v>20</v>
      </c>
      <c r="L21" s="16"/>
      <c r="M21" s="16"/>
      <c r="N21" s="16">
        <v>0</v>
      </c>
      <c r="O21" s="16">
        <v>60</v>
      </c>
      <c r="P21" s="16"/>
      <c r="Q21" s="16">
        <v>0</v>
      </c>
      <c r="R21" s="16"/>
      <c r="S21" s="16"/>
    </row>
    <row r="22" spans="3:19" x14ac:dyDescent="0.25">
      <c r="C22" s="21" t="s">
        <v>99</v>
      </c>
      <c r="D22" s="16"/>
      <c r="E22" s="16">
        <v>50</v>
      </c>
      <c r="F22" s="16"/>
      <c r="G22" s="16">
        <v>100</v>
      </c>
      <c r="H22" s="16">
        <v>80</v>
      </c>
      <c r="I22" s="16">
        <v>0</v>
      </c>
      <c r="J22" s="16"/>
      <c r="K22" s="16">
        <v>80</v>
      </c>
      <c r="L22" s="16"/>
      <c r="M22" s="16"/>
      <c r="N22" s="16">
        <v>0</v>
      </c>
      <c r="O22" s="16">
        <v>80</v>
      </c>
      <c r="P22" s="16"/>
      <c r="Q22" s="16">
        <v>20</v>
      </c>
      <c r="R22" s="16"/>
      <c r="S22" s="16"/>
    </row>
    <row r="23" spans="3:19" x14ac:dyDescent="0.25">
      <c r="C23" s="21" t="s">
        <v>100</v>
      </c>
      <c r="D23" s="16"/>
      <c r="E23" s="16">
        <v>40</v>
      </c>
      <c r="F23" s="16"/>
      <c r="G23" s="16"/>
      <c r="H23" s="16">
        <v>100</v>
      </c>
      <c r="I23" s="16">
        <v>80</v>
      </c>
      <c r="J23" s="16"/>
      <c r="K23" s="16">
        <v>80</v>
      </c>
      <c r="L23" s="16"/>
      <c r="M23" s="16"/>
      <c r="N23" s="16">
        <v>0</v>
      </c>
      <c r="O23" s="16">
        <v>80</v>
      </c>
      <c r="P23" s="16"/>
      <c r="Q23" s="16">
        <v>0</v>
      </c>
      <c r="R23" s="16"/>
      <c r="S23" s="16"/>
    </row>
    <row r="24" spans="3:19" x14ac:dyDescent="0.25">
      <c r="C24" s="21" t="s">
        <v>101</v>
      </c>
      <c r="D24" s="16"/>
      <c r="E24" s="16">
        <v>60</v>
      </c>
      <c r="F24" s="16"/>
      <c r="G24" s="16"/>
      <c r="H24" s="16"/>
      <c r="I24" s="16">
        <v>80</v>
      </c>
      <c r="J24" s="16"/>
      <c r="K24" s="16"/>
      <c r="L24" s="16"/>
      <c r="M24" s="16"/>
      <c r="N24" s="16">
        <v>60</v>
      </c>
      <c r="O24" s="16"/>
      <c r="P24" s="16"/>
      <c r="Q24" s="16">
        <v>0</v>
      </c>
      <c r="R24" s="16"/>
      <c r="S24" s="16"/>
    </row>
    <row r="25" spans="3:19" x14ac:dyDescent="0.25">
      <c r="C25" s="21" t="s">
        <v>102</v>
      </c>
      <c r="D25" s="16"/>
      <c r="E25" s="16">
        <v>100</v>
      </c>
      <c r="F25" s="16"/>
      <c r="G25" s="16"/>
      <c r="H25" s="16"/>
      <c r="I25" s="16"/>
      <c r="J25" s="16"/>
      <c r="K25" s="16"/>
      <c r="L25" s="16"/>
      <c r="M25" s="16"/>
      <c r="N25" s="16">
        <v>40</v>
      </c>
      <c r="O25" s="16"/>
      <c r="P25" s="16"/>
      <c r="Q25" s="16">
        <v>0</v>
      </c>
      <c r="R25" s="16"/>
      <c r="S25" s="16"/>
    </row>
    <row r="26" spans="3:19" x14ac:dyDescent="0.25">
      <c r="C26" s="21" t="s">
        <v>104</v>
      </c>
      <c r="D26" s="16"/>
      <c r="E26" s="16">
        <v>80</v>
      </c>
      <c r="F26" s="16"/>
      <c r="G26" s="16"/>
      <c r="H26" s="16"/>
      <c r="I26" s="16"/>
      <c r="J26" s="16"/>
      <c r="K26" s="16"/>
      <c r="L26" s="16"/>
      <c r="M26" s="16"/>
      <c r="N26" s="16">
        <v>80</v>
      </c>
      <c r="O26" s="16"/>
      <c r="P26" s="16"/>
      <c r="Q26" s="16">
        <v>0</v>
      </c>
      <c r="R26" s="16"/>
      <c r="S26" s="16"/>
    </row>
    <row r="27" spans="3:19" x14ac:dyDescent="0.25">
      <c r="C27" s="21" t="s">
        <v>105</v>
      </c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>
        <v>100</v>
      </c>
      <c r="O27" s="16"/>
      <c r="P27" s="16"/>
      <c r="Q27" s="16">
        <v>0</v>
      </c>
      <c r="R27" s="16"/>
      <c r="S27" s="16"/>
    </row>
    <row r="28" spans="3:19" x14ac:dyDescent="0.25">
      <c r="C28" s="21" t="s">
        <v>106</v>
      </c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>
        <v>0</v>
      </c>
      <c r="R28" s="16"/>
      <c r="S28" s="16"/>
    </row>
    <row r="29" spans="3:19" x14ac:dyDescent="0.25">
      <c r="C29" s="21" t="s">
        <v>107</v>
      </c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>
        <v>60</v>
      </c>
      <c r="R29" s="16"/>
      <c r="S29" s="16"/>
    </row>
    <row r="30" spans="3:19" x14ac:dyDescent="0.25">
      <c r="C30" s="21" t="s">
        <v>108</v>
      </c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>
        <v>100</v>
      </c>
      <c r="R30" s="16"/>
      <c r="S30" s="16"/>
    </row>
    <row r="31" spans="3:19" x14ac:dyDescent="0.25">
      <c r="C31" s="21" t="s">
        <v>109</v>
      </c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>
        <v>100</v>
      </c>
      <c r="R31" s="16"/>
      <c r="S31" s="16"/>
    </row>
    <row r="32" spans="3:19" x14ac:dyDescent="0.25">
      <c r="C32" s="10"/>
    </row>
    <row r="33" spans="2:19" ht="34.5" customHeight="1" x14ac:dyDescent="0.25">
      <c r="B33" s="71" t="s">
        <v>110</v>
      </c>
      <c r="C33" s="71"/>
      <c r="D33" s="20">
        <v>80</v>
      </c>
      <c r="E33" s="20">
        <v>105</v>
      </c>
      <c r="F33" s="20">
        <v>50</v>
      </c>
      <c r="G33" s="20">
        <v>85</v>
      </c>
      <c r="H33" s="20">
        <v>90</v>
      </c>
      <c r="I33" s="20">
        <v>95</v>
      </c>
      <c r="J33" s="20">
        <v>20</v>
      </c>
      <c r="K33" s="20">
        <v>90</v>
      </c>
      <c r="L33" s="20">
        <v>25</v>
      </c>
      <c r="M33" s="20">
        <v>40</v>
      </c>
      <c r="N33" s="20">
        <v>110</v>
      </c>
      <c r="O33" s="20">
        <v>90</v>
      </c>
      <c r="P33" s="20">
        <v>55</v>
      </c>
      <c r="Q33" s="20">
        <v>130</v>
      </c>
      <c r="R33" s="20">
        <v>45</v>
      </c>
      <c r="S33" s="20">
        <v>65</v>
      </c>
    </row>
    <row r="34" spans="2:19" x14ac:dyDescent="0.25">
      <c r="C34" s="10"/>
    </row>
    <row r="35" spans="2:19" x14ac:dyDescent="0.25">
      <c r="C35" s="10"/>
    </row>
    <row r="36" spans="2:19" x14ac:dyDescent="0.25">
      <c r="C36" s="10"/>
    </row>
    <row r="37" spans="2:19" x14ac:dyDescent="0.25">
      <c r="C37" s="10"/>
    </row>
    <row r="38" spans="2:19" x14ac:dyDescent="0.25">
      <c r="C38" s="10"/>
    </row>
    <row r="39" spans="2:19" x14ac:dyDescent="0.25">
      <c r="C39" s="10"/>
    </row>
    <row r="40" spans="2:19" x14ac:dyDescent="0.25">
      <c r="C40" s="10"/>
    </row>
    <row r="41" spans="2:19" x14ac:dyDescent="0.25">
      <c r="C41" s="10"/>
    </row>
    <row r="42" spans="2:19" x14ac:dyDescent="0.25">
      <c r="C42" s="10"/>
    </row>
    <row r="43" spans="2:19" x14ac:dyDescent="0.25">
      <c r="C43" s="10"/>
    </row>
    <row r="44" spans="2:19" x14ac:dyDescent="0.25">
      <c r="C44" s="10"/>
    </row>
    <row r="45" spans="2:19" x14ac:dyDescent="0.25">
      <c r="C45" s="10"/>
    </row>
    <row r="46" spans="2:19" x14ac:dyDescent="0.25">
      <c r="C46" s="10"/>
    </row>
    <row r="47" spans="2:19" x14ac:dyDescent="0.25">
      <c r="C47" s="10"/>
    </row>
    <row r="48" spans="2:19" x14ac:dyDescent="0.25">
      <c r="C48" s="10"/>
    </row>
    <row r="49" spans="3:3" x14ac:dyDescent="0.25">
      <c r="C49" s="10"/>
    </row>
    <row r="50" spans="3:3" x14ac:dyDescent="0.25">
      <c r="C50" s="10"/>
    </row>
    <row r="51" spans="3:3" x14ac:dyDescent="0.25">
      <c r="C51" s="10"/>
    </row>
    <row r="52" spans="3:3" x14ac:dyDescent="0.25">
      <c r="C52" s="10"/>
    </row>
    <row r="53" spans="3:3" x14ac:dyDescent="0.25">
      <c r="C53" s="10"/>
    </row>
    <row r="54" spans="3:3" x14ac:dyDescent="0.25">
      <c r="C54" s="10"/>
    </row>
    <row r="55" spans="3:3" x14ac:dyDescent="0.25">
      <c r="C55" s="10"/>
    </row>
    <row r="56" spans="3:3" x14ac:dyDescent="0.25">
      <c r="C56" s="10"/>
    </row>
    <row r="57" spans="3:3" x14ac:dyDescent="0.25">
      <c r="C57" s="10"/>
    </row>
    <row r="58" spans="3:3" x14ac:dyDescent="0.25">
      <c r="C58" s="10"/>
    </row>
    <row r="59" spans="3:3" x14ac:dyDescent="0.25">
      <c r="C59" s="10"/>
    </row>
    <row r="60" spans="3:3" x14ac:dyDescent="0.25">
      <c r="C60" s="10"/>
    </row>
    <row r="61" spans="3:3" x14ac:dyDescent="0.25">
      <c r="C61" s="10"/>
    </row>
    <row r="62" spans="3:3" x14ac:dyDescent="0.25">
      <c r="C62" s="10"/>
    </row>
    <row r="63" spans="3:3" x14ac:dyDescent="0.25">
      <c r="C63" s="10"/>
    </row>
    <row r="64" spans="3:3" x14ac:dyDescent="0.25">
      <c r="C64" s="10"/>
    </row>
    <row r="65" spans="3:3" x14ac:dyDescent="0.25">
      <c r="C65" s="10"/>
    </row>
    <row r="66" spans="3:3" x14ac:dyDescent="0.25">
      <c r="C66" s="10"/>
    </row>
    <row r="67" spans="3:3" x14ac:dyDescent="0.25">
      <c r="C67" s="10"/>
    </row>
    <row r="68" spans="3:3" x14ac:dyDescent="0.25">
      <c r="C68" s="10"/>
    </row>
    <row r="69" spans="3:3" x14ac:dyDescent="0.25">
      <c r="C69" s="10"/>
    </row>
    <row r="70" spans="3:3" x14ac:dyDescent="0.25">
      <c r="C70" s="10"/>
    </row>
    <row r="71" spans="3:3" x14ac:dyDescent="0.25">
      <c r="C71" s="10"/>
    </row>
    <row r="72" spans="3:3" x14ac:dyDescent="0.25">
      <c r="C72" s="10"/>
    </row>
    <row r="73" spans="3:3" x14ac:dyDescent="0.25">
      <c r="C73" s="10"/>
    </row>
    <row r="74" spans="3:3" x14ac:dyDescent="0.25">
      <c r="C74" s="10"/>
    </row>
    <row r="75" spans="3:3" x14ac:dyDescent="0.25">
      <c r="C75" s="10"/>
    </row>
    <row r="76" spans="3:3" x14ac:dyDescent="0.25">
      <c r="C76" s="10"/>
    </row>
    <row r="77" spans="3:3" x14ac:dyDescent="0.25">
      <c r="C77" s="10"/>
    </row>
    <row r="78" spans="3:3" x14ac:dyDescent="0.25">
      <c r="C78" s="10"/>
    </row>
    <row r="79" spans="3:3" x14ac:dyDescent="0.25">
      <c r="C79" s="10"/>
    </row>
    <row r="80" spans="3:3" x14ac:dyDescent="0.25">
      <c r="C80" s="10"/>
    </row>
    <row r="81" spans="3:3" x14ac:dyDescent="0.25">
      <c r="C81" s="10"/>
    </row>
    <row r="82" spans="3:3" x14ac:dyDescent="0.25">
      <c r="C82" s="10"/>
    </row>
    <row r="83" spans="3:3" x14ac:dyDescent="0.25">
      <c r="C83" s="10"/>
    </row>
    <row r="84" spans="3:3" x14ac:dyDescent="0.25">
      <c r="C84" s="10"/>
    </row>
    <row r="85" spans="3:3" x14ac:dyDescent="0.25">
      <c r="C85" s="10"/>
    </row>
    <row r="86" spans="3:3" x14ac:dyDescent="0.25">
      <c r="C86" s="10"/>
    </row>
    <row r="87" spans="3:3" x14ac:dyDescent="0.25">
      <c r="C87" s="10"/>
    </row>
    <row r="88" spans="3:3" x14ac:dyDescent="0.25">
      <c r="C88" s="10"/>
    </row>
    <row r="89" spans="3:3" x14ac:dyDescent="0.25">
      <c r="C89" s="10"/>
    </row>
    <row r="90" spans="3:3" x14ac:dyDescent="0.25">
      <c r="C90" s="10"/>
    </row>
    <row r="91" spans="3:3" x14ac:dyDescent="0.25">
      <c r="C91" s="10"/>
    </row>
    <row r="92" spans="3:3" x14ac:dyDescent="0.25">
      <c r="C92" s="10"/>
    </row>
    <row r="93" spans="3:3" x14ac:dyDescent="0.25">
      <c r="C93" s="10"/>
    </row>
    <row r="94" spans="3:3" x14ac:dyDescent="0.25">
      <c r="C94" s="10"/>
    </row>
    <row r="95" spans="3:3" x14ac:dyDescent="0.25">
      <c r="C95" s="10"/>
    </row>
    <row r="96" spans="3:3" x14ac:dyDescent="0.25">
      <c r="C96" s="10"/>
    </row>
    <row r="97" spans="3:3" x14ac:dyDescent="0.25">
      <c r="C97" s="10"/>
    </row>
    <row r="98" spans="3:3" x14ac:dyDescent="0.25">
      <c r="C98" s="10"/>
    </row>
    <row r="99" spans="3:3" x14ac:dyDescent="0.25">
      <c r="C99" s="10"/>
    </row>
    <row r="100" spans="3:3" x14ac:dyDescent="0.25">
      <c r="C100" s="10"/>
    </row>
    <row r="101" spans="3:3" x14ac:dyDescent="0.25">
      <c r="C101" s="10"/>
    </row>
    <row r="102" spans="3:3" x14ac:dyDescent="0.25">
      <c r="C102" s="10"/>
    </row>
    <row r="103" spans="3:3" x14ac:dyDescent="0.25">
      <c r="C103" s="10"/>
    </row>
    <row r="104" spans="3:3" x14ac:dyDescent="0.25">
      <c r="C104" s="10"/>
    </row>
    <row r="105" spans="3:3" x14ac:dyDescent="0.25">
      <c r="C105" s="10"/>
    </row>
    <row r="106" spans="3:3" x14ac:dyDescent="0.25">
      <c r="C106" s="10"/>
    </row>
    <row r="107" spans="3:3" x14ac:dyDescent="0.25">
      <c r="C107" s="10"/>
    </row>
    <row r="108" spans="3:3" x14ac:dyDescent="0.25">
      <c r="C108" s="10"/>
    </row>
    <row r="109" spans="3:3" x14ac:dyDescent="0.25">
      <c r="C109" s="10"/>
    </row>
    <row r="110" spans="3:3" x14ac:dyDescent="0.25">
      <c r="C110" s="10"/>
    </row>
    <row r="111" spans="3:3" x14ac:dyDescent="0.25">
      <c r="C111" s="10"/>
    </row>
    <row r="112" spans="3:3" x14ac:dyDescent="0.25">
      <c r="C112" s="10"/>
    </row>
    <row r="113" spans="3:3" x14ac:dyDescent="0.25">
      <c r="C113" s="10"/>
    </row>
    <row r="114" spans="3:3" x14ac:dyDescent="0.25">
      <c r="C114" s="10"/>
    </row>
    <row r="115" spans="3:3" x14ac:dyDescent="0.25">
      <c r="C115" s="10"/>
    </row>
    <row r="116" spans="3:3" x14ac:dyDescent="0.25">
      <c r="C116" s="10"/>
    </row>
    <row r="117" spans="3:3" x14ac:dyDescent="0.25">
      <c r="C117" s="10"/>
    </row>
    <row r="118" spans="3:3" x14ac:dyDescent="0.25">
      <c r="C118" s="10"/>
    </row>
    <row r="119" spans="3:3" x14ac:dyDescent="0.25">
      <c r="C119" s="10"/>
    </row>
    <row r="120" spans="3:3" x14ac:dyDescent="0.25">
      <c r="C120" s="10"/>
    </row>
    <row r="121" spans="3:3" x14ac:dyDescent="0.25">
      <c r="C121" s="10"/>
    </row>
    <row r="122" spans="3:3" x14ac:dyDescent="0.25">
      <c r="C122" s="10"/>
    </row>
    <row r="123" spans="3:3" x14ac:dyDescent="0.25">
      <c r="C123" s="10"/>
    </row>
    <row r="124" spans="3:3" x14ac:dyDescent="0.25">
      <c r="C124" s="10"/>
    </row>
    <row r="125" spans="3:3" x14ac:dyDescent="0.25">
      <c r="C125" s="10"/>
    </row>
    <row r="126" spans="3:3" x14ac:dyDescent="0.25">
      <c r="C126" s="10"/>
    </row>
    <row r="127" spans="3:3" x14ac:dyDescent="0.25">
      <c r="C127" s="10"/>
    </row>
    <row r="128" spans="3:3" x14ac:dyDescent="0.25">
      <c r="C128" s="10"/>
    </row>
    <row r="129" spans="3:3" x14ac:dyDescent="0.25">
      <c r="C129" s="10"/>
    </row>
    <row r="130" spans="3:3" x14ac:dyDescent="0.25">
      <c r="C130" s="10"/>
    </row>
    <row r="131" spans="3:3" x14ac:dyDescent="0.25">
      <c r="C131" s="10"/>
    </row>
    <row r="132" spans="3:3" x14ac:dyDescent="0.25">
      <c r="C132" s="10"/>
    </row>
    <row r="133" spans="3:3" x14ac:dyDescent="0.25">
      <c r="C133" s="10"/>
    </row>
    <row r="134" spans="3:3" x14ac:dyDescent="0.25">
      <c r="C134" s="10"/>
    </row>
    <row r="135" spans="3:3" x14ac:dyDescent="0.25">
      <c r="C135" s="10"/>
    </row>
    <row r="136" spans="3:3" x14ac:dyDescent="0.25">
      <c r="C136" s="10"/>
    </row>
    <row r="137" spans="3:3" x14ac:dyDescent="0.25">
      <c r="C137" s="10"/>
    </row>
    <row r="138" spans="3:3" x14ac:dyDescent="0.25">
      <c r="C138" s="10"/>
    </row>
    <row r="139" spans="3:3" x14ac:dyDescent="0.25">
      <c r="C139" s="10"/>
    </row>
    <row r="140" spans="3:3" x14ac:dyDescent="0.25">
      <c r="C140" s="10"/>
    </row>
    <row r="141" spans="3:3" x14ac:dyDescent="0.25">
      <c r="C141" s="10"/>
    </row>
    <row r="142" spans="3:3" x14ac:dyDescent="0.25">
      <c r="C142" s="10"/>
    </row>
    <row r="143" spans="3:3" x14ac:dyDescent="0.25">
      <c r="C143" s="10"/>
    </row>
    <row r="144" spans="3:3" x14ac:dyDescent="0.25">
      <c r="C144" s="10"/>
    </row>
    <row r="145" spans="3:3" x14ac:dyDescent="0.25">
      <c r="C145" s="10"/>
    </row>
    <row r="146" spans="3:3" x14ac:dyDescent="0.25">
      <c r="C146" s="10"/>
    </row>
    <row r="147" spans="3:3" x14ac:dyDescent="0.25">
      <c r="C147" s="10"/>
    </row>
    <row r="148" spans="3:3" x14ac:dyDescent="0.25">
      <c r="C148" s="10"/>
    </row>
    <row r="149" spans="3:3" x14ac:dyDescent="0.25">
      <c r="C149" s="10"/>
    </row>
    <row r="150" spans="3:3" x14ac:dyDescent="0.25">
      <c r="C150" s="10"/>
    </row>
    <row r="151" spans="3:3" x14ac:dyDescent="0.25">
      <c r="C151" s="10"/>
    </row>
    <row r="152" spans="3:3" x14ac:dyDescent="0.25">
      <c r="C152" s="10"/>
    </row>
    <row r="153" spans="3:3" x14ac:dyDescent="0.25">
      <c r="C153" s="10"/>
    </row>
    <row r="154" spans="3:3" x14ac:dyDescent="0.25">
      <c r="C154" s="10"/>
    </row>
    <row r="155" spans="3:3" x14ac:dyDescent="0.25">
      <c r="C155" s="10"/>
    </row>
    <row r="156" spans="3:3" x14ac:dyDescent="0.25">
      <c r="C156" s="10"/>
    </row>
    <row r="157" spans="3:3" x14ac:dyDescent="0.25">
      <c r="C157" s="10"/>
    </row>
    <row r="158" spans="3:3" x14ac:dyDescent="0.25">
      <c r="C158" s="10"/>
    </row>
    <row r="159" spans="3:3" x14ac:dyDescent="0.25">
      <c r="C159" s="10"/>
    </row>
    <row r="160" spans="3:3" x14ac:dyDescent="0.25">
      <c r="C160" s="10"/>
    </row>
    <row r="161" spans="3:3" x14ac:dyDescent="0.25">
      <c r="C161" s="10"/>
    </row>
    <row r="162" spans="3:3" x14ac:dyDescent="0.25">
      <c r="C162" s="10"/>
    </row>
    <row r="163" spans="3:3" x14ac:dyDescent="0.25">
      <c r="C163" s="10"/>
    </row>
    <row r="164" spans="3:3" x14ac:dyDescent="0.25">
      <c r="C164" s="10"/>
    </row>
    <row r="165" spans="3:3" x14ac:dyDescent="0.25">
      <c r="C165" s="10"/>
    </row>
    <row r="166" spans="3:3" x14ac:dyDescent="0.25">
      <c r="C166" s="10"/>
    </row>
    <row r="167" spans="3:3" x14ac:dyDescent="0.25">
      <c r="C167" s="10"/>
    </row>
    <row r="168" spans="3:3" x14ac:dyDescent="0.25">
      <c r="C168" s="10"/>
    </row>
    <row r="169" spans="3:3" x14ac:dyDescent="0.25">
      <c r="C169" s="10"/>
    </row>
    <row r="170" spans="3:3" x14ac:dyDescent="0.25">
      <c r="C170" s="10"/>
    </row>
    <row r="171" spans="3:3" x14ac:dyDescent="0.25">
      <c r="C171" s="10"/>
    </row>
    <row r="172" spans="3:3" x14ac:dyDescent="0.25">
      <c r="C172" s="10"/>
    </row>
    <row r="173" spans="3:3" x14ac:dyDescent="0.25">
      <c r="C173" s="10"/>
    </row>
    <row r="174" spans="3:3" x14ac:dyDescent="0.25">
      <c r="C174" s="10"/>
    </row>
    <row r="175" spans="3:3" x14ac:dyDescent="0.25">
      <c r="C175" s="10"/>
    </row>
    <row r="176" spans="3:3" x14ac:dyDescent="0.25">
      <c r="C176" s="10"/>
    </row>
    <row r="177" spans="3:3" x14ac:dyDescent="0.25">
      <c r="C177" s="10"/>
    </row>
    <row r="178" spans="3:3" x14ac:dyDescent="0.25">
      <c r="C178" s="10"/>
    </row>
    <row r="179" spans="3:3" x14ac:dyDescent="0.25">
      <c r="C179" s="10"/>
    </row>
    <row r="180" spans="3:3" x14ac:dyDescent="0.25">
      <c r="C180" s="10"/>
    </row>
    <row r="181" spans="3:3" x14ac:dyDescent="0.25">
      <c r="C181" s="10"/>
    </row>
    <row r="182" spans="3:3" x14ac:dyDescent="0.25">
      <c r="C182" s="10"/>
    </row>
    <row r="183" spans="3:3" x14ac:dyDescent="0.25">
      <c r="C183" s="10"/>
    </row>
    <row r="184" spans="3:3" x14ac:dyDescent="0.25">
      <c r="C184" s="10"/>
    </row>
    <row r="185" spans="3:3" x14ac:dyDescent="0.25">
      <c r="C185" s="10"/>
    </row>
    <row r="186" spans="3:3" x14ac:dyDescent="0.25">
      <c r="C186" s="10"/>
    </row>
    <row r="187" spans="3:3" x14ac:dyDescent="0.25">
      <c r="C187" s="10"/>
    </row>
    <row r="188" spans="3:3" x14ac:dyDescent="0.25">
      <c r="C188" s="10"/>
    </row>
    <row r="189" spans="3:3" x14ac:dyDescent="0.25">
      <c r="C189" s="10"/>
    </row>
    <row r="190" spans="3:3" x14ac:dyDescent="0.25">
      <c r="C190" s="10"/>
    </row>
    <row r="191" spans="3:3" x14ac:dyDescent="0.25">
      <c r="C191" s="10"/>
    </row>
    <row r="192" spans="3:3" x14ac:dyDescent="0.25">
      <c r="C192" s="10"/>
    </row>
    <row r="193" spans="3:3" x14ac:dyDescent="0.25">
      <c r="C193" s="10"/>
    </row>
    <row r="194" spans="3:3" x14ac:dyDescent="0.25">
      <c r="C194" s="10"/>
    </row>
    <row r="195" spans="3:3" x14ac:dyDescent="0.25">
      <c r="C195" s="10"/>
    </row>
    <row r="196" spans="3:3" x14ac:dyDescent="0.25">
      <c r="C196" s="10"/>
    </row>
    <row r="197" spans="3:3" x14ac:dyDescent="0.25">
      <c r="C197" s="10"/>
    </row>
    <row r="198" spans="3:3" x14ac:dyDescent="0.25">
      <c r="C198" s="10"/>
    </row>
    <row r="199" spans="3:3" x14ac:dyDescent="0.25">
      <c r="C199" s="10"/>
    </row>
    <row r="200" spans="3:3" x14ac:dyDescent="0.25">
      <c r="C200" s="10"/>
    </row>
    <row r="201" spans="3:3" x14ac:dyDescent="0.25">
      <c r="C201" s="10"/>
    </row>
    <row r="202" spans="3:3" x14ac:dyDescent="0.25">
      <c r="C202" s="10"/>
    </row>
    <row r="203" spans="3:3" x14ac:dyDescent="0.25">
      <c r="C203" s="10"/>
    </row>
    <row r="204" spans="3:3" x14ac:dyDescent="0.25">
      <c r="C204" s="10"/>
    </row>
    <row r="205" spans="3:3" x14ac:dyDescent="0.25">
      <c r="C205" s="10"/>
    </row>
    <row r="206" spans="3:3" x14ac:dyDescent="0.25">
      <c r="C206" s="10"/>
    </row>
    <row r="207" spans="3:3" x14ac:dyDescent="0.25">
      <c r="C207" s="10"/>
    </row>
    <row r="208" spans="3:3" x14ac:dyDescent="0.25">
      <c r="C208" s="10"/>
    </row>
    <row r="209" spans="3:3" x14ac:dyDescent="0.25">
      <c r="C209" s="10"/>
    </row>
    <row r="210" spans="3:3" x14ac:dyDescent="0.25">
      <c r="C210" s="10"/>
    </row>
    <row r="211" spans="3:3" x14ac:dyDescent="0.25">
      <c r="C211" s="10"/>
    </row>
    <row r="212" spans="3:3" x14ac:dyDescent="0.25">
      <c r="C212" s="10"/>
    </row>
    <row r="213" spans="3:3" x14ac:dyDescent="0.25">
      <c r="C213" s="10"/>
    </row>
    <row r="214" spans="3:3" x14ac:dyDescent="0.25">
      <c r="C214" s="10"/>
    </row>
    <row r="215" spans="3:3" x14ac:dyDescent="0.25">
      <c r="C215" s="10"/>
    </row>
    <row r="216" spans="3:3" x14ac:dyDescent="0.25">
      <c r="C216" s="10"/>
    </row>
    <row r="217" spans="3:3" x14ac:dyDescent="0.25">
      <c r="C217" s="10"/>
    </row>
    <row r="218" spans="3:3" x14ac:dyDescent="0.25">
      <c r="C218" s="10"/>
    </row>
    <row r="219" spans="3:3" x14ac:dyDescent="0.25">
      <c r="C219" s="10"/>
    </row>
    <row r="220" spans="3:3" x14ac:dyDescent="0.25">
      <c r="C220" s="10"/>
    </row>
    <row r="221" spans="3:3" x14ac:dyDescent="0.25">
      <c r="C221" s="10"/>
    </row>
    <row r="222" spans="3:3" x14ac:dyDescent="0.25">
      <c r="C222" s="10"/>
    </row>
    <row r="223" spans="3:3" x14ac:dyDescent="0.25">
      <c r="C223" s="10"/>
    </row>
    <row r="224" spans="3:3" x14ac:dyDescent="0.25">
      <c r="C224" s="10"/>
    </row>
    <row r="225" spans="3:3" x14ac:dyDescent="0.25">
      <c r="C225" s="10"/>
    </row>
    <row r="226" spans="3:3" x14ac:dyDescent="0.25">
      <c r="C226" s="10"/>
    </row>
    <row r="227" spans="3:3" x14ac:dyDescent="0.25">
      <c r="C227" s="10"/>
    </row>
    <row r="228" spans="3:3" x14ac:dyDescent="0.25">
      <c r="C228" s="10"/>
    </row>
    <row r="229" spans="3:3" x14ac:dyDescent="0.25">
      <c r="C229" s="10"/>
    </row>
  </sheetData>
  <mergeCells count="1">
    <mergeCell ref="B33:C33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28"/>
  <sheetViews>
    <sheetView zoomScaleNormal="100" workbookViewId="0"/>
  </sheetViews>
  <sheetFormatPr defaultColWidth="9" defaultRowHeight="15.75" x14ac:dyDescent="0.25"/>
  <cols>
    <col min="1" max="1" width="5.625" style="10" customWidth="1"/>
    <col min="2" max="2" width="10.875" style="10" customWidth="1"/>
    <col min="3" max="3" width="11.875" style="21" customWidth="1"/>
    <col min="4" max="16384" width="9" style="10"/>
  </cols>
  <sheetData>
    <row r="2" spans="1:17" x14ac:dyDescent="0.25">
      <c r="A2" s="22"/>
      <c r="B2" s="36" t="s">
        <v>49</v>
      </c>
    </row>
    <row r="4" spans="1:17" x14ac:dyDescent="0.25">
      <c r="C4" s="21" t="s">
        <v>47</v>
      </c>
      <c r="D4" s="3">
        <v>5</v>
      </c>
      <c r="E4" s="13">
        <v>4</v>
      </c>
      <c r="F4" s="4">
        <v>3</v>
      </c>
      <c r="G4" s="6">
        <v>2</v>
      </c>
      <c r="H4" s="11">
        <v>1</v>
      </c>
    </row>
    <row r="5" spans="1:17" x14ac:dyDescent="0.25">
      <c r="C5" s="21" t="s">
        <v>48</v>
      </c>
      <c r="D5" s="9">
        <v>-5</v>
      </c>
      <c r="E5" s="7">
        <v>-4</v>
      </c>
      <c r="F5" s="2">
        <v>-3</v>
      </c>
      <c r="G5" s="5">
        <v>-2</v>
      </c>
      <c r="H5" s="12">
        <v>-1</v>
      </c>
    </row>
    <row r="9" spans="1:17" x14ac:dyDescent="0.25">
      <c r="A9" s="22"/>
      <c r="B9" s="37" t="s">
        <v>11</v>
      </c>
      <c r="C9" s="36" t="s">
        <v>0</v>
      </c>
    </row>
    <row r="11" spans="1:17" x14ac:dyDescent="0.25">
      <c r="C11" s="21" t="s">
        <v>37</v>
      </c>
      <c r="D11" s="1" t="s">
        <v>5</v>
      </c>
      <c r="E11" s="1" t="s">
        <v>6</v>
      </c>
      <c r="F11" s="1" t="s">
        <v>1</v>
      </c>
      <c r="G11" s="1" t="s">
        <v>2</v>
      </c>
      <c r="H11" s="1" t="s">
        <v>3</v>
      </c>
      <c r="I11" s="1" t="s">
        <v>7</v>
      </c>
      <c r="J11" s="1" t="s">
        <v>4</v>
      </c>
      <c r="K11" s="1" t="s">
        <v>8</v>
      </c>
      <c r="L11" s="1" t="s">
        <v>9</v>
      </c>
      <c r="M11" s="1" t="s">
        <v>12</v>
      </c>
      <c r="N11" s="1" t="s">
        <v>10</v>
      </c>
      <c r="O11" s="1" t="s">
        <v>21</v>
      </c>
      <c r="P11" s="1" t="s">
        <v>14</v>
      </c>
      <c r="Q11" s="1" t="s">
        <v>13</v>
      </c>
    </row>
    <row r="12" spans="1:17" x14ac:dyDescent="0.25">
      <c r="C12" s="21" t="s">
        <v>38</v>
      </c>
      <c r="D12" s="2">
        <v>-3</v>
      </c>
      <c r="E12" s="3">
        <v>5</v>
      </c>
      <c r="F12" s="2">
        <v>-3</v>
      </c>
      <c r="G12" s="3">
        <v>5</v>
      </c>
      <c r="H12" s="3">
        <v>5</v>
      </c>
      <c r="I12" s="3">
        <v>5</v>
      </c>
      <c r="J12" s="4">
        <v>3</v>
      </c>
      <c r="K12" s="3">
        <v>5</v>
      </c>
      <c r="L12" s="3">
        <v>5</v>
      </c>
      <c r="M12" s="15" t="s">
        <v>20</v>
      </c>
      <c r="N12" s="3">
        <v>5</v>
      </c>
      <c r="O12" s="15" t="s">
        <v>20</v>
      </c>
      <c r="P12" s="15" t="s">
        <v>20</v>
      </c>
      <c r="Q12" s="15" t="s">
        <v>20</v>
      </c>
    </row>
    <row r="13" spans="1:17" x14ac:dyDescent="0.25">
      <c r="C13" s="21" t="s">
        <v>39</v>
      </c>
      <c r="D13" s="2">
        <v>-3</v>
      </c>
      <c r="E13" s="3">
        <v>5</v>
      </c>
      <c r="F13" s="3">
        <v>5</v>
      </c>
      <c r="G13" s="3">
        <v>5</v>
      </c>
      <c r="H13" s="3">
        <v>5</v>
      </c>
      <c r="I13" s="5">
        <v>-2</v>
      </c>
      <c r="J13" s="4">
        <v>3</v>
      </c>
      <c r="K13" s="3">
        <v>5</v>
      </c>
      <c r="L13" s="3">
        <v>5</v>
      </c>
      <c r="M13" s="15" t="s">
        <v>20</v>
      </c>
      <c r="N13" s="3">
        <v>5</v>
      </c>
      <c r="O13" s="15" t="s">
        <v>20</v>
      </c>
      <c r="P13" s="15" t="s">
        <v>20</v>
      </c>
      <c r="Q13" s="15" t="s">
        <v>20</v>
      </c>
    </row>
    <row r="14" spans="1:17" x14ac:dyDescent="0.25">
      <c r="C14" s="21" t="s">
        <v>43</v>
      </c>
      <c r="D14" s="4">
        <v>3</v>
      </c>
      <c r="E14" s="3">
        <v>5</v>
      </c>
      <c r="F14" s="2">
        <v>-3</v>
      </c>
      <c r="G14" s="6">
        <v>2</v>
      </c>
      <c r="H14" s="3">
        <v>5</v>
      </c>
      <c r="I14" s="3">
        <v>5</v>
      </c>
      <c r="J14" s="4">
        <v>3</v>
      </c>
      <c r="K14" s="3">
        <v>5</v>
      </c>
      <c r="L14" s="3">
        <v>5</v>
      </c>
      <c r="M14" s="15" t="s">
        <v>20</v>
      </c>
      <c r="N14" s="3">
        <v>5</v>
      </c>
      <c r="O14" s="15" t="s">
        <v>20</v>
      </c>
      <c r="P14" s="15" t="s">
        <v>20</v>
      </c>
      <c r="Q14" s="15" t="s">
        <v>20</v>
      </c>
    </row>
    <row r="15" spans="1:17" x14ac:dyDescent="0.25">
      <c r="C15" s="21" t="s">
        <v>42</v>
      </c>
      <c r="D15" s="3">
        <v>5</v>
      </c>
      <c r="E15" s="3">
        <v>5</v>
      </c>
      <c r="F15" s="3">
        <v>5</v>
      </c>
      <c r="G15" s="3">
        <v>5</v>
      </c>
      <c r="H15" s="3">
        <v>5</v>
      </c>
      <c r="I15" s="3">
        <v>5</v>
      </c>
      <c r="J15" s="4">
        <v>3</v>
      </c>
      <c r="K15" s="3">
        <v>5</v>
      </c>
      <c r="L15" s="3">
        <v>5</v>
      </c>
      <c r="M15" s="15" t="s">
        <v>20</v>
      </c>
      <c r="N15" s="3">
        <v>5</v>
      </c>
      <c r="O15" s="15" t="s">
        <v>20</v>
      </c>
      <c r="P15" s="15" t="s">
        <v>20</v>
      </c>
      <c r="Q15" s="15" t="s">
        <v>20</v>
      </c>
    </row>
    <row r="16" spans="1:17" x14ac:dyDescent="0.25">
      <c r="C16" s="21" t="s">
        <v>40</v>
      </c>
      <c r="D16" s="4">
        <v>3</v>
      </c>
      <c r="E16" s="3">
        <v>5</v>
      </c>
      <c r="F16" s="3">
        <v>5</v>
      </c>
      <c r="G16" s="7">
        <v>-4</v>
      </c>
      <c r="H16" s="3">
        <v>5</v>
      </c>
      <c r="I16" s="3">
        <v>5</v>
      </c>
      <c r="J16" s="2">
        <v>-3</v>
      </c>
      <c r="K16" s="2">
        <v>-3</v>
      </c>
      <c r="L16" s="3">
        <v>5</v>
      </c>
      <c r="M16" s="15" t="s">
        <v>20</v>
      </c>
      <c r="N16" s="3">
        <v>5</v>
      </c>
      <c r="O16" s="15" t="s">
        <v>20</v>
      </c>
      <c r="P16" s="15" t="s">
        <v>20</v>
      </c>
      <c r="Q16" s="15" t="s">
        <v>20</v>
      </c>
    </row>
    <row r="17" spans="2:18" x14ac:dyDescent="0.25">
      <c r="C17" s="21" t="s">
        <v>41</v>
      </c>
      <c r="D17" s="2">
        <v>-3</v>
      </c>
      <c r="E17" s="3">
        <v>5</v>
      </c>
      <c r="F17" s="3">
        <v>5</v>
      </c>
      <c r="G17" s="3">
        <v>5</v>
      </c>
      <c r="H17" s="3">
        <v>5</v>
      </c>
      <c r="I17" s="3">
        <v>5</v>
      </c>
      <c r="J17" s="3">
        <v>5</v>
      </c>
      <c r="K17" s="3">
        <v>5</v>
      </c>
      <c r="L17" s="3">
        <v>5</v>
      </c>
      <c r="M17" s="15" t="s">
        <v>20</v>
      </c>
      <c r="N17" s="3">
        <v>5</v>
      </c>
      <c r="O17" s="15" t="s">
        <v>20</v>
      </c>
      <c r="P17" s="15" t="s">
        <v>20</v>
      </c>
      <c r="Q17" s="15" t="s">
        <v>20</v>
      </c>
    </row>
    <row r="18" spans="2:18" x14ac:dyDescent="0.25">
      <c r="C18" s="21" t="s">
        <v>44</v>
      </c>
      <c r="D18" s="2">
        <v>-3</v>
      </c>
      <c r="E18" s="3">
        <v>5</v>
      </c>
      <c r="F18" s="3">
        <v>5</v>
      </c>
      <c r="G18" s="5">
        <v>-2</v>
      </c>
      <c r="H18" s="3">
        <v>5</v>
      </c>
      <c r="I18" s="3">
        <v>5</v>
      </c>
      <c r="J18" s="4">
        <v>3</v>
      </c>
      <c r="K18" s="3">
        <v>5</v>
      </c>
      <c r="L18" s="3">
        <v>5</v>
      </c>
      <c r="M18" s="15" t="s">
        <v>20</v>
      </c>
      <c r="N18" s="3">
        <v>5</v>
      </c>
      <c r="O18" s="15" t="s">
        <v>20</v>
      </c>
      <c r="P18" s="15" t="s">
        <v>20</v>
      </c>
      <c r="Q18" s="15" t="s">
        <v>20</v>
      </c>
    </row>
    <row r="19" spans="2:18" x14ac:dyDescent="0.25">
      <c r="C19" s="21" t="s">
        <v>45</v>
      </c>
      <c r="D19" s="4">
        <v>3</v>
      </c>
      <c r="E19" s="3">
        <v>5</v>
      </c>
      <c r="F19" s="3">
        <v>5</v>
      </c>
      <c r="G19" s="3">
        <v>5</v>
      </c>
      <c r="H19" s="3">
        <v>5</v>
      </c>
      <c r="I19" s="3">
        <v>5</v>
      </c>
      <c r="J19" s="3">
        <v>5</v>
      </c>
      <c r="K19" s="3">
        <v>5</v>
      </c>
      <c r="L19" s="3">
        <v>5</v>
      </c>
      <c r="M19" s="15" t="s">
        <v>20</v>
      </c>
      <c r="N19" s="3">
        <v>5</v>
      </c>
      <c r="O19" s="15" t="s">
        <v>20</v>
      </c>
      <c r="P19" s="15" t="s">
        <v>20</v>
      </c>
      <c r="Q19" s="15" t="s">
        <v>20</v>
      </c>
    </row>
    <row r="20" spans="2:18" x14ac:dyDescent="0.25">
      <c r="C20" s="21" t="s">
        <v>46</v>
      </c>
      <c r="D20" s="2">
        <v>-3</v>
      </c>
      <c r="E20" s="3">
        <v>5</v>
      </c>
      <c r="F20" s="3">
        <v>5</v>
      </c>
      <c r="G20" s="3">
        <v>5</v>
      </c>
      <c r="H20" s="3">
        <v>5</v>
      </c>
      <c r="I20" s="3">
        <v>5</v>
      </c>
      <c r="J20" s="4">
        <v>3</v>
      </c>
      <c r="K20" s="3">
        <v>5</v>
      </c>
      <c r="L20" s="3">
        <v>5</v>
      </c>
      <c r="M20" s="15" t="s">
        <v>20</v>
      </c>
      <c r="N20" s="3">
        <v>5</v>
      </c>
      <c r="O20" s="15" t="s">
        <v>20</v>
      </c>
      <c r="P20" s="15" t="s">
        <v>20</v>
      </c>
      <c r="Q20" s="15" t="s">
        <v>20</v>
      </c>
    </row>
    <row r="21" spans="2:18" x14ac:dyDescent="0.25">
      <c r="C21" s="21" t="s">
        <v>36</v>
      </c>
      <c r="D21" s="4">
        <v>3</v>
      </c>
      <c r="E21" s="3">
        <v>5</v>
      </c>
      <c r="F21" s="2">
        <v>-3</v>
      </c>
      <c r="G21" s="5">
        <v>-2</v>
      </c>
      <c r="H21" s="3">
        <v>5</v>
      </c>
      <c r="I21" s="8">
        <v>0</v>
      </c>
      <c r="J21" s="4">
        <v>3</v>
      </c>
      <c r="K21" s="3">
        <v>5</v>
      </c>
      <c r="L21" s="9">
        <v>-5</v>
      </c>
      <c r="M21" s="15" t="s">
        <v>20</v>
      </c>
      <c r="N21" s="3">
        <v>5</v>
      </c>
      <c r="O21" s="15" t="s">
        <v>20</v>
      </c>
      <c r="P21" s="15" t="s">
        <v>20</v>
      </c>
      <c r="Q21" s="15" t="s">
        <v>20</v>
      </c>
    </row>
    <row r="23" spans="2:18" x14ac:dyDescent="0.25">
      <c r="C23" s="21" t="s">
        <v>32</v>
      </c>
      <c r="D23" s="31">
        <v>5</v>
      </c>
      <c r="E23" s="31">
        <v>10</v>
      </c>
      <c r="F23" s="31">
        <v>7</v>
      </c>
      <c r="G23" s="31">
        <v>7</v>
      </c>
      <c r="H23" s="31">
        <v>10</v>
      </c>
      <c r="I23" s="33">
        <v>8</v>
      </c>
      <c r="J23" s="31">
        <v>9</v>
      </c>
      <c r="K23" s="31">
        <v>9</v>
      </c>
      <c r="L23" s="31">
        <v>9</v>
      </c>
      <c r="M23" s="23" t="s">
        <v>20</v>
      </c>
      <c r="N23" s="31">
        <v>10</v>
      </c>
      <c r="O23" s="23" t="s">
        <v>20</v>
      </c>
      <c r="P23" s="23" t="s">
        <v>20</v>
      </c>
      <c r="Q23" s="23" t="s">
        <v>20</v>
      </c>
      <c r="R23" s="30"/>
    </row>
    <row r="24" spans="2:18" x14ac:dyDescent="0.25">
      <c r="C24" s="21" t="s">
        <v>58</v>
      </c>
      <c r="D24" s="31">
        <v>5</v>
      </c>
      <c r="E24" s="31">
        <v>0</v>
      </c>
      <c r="F24" s="31">
        <v>3</v>
      </c>
      <c r="G24" s="31">
        <v>3</v>
      </c>
      <c r="H24" s="31">
        <v>0</v>
      </c>
      <c r="I24" s="33">
        <v>1</v>
      </c>
      <c r="J24" s="31">
        <v>1</v>
      </c>
      <c r="K24" s="31">
        <v>1</v>
      </c>
      <c r="L24" s="31">
        <v>1</v>
      </c>
      <c r="M24" s="23" t="s">
        <v>20</v>
      </c>
      <c r="N24" s="24">
        <v>0</v>
      </c>
      <c r="O24" s="23" t="s">
        <v>20</v>
      </c>
      <c r="P24" s="23" t="s">
        <v>20</v>
      </c>
      <c r="Q24" s="23" t="s">
        <v>20</v>
      </c>
      <c r="R24" s="30"/>
    </row>
    <row r="25" spans="2:18" x14ac:dyDescent="0.25">
      <c r="C25" s="21" t="s">
        <v>57</v>
      </c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3">
        <v>1</v>
      </c>
      <c r="J25" s="31">
        <v>0</v>
      </c>
      <c r="K25" s="31">
        <v>0</v>
      </c>
      <c r="L25" s="31">
        <v>0</v>
      </c>
      <c r="M25" s="23" t="s">
        <v>20</v>
      </c>
      <c r="N25" s="31">
        <v>0</v>
      </c>
      <c r="O25" s="23" t="s">
        <v>20</v>
      </c>
      <c r="P25" s="23" t="s">
        <v>20</v>
      </c>
      <c r="Q25" s="23" t="s">
        <v>20</v>
      </c>
      <c r="R25" s="30"/>
    </row>
    <row r="26" spans="2:18" x14ac:dyDescent="0.25">
      <c r="D26" s="31"/>
      <c r="E26" s="31"/>
      <c r="F26" s="31"/>
      <c r="G26" s="31"/>
      <c r="H26" s="31"/>
      <c r="I26" s="33"/>
      <c r="J26" s="31"/>
      <c r="K26" s="31"/>
      <c r="L26" s="31"/>
      <c r="M26" s="23"/>
      <c r="N26" s="31"/>
      <c r="O26" s="23"/>
      <c r="P26" s="23"/>
      <c r="Q26" s="23"/>
      <c r="R26" s="30"/>
    </row>
    <row r="27" spans="2:18" x14ac:dyDescent="0.25">
      <c r="C27" s="21" t="s">
        <v>59</v>
      </c>
      <c r="D27" s="50">
        <f>D23/(D23+D24)</f>
        <v>0.5</v>
      </c>
      <c r="E27" s="50">
        <f t="shared" ref="E27:N27" si="0">E23/(E23+E24)</f>
        <v>1</v>
      </c>
      <c r="F27" s="50">
        <f t="shared" si="0"/>
        <v>0.7</v>
      </c>
      <c r="G27" s="50">
        <f t="shared" si="0"/>
        <v>0.7</v>
      </c>
      <c r="H27" s="50">
        <f t="shared" si="0"/>
        <v>1</v>
      </c>
      <c r="I27" s="50">
        <f t="shared" si="0"/>
        <v>0.88888888888888884</v>
      </c>
      <c r="J27" s="50">
        <f t="shared" si="0"/>
        <v>0.9</v>
      </c>
      <c r="K27" s="50">
        <f t="shared" si="0"/>
        <v>0.9</v>
      </c>
      <c r="L27" s="50">
        <f t="shared" si="0"/>
        <v>0.9</v>
      </c>
      <c r="M27" s="51" t="s">
        <v>20</v>
      </c>
      <c r="N27" s="50">
        <f t="shared" si="0"/>
        <v>1</v>
      </c>
      <c r="O27" s="23" t="s">
        <v>20</v>
      </c>
      <c r="P27" s="23" t="s">
        <v>20</v>
      </c>
      <c r="Q27" s="23" t="s">
        <v>20</v>
      </c>
    </row>
    <row r="28" spans="2:18" x14ac:dyDescent="0.25">
      <c r="D28" s="31"/>
      <c r="E28" s="31"/>
      <c r="F28" s="31"/>
      <c r="G28" s="31"/>
      <c r="H28" s="31"/>
      <c r="I28" s="32"/>
      <c r="J28" s="31"/>
      <c r="K28" s="31"/>
      <c r="L28" s="31"/>
      <c r="M28" s="23"/>
      <c r="N28" s="31"/>
      <c r="O28" s="23"/>
      <c r="P28" s="23"/>
      <c r="Q28" s="23"/>
    </row>
    <row r="29" spans="2:18" x14ac:dyDescent="0.25">
      <c r="B29" s="29"/>
      <c r="C29" s="26" t="s">
        <v>60</v>
      </c>
      <c r="D29" s="27"/>
      <c r="E29" s="28"/>
      <c r="F29" s="27"/>
      <c r="G29" s="28"/>
      <c r="H29" s="28"/>
      <c r="I29" s="27"/>
      <c r="J29" s="27"/>
      <c r="K29" s="27"/>
      <c r="L29" s="28"/>
      <c r="M29" s="28"/>
      <c r="N29" s="28"/>
      <c r="O29" s="27"/>
      <c r="P29" s="27"/>
      <c r="Q29" s="27"/>
    </row>
    <row r="30" spans="2:18" x14ac:dyDescent="0.25">
      <c r="C30" s="21" t="s">
        <v>50</v>
      </c>
      <c r="D30" s="40">
        <v>0.623</v>
      </c>
      <c r="E30" s="45">
        <f>0.002/2</f>
        <v>1E-3</v>
      </c>
      <c r="F30" s="40">
        <f>0.344/2</f>
        <v>0.17199999999999999</v>
      </c>
      <c r="G30" s="40">
        <f>0.344/2</f>
        <v>0.17199999999999999</v>
      </c>
      <c r="H30" s="45">
        <f>0.002/2</f>
        <v>1E-3</v>
      </c>
      <c r="I30" s="45">
        <f>0.039/2</f>
        <v>1.95E-2</v>
      </c>
      <c r="J30" s="45">
        <f>0.021/2</f>
        <v>1.0500000000000001E-2</v>
      </c>
      <c r="K30" s="45">
        <f>0.021/2</f>
        <v>1.0500000000000001E-2</v>
      </c>
      <c r="L30" s="45">
        <f>0.021/2</f>
        <v>1.0500000000000001E-2</v>
      </c>
      <c r="M30" s="23" t="s">
        <v>20</v>
      </c>
      <c r="N30" s="45">
        <f>0.002/2</f>
        <v>1E-3</v>
      </c>
      <c r="O30" s="23" t="s">
        <v>20</v>
      </c>
      <c r="P30" s="23" t="s">
        <v>20</v>
      </c>
      <c r="Q30" s="23" t="s">
        <v>20</v>
      </c>
    </row>
    <row r="31" spans="2:18" x14ac:dyDescent="0.25"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</row>
    <row r="32" spans="2:18" x14ac:dyDescent="0.25">
      <c r="D32" s="50"/>
    </row>
    <row r="33" spans="1:17" x14ac:dyDescent="0.25">
      <c r="A33" s="22"/>
      <c r="B33" s="37" t="s">
        <v>11</v>
      </c>
      <c r="C33" s="36" t="s">
        <v>24</v>
      </c>
    </row>
    <row r="35" spans="1:17" x14ac:dyDescent="0.25">
      <c r="C35" s="21" t="s">
        <v>37</v>
      </c>
      <c r="D35" s="1" t="s">
        <v>5</v>
      </c>
      <c r="E35" s="1" t="s">
        <v>6</v>
      </c>
      <c r="F35" s="1" t="s">
        <v>1</v>
      </c>
      <c r="G35" s="1" t="s">
        <v>2</v>
      </c>
      <c r="H35" s="1" t="s">
        <v>3</v>
      </c>
      <c r="I35" s="1" t="s">
        <v>7</v>
      </c>
      <c r="J35" s="1" t="s">
        <v>4</v>
      </c>
      <c r="K35" s="1" t="s">
        <v>8</v>
      </c>
      <c r="L35" s="1" t="s">
        <v>9</v>
      </c>
      <c r="M35" s="1" t="s">
        <v>12</v>
      </c>
      <c r="N35" s="1" t="s">
        <v>10</v>
      </c>
      <c r="O35" s="1" t="s">
        <v>21</v>
      </c>
      <c r="P35" s="1" t="s">
        <v>14</v>
      </c>
      <c r="Q35" s="1" t="s">
        <v>13</v>
      </c>
    </row>
    <row r="36" spans="1:17" x14ac:dyDescent="0.25">
      <c r="C36" s="21" t="s">
        <v>38</v>
      </c>
      <c r="D36" s="15" t="s">
        <v>20</v>
      </c>
      <c r="E36" s="6">
        <v>2</v>
      </c>
      <c r="F36" s="2">
        <v>-3</v>
      </c>
      <c r="G36" s="4">
        <v>3</v>
      </c>
      <c r="H36" s="3">
        <v>5</v>
      </c>
      <c r="I36" s="4">
        <v>3</v>
      </c>
      <c r="J36" s="15" t="s">
        <v>20</v>
      </c>
      <c r="K36" s="15" t="s">
        <v>20</v>
      </c>
      <c r="L36" s="3">
        <v>5</v>
      </c>
      <c r="M36" s="15" t="s">
        <v>20</v>
      </c>
      <c r="N36" s="4">
        <v>3</v>
      </c>
      <c r="O36" s="15" t="s">
        <v>20</v>
      </c>
      <c r="P36" s="15" t="s">
        <v>20</v>
      </c>
      <c r="Q36" s="15" t="s">
        <v>20</v>
      </c>
    </row>
    <row r="37" spans="1:17" x14ac:dyDescent="0.25">
      <c r="C37" s="21" t="s">
        <v>39</v>
      </c>
      <c r="D37" s="15" t="s">
        <v>20</v>
      </c>
      <c r="E37" s="11">
        <v>1</v>
      </c>
      <c r="F37" s="2">
        <v>-3</v>
      </c>
      <c r="G37" s="8">
        <v>0</v>
      </c>
      <c r="H37" s="12">
        <v>-1</v>
      </c>
      <c r="I37" s="8">
        <v>0</v>
      </c>
      <c r="J37" s="15" t="s">
        <v>20</v>
      </c>
      <c r="K37" s="15" t="s">
        <v>20</v>
      </c>
      <c r="L37" s="3">
        <v>5</v>
      </c>
      <c r="M37" s="15" t="s">
        <v>20</v>
      </c>
      <c r="N37" s="8">
        <v>0</v>
      </c>
      <c r="O37" s="15" t="s">
        <v>20</v>
      </c>
      <c r="P37" s="15" t="s">
        <v>20</v>
      </c>
      <c r="Q37" s="15" t="s">
        <v>20</v>
      </c>
    </row>
    <row r="38" spans="1:17" x14ac:dyDescent="0.25">
      <c r="C38" s="21" t="s">
        <v>43</v>
      </c>
      <c r="D38" s="15" t="s">
        <v>20</v>
      </c>
      <c r="E38" s="5">
        <v>-2</v>
      </c>
      <c r="F38" s="12">
        <v>-1</v>
      </c>
      <c r="G38" s="2">
        <v>-3</v>
      </c>
      <c r="H38" s="8">
        <v>0</v>
      </c>
      <c r="I38" s="2">
        <v>-3</v>
      </c>
      <c r="J38" s="15" t="s">
        <v>20</v>
      </c>
      <c r="K38" s="15" t="s">
        <v>20</v>
      </c>
      <c r="L38" s="3">
        <v>5</v>
      </c>
      <c r="M38" s="15" t="s">
        <v>20</v>
      </c>
      <c r="N38" s="4">
        <v>3</v>
      </c>
      <c r="O38" s="15" t="s">
        <v>20</v>
      </c>
      <c r="P38" s="15" t="s">
        <v>20</v>
      </c>
      <c r="Q38" s="15" t="s">
        <v>20</v>
      </c>
    </row>
    <row r="39" spans="1:17" x14ac:dyDescent="0.25">
      <c r="C39" s="21" t="s">
        <v>42</v>
      </c>
      <c r="D39" s="15" t="s">
        <v>20</v>
      </c>
      <c r="E39" s="2">
        <v>-3</v>
      </c>
      <c r="F39" s="2">
        <v>-3</v>
      </c>
      <c r="G39" s="8">
        <v>0</v>
      </c>
      <c r="H39" s="11">
        <v>1</v>
      </c>
      <c r="I39" s="6">
        <v>2</v>
      </c>
      <c r="J39" s="15" t="s">
        <v>20</v>
      </c>
      <c r="K39" s="15" t="s">
        <v>20</v>
      </c>
      <c r="L39" s="3">
        <v>5</v>
      </c>
      <c r="M39" s="15" t="s">
        <v>20</v>
      </c>
      <c r="N39" s="2">
        <v>-3</v>
      </c>
      <c r="O39" s="15" t="s">
        <v>20</v>
      </c>
      <c r="P39" s="15" t="s">
        <v>20</v>
      </c>
      <c r="Q39" s="15" t="s">
        <v>20</v>
      </c>
    </row>
    <row r="40" spans="1:17" x14ac:dyDescent="0.25">
      <c r="C40" s="21" t="s">
        <v>40</v>
      </c>
      <c r="D40" s="15" t="s">
        <v>20</v>
      </c>
      <c r="E40" s="7">
        <v>-4</v>
      </c>
      <c r="F40" s="2">
        <v>-3</v>
      </c>
      <c r="G40" s="8">
        <v>0</v>
      </c>
      <c r="H40" s="8">
        <v>0</v>
      </c>
      <c r="I40" s="5">
        <v>-2</v>
      </c>
      <c r="J40" s="15" t="s">
        <v>20</v>
      </c>
      <c r="K40" s="15" t="s">
        <v>20</v>
      </c>
      <c r="L40" s="3">
        <v>5</v>
      </c>
      <c r="M40" s="15" t="s">
        <v>20</v>
      </c>
      <c r="N40" s="2">
        <v>-3</v>
      </c>
      <c r="O40" s="15" t="s">
        <v>20</v>
      </c>
      <c r="P40" s="15" t="s">
        <v>20</v>
      </c>
      <c r="Q40" s="15" t="s">
        <v>20</v>
      </c>
    </row>
    <row r="41" spans="1:17" x14ac:dyDescent="0.25">
      <c r="C41" s="21" t="s">
        <v>41</v>
      </c>
      <c r="D41" s="15" t="s">
        <v>20</v>
      </c>
      <c r="E41" s="2">
        <v>-3</v>
      </c>
      <c r="F41" s="11">
        <v>1</v>
      </c>
      <c r="G41" s="11">
        <v>1</v>
      </c>
      <c r="H41" s="6">
        <v>2</v>
      </c>
      <c r="I41" s="11">
        <v>1</v>
      </c>
      <c r="J41" s="15" t="s">
        <v>20</v>
      </c>
      <c r="K41" s="15" t="s">
        <v>20</v>
      </c>
      <c r="L41" s="3">
        <v>5</v>
      </c>
      <c r="M41" s="15" t="s">
        <v>20</v>
      </c>
      <c r="N41" s="4">
        <v>3</v>
      </c>
      <c r="O41" s="15" t="s">
        <v>20</v>
      </c>
      <c r="P41" s="15" t="s">
        <v>20</v>
      </c>
      <c r="Q41" s="15" t="s">
        <v>20</v>
      </c>
    </row>
    <row r="42" spans="1:17" x14ac:dyDescent="0.25">
      <c r="C42" s="21" t="s">
        <v>44</v>
      </c>
      <c r="D42" s="15" t="s">
        <v>20</v>
      </c>
      <c r="E42" s="2">
        <v>-3</v>
      </c>
      <c r="F42" s="4">
        <v>3</v>
      </c>
      <c r="G42" s="2">
        <v>-3</v>
      </c>
      <c r="H42" s="6">
        <v>2</v>
      </c>
      <c r="I42" s="12">
        <v>-1</v>
      </c>
      <c r="J42" s="15" t="s">
        <v>20</v>
      </c>
      <c r="K42" s="15" t="s">
        <v>20</v>
      </c>
      <c r="L42" s="3">
        <v>5</v>
      </c>
      <c r="M42" s="15" t="s">
        <v>20</v>
      </c>
      <c r="N42" s="4">
        <v>3</v>
      </c>
      <c r="O42" s="15" t="s">
        <v>20</v>
      </c>
      <c r="P42" s="15" t="s">
        <v>20</v>
      </c>
      <c r="Q42" s="15" t="s">
        <v>20</v>
      </c>
    </row>
    <row r="43" spans="1:17" x14ac:dyDescent="0.25">
      <c r="C43" s="21" t="s">
        <v>45</v>
      </c>
      <c r="D43" s="15" t="s">
        <v>20</v>
      </c>
      <c r="E43" s="7">
        <v>-4</v>
      </c>
      <c r="F43" s="5">
        <v>-2</v>
      </c>
      <c r="G43" s="5">
        <v>-2</v>
      </c>
      <c r="H43" s="6">
        <v>2</v>
      </c>
      <c r="I43" s="8">
        <v>0</v>
      </c>
      <c r="J43" s="15" t="s">
        <v>20</v>
      </c>
      <c r="K43" s="15" t="s">
        <v>20</v>
      </c>
      <c r="L43" s="3">
        <v>5</v>
      </c>
      <c r="M43" s="15" t="s">
        <v>20</v>
      </c>
      <c r="N43" s="4">
        <v>3</v>
      </c>
      <c r="O43" s="15" t="s">
        <v>20</v>
      </c>
      <c r="P43" s="15" t="s">
        <v>20</v>
      </c>
      <c r="Q43" s="15" t="s">
        <v>20</v>
      </c>
    </row>
    <row r="44" spans="1:17" x14ac:dyDescent="0.25">
      <c r="C44" s="21" t="s">
        <v>46</v>
      </c>
      <c r="D44" s="15" t="s">
        <v>20</v>
      </c>
      <c r="E44" s="7">
        <v>-4</v>
      </c>
      <c r="F44" s="4">
        <v>3</v>
      </c>
      <c r="G44" s="6">
        <v>2</v>
      </c>
      <c r="H44" s="13">
        <v>4</v>
      </c>
      <c r="I44" s="12">
        <v>-1</v>
      </c>
      <c r="J44" s="15" t="s">
        <v>20</v>
      </c>
      <c r="K44" s="15" t="s">
        <v>20</v>
      </c>
      <c r="L44" s="3">
        <v>5</v>
      </c>
      <c r="M44" s="15" t="s">
        <v>20</v>
      </c>
      <c r="N44" s="4">
        <v>3</v>
      </c>
      <c r="O44" s="15" t="s">
        <v>20</v>
      </c>
      <c r="P44" s="15" t="s">
        <v>20</v>
      </c>
      <c r="Q44" s="15" t="s">
        <v>20</v>
      </c>
    </row>
    <row r="45" spans="1:17" x14ac:dyDescent="0.25">
      <c r="C45" s="21" t="s">
        <v>36</v>
      </c>
      <c r="D45" s="15" t="s">
        <v>20</v>
      </c>
      <c r="E45" s="13">
        <v>4</v>
      </c>
      <c r="F45" s="11">
        <v>1</v>
      </c>
      <c r="G45" s="2">
        <v>-3</v>
      </c>
      <c r="H45" s="13">
        <v>4</v>
      </c>
      <c r="I45" s="8">
        <v>0</v>
      </c>
      <c r="J45" s="15" t="s">
        <v>20</v>
      </c>
      <c r="K45" s="15" t="s">
        <v>20</v>
      </c>
      <c r="L45" s="3">
        <v>5</v>
      </c>
      <c r="M45" s="15" t="s">
        <v>20</v>
      </c>
      <c r="N45" s="2">
        <v>-3</v>
      </c>
      <c r="O45" s="15" t="s">
        <v>20</v>
      </c>
      <c r="P45" s="15" t="s">
        <v>20</v>
      </c>
      <c r="Q45" s="15" t="s">
        <v>20</v>
      </c>
    </row>
    <row r="47" spans="1:17" x14ac:dyDescent="0.25">
      <c r="C47" s="42" t="s">
        <v>29</v>
      </c>
      <c r="D47" s="43" t="s">
        <v>20</v>
      </c>
      <c r="E47" s="44">
        <v>3</v>
      </c>
      <c r="F47" s="44">
        <v>4</v>
      </c>
      <c r="G47" s="44">
        <v>3</v>
      </c>
      <c r="H47" s="44">
        <v>7</v>
      </c>
      <c r="I47" s="44">
        <v>3</v>
      </c>
      <c r="J47" s="43" t="s">
        <v>20</v>
      </c>
      <c r="K47" s="43" t="s">
        <v>20</v>
      </c>
      <c r="L47" s="44">
        <v>10</v>
      </c>
      <c r="M47" s="43" t="s">
        <v>20</v>
      </c>
      <c r="N47" s="44">
        <v>6</v>
      </c>
      <c r="O47" s="43" t="s">
        <v>20</v>
      </c>
      <c r="P47" s="43" t="s">
        <v>20</v>
      </c>
      <c r="Q47" s="43" t="s">
        <v>20</v>
      </c>
    </row>
    <row r="48" spans="1:17" x14ac:dyDescent="0.25">
      <c r="C48" s="42" t="s">
        <v>30</v>
      </c>
      <c r="D48" s="43" t="s">
        <v>20</v>
      </c>
      <c r="E48" s="33">
        <v>7</v>
      </c>
      <c r="F48" s="33">
        <v>6</v>
      </c>
      <c r="G48" s="33">
        <v>4</v>
      </c>
      <c r="H48" s="33">
        <v>1</v>
      </c>
      <c r="I48" s="33">
        <v>4</v>
      </c>
      <c r="J48" s="43" t="s">
        <v>20</v>
      </c>
      <c r="K48" s="43" t="s">
        <v>20</v>
      </c>
      <c r="L48" s="33">
        <v>0</v>
      </c>
      <c r="M48" s="43" t="s">
        <v>20</v>
      </c>
      <c r="N48" s="44">
        <v>3</v>
      </c>
      <c r="O48" s="43" t="s">
        <v>20</v>
      </c>
      <c r="P48" s="43" t="s">
        <v>20</v>
      </c>
      <c r="Q48" s="43" t="s">
        <v>20</v>
      </c>
    </row>
    <row r="49" spans="1:17" x14ac:dyDescent="0.25">
      <c r="C49" s="42" t="s">
        <v>31</v>
      </c>
      <c r="D49" s="43" t="s">
        <v>20</v>
      </c>
      <c r="E49" s="33">
        <v>0</v>
      </c>
      <c r="F49" s="33">
        <v>0</v>
      </c>
      <c r="G49" s="33">
        <v>3</v>
      </c>
      <c r="H49" s="33">
        <v>2</v>
      </c>
      <c r="I49" s="33">
        <v>3</v>
      </c>
      <c r="J49" s="43" t="s">
        <v>20</v>
      </c>
      <c r="K49" s="43" t="s">
        <v>20</v>
      </c>
      <c r="L49" s="33">
        <v>0</v>
      </c>
      <c r="M49" s="43" t="s">
        <v>20</v>
      </c>
      <c r="N49" s="44">
        <v>1</v>
      </c>
      <c r="O49" s="43" t="s">
        <v>20</v>
      </c>
      <c r="P49" s="43" t="s">
        <v>20</v>
      </c>
      <c r="Q49" s="43" t="s">
        <v>20</v>
      </c>
    </row>
    <row r="50" spans="1:17" x14ac:dyDescent="0.25">
      <c r="D50" s="23"/>
      <c r="E50" s="31"/>
      <c r="F50" s="31"/>
      <c r="G50" s="32"/>
      <c r="H50" s="32"/>
      <c r="I50" s="32"/>
      <c r="J50" s="23"/>
      <c r="K50" s="23"/>
      <c r="L50" s="31"/>
      <c r="M50" s="23"/>
      <c r="N50" s="34"/>
      <c r="O50" s="23"/>
      <c r="P50" s="23"/>
      <c r="Q50" s="23"/>
    </row>
    <row r="51" spans="1:17" x14ac:dyDescent="0.25">
      <c r="C51" s="21" t="s">
        <v>59</v>
      </c>
      <c r="D51" s="43" t="s">
        <v>20</v>
      </c>
      <c r="E51" s="50">
        <f>E47/(E47+E48)</f>
        <v>0.3</v>
      </c>
      <c r="F51" s="50">
        <f t="shared" ref="F51:N51" si="1">F47/(F47+F48)</f>
        <v>0.4</v>
      </c>
      <c r="G51" s="50">
        <f t="shared" si="1"/>
        <v>0.42857142857142855</v>
      </c>
      <c r="H51" s="50">
        <f t="shared" si="1"/>
        <v>0.875</v>
      </c>
      <c r="I51" s="50">
        <f t="shared" si="1"/>
        <v>0.42857142857142855</v>
      </c>
      <c r="J51" s="43" t="s">
        <v>20</v>
      </c>
      <c r="K51" s="43" t="s">
        <v>20</v>
      </c>
      <c r="L51" s="50">
        <f t="shared" si="1"/>
        <v>1</v>
      </c>
      <c r="M51" s="51" t="s">
        <v>20</v>
      </c>
      <c r="N51" s="50">
        <f t="shared" si="1"/>
        <v>0.66666666666666663</v>
      </c>
      <c r="O51" s="23" t="s">
        <v>20</v>
      </c>
      <c r="P51" s="23" t="s">
        <v>20</v>
      </c>
      <c r="Q51" s="23" t="s">
        <v>20</v>
      </c>
    </row>
    <row r="52" spans="1:17" x14ac:dyDescent="0.25">
      <c r="D52" s="23"/>
      <c r="E52" s="31"/>
      <c r="F52" s="31"/>
      <c r="G52" s="32"/>
      <c r="H52" s="32"/>
      <c r="I52" s="32"/>
      <c r="J52" s="23"/>
      <c r="K52" s="23"/>
      <c r="L52" s="31"/>
      <c r="M52" s="23"/>
      <c r="N52" s="34"/>
      <c r="O52" s="23"/>
      <c r="P52" s="23"/>
      <c r="Q52" s="23"/>
    </row>
    <row r="53" spans="1:17" x14ac:dyDescent="0.25">
      <c r="B53" s="29"/>
      <c r="C53" s="26" t="s">
        <v>33</v>
      </c>
      <c r="D53" s="27"/>
      <c r="E53" s="28"/>
      <c r="F53" s="27"/>
      <c r="G53" s="28"/>
      <c r="H53" s="28"/>
      <c r="I53" s="27"/>
      <c r="J53" s="27"/>
      <c r="K53" s="27"/>
      <c r="L53" s="28"/>
      <c r="M53" s="28"/>
      <c r="N53" s="28"/>
      <c r="O53" s="27"/>
      <c r="P53" s="27"/>
      <c r="Q53" s="27"/>
    </row>
    <row r="54" spans="1:17" x14ac:dyDescent="0.25">
      <c r="C54" s="21" t="s">
        <v>50</v>
      </c>
      <c r="D54" s="23" t="s">
        <v>20</v>
      </c>
      <c r="E54" s="40">
        <f>0.344/2</f>
        <v>0.17199999999999999</v>
      </c>
      <c r="F54" s="40">
        <f>0.754/2</f>
        <v>0.377</v>
      </c>
      <c r="G54" s="40">
        <f>1/2</f>
        <v>0.5</v>
      </c>
      <c r="H54" s="45">
        <f>0.07/2</f>
        <v>3.5000000000000003E-2</v>
      </c>
      <c r="I54" s="40">
        <f>1/2</f>
        <v>0.5</v>
      </c>
      <c r="J54" s="38" t="s">
        <v>20</v>
      </c>
      <c r="K54" s="38" t="s">
        <v>20</v>
      </c>
      <c r="L54" s="45">
        <f>0.002/2</f>
        <v>1E-3</v>
      </c>
      <c r="M54" s="38" t="s">
        <v>20</v>
      </c>
      <c r="N54" s="40">
        <f>0.508/2</f>
        <v>0.254</v>
      </c>
      <c r="O54" s="23" t="s">
        <v>20</v>
      </c>
      <c r="P54" s="23" t="s">
        <v>20</v>
      </c>
      <c r="Q54" s="23" t="s">
        <v>20</v>
      </c>
    </row>
    <row r="57" spans="1:17" x14ac:dyDescent="0.25">
      <c r="A57" s="22"/>
      <c r="B57" s="37" t="s">
        <v>11</v>
      </c>
      <c r="C57" s="36" t="s">
        <v>15</v>
      </c>
    </row>
    <row r="59" spans="1:17" x14ac:dyDescent="0.25">
      <c r="C59" s="21" t="s">
        <v>37</v>
      </c>
      <c r="D59" s="1" t="s">
        <v>5</v>
      </c>
      <c r="E59" s="1" t="s">
        <v>6</v>
      </c>
      <c r="F59" s="1" t="s">
        <v>1</v>
      </c>
      <c r="G59" s="1" t="s">
        <v>2</v>
      </c>
      <c r="H59" s="1" t="s">
        <v>3</v>
      </c>
      <c r="I59" s="1" t="s">
        <v>7</v>
      </c>
      <c r="J59" s="1" t="s">
        <v>4</v>
      </c>
      <c r="K59" s="1" t="s">
        <v>8</v>
      </c>
      <c r="L59" s="1" t="s">
        <v>9</v>
      </c>
      <c r="M59" s="1" t="s">
        <v>12</v>
      </c>
      <c r="N59" s="1" t="s">
        <v>10</v>
      </c>
      <c r="O59" s="1" t="s">
        <v>21</v>
      </c>
      <c r="P59" s="1" t="s">
        <v>14</v>
      </c>
      <c r="Q59" s="1" t="s">
        <v>13</v>
      </c>
    </row>
    <row r="60" spans="1:17" x14ac:dyDescent="0.25">
      <c r="C60" s="21" t="s">
        <v>38</v>
      </c>
      <c r="D60" s="3">
        <v>5</v>
      </c>
      <c r="E60" s="2">
        <v>-3</v>
      </c>
      <c r="F60" s="4">
        <v>3</v>
      </c>
      <c r="G60" s="2">
        <v>-3</v>
      </c>
      <c r="H60" s="3">
        <v>5</v>
      </c>
      <c r="I60" s="3">
        <v>5</v>
      </c>
      <c r="J60" s="4">
        <v>3</v>
      </c>
      <c r="K60" s="15" t="s">
        <v>20</v>
      </c>
      <c r="L60" s="3">
        <v>5</v>
      </c>
      <c r="M60" s="3">
        <v>5</v>
      </c>
      <c r="N60" s="3">
        <v>5</v>
      </c>
      <c r="O60" s="3">
        <v>5</v>
      </c>
      <c r="P60" s="3">
        <v>5</v>
      </c>
      <c r="Q60" s="3">
        <v>5</v>
      </c>
    </row>
    <row r="61" spans="1:17" x14ac:dyDescent="0.25">
      <c r="C61" s="21" t="s">
        <v>39</v>
      </c>
      <c r="D61" s="3">
        <v>5</v>
      </c>
      <c r="E61" s="8">
        <v>0</v>
      </c>
      <c r="F61" s="6">
        <v>2</v>
      </c>
      <c r="G61" s="13">
        <v>4</v>
      </c>
      <c r="H61" s="3">
        <v>5</v>
      </c>
      <c r="I61" s="3">
        <v>5</v>
      </c>
      <c r="J61" s="2">
        <v>-3</v>
      </c>
      <c r="K61" s="15" t="s">
        <v>20</v>
      </c>
      <c r="L61" s="3">
        <v>5</v>
      </c>
      <c r="M61" s="4">
        <v>3</v>
      </c>
      <c r="N61" s="3">
        <v>5</v>
      </c>
      <c r="O61" s="2">
        <v>-3</v>
      </c>
      <c r="P61" s="8">
        <v>0</v>
      </c>
      <c r="Q61" s="3">
        <v>5</v>
      </c>
    </row>
    <row r="62" spans="1:17" x14ac:dyDescent="0.25">
      <c r="C62" s="21" t="s">
        <v>43</v>
      </c>
      <c r="D62" s="13">
        <v>4</v>
      </c>
      <c r="E62" s="7">
        <v>-4</v>
      </c>
      <c r="F62" s="8">
        <v>0</v>
      </c>
      <c r="G62" s="4">
        <v>3</v>
      </c>
      <c r="H62" s="13">
        <v>4</v>
      </c>
      <c r="I62" s="7">
        <v>-4</v>
      </c>
      <c r="J62" s="4">
        <v>3</v>
      </c>
      <c r="K62" s="15" t="s">
        <v>20</v>
      </c>
      <c r="L62" s="13">
        <v>4</v>
      </c>
      <c r="M62" s="4">
        <v>3</v>
      </c>
      <c r="N62" s="3">
        <v>5</v>
      </c>
      <c r="O62" s="8">
        <v>0</v>
      </c>
      <c r="P62" s="6">
        <v>2</v>
      </c>
      <c r="Q62" s="7">
        <v>-4</v>
      </c>
    </row>
    <row r="63" spans="1:17" x14ac:dyDescent="0.25">
      <c r="C63" s="21" t="s">
        <v>42</v>
      </c>
      <c r="D63" s="4">
        <v>3</v>
      </c>
      <c r="E63" s="7">
        <v>-4</v>
      </c>
      <c r="F63" s="4">
        <v>3</v>
      </c>
      <c r="G63" s="13">
        <v>4</v>
      </c>
      <c r="H63" s="3">
        <v>5</v>
      </c>
      <c r="I63" s="13">
        <v>4</v>
      </c>
      <c r="J63" s="4">
        <v>3</v>
      </c>
      <c r="K63" s="15" t="s">
        <v>20</v>
      </c>
      <c r="L63" s="3">
        <v>5</v>
      </c>
      <c r="M63" s="4">
        <v>3</v>
      </c>
      <c r="N63" s="3">
        <v>5</v>
      </c>
      <c r="O63" s="8">
        <v>0</v>
      </c>
      <c r="P63" s="8">
        <v>0</v>
      </c>
      <c r="Q63" s="7">
        <v>-4</v>
      </c>
    </row>
    <row r="64" spans="1:17" x14ac:dyDescent="0.25">
      <c r="C64" s="21" t="s">
        <v>40</v>
      </c>
      <c r="D64" s="4">
        <v>3</v>
      </c>
      <c r="E64" s="2">
        <v>-2</v>
      </c>
      <c r="F64" s="4">
        <v>3</v>
      </c>
      <c r="G64" s="8">
        <v>0</v>
      </c>
      <c r="H64" s="3">
        <v>5</v>
      </c>
      <c r="I64" s="6">
        <v>2</v>
      </c>
      <c r="J64" s="2">
        <v>-3</v>
      </c>
      <c r="K64" s="15" t="s">
        <v>20</v>
      </c>
      <c r="L64" s="9">
        <v>-5</v>
      </c>
      <c r="M64" s="11">
        <v>1</v>
      </c>
      <c r="N64" s="3">
        <v>5</v>
      </c>
      <c r="O64" s="8">
        <v>0</v>
      </c>
      <c r="P64" s="6">
        <v>2</v>
      </c>
      <c r="Q64" s="13">
        <v>4</v>
      </c>
    </row>
    <row r="65" spans="2:17" x14ac:dyDescent="0.25">
      <c r="C65" s="21" t="s">
        <v>41</v>
      </c>
      <c r="D65" s="2">
        <v>-3</v>
      </c>
      <c r="E65" s="4">
        <v>3</v>
      </c>
      <c r="F65" s="4">
        <v>3</v>
      </c>
      <c r="G65" s="2">
        <v>-3</v>
      </c>
      <c r="H65" s="2">
        <v>-3</v>
      </c>
      <c r="I65" s="3">
        <v>5</v>
      </c>
      <c r="J65" s="2">
        <v>-3</v>
      </c>
      <c r="K65" s="15" t="s">
        <v>20</v>
      </c>
      <c r="L65" s="6">
        <v>2</v>
      </c>
      <c r="M65" s="2">
        <v>-3</v>
      </c>
      <c r="N65" s="6">
        <v>2</v>
      </c>
      <c r="O65" s="4">
        <v>3</v>
      </c>
      <c r="P65" s="11">
        <v>1</v>
      </c>
      <c r="Q65" s="5">
        <v>-2</v>
      </c>
    </row>
    <row r="66" spans="2:17" x14ac:dyDescent="0.25">
      <c r="C66" s="21" t="s">
        <v>44</v>
      </c>
      <c r="D66" s="4">
        <v>3</v>
      </c>
      <c r="E66" s="2">
        <v>-3</v>
      </c>
      <c r="F66" s="2">
        <v>-3</v>
      </c>
      <c r="G66" s="7">
        <v>-4</v>
      </c>
      <c r="H66" s="3">
        <v>5</v>
      </c>
      <c r="I66" s="4">
        <v>3</v>
      </c>
      <c r="J66" s="2">
        <v>-3</v>
      </c>
      <c r="K66" s="15" t="s">
        <v>20</v>
      </c>
      <c r="L66" s="13">
        <v>4</v>
      </c>
      <c r="M66" s="13">
        <v>4</v>
      </c>
      <c r="N66" s="8">
        <v>0</v>
      </c>
      <c r="O66" s="8">
        <v>0</v>
      </c>
      <c r="P66" s="5">
        <v>-2</v>
      </c>
      <c r="Q66" s="4">
        <v>3</v>
      </c>
    </row>
    <row r="67" spans="2:17" x14ac:dyDescent="0.25">
      <c r="C67" s="21" t="s">
        <v>45</v>
      </c>
      <c r="D67" s="8">
        <v>0</v>
      </c>
      <c r="E67" s="5">
        <v>-2</v>
      </c>
      <c r="F67" s="4">
        <v>3</v>
      </c>
      <c r="G67" s="4">
        <v>3</v>
      </c>
      <c r="H67" s="3">
        <v>5</v>
      </c>
      <c r="I67" s="5">
        <v>-2</v>
      </c>
      <c r="J67" s="8">
        <v>0</v>
      </c>
      <c r="K67" s="15" t="s">
        <v>20</v>
      </c>
      <c r="L67" s="13">
        <v>4</v>
      </c>
      <c r="M67" s="8">
        <v>0</v>
      </c>
      <c r="N67" s="3">
        <v>5</v>
      </c>
      <c r="O67" s="8">
        <v>0</v>
      </c>
      <c r="P67" s="11">
        <v>1</v>
      </c>
      <c r="Q67" s="4">
        <v>3</v>
      </c>
    </row>
    <row r="68" spans="2:17" x14ac:dyDescent="0.25">
      <c r="C68" s="21" t="s">
        <v>46</v>
      </c>
      <c r="D68" s="2">
        <v>-3</v>
      </c>
      <c r="E68" s="7">
        <v>-4</v>
      </c>
      <c r="F68" s="2">
        <v>-3</v>
      </c>
      <c r="G68" s="8">
        <v>0</v>
      </c>
      <c r="H68" s="2">
        <v>-3</v>
      </c>
      <c r="I68" s="12">
        <v>-1</v>
      </c>
      <c r="J68" s="11">
        <v>1</v>
      </c>
      <c r="K68" s="15" t="s">
        <v>20</v>
      </c>
      <c r="L68" s="7">
        <v>-4</v>
      </c>
      <c r="M68" s="8">
        <v>0</v>
      </c>
      <c r="N68" s="3">
        <v>5</v>
      </c>
      <c r="O68" s="12">
        <v>-1</v>
      </c>
      <c r="P68" s="11">
        <v>1</v>
      </c>
      <c r="Q68" s="4">
        <v>3</v>
      </c>
    </row>
    <row r="69" spans="2:17" x14ac:dyDescent="0.25">
      <c r="C69" s="21" t="s">
        <v>36</v>
      </c>
      <c r="D69" s="2">
        <v>-3</v>
      </c>
      <c r="E69" s="12">
        <v>-1</v>
      </c>
      <c r="F69" s="4">
        <v>3</v>
      </c>
      <c r="G69" s="13">
        <v>4</v>
      </c>
      <c r="H69" s="3">
        <v>5</v>
      </c>
      <c r="I69" s="11">
        <v>1</v>
      </c>
      <c r="J69" s="4">
        <v>3</v>
      </c>
      <c r="K69" s="15" t="s">
        <v>20</v>
      </c>
      <c r="L69" s="6">
        <v>2</v>
      </c>
      <c r="M69" s="12">
        <v>-1</v>
      </c>
      <c r="N69" s="6">
        <v>2</v>
      </c>
      <c r="O69" s="2">
        <v>-3</v>
      </c>
      <c r="P69" s="12">
        <v>-1</v>
      </c>
      <c r="Q69" s="4">
        <v>3</v>
      </c>
    </row>
    <row r="71" spans="2:17" x14ac:dyDescent="0.25">
      <c r="C71" s="42" t="s">
        <v>29</v>
      </c>
      <c r="D71" s="33">
        <v>6</v>
      </c>
      <c r="E71" s="33">
        <v>1</v>
      </c>
      <c r="F71" s="33">
        <v>7</v>
      </c>
      <c r="G71" s="33">
        <v>5</v>
      </c>
      <c r="H71" s="33">
        <v>8</v>
      </c>
      <c r="I71" s="33">
        <v>7</v>
      </c>
      <c r="J71" s="33">
        <v>5</v>
      </c>
      <c r="K71" s="43" t="s">
        <v>20</v>
      </c>
      <c r="L71" s="33">
        <v>8</v>
      </c>
      <c r="M71" s="43">
        <v>6</v>
      </c>
      <c r="N71" s="33">
        <v>9</v>
      </c>
      <c r="O71" s="43">
        <v>2</v>
      </c>
      <c r="P71" s="43">
        <v>6</v>
      </c>
      <c r="Q71" s="43">
        <v>7</v>
      </c>
    </row>
    <row r="72" spans="2:17" x14ac:dyDescent="0.25">
      <c r="C72" s="42" t="s">
        <v>30</v>
      </c>
      <c r="D72" s="33">
        <v>3</v>
      </c>
      <c r="E72" s="33">
        <v>8</v>
      </c>
      <c r="F72" s="33">
        <v>2</v>
      </c>
      <c r="G72" s="33">
        <v>3</v>
      </c>
      <c r="H72" s="33">
        <v>2</v>
      </c>
      <c r="I72" s="33">
        <v>3</v>
      </c>
      <c r="J72" s="33">
        <v>4</v>
      </c>
      <c r="K72" s="43" t="s">
        <v>20</v>
      </c>
      <c r="L72" s="33">
        <v>2</v>
      </c>
      <c r="M72" s="43">
        <v>2</v>
      </c>
      <c r="N72" s="44">
        <v>0</v>
      </c>
      <c r="O72" s="43">
        <v>3</v>
      </c>
      <c r="P72" s="43">
        <v>2</v>
      </c>
      <c r="Q72" s="43">
        <v>3</v>
      </c>
    </row>
    <row r="73" spans="2:17" x14ac:dyDescent="0.25">
      <c r="C73" s="42" t="s">
        <v>31</v>
      </c>
      <c r="D73" s="33">
        <v>1</v>
      </c>
      <c r="E73" s="33">
        <v>1</v>
      </c>
      <c r="F73" s="33">
        <v>1</v>
      </c>
      <c r="G73" s="33">
        <v>2</v>
      </c>
      <c r="H73" s="33">
        <v>0</v>
      </c>
      <c r="I73" s="33">
        <v>0</v>
      </c>
      <c r="J73" s="33">
        <v>1</v>
      </c>
      <c r="K73" s="43" t="s">
        <v>20</v>
      </c>
      <c r="L73" s="33">
        <v>0</v>
      </c>
      <c r="M73" s="43">
        <v>2</v>
      </c>
      <c r="N73" s="44">
        <v>1</v>
      </c>
      <c r="O73" s="43">
        <v>5</v>
      </c>
      <c r="P73" s="43">
        <v>2</v>
      </c>
      <c r="Q73" s="43">
        <v>0</v>
      </c>
    </row>
    <row r="74" spans="2:17" x14ac:dyDescent="0.25">
      <c r="C74" s="42"/>
      <c r="D74" s="33"/>
      <c r="E74" s="33"/>
      <c r="F74" s="33"/>
      <c r="G74" s="33"/>
      <c r="H74" s="33"/>
      <c r="I74" s="33"/>
      <c r="J74" s="33"/>
      <c r="K74" s="43"/>
      <c r="L74" s="33"/>
      <c r="M74" s="43"/>
      <c r="N74" s="44"/>
      <c r="O74" s="43"/>
      <c r="P74" s="43"/>
      <c r="Q74" s="43"/>
    </row>
    <row r="75" spans="2:17" x14ac:dyDescent="0.25">
      <c r="C75" s="21" t="s">
        <v>59</v>
      </c>
      <c r="D75" s="50">
        <f>D71/(D71+D72)</f>
        <v>0.66666666666666663</v>
      </c>
      <c r="E75" s="50">
        <f>E71/(E71+E72)</f>
        <v>0.1111111111111111</v>
      </c>
      <c r="F75" s="50">
        <f t="shared" ref="F75:M75" si="2">F71/(F71+F72)</f>
        <v>0.77777777777777779</v>
      </c>
      <c r="G75" s="50">
        <f t="shared" si="2"/>
        <v>0.625</v>
      </c>
      <c r="H75" s="50">
        <f t="shared" si="2"/>
        <v>0.8</v>
      </c>
      <c r="I75" s="50">
        <f t="shared" si="2"/>
        <v>0.7</v>
      </c>
      <c r="J75" s="50">
        <f t="shared" si="2"/>
        <v>0.55555555555555558</v>
      </c>
      <c r="K75" s="43" t="s">
        <v>20</v>
      </c>
      <c r="L75" s="50">
        <f t="shared" si="2"/>
        <v>0.8</v>
      </c>
      <c r="M75" s="50">
        <f t="shared" si="2"/>
        <v>0.75</v>
      </c>
      <c r="N75" s="50">
        <f>N71/(N71+N72)</f>
        <v>1</v>
      </c>
      <c r="O75" s="50">
        <f t="shared" ref="O75:Q75" si="3">O71/(O71+O72)</f>
        <v>0.4</v>
      </c>
      <c r="P75" s="50">
        <f t="shared" si="3"/>
        <v>0.75</v>
      </c>
      <c r="Q75" s="50">
        <f t="shared" si="3"/>
        <v>0.7</v>
      </c>
    </row>
    <row r="76" spans="2:17" x14ac:dyDescent="0.25">
      <c r="D76" s="32"/>
      <c r="E76" s="32"/>
      <c r="F76" s="32"/>
      <c r="G76" s="32"/>
      <c r="H76" s="31"/>
      <c r="I76" s="31"/>
      <c r="J76" s="32"/>
      <c r="K76" s="23"/>
      <c r="L76" s="31"/>
      <c r="M76" s="35"/>
      <c r="N76" s="34"/>
      <c r="O76" s="35"/>
      <c r="P76" s="35"/>
      <c r="Q76" s="23"/>
    </row>
    <row r="77" spans="2:17" x14ac:dyDescent="0.25">
      <c r="B77" s="29"/>
      <c r="C77" s="26" t="s">
        <v>33</v>
      </c>
      <c r="D77" s="27"/>
      <c r="E77" s="28"/>
      <c r="F77" s="27"/>
      <c r="G77" s="28"/>
      <c r="H77" s="28"/>
      <c r="I77" s="27"/>
      <c r="J77" s="27"/>
      <c r="K77" s="27"/>
      <c r="L77" s="28"/>
      <c r="M77" s="28"/>
      <c r="N77" s="28"/>
      <c r="O77" s="27"/>
      <c r="P77" s="27"/>
      <c r="Q77" s="27"/>
    </row>
    <row r="78" spans="2:17" x14ac:dyDescent="0.25">
      <c r="C78" s="21" t="s">
        <v>50</v>
      </c>
      <c r="D78" s="40">
        <f>0.508/2</f>
        <v>0.254</v>
      </c>
      <c r="E78" s="47">
        <f>0.039/2</f>
        <v>1.95E-2</v>
      </c>
      <c r="F78" s="40">
        <f>0.18/2</f>
        <v>0.09</v>
      </c>
      <c r="G78" s="40">
        <v>0.36299999999999999</v>
      </c>
      <c r="H78" s="40">
        <f>0.109/2</f>
        <v>5.45E-2</v>
      </c>
      <c r="I78" s="40">
        <f>0.344/2</f>
        <v>0.17199999999999999</v>
      </c>
      <c r="J78" s="40">
        <f>1/2</f>
        <v>0.5</v>
      </c>
      <c r="K78" s="23" t="s">
        <v>20</v>
      </c>
      <c r="L78" s="40">
        <f>0.109/2</f>
        <v>5.45E-2</v>
      </c>
      <c r="M78" s="40">
        <f>0.289/2</f>
        <v>0.14449999999999999</v>
      </c>
      <c r="N78" s="45">
        <f>0.004/2</f>
        <v>2E-3</v>
      </c>
      <c r="O78" s="40">
        <f>1/2</f>
        <v>0.5</v>
      </c>
      <c r="P78" s="40">
        <f>0.289/2</f>
        <v>0.14449999999999999</v>
      </c>
      <c r="Q78" s="40">
        <f>0.344/2</f>
        <v>0.17199999999999999</v>
      </c>
    </row>
    <row r="81" spans="1:17" x14ac:dyDescent="0.25">
      <c r="A81" s="22"/>
      <c r="B81" s="37" t="s">
        <v>11</v>
      </c>
      <c r="C81" s="36" t="s">
        <v>16</v>
      </c>
    </row>
    <row r="83" spans="1:17" x14ac:dyDescent="0.25">
      <c r="C83" s="21" t="s">
        <v>37</v>
      </c>
      <c r="D83" s="1" t="s">
        <v>5</v>
      </c>
      <c r="E83" s="1" t="s">
        <v>6</v>
      </c>
      <c r="F83" s="1" t="s">
        <v>1</v>
      </c>
      <c r="G83" s="1" t="s">
        <v>2</v>
      </c>
      <c r="H83" s="1" t="s">
        <v>3</v>
      </c>
      <c r="I83" s="1" t="s">
        <v>7</v>
      </c>
      <c r="J83" s="1" t="s">
        <v>4</v>
      </c>
      <c r="K83" s="1" t="s">
        <v>8</v>
      </c>
      <c r="L83" s="1" t="s">
        <v>9</v>
      </c>
      <c r="M83" s="1" t="s">
        <v>12</v>
      </c>
      <c r="N83" s="1" t="s">
        <v>10</v>
      </c>
      <c r="O83" s="1" t="s">
        <v>21</v>
      </c>
      <c r="P83" s="1" t="s">
        <v>14</v>
      </c>
      <c r="Q83" s="1" t="s">
        <v>13</v>
      </c>
    </row>
    <row r="84" spans="1:17" x14ac:dyDescent="0.25">
      <c r="C84" s="21" t="s">
        <v>38</v>
      </c>
      <c r="D84" s="15" t="s">
        <v>20</v>
      </c>
      <c r="E84" s="6">
        <v>2</v>
      </c>
      <c r="F84" s="15" t="s">
        <v>20</v>
      </c>
      <c r="G84" s="6">
        <v>2</v>
      </c>
      <c r="H84" s="4">
        <v>3</v>
      </c>
      <c r="I84" s="6">
        <v>2</v>
      </c>
      <c r="J84" s="15" t="s">
        <v>20</v>
      </c>
      <c r="K84" s="15" t="s">
        <v>20</v>
      </c>
      <c r="L84" s="7">
        <v>-4</v>
      </c>
      <c r="M84" s="15" t="s">
        <v>20</v>
      </c>
      <c r="N84" s="2">
        <v>-3</v>
      </c>
      <c r="O84" s="15" t="s">
        <v>20</v>
      </c>
      <c r="P84" s="15" t="s">
        <v>20</v>
      </c>
      <c r="Q84" s="15" t="s">
        <v>20</v>
      </c>
    </row>
    <row r="85" spans="1:17" x14ac:dyDescent="0.25">
      <c r="C85" s="21" t="s">
        <v>39</v>
      </c>
      <c r="D85" s="15" t="s">
        <v>20</v>
      </c>
      <c r="E85" s="4">
        <v>3</v>
      </c>
      <c r="F85" s="15" t="s">
        <v>20</v>
      </c>
      <c r="G85" s="6">
        <v>2</v>
      </c>
      <c r="H85" s="12">
        <v>-1</v>
      </c>
      <c r="I85" s="12">
        <v>-1</v>
      </c>
      <c r="J85" s="15" t="s">
        <v>20</v>
      </c>
      <c r="K85" s="15" t="s">
        <v>20</v>
      </c>
      <c r="L85" s="8">
        <v>0</v>
      </c>
      <c r="M85" s="15" t="s">
        <v>20</v>
      </c>
      <c r="N85" s="4">
        <v>3</v>
      </c>
      <c r="O85" s="15" t="s">
        <v>20</v>
      </c>
      <c r="P85" s="15" t="s">
        <v>20</v>
      </c>
      <c r="Q85" s="15" t="s">
        <v>20</v>
      </c>
    </row>
    <row r="86" spans="1:17" x14ac:dyDescent="0.25">
      <c r="C86" s="21" t="s">
        <v>43</v>
      </c>
      <c r="D86" s="15" t="s">
        <v>20</v>
      </c>
      <c r="E86" s="8">
        <v>0</v>
      </c>
      <c r="F86" s="15" t="s">
        <v>20</v>
      </c>
      <c r="G86" s="8">
        <v>0</v>
      </c>
      <c r="H86" s="7">
        <v>-4</v>
      </c>
      <c r="I86" s="11">
        <v>1</v>
      </c>
      <c r="J86" s="15" t="s">
        <v>20</v>
      </c>
      <c r="K86" s="15" t="s">
        <v>20</v>
      </c>
      <c r="L86" s="2">
        <v>-3</v>
      </c>
      <c r="M86" s="15" t="s">
        <v>20</v>
      </c>
      <c r="N86" s="2">
        <v>-3</v>
      </c>
      <c r="O86" s="15" t="s">
        <v>20</v>
      </c>
      <c r="P86" s="15" t="s">
        <v>20</v>
      </c>
      <c r="Q86" s="15" t="s">
        <v>20</v>
      </c>
    </row>
    <row r="87" spans="1:17" x14ac:dyDescent="0.25">
      <c r="C87" s="21" t="s">
        <v>42</v>
      </c>
      <c r="D87" s="15" t="s">
        <v>20</v>
      </c>
      <c r="E87" s="4">
        <v>3</v>
      </c>
      <c r="F87" s="15" t="s">
        <v>20</v>
      </c>
      <c r="G87" s="8">
        <v>0</v>
      </c>
      <c r="H87" s="7">
        <v>-4</v>
      </c>
      <c r="I87" s="4">
        <v>3</v>
      </c>
      <c r="J87" s="15" t="s">
        <v>20</v>
      </c>
      <c r="K87" s="15" t="s">
        <v>20</v>
      </c>
      <c r="L87" s="7">
        <v>-4</v>
      </c>
      <c r="M87" s="15" t="s">
        <v>20</v>
      </c>
      <c r="N87" s="2">
        <v>-3</v>
      </c>
      <c r="O87" s="15" t="s">
        <v>20</v>
      </c>
      <c r="P87" s="15" t="s">
        <v>20</v>
      </c>
      <c r="Q87" s="15" t="s">
        <v>20</v>
      </c>
    </row>
    <row r="88" spans="1:17" x14ac:dyDescent="0.25">
      <c r="C88" s="21" t="s">
        <v>40</v>
      </c>
      <c r="D88" s="15" t="s">
        <v>20</v>
      </c>
      <c r="E88" s="2">
        <v>-3</v>
      </c>
      <c r="F88" s="15" t="s">
        <v>20</v>
      </c>
      <c r="G88" s="11">
        <v>1</v>
      </c>
      <c r="H88" s="13">
        <v>4</v>
      </c>
      <c r="I88" s="12">
        <v>-1</v>
      </c>
      <c r="J88" s="15" t="s">
        <v>20</v>
      </c>
      <c r="K88" s="15" t="s">
        <v>20</v>
      </c>
      <c r="L88" s="7">
        <v>-4</v>
      </c>
      <c r="M88" s="15" t="s">
        <v>20</v>
      </c>
      <c r="N88" s="4">
        <v>3</v>
      </c>
      <c r="O88" s="15" t="s">
        <v>20</v>
      </c>
      <c r="P88" s="15" t="s">
        <v>20</v>
      </c>
      <c r="Q88" s="15" t="s">
        <v>20</v>
      </c>
    </row>
    <row r="89" spans="1:17" x14ac:dyDescent="0.25">
      <c r="C89" s="21" t="s">
        <v>41</v>
      </c>
      <c r="D89" s="15" t="s">
        <v>20</v>
      </c>
      <c r="E89" s="2">
        <v>-3</v>
      </c>
      <c r="F89" s="15" t="s">
        <v>20</v>
      </c>
      <c r="G89" s="7">
        <v>-4</v>
      </c>
      <c r="H89" s="4">
        <v>3</v>
      </c>
      <c r="I89" s="6">
        <v>2</v>
      </c>
      <c r="J89" s="15" t="s">
        <v>20</v>
      </c>
      <c r="K89" s="15" t="s">
        <v>20</v>
      </c>
      <c r="L89" s="13">
        <v>4</v>
      </c>
      <c r="M89" s="15" t="s">
        <v>20</v>
      </c>
      <c r="N89" s="12">
        <v>-1</v>
      </c>
      <c r="O89" s="15" t="s">
        <v>20</v>
      </c>
      <c r="P89" s="15" t="s">
        <v>20</v>
      </c>
      <c r="Q89" s="15" t="s">
        <v>20</v>
      </c>
    </row>
    <row r="90" spans="1:17" x14ac:dyDescent="0.25">
      <c r="C90" s="21" t="s">
        <v>44</v>
      </c>
      <c r="D90" s="15" t="s">
        <v>20</v>
      </c>
      <c r="E90" s="2">
        <v>-3</v>
      </c>
      <c r="F90" s="15" t="s">
        <v>20</v>
      </c>
      <c r="G90" s="7">
        <v>-4</v>
      </c>
      <c r="H90" s="7">
        <v>-4</v>
      </c>
      <c r="I90" s="12">
        <v>-1</v>
      </c>
      <c r="J90" s="15" t="s">
        <v>20</v>
      </c>
      <c r="K90" s="15" t="s">
        <v>20</v>
      </c>
      <c r="L90" s="13">
        <v>4</v>
      </c>
      <c r="M90" s="15" t="s">
        <v>20</v>
      </c>
      <c r="N90" s="12">
        <v>-1</v>
      </c>
      <c r="O90" s="15" t="s">
        <v>20</v>
      </c>
      <c r="P90" s="15" t="s">
        <v>20</v>
      </c>
      <c r="Q90" s="15" t="s">
        <v>20</v>
      </c>
    </row>
    <row r="91" spans="1:17" x14ac:dyDescent="0.25">
      <c r="C91" s="21" t="s">
        <v>45</v>
      </c>
      <c r="D91" s="15" t="s">
        <v>20</v>
      </c>
      <c r="E91" s="2">
        <v>-3</v>
      </c>
      <c r="F91" s="15" t="s">
        <v>20</v>
      </c>
      <c r="G91" s="11">
        <v>1</v>
      </c>
      <c r="H91" s="7">
        <v>-4</v>
      </c>
      <c r="I91" s="5">
        <v>-2</v>
      </c>
      <c r="J91" s="15" t="s">
        <v>20</v>
      </c>
      <c r="K91" s="15" t="s">
        <v>20</v>
      </c>
      <c r="L91" s="7">
        <v>-4</v>
      </c>
      <c r="M91" s="15" t="s">
        <v>20</v>
      </c>
      <c r="N91" s="5">
        <v>-2</v>
      </c>
      <c r="O91" s="15" t="s">
        <v>20</v>
      </c>
      <c r="P91" s="15" t="s">
        <v>20</v>
      </c>
      <c r="Q91" s="15" t="s">
        <v>20</v>
      </c>
    </row>
    <row r="92" spans="1:17" x14ac:dyDescent="0.25">
      <c r="C92" s="21" t="s">
        <v>46</v>
      </c>
      <c r="D92" s="15" t="s">
        <v>20</v>
      </c>
      <c r="E92" s="7">
        <v>-4</v>
      </c>
      <c r="F92" s="15" t="s">
        <v>20</v>
      </c>
      <c r="G92" s="2">
        <v>-3</v>
      </c>
      <c r="H92" s="13">
        <v>4</v>
      </c>
      <c r="I92" s="11">
        <v>1</v>
      </c>
      <c r="J92" s="15" t="s">
        <v>20</v>
      </c>
      <c r="K92" s="15" t="s">
        <v>20</v>
      </c>
      <c r="L92" s="7">
        <v>-4</v>
      </c>
      <c r="M92" s="15" t="s">
        <v>20</v>
      </c>
      <c r="N92" s="2">
        <v>-3</v>
      </c>
      <c r="O92" s="15" t="s">
        <v>20</v>
      </c>
      <c r="P92" s="15" t="s">
        <v>20</v>
      </c>
      <c r="Q92" s="15" t="s">
        <v>20</v>
      </c>
    </row>
    <row r="93" spans="1:17" x14ac:dyDescent="0.25">
      <c r="C93" s="21" t="s">
        <v>36</v>
      </c>
      <c r="D93" s="15" t="s">
        <v>20</v>
      </c>
      <c r="E93" s="7">
        <v>-4</v>
      </c>
      <c r="F93" s="15" t="s">
        <v>20</v>
      </c>
      <c r="G93" s="4">
        <v>3</v>
      </c>
      <c r="H93" s="7">
        <v>-4</v>
      </c>
      <c r="I93" s="8">
        <v>0</v>
      </c>
      <c r="J93" s="15" t="s">
        <v>20</v>
      </c>
      <c r="K93" s="15" t="s">
        <v>20</v>
      </c>
      <c r="L93" s="8">
        <v>0</v>
      </c>
      <c r="M93" s="15" t="s">
        <v>20</v>
      </c>
      <c r="N93" s="2">
        <v>-3</v>
      </c>
      <c r="O93" s="15" t="s">
        <v>20</v>
      </c>
      <c r="P93" s="15" t="s">
        <v>20</v>
      </c>
      <c r="Q93" s="15" t="s">
        <v>20</v>
      </c>
    </row>
    <row r="95" spans="1:17" x14ac:dyDescent="0.25">
      <c r="C95" s="42" t="s">
        <v>29</v>
      </c>
      <c r="D95" s="43" t="s">
        <v>20</v>
      </c>
      <c r="E95" s="33">
        <v>3</v>
      </c>
      <c r="F95" s="43" t="s">
        <v>20</v>
      </c>
      <c r="G95" s="33">
        <v>5</v>
      </c>
      <c r="H95" s="33">
        <v>4</v>
      </c>
      <c r="I95" s="33">
        <v>5</v>
      </c>
      <c r="J95" s="43" t="s">
        <v>20</v>
      </c>
      <c r="K95" s="43" t="s">
        <v>20</v>
      </c>
      <c r="L95" s="33">
        <v>2</v>
      </c>
      <c r="M95" s="43" t="s">
        <v>20</v>
      </c>
      <c r="N95" s="33">
        <v>2</v>
      </c>
      <c r="O95" s="43" t="s">
        <v>20</v>
      </c>
      <c r="P95" s="43" t="s">
        <v>20</v>
      </c>
      <c r="Q95" s="43" t="s">
        <v>20</v>
      </c>
    </row>
    <row r="96" spans="1:17" x14ac:dyDescent="0.25">
      <c r="C96" s="42" t="s">
        <v>30</v>
      </c>
      <c r="D96" s="43" t="s">
        <v>20</v>
      </c>
      <c r="E96" s="33">
        <v>6</v>
      </c>
      <c r="F96" s="43" t="s">
        <v>20</v>
      </c>
      <c r="G96" s="33">
        <v>3</v>
      </c>
      <c r="H96" s="33">
        <v>6</v>
      </c>
      <c r="I96" s="33">
        <v>4</v>
      </c>
      <c r="J96" s="43" t="s">
        <v>20</v>
      </c>
      <c r="K96" s="43" t="s">
        <v>20</v>
      </c>
      <c r="L96" s="33">
        <v>6</v>
      </c>
      <c r="M96" s="43" t="s">
        <v>20</v>
      </c>
      <c r="N96" s="33">
        <v>8</v>
      </c>
      <c r="O96" s="43" t="s">
        <v>20</v>
      </c>
      <c r="P96" s="43" t="s">
        <v>20</v>
      </c>
      <c r="Q96" s="43" t="s">
        <v>20</v>
      </c>
    </row>
    <row r="97" spans="1:17" x14ac:dyDescent="0.25">
      <c r="C97" s="42" t="s">
        <v>31</v>
      </c>
      <c r="D97" s="43" t="s">
        <v>20</v>
      </c>
      <c r="E97" s="33">
        <v>1</v>
      </c>
      <c r="F97" s="43" t="s">
        <v>20</v>
      </c>
      <c r="G97" s="33">
        <v>2</v>
      </c>
      <c r="H97" s="33">
        <v>0</v>
      </c>
      <c r="I97" s="33">
        <v>1</v>
      </c>
      <c r="J97" s="43" t="s">
        <v>20</v>
      </c>
      <c r="K97" s="43" t="s">
        <v>20</v>
      </c>
      <c r="L97" s="33">
        <v>2</v>
      </c>
      <c r="M97" s="43" t="s">
        <v>20</v>
      </c>
      <c r="N97" s="33">
        <v>0</v>
      </c>
      <c r="O97" s="43" t="s">
        <v>20</v>
      </c>
      <c r="P97" s="43" t="s">
        <v>20</v>
      </c>
      <c r="Q97" s="43" t="s">
        <v>20</v>
      </c>
    </row>
    <row r="98" spans="1:17" x14ac:dyDescent="0.25">
      <c r="D98" s="23"/>
      <c r="E98" s="32"/>
      <c r="F98" s="23"/>
      <c r="G98" s="32"/>
      <c r="H98" s="25"/>
      <c r="I98" s="32"/>
      <c r="J98" s="23"/>
      <c r="K98" s="23"/>
      <c r="L98" s="32"/>
      <c r="M98" s="23"/>
      <c r="N98" s="25"/>
      <c r="O98" s="23"/>
      <c r="P98" s="23"/>
      <c r="Q98" s="23"/>
    </row>
    <row r="99" spans="1:17" x14ac:dyDescent="0.25">
      <c r="C99" s="21" t="s">
        <v>59</v>
      </c>
      <c r="D99" s="43" t="s">
        <v>20</v>
      </c>
      <c r="E99" s="50">
        <f>E95/(E95+E96)</f>
        <v>0.33333333333333331</v>
      </c>
      <c r="F99" s="43" t="s">
        <v>20</v>
      </c>
      <c r="G99" s="50">
        <f t="shared" ref="G99:N99" si="4">G95/(G95+G96)</f>
        <v>0.625</v>
      </c>
      <c r="H99" s="50">
        <f t="shared" si="4"/>
        <v>0.4</v>
      </c>
      <c r="I99" s="50">
        <f t="shared" si="4"/>
        <v>0.55555555555555558</v>
      </c>
      <c r="J99" s="43" t="s">
        <v>20</v>
      </c>
      <c r="K99" s="43" t="s">
        <v>20</v>
      </c>
      <c r="L99" s="50">
        <f t="shared" si="4"/>
        <v>0.25</v>
      </c>
      <c r="M99" s="43" t="s">
        <v>20</v>
      </c>
      <c r="N99" s="50">
        <f t="shared" si="4"/>
        <v>0.2</v>
      </c>
      <c r="O99" s="23" t="s">
        <v>20</v>
      </c>
      <c r="P99" s="23" t="s">
        <v>20</v>
      </c>
      <c r="Q99" s="23" t="s">
        <v>20</v>
      </c>
    </row>
    <row r="100" spans="1:17" x14ac:dyDescent="0.25">
      <c r="D100" s="23"/>
      <c r="E100" s="32"/>
      <c r="F100" s="23"/>
      <c r="G100" s="32"/>
      <c r="H100" s="25"/>
      <c r="I100" s="32"/>
      <c r="J100" s="23"/>
      <c r="K100" s="23"/>
      <c r="L100" s="32"/>
      <c r="M100" s="23"/>
      <c r="N100" s="25"/>
      <c r="O100" s="23"/>
      <c r="P100" s="23"/>
      <c r="Q100" s="23"/>
    </row>
    <row r="101" spans="1:17" x14ac:dyDescent="0.25">
      <c r="B101" s="29"/>
      <c r="C101" s="26" t="s">
        <v>33</v>
      </c>
      <c r="D101" s="27"/>
      <c r="E101" s="28"/>
      <c r="F101" s="27"/>
      <c r="G101" s="28"/>
      <c r="H101" s="28"/>
      <c r="I101" s="27"/>
      <c r="J101" s="27"/>
      <c r="K101" s="27"/>
      <c r="L101" s="28"/>
      <c r="M101" s="28"/>
      <c r="N101" s="28"/>
      <c r="O101" s="27"/>
      <c r="P101" s="27"/>
      <c r="Q101" s="27"/>
    </row>
    <row r="102" spans="1:17" x14ac:dyDescent="0.25">
      <c r="C102" s="21" t="s">
        <v>50</v>
      </c>
      <c r="D102" s="38" t="s">
        <v>20</v>
      </c>
      <c r="E102" s="40">
        <f>0.508/2</f>
        <v>0.254</v>
      </c>
      <c r="F102" s="38" t="s">
        <v>20</v>
      </c>
      <c r="G102" s="40">
        <v>0.36299999999999999</v>
      </c>
      <c r="H102" s="40">
        <f>0.754/2</f>
        <v>0.377</v>
      </c>
      <c r="I102" s="40">
        <f>1/2</f>
        <v>0.5</v>
      </c>
      <c r="J102" s="38" t="s">
        <v>20</v>
      </c>
      <c r="K102" s="38" t="s">
        <v>20</v>
      </c>
      <c r="L102" s="40">
        <f>0.289/2</f>
        <v>0.14449999999999999</v>
      </c>
      <c r="M102" s="38" t="s">
        <v>20</v>
      </c>
      <c r="N102" s="40">
        <f>0.109/2</f>
        <v>5.45E-2</v>
      </c>
      <c r="O102" s="23" t="s">
        <v>20</v>
      </c>
      <c r="P102" s="23" t="s">
        <v>20</v>
      </c>
      <c r="Q102" s="23" t="s">
        <v>20</v>
      </c>
    </row>
    <row r="105" spans="1:17" x14ac:dyDescent="0.25">
      <c r="A105" s="22"/>
      <c r="B105" s="37" t="s">
        <v>11</v>
      </c>
      <c r="C105" s="36" t="s">
        <v>17</v>
      </c>
    </row>
    <row r="107" spans="1:17" x14ac:dyDescent="0.25">
      <c r="C107" s="21" t="s">
        <v>37</v>
      </c>
      <c r="D107" s="1" t="s">
        <v>5</v>
      </c>
      <c r="E107" s="1" t="s">
        <v>6</v>
      </c>
      <c r="F107" s="1" t="s">
        <v>1</v>
      </c>
      <c r="G107" s="1" t="s">
        <v>2</v>
      </c>
      <c r="H107" s="1" t="s">
        <v>3</v>
      </c>
      <c r="I107" s="1" t="s">
        <v>7</v>
      </c>
      <c r="J107" s="1" t="s">
        <v>4</v>
      </c>
      <c r="K107" s="1" t="s">
        <v>8</v>
      </c>
      <c r="L107" s="1" t="s">
        <v>9</v>
      </c>
      <c r="M107" s="1" t="s">
        <v>12</v>
      </c>
      <c r="N107" s="1" t="s">
        <v>10</v>
      </c>
      <c r="O107" s="1" t="s">
        <v>21</v>
      </c>
      <c r="P107" s="1" t="s">
        <v>14</v>
      </c>
      <c r="Q107" s="1" t="s">
        <v>13</v>
      </c>
    </row>
    <row r="108" spans="1:17" x14ac:dyDescent="0.25">
      <c r="C108" s="21" t="s">
        <v>38</v>
      </c>
      <c r="D108" s="15" t="s">
        <v>20</v>
      </c>
      <c r="E108" s="6">
        <v>2</v>
      </c>
      <c r="F108" s="15" t="s">
        <v>20</v>
      </c>
      <c r="G108" s="3">
        <v>5</v>
      </c>
      <c r="H108" s="3">
        <v>5</v>
      </c>
      <c r="I108" s="15" t="s">
        <v>20</v>
      </c>
      <c r="J108" s="15" t="s">
        <v>20</v>
      </c>
      <c r="K108" s="15" t="s">
        <v>20</v>
      </c>
      <c r="L108" s="3">
        <v>5</v>
      </c>
      <c r="M108" s="3">
        <v>5</v>
      </c>
      <c r="N108" s="3">
        <v>5</v>
      </c>
      <c r="O108" s="15" t="s">
        <v>20</v>
      </c>
      <c r="P108" s="15" t="s">
        <v>20</v>
      </c>
      <c r="Q108" s="15" t="s">
        <v>20</v>
      </c>
    </row>
    <row r="109" spans="1:17" x14ac:dyDescent="0.25">
      <c r="C109" s="21" t="s">
        <v>39</v>
      </c>
      <c r="D109" s="15" t="s">
        <v>20</v>
      </c>
      <c r="E109" s="5">
        <v>-2</v>
      </c>
      <c r="F109" s="15" t="s">
        <v>20</v>
      </c>
      <c r="G109" s="3">
        <v>5</v>
      </c>
      <c r="H109" s="3">
        <v>5</v>
      </c>
      <c r="I109" s="15" t="s">
        <v>20</v>
      </c>
      <c r="J109" s="15" t="s">
        <v>20</v>
      </c>
      <c r="K109" s="15" t="s">
        <v>20</v>
      </c>
      <c r="L109" s="3">
        <v>5</v>
      </c>
      <c r="M109" s="3">
        <v>5</v>
      </c>
      <c r="N109" s="3">
        <v>5</v>
      </c>
      <c r="O109" s="15" t="s">
        <v>20</v>
      </c>
      <c r="P109" s="15" t="s">
        <v>20</v>
      </c>
      <c r="Q109" s="15" t="s">
        <v>20</v>
      </c>
    </row>
    <row r="110" spans="1:17" x14ac:dyDescent="0.25">
      <c r="C110" s="21" t="s">
        <v>43</v>
      </c>
      <c r="D110" s="15" t="s">
        <v>20</v>
      </c>
      <c r="E110" s="7">
        <v>-4</v>
      </c>
      <c r="F110" s="15" t="s">
        <v>20</v>
      </c>
      <c r="G110" s="4">
        <v>3</v>
      </c>
      <c r="H110" s="3">
        <v>5</v>
      </c>
      <c r="I110" s="15" t="s">
        <v>20</v>
      </c>
      <c r="J110" s="15" t="s">
        <v>20</v>
      </c>
      <c r="K110" s="15" t="s">
        <v>20</v>
      </c>
      <c r="L110" s="3">
        <v>5</v>
      </c>
      <c r="M110" s="3">
        <v>5</v>
      </c>
      <c r="N110" s="3">
        <v>5</v>
      </c>
      <c r="O110" s="15" t="s">
        <v>20</v>
      </c>
      <c r="P110" s="15" t="s">
        <v>20</v>
      </c>
      <c r="Q110" s="15" t="s">
        <v>20</v>
      </c>
    </row>
    <row r="111" spans="1:17" x14ac:dyDescent="0.25">
      <c r="C111" s="21" t="s">
        <v>42</v>
      </c>
      <c r="D111" s="15" t="s">
        <v>20</v>
      </c>
      <c r="E111" s="2">
        <v>-3</v>
      </c>
      <c r="F111" s="15" t="s">
        <v>20</v>
      </c>
      <c r="G111" s="5">
        <v>-2</v>
      </c>
      <c r="H111" s="3">
        <v>5</v>
      </c>
      <c r="I111" s="15" t="s">
        <v>20</v>
      </c>
      <c r="J111" s="15" t="s">
        <v>20</v>
      </c>
      <c r="K111" s="15" t="s">
        <v>20</v>
      </c>
      <c r="L111" s="3">
        <v>5</v>
      </c>
      <c r="M111" s="3">
        <v>5</v>
      </c>
      <c r="N111" s="3">
        <v>5</v>
      </c>
      <c r="O111" s="15" t="s">
        <v>20</v>
      </c>
      <c r="P111" s="15" t="s">
        <v>20</v>
      </c>
      <c r="Q111" s="15" t="s">
        <v>20</v>
      </c>
    </row>
    <row r="112" spans="1:17" x14ac:dyDescent="0.25">
      <c r="C112" s="21" t="s">
        <v>40</v>
      </c>
      <c r="D112" s="15" t="s">
        <v>20</v>
      </c>
      <c r="E112" s="5">
        <v>-2</v>
      </c>
      <c r="F112" s="15" t="s">
        <v>20</v>
      </c>
      <c r="G112" s="6">
        <v>2</v>
      </c>
      <c r="H112" s="3">
        <v>5</v>
      </c>
      <c r="I112" s="15" t="s">
        <v>20</v>
      </c>
      <c r="J112" s="15" t="s">
        <v>20</v>
      </c>
      <c r="K112" s="15" t="s">
        <v>20</v>
      </c>
      <c r="L112" s="3">
        <v>5</v>
      </c>
      <c r="M112" s="3">
        <v>5</v>
      </c>
      <c r="N112" s="3">
        <v>5</v>
      </c>
      <c r="O112" s="15" t="s">
        <v>20</v>
      </c>
      <c r="P112" s="15" t="s">
        <v>20</v>
      </c>
      <c r="Q112" s="15" t="s">
        <v>20</v>
      </c>
    </row>
    <row r="113" spans="2:17" x14ac:dyDescent="0.25">
      <c r="C113" s="21" t="s">
        <v>41</v>
      </c>
      <c r="D113" s="15" t="s">
        <v>20</v>
      </c>
      <c r="E113" s="2">
        <v>-3</v>
      </c>
      <c r="F113" s="15" t="s">
        <v>20</v>
      </c>
      <c r="G113" s="5">
        <v>-2</v>
      </c>
      <c r="H113" s="4">
        <v>3</v>
      </c>
      <c r="I113" s="15" t="s">
        <v>20</v>
      </c>
      <c r="J113" s="15" t="s">
        <v>20</v>
      </c>
      <c r="K113" s="15" t="s">
        <v>20</v>
      </c>
      <c r="L113" s="3">
        <v>5</v>
      </c>
      <c r="M113" s="7">
        <v>-4</v>
      </c>
      <c r="N113" s="3">
        <v>5</v>
      </c>
      <c r="O113" s="15" t="s">
        <v>20</v>
      </c>
      <c r="P113" s="15" t="s">
        <v>20</v>
      </c>
      <c r="Q113" s="15" t="s">
        <v>20</v>
      </c>
    </row>
    <row r="114" spans="2:17" x14ac:dyDescent="0.25">
      <c r="C114" s="21" t="s">
        <v>44</v>
      </c>
      <c r="D114" s="15" t="s">
        <v>20</v>
      </c>
      <c r="E114" s="2">
        <v>-3</v>
      </c>
      <c r="F114" s="15" t="s">
        <v>20</v>
      </c>
      <c r="G114" s="8">
        <v>0</v>
      </c>
      <c r="H114" s="2">
        <v>-3</v>
      </c>
      <c r="I114" s="15" t="s">
        <v>20</v>
      </c>
      <c r="J114" s="15" t="s">
        <v>20</v>
      </c>
      <c r="K114" s="15" t="s">
        <v>20</v>
      </c>
      <c r="L114" s="13">
        <v>4</v>
      </c>
      <c r="M114" s="3">
        <v>5</v>
      </c>
      <c r="N114" s="3">
        <v>5</v>
      </c>
      <c r="O114" s="15" t="s">
        <v>20</v>
      </c>
      <c r="P114" s="15" t="s">
        <v>20</v>
      </c>
      <c r="Q114" s="15" t="s">
        <v>20</v>
      </c>
    </row>
    <row r="115" spans="2:17" x14ac:dyDescent="0.25">
      <c r="C115" s="21" t="s">
        <v>45</v>
      </c>
      <c r="D115" s="15" t="s">
        <v>20</v>
      </c>
      <c r="E115" s="7">
        <v>-4</v>
      </c>
      <c r="F115" s="15" t="s">
        <v>20</v>
      </c>
      <c r="G115" s="12">
        <v>-1</v>
      </c>
      <c r="H115" s="5">
        <v>-2</v>
      </c>
      <c r="I115" s="15" t="s">
        <v>20</v>
      </c>
      <c r="J115" s="15" t="s">
        <v>20</v>
      </c>
      <c r="K115" s="15" t="s">
        <v>20</v>
      </c>
      <c r="L115" s="13">
        <v>4</v>
      </c>
      <c r="M115" s="4">
        <v>3</v>
      </c>
      <c r="N115" s="3">
        <v>5</v>
      </c>
      <c r="O115" s="15" t="s">
        <v>20</v>
      </c>
      <c r="P115" s="15" t="s">
        <v>20</v>
      </c>
      <c r="Q115" s="15" t="s">
        <v>20</v>
      </c>
    </row>
    <row r="116" spans="2:17" x14ac:dyDescent="0.25">
      <c r="C116" s="21" t="s">
        <v>46</v>
      </c>
      <c r="D116" s="15" t="s">
        <v>20</v>
      </c>
      <c r="E116" s="13">
        <v>4</v>
      </c>
      <c r="F116" s="15" t="s">
        <v>20</v>
      </c>
      <c r="G116" s="5">
        <v>-2</v>
      </c>
      <c r="H116" s="8">
        <v>0</v>
      </c>
      <c r="I116" s="15" t="s">
        <v>20</v>
      </c>
      <c r="J116" s="15" t="s">
        <v>20</v>
      </c>
      <c r="K116" s="15" t="s">
        <v>20</v>
      </c>
      <c r="L116" s="2">
        <v>-3</v>
      </c>
      <c r="M116" s="3">
        <v>5</v>
      </c>
      <c r="N116" s="3">
        <v>5</v>
      </c>
      <c r="O116" s="15" t="s">
        <v>20</v>
      </c>
      <c r="P116" s="15" t="s">
        <v>20</v>
      </c>
      <c r="Q116" s="15" t="s">
        <v>20</v>
      </c>
    </row>
    <row r="117" spans="2:17" x14ac:dyDescent="0.25">
      <c r="C117" s="21" t="s">
        <v>36</v>
      </c>
      <c r="D117" s="15" t="s">
        <v>20</v>
      </c>
      <c r="E117" s="4">
        <v>3</v>
      </c>
      <c r="F117" s="15" t="s">
        <v>20</v>
      </c>
      <c r="G117" s="8">
        <v>0</v>
      </c>
      <c r="H117" s="4">
        <v>3</v>
      </c>
      <c r="I117" s="15" t="s">
        <v>20</v>
      </c>
      <c r="J117" s="15" t="s">
        <v>20</v>
      </c>
      <c r="K117" s="15" t="s">
        <v>20</v>
      </c>
      <c r="L117" s="4">
        <v>3</v>
      </c>
      <c r="M117" s="3">
        <v>5</v>
      </c>
      <c r="N117" s="3">
        <v>5</v>
      </c>
      <c r="O117" s="15" t="s">
        <v>20</v>
      </c>
      <c r="P117" s="15" t="s">
        <v>20</v>
      </c>
      <c r="Q117" s="15" t="s">
        <v>20</v>
      </c>
    </row>
    <row r="118" spans="2:17" x14ac:dyDescent="0.25">
      <c r="D118" s="23"/>
      <c r="E118" s="24"/>
      <c r="F118" s="23"/>
      <c r="G118" s="24"/>
      <c r="H118" s="24"/>
      <c r="I118" s="23"/>
      <c r="J118" s="23"/>
      <c r="K118" s="23"/>
      <c r="L118" s="24"/>
      <c r="M118" s="24"/>
      <c r="N118" s="24"/>
      <c r="O118" s="23"/>
      <c r="P118" s="23"/>
      <c r="Q118" s="23"/>
    </row>
    <row r="119" spans="2:17" x14ac:dyDescent="0.25">
      <c r="C119" s="42" t="s">
        <v>29</v>
      </c>
      <c r="D119" s="43" t="s">
        <v>20</v>
      </c>
      <c r="E119" s="33">
        <v>3</v>
      </c>
      <c r="F119" s="43" t="s">
        <v>20</v>
      </c>
      <c r="G119" s="33">
        <v>4</v>
      </c>
      <c r="H119" s="33">
        <v>7</v>
      </c>
      <c r="I119" s="43" t="s">
        <v>20</v>
      </c>
      <c r="J119" s="43" t="s">
        <v>20</v>
      </c>
      <c r="K119" s="43" t="s">
        <v>20</v>
      </c>
      <c r="L119" s="33">
        <v>9</v>
      </c>
      <c r="M119" s="33">
        <v>9</v>
      </c>
      <c r="N119" s="33">
        <v>10</v>
      </c>
      <c r="O119" s="43" t="s">
        <v>20</v>
      </c>
      <c r="P119" s="43" t="s">
        <v>20</v>
      </c>
      <c r="Q119" s="43" t="s">
        <v>20</v>
      </c>
    </row>
    <row r="120" spans="2:17" x14ac:dyDescent="0.25">
      <c r="C120" s="42" t="s">
        <v>30</v>
      </c>
      <c r="D120" s="43" t="s">
        <v>20</v>
      </c>
      <c r="E120" s="33">
        <v>7</v>
      </c>
      <c r="F120" s="43" t="s">
        <v>20</v>
      </c>
      <c r="G120" s="33">
        <v>4</v>
      </c>
      <c r="H120" s="33">
        <v>2</v>
      </c>
      <c r="I120" s="43" t="s">
        <v>20</v>
      </c>
      <c r="J120" s="43" t="s">
        <v>20</v>
      </c>
      <c r="K120" s="43" t="s">
        <v>20</v>
      </c>
      <c r="L120" s="33">
        <v>1</v>
      </c>
      <c r="M120" s="33">
        <v>1</v>
      </c>
      <c r="N120" s="33">
        <v>0</v>
      </c>
      <c r="O120" s="43" t="s">
        <v>20</v>
      </c>
      <c r="P120" s="43" t="s">
        <v>20</v>
      </c>
      <c r="Q120" s="43" t="s">
        <v>20</v>
      </c>
    </row>
    <row r="121" spans="2:17" x14ac:dyDescent="0.25">
      <c r="C121" s="42" t="s">
        <v>31</v>
      </c>
      <c r="D121" s="43" t="s">
        <v>20</v>
      </c>
      <c r="E121" s="33">
        <v>0</v>
      </c>
      <c r="F121" s="43" t="s">
        <v>20</v>
      </c>
      <c r="G121" s="33">
        <v>2</v>
      </c>
      <c r="H121" s="33">
        <v>1</v>
      </c>
      <c r="I121" s="43" t="s">
        <v>20</v>
      </c>
      <c r="J121" s="43" t="s">
        <v>20</v>
      </c>
      <c r="K121" s="43" t="s">
        <v>20</v>
      </c>
      <c r="L121" s="33">
        <v>0</v>
      </c>
      <c r="M121" s="33">
        <v>0</v>
      </c>
      <c r="N121" s="33">
        <v>0</v>
      </c>
      <c r="O121" s="43" t="s">
        <v>20</v>
      </c>
      <c r="P121" s="43" t="s">
        <v>20</v>
      </c>
      <c r="Q121" s="43" t="s">
        <v>20</v>
      </c>
    </row>
    <row r="122" spans="2:17" x14ac:dyDescent="0.25">
      <c r="D122" s="23"/>
      <c r="E122" s="25"/>
      <c r="F122" s="23"/>
      <c r="G122" s="25"/>
      <c r="H122" s="32"/>
      <c r="I122" s="23"/>
      <c r="J122" s="23"/>
      <c r="K122" s="23"/>
      <c r="L122" s="25"/>
      <c r="M122" s="25"/>
      <c r="N122" s="25"/>
      <c r="O122" s="23"/>
      <c r="P122" s="23"/>
      <c r="Q122" s="23"/>
    </row>
    <row r="123" spans="2:17" x14ac:dyDescent="0.25">
      <c r="C123" s="21" t="s">
        <v>59</v>
      </c>
      <c r="D123" s="43" t="s">
        <v>20</v>
      </c>
      <c r="E123" s="50">
        <f>E119/(E119+E120)</f>
        <v>0.3</v>
      </c>
      <c r="F123" s="43" t="s">
        <v>20</v>
      </c>
      <c r="G123" s="50">
        <f t="shared" ref="G123:N123" si="5">G119/(G119+G120)</f>
        <v>0.5</v>
      </c>
      <c r="H123" s="50">
        <f t="shared" si="5"/>
        <v>0.77777777777777779</v>
      </c>
      <c r="I123" s="43" t="s">
        <v>20</v>
      </c>
      <c r="J123" s="43" t="s">
        <v>20</v>
      </c>
      <c r="K123" s="43" t="s">
        <v>20</v>
      </c>
      <c r="L123" s="50">
        <f t="shared" si="5"/>
        <v>0.9</v>
      </c>
      <c r="M123" s="50">
        <f t="shared" si="5"/>
        <v>0.9</v>
      </c>
      <c r="N123" s="50">
        <f t="shared" si="5"/>
        <v>1</v>
      </c>
      <c r="O123" s="23" t="s">
        <v>20</v>
      </c>
      <c r="P123" s="23" t="s">
        <v>20</v>
      </c>
      <c r="Q123" s="23" t="s">
        <v>20</v>
      </c>
    </row>
    <row r="124" spans="2:17" x14ac:dyDescent="0.25">
      <c r="D124" s="23"/>
      <c r="E124" s="25"/>
      <c r="F124" s="23"/>
      <c r="G124" s="25"/>
      <c r="H124" s="32"/>
      <c r="I124" s="23"/>
      <c r="J124" s="23"/>
      <c r="K124" s="23"/>
      <c r="L124" s="25"/>
      <c r="M124" s="25"/>
      <c r="N124" s="25"/>
      <c r="O124" s="23"/>
      <c r="P124" s="23"/>
      <c r="Q124" s="23"/>
    </row>
    <row r="125" spans="2:17" x14ac:dyDescent="0.25">
      <c r="B125" s="29"/>
      <c r="C125" s="26" t="s">
        <v>33</v>
      </c>
      <c r="D125" s="27"/>
      <c r="E125" s="28"/>
      <c r="F125" s="27"/>
      <c r="G125" s="28"/>
      <c r="H125" s="28"/>
      <c r="I125" s="27"/>
      <c r="J125" s="27"/>
      <c r="K125" s="27"/>
      <c r="L125" s="28"/>
      <c r="M125" s="28"/>
      <c r="N125" s="28"/>
      <c r="O125" s="27"/>
      <c r="P125" s="27"/>
      <c r="Q125" s="27"/>
    </row>
    <row r="126" spans="2:17" x14ac:dyDescent="0.25">
      <c r="C126" s="21" t="s">
        <v>50</v>
      </c>
      <c r="D126" s="23" t="s">
        <v>20</v>
      </c>
      <c r="E126" s="40">
        <f>0.344/2</f>
        <v>0.17199999999999999</v>
      </c>
      <c r="F126" s="38" t="s">
        <v>20</v>
      </c>
      <c r="G126" s="40">
        <v>0.63700000000000001</v>
      </c>
      <c r="H126" s="40">
        <f>0.18/2</f>
        <v>0.09</v>
      </c>
      <c r="I126" s="38" t="s">
        <v>20</v>
      </c>
      <c r="J126" s="38" t="s">
        <v>20</v>
      </c>
      <c r="K126" s="38" t="s">
        <v>20</v>
      </c>
      <c r="L126" s="45">
        <f>0.021/2</f>
        <v>1.0500000000000001E-2</v>
      </c>
      <c r="M126" s="45">
        <f>0.021/2</f>
        <v>1.0500000000000001E-2</v>
      </c>
      <c r="N126" s="45">
        <f>0.002/2</f>
        <v>1E-3</v>
      </c>
      <c r="O126" s="23" t="s">
        <v>20</v>
      </c>
      <c r="P126" s="23" t="s">
        <v>20</v>
      </c>
      <c r="Q126" s="23" t="s">
        <v>20</v>
      </c>
    </row>
    <row r="127" spans="2:17" x14ac:dyDescent="0.25"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</row>
    <row r="129" spans="1:17" x14ac:dyDescent="0.25">
      <c r="A129" s="22"/>
      <c r="B129" s="37" t="s">
        <v>11</v>
      </c>
      <c r="C129" s="14" t="s">
        <v>18</v>
      </c>
    </row>
    <row r="131" spans="1:17" x14ac:dyDescent="0.25">
      <c r="C131" s="21" t="s">
        <v>37</v>
      </c>
      <c r="D131" s="1" t="s">
        <v>5</v>
      </c>
      <c r="E131" s="1" t="s">
        <v>6</v>
      </c>
      <c r="F131" s="1" t="s">
        <v>1</v>
      </c>
      <c r="G131" s="1" t="s">
        <v>2</v>
      </c>
      <c r="H131" s="1" t="s">
        <v>3</v>
      </c>
      <c r="I131" s="1" t="s">
        <v>7</v>
      </c>
      <c r="J131" s="1" t="s">
        <v>4</v>
      </c>
      <c r="K131" s="1" t="s">
        <v>8</v>
      </c>
      <c r="L131" s="1" t="s">
        <v>9</v>
      </c>
      <c r="M131" s="1" t="s">
        <v>12</v>
      </c>
      <c r="N131" s="1" t="s">
        <v>10</v>
      </c>
      <c r="O131" s="1" t="s">
        <v>21</v>
      </c>
      <c r="P131" s="1" t="s">
        <v>14</v>
      </c>
      <c r="Q131" s="1" t="s">
        <v>13</v>
      </c>
    </row>
    <row r="132" spans="1:17" x14ac:dyDescent="0.25">
      <c r="C132" s="21" t="s">
        <v>38</v>
      </c>
      <c r="D132" s="15" t="s">
        <v>20</v>
      </c>
      <c r="E132" s="2">
        <v>-3</v>
      </c>
      <c r="F132" s="15" t="s">
        <v>20</v>
      </c>
      <c r="G132" s="9">
        <v>-5</v>
      </c>
      <c r="H132" s="4">
        <v>3</v>
      </c>
      <c r="I132" s="15" t="s">
        <v>20</v>
      </c>
      <c r="J132" s="15" t="s">
        <v>20</v>
      </c>
      <c r="K132" s="15" t="s">
        <v>20</v>
      </c>
      <c r="L132" s="13">
        <v>4</v>
      </c>
      <c r="M132" s="4">
        <v>3</v>
      </c>
      <c r="N132" s="4">
        <v>3</v>
      </c>
      <c r="O132" s="15" t="s">
        <v>20</v>
      </c>
      <c r="P132" s="15" t="s">
        <v>20</v>
      </c>
      <c r="Q132" s="15" t="s">
        <v>20</v>
      </c>
    </row>
    <row r="133" spans="1:17" x14ac:dyDescent="0.25">
      <c r="C133" s="21" t="s">
        <v>39</v>
      </c>
      <c r="D133" s="15" t="s">
        <v>20</v>
      </c>
      <c r="E133" s="2">
        <v>-3</v>
      </c>
      <c r="F133" s="15" t="s">
        <v>20</v>
      </c>
      <c r="G133" s="2">
        <v>-3</v>
      </c>
      <c r="H133" s="13">
        <v>4</v>
      </c>
      <c r="I133" s="15" t="s">
        <v>20</v>
      </c>
      <c r="J133" s="15" t="s">
        <v>20</v>
      </c>
      <c r="K133" s="15" t="s">
        <v>20</v>
      </c>
      <c r="L133" s="2">
        <v>-3</v>
      </c>
      <c r="M133" s="12">
        <v>-1</v>
      </c>
      <c r="N133" s="8">
        <v>0</v>
      </c>
      <c r="O133" s="15" t="s">
        <v>20</v>
      </c>
      <c r="P133" s="15" t="s">
        <v>20</v>
      </c>
      <c r="Q133" s="15" t="s">
        <v>20</v>
      </c>
    </row>
    <row r="134" spans="1:17" x14ac:dyDescent="0.25">
      <c r="C134" s="21" t="s">
        <v>43</v>
      </c>
      <c r="D134" s="15" t="s">
        <v>20</v>
      </c>
      <c r="E134" s="7">
        <v>-4</v>
      </c>
      <c r="F134" s="15" t="s">
        <v>20</v>
      </c>
      <c r="G134" s="5">
        <v>-2</v>
      </c>
      <c r="H134" s="2">
        <v>-3</v>
      </c>
      <c r="I134" s="15" t="s">
        <v>20</v>
      </c>
      <c r="J134" s="15" t="s">
        <v>20</v>
      </c>
      <c r="K134" s="15" t="s">
        <v>20</v>
      </c>
      <c r="L134" s="3">
        <v>5</v>
      </c>
      <c r="M134" s="8">
        <v>0</v>
      </c>
      <c r="N134" s="8">
        <v>0</v>
      </c>
      <c r="O134" s="15" t="s">
        <v>20</v>
      </c>
      <c r="P134" s="15" t="s">
        <v>20</v>
      </c>
      <c r="Q134" s="15" t="s">
        <v>20</v>
      </c>
    </row>
    <row r="135" spans="1:17" x14ac:dyDescent="0.25">
      <c r="C135" s="21" t="s">
        <v>42</v>
      </c>
      <c r="D135" s="15" t="s">
        <v>20</v>
      </c>
      <c r="E135" s="4">
        <v>3</v>
      </c>
      <c r="F135" s="15" t="s">
        <v>20</v>
      </c>
      <c r="G135" s="12">
        <v>-1</v>
      </c>
      <c r="H135" s="4">
        <v>3</v>
      </c>
      <c r="I135" s="15" t="s">
        <v>20</v>
      </c>
      <c r="J135" s="15" t="s">
        <v>20</v>
      </c>
      <c r="K135" s="15" t="s">
        <v>20</v>
      </c>
      <c r="L135" s="13">
        <v>4</v>
      </c>
      <c r="M135" s="11">
        <v>1</v>
      </c>
      <c r="N135" s="8">
        <v>0</v>
      </c>
      <c r="O135" s="15" t="s">
        <v>20</v>
      </c>
      <c r="P135" s="15" t="s">
        <v>20</v>
      </c>
      <c r="Q135" s="15" t="s">
        <v>20</v>
      </c>
    </row>
    <row r="136" spans="1:17" x14ac:dyDescent="0.25">
      <c r="C136" s="21" t="s">
        <v>40</v>
      </c>
      <c r="D136" s="15" t="s">
        <v>20</v>
      </c>
      <c r="E136" s="5">
        <v>-2</v>
      </c>
      <c r="F136" s="15" t="s">
        <v>20</v>
      </c>
      <c r="G136" s="8">
        <v>0</v>
      </c>
      <c r="H136" s="6">
        <v>2</v>
      </c>
      <c r="I136" s="15" t="s">
        <v>20</v>
      </c>
      <c r="J136" s="15" t="s">
        <v>20</v>
      </c>
      <c r="K136" s="15" t="s">
        <v>20</v>
      </c>
      <c r="L136" s="8">
        <v>0</v>
      </c>
      <c r="M136" s="12">
        <v>-1</v>
      </c>
      <c r="N136" s="8">
        <v>0</v>
      </c>
      <c r="O136" s="15" t="s">
        <v>20</v>
      </c>
      <c r="P136" s="15" t="s">
        <v>20</v>
      </c>
      <c r="Q136" s="15" t="s">
        <v>20</v>
      </c>
    </row>
    <row r="137" spans="1:17" x14ac:dyDescent="0.25">
      <c r="C137" s="21" t="s">
        <v>41</v>
      </c>
      <c r="D137" s="15" t="s">
        <v>20</v>
      </c>
      <c r="E137" s="4">
        <v>3</v>
      </c>
      <c r="F137" s="15" t="s">
        <v>20</v>
      </c>
      <c r="G137" s="6">
        <v>2</v>
      </c>
      <c r="H137" s="4">
        <v>3</v>
      </c>
      <c r="I137" s="15" t="s">
        <v>20</v>
      </c>
      <c r="J137" s="15" t="s">
        <v>20</v>
      </c>
      <c r="K137" s="15" t="s">
        <v>20</v>
      </c>
      <c r="L137" s="2">
        <v>-3</v>
      </c>
      <c r="M137" s="6">
        <v>2</v>
      </c>
      <c r="N137" s="3">
        <v>5</v>
      </c>
      <c r="O137" s="15" t="s">
        <v>20</v>
      </c>
      <c r="P137" s="15" t="s">
        <v>20</v>
      </c>
      <c r="Q137" s="15" t="s">
        <v>20</v>
      </c>
    </row>
    <row r="138" spans="1:17" x14ac:dyDescent="0.25">
      <c r="C138" s="21" t="s">
        <v>44</v>
      </c>
      <c r="D138" s="15" t="s">
        <v>20</v>
      </c>
      <c r="E138" s="4">
        <v>3</v>
      </c>
      <c r="F138" s="15" t="s">
        <v>20</v>
      </c>
      <c r="G138" s="12">
        <v>-1</v>
      </c>
      <c r="H138" s="7">
        <v>-4</v>
      </c>
      <c r="I138" s="15" t="s">
        <v>20</v>
      </c>
      <c r="J138" s="15" t="s">
        <v>20</v>
      </c>
      <c r="K138" s="15" t="s">
        <v>20</v>
      </c>
      <c r="L138" s="13">
        <v>4</v>
      </c>
      <c r="M138" s="6">
        <v>2</v>
      </c>
      <c r="N138" s="3">
        <v>5</v>
      </c>
      <c r="O138" s="15" t="s">
        <v>20</v>
      </c>
      <c r="P138" s="15" t="s">
        <v>20</v>
      </c>
      <c r="Q138" s="15" t="s">
        <v>20</v>
      </c>
    </row>
    <row r="139" spans="1:17" x14ac:dyDescent="0.25">
      <c r="C139" s="21" t="s">
        <v>45</v>
      </c>
      <c r="D139" s="15" t="s">
        <v>20</v>
      </c>
      <c r="E139" s="2">
        <v>-3</v>
      </c>
      <c r="F139" s="15" t="s">
        <v>20</v>
      </c>
      <c r="G139" s="5">
        <v>-2</v>
      </c>
      <c r="H139" s="2">
        <v>-3</v>
      </c>
      <c r="I139" s="15" t="s">
        <v>20</v>
      </c>
      <c r="J139" s="15" t="s">
        <v>20</v>
      </c>
      <c r="K139" s="15" t="s">
        <v>20</v>
      </c>
      <c r="L139" s="13">
        <v>4</v>
      </c>
      <c r="M139" s="6">
        <v>2</v>
      </c>
      <c r="N139" s="3">
        <v>5</v>
      </c>
      <c r="O139" s="15" t="s">
        <v>20</v>
      </c>
      <c r="P139" s="15" t="s">
        <v>20</v>
      </c>
      <c r="Q139" s="15" t="s">
        <v>20</v>
      </c>
    </row>
    <row r="140" spans="1:17" x14ac:dyDescent="0.25">
      <c r="C140" s="21" t="s">
        <v>46</v>
      </c>
      <c r="D140" s="15" t="s">
        <v>20</v>
      </c>
      <c r="E140" s="2">
        <v>-3</v>
      </c>
      <c r="F140" s="15" t="s">
        <v>20</v>
      </c>
      <c r="G140" s="6">
        <v>2</v>
      </c>
      <c r="H140" s="4">
        <v>3</v>
      </c>
      <c r="I140" s="15" t="s">
        <v>20</v>
      </c>
      <c r="J140" s="15" t="s">
        <v>20</v>
      </c>
      <c r="K140" s="15" t="s">
        <v>20</v>
      </c>
      <c r="L140" s="4">
        <v>3</v>
      </c>
      <c r="M140" s="12">
        <v>-1</v>
      </c>
      <c r="N140" s="8">
        <v>0</v>
      </c>
      <c r="O140" s="15" t="s">
        <v>20</v>
      </c>
      <c r="P140" s="15" t="s">
        <v>20</v>
      </c>
      <c r="Q140" s="15" t="s">
        <v>20</v>
      </c>
    </row>
    <row r="141" spans="1:17" x14ac:dyDescent="0.25">
      <c r="C141" s="21" t="s">
        <v>36</v>
      </c>
      <c r="D141" s="15" t="s">
        <v>20</v>
      </c>
      <c r="E141" s="2">
        <v>-3</v>
      </c>
      <c r="F141" s="15" t="s">
        <v>20</v>
      </c>
      <c r="G141" s="2">
        <v>-3</v>
      </c>
      <c r="H141" s="2">
        <v>-3</v>
      </c>
      <c r="I141" s="15" t="s">
        <v>20</v>
      </c>
      <c r="J141" s="15" t="s">
        <v>20</v>
      </c>
      <c r="K141" s="15" t="s">
        <v>20</v>
      </c>
      <c r="L141" s="13">
        <v>4</v>
      </c>
      <c r="M141" s="11">
        <v>1</v>
      </c>
      <c r="N141" s="3">
        <v>5</v>
      </c>
      <c r="O141" s="15" t="s">
        <v>20</v>
      </c>
      <c r="P141" s="15" t="s">
        <v>20</v>
      </c>
      <c r="Q141" s="15" t="s">
        <v>20</v>
      </c>
    </row>
    <row r="142" spans="1:17" x14ac:dyDescent="0.25">
      <c r="D142" s="23"/>
      <c r="E142" s="24"/>
      <c r="F142" s="23"/>
      <c r="G142" s="24"/>
      <c r="H142" s="24"/>
      <c r="I142" s="23"/>
      <c r="J142" s="23"/>
      <c r="K142" s="23"/>
      <c r="L142" s="24"/>
      <c r="M142" s="24"/>
      <c r="N142" s="24"/>
      <c r="O142" s="23"/>
      <c r="P142" s="23"/>
      <c r="Q142" s="23"/>
    </row>
    <row r="143" spans="1:17" x14ac:dyDescent="0.25">
      <c r="C143" s="42" t="s">
        <v>29</v>
      </c>
      <c r="D143" s="43" t="s">
        <v>20</v>
      </c>
      <c r="E143" s="33">
        <v>3</v>
      </c>
      <c r="F143" s="43" t="s">
        <v>20</v>
      </c>
      <c r="G143" s="33">
        <v>2</v>
      </c>
      <c r="H143" s="33">
        <v>6</v>
      </c>
      <c r="I143" s="43" t="s">
        <v>20</v>
      </c>
      <c r="J143" s="43" t="s">
        <v>20</v>
      </c>
      <c r="K143" s="43" t="s">
        <v>20</v>
      </c>
      <c r="L143" s="33">
        <v>7</v>
      </c>
      <c r="M143" s="33">
        <v>6</v>
      </c>
      <c r="N143" s="33">
        <v>5</v>
      </c>
      <c r="O143" s="43" t="s">
        <v>20</v>
      </c>
      <c r="P143" s="43" t="s">
        <v>20</v>
      </c>
      <c r="Q143" s="43" t="s">
        <v>20</v>
      </c>
    </row>
    <row r="144" spans="1:17" x14ac:dyDescent="0.25">
      <c r="C144" s="42" t="s">
        <v>30</v>
      </c>
      <c r="D144" s="43" t="s">
        <v>20</v>
      </c>
      <c r="E144" s="33">
        <v>7</v>
      </c>
      <c r="F144" s="43" t="s">
        <v>20</v>
      </c>
      <c r="G144" s="33">
        <v>7</v>
      </c>
      <c r="H144" s="33">
        <v>4</v>
      </c>
      <c r="I144" s="43" t="s">
        <v>20</v>
      </c>
      <c r="J144" s="43" t="s">
        <v>20</v>
      </c>
      <c r="K144" s="43" t="s">
        <v>20</v>
      </c>
      <c r="L144" s="33">
        <v>2</v>
      </c>
      <c r="M144" s="33">
        <v>3</v>
      </c>
      <c r="N144" s="33">
        <v>0</v>
      </c>
      <c r="O144" s="43" t="s">
        <v>20</v>
      </c>
      <c r="P144" s="43" t="s">
        <v>20</v>
      </c>
      <c r="Q144" s="43" t="s">
        <v>20</v>
      </c>
    </row>
    <row r="145" spans="1:17" x14ac:dyDescent="0.25">
      <c r="C145" s="42" t="s">
        <v>31</v>
      </c>
      <c r="D145" s="43" t="s">
        <v>20</v>
      </c>
      <c r="E145" s="33">
        <v>0</v>
      </c>
      <c r="F145" s="43" t="s">
        <v>20</v>
      </c>
      <c r="G145" s="33">
        <v>1</v>
      </c>
      <c r="H145" s="33">
        <v>0</v>
      </c>
      <c r="I145" s="43" t="s">
        <v>20</v>
      </c>
      <c r="J145" s="43" t="s">
        <v>20</v>
      </c>
      <c r="K145" s="43" t="s">
        <v>20</v>
      </c>
      <c r="L145" s="33">
        <v>1</v>
      </c>
      <c r="M145" s="33">
        <v>1</v>
      </c>
      <c r="N145" s="33">
        <v>5</v>
      </c>
      <c r="O145" s="43" t="s">
        <v>20</v>
      </c>
      <c r="P145" s="43" t="s">
        <v>20</v>
      </c>
      <c r="Q145" s="43" t="s">
        <v>20</v>
      </c>
    </row>
    <row r="146" spans="1:17" x14ac:dyDescent="0.25">
      <c r="C146" s="42"/>
      <c r="D146" s="43"/>
      <c r="E146" s="33"/>
      <c r="F146" s="43"/>
      <c r="G146" s="33"/>
      <c r="H146" s="33"/>
      <c r="I146" s="43"/>
      <c r="J146" s="43"/>
      <c r="K146" s="43"/>
      <c r="L146" s="33"/>
      <c r="M146" s="33"/>
      <c r="N146" s="33"/>
      <c r="O146" s="43"/>
      <c r="P146" s="43"/>
      <c r="Q146" s="43"/>
    </row>
    <row r="147" spans="1:17" x14ac:dyDescent="0.25">
      <c r="C147" s="21" t="s">
        <v>59</v>
      </c>
      <c r="D147" s="43" t="s">
        <v>20</v>
      </c>
      <c r="E147" s="50">
        <f>E143/(E143+E144)</f>
        <v>0.3</v>
      </c>
      <c r="F147" s="43" t="s">
        <v>20</v>
      </c>
      <c r="G147" s="50">
        <f t="shared" ref="G147:N147" si="6">G143/(G143+G144)</f>
        <v>0.22222222222222221</v>
      </c>
      <c r="H147" s="50">
        <f t="shared" si="6"/>
        <v>0.6</v>
      </c>
      <c r="I147" s="43" t="s">
        <v>20</v>
      </c>
      <c r="J147" s="43" t="s">
        <v>20</v>
      </c>
      <c r="K147" s="43" t="s">
        <v>20</v>
      </c>
      <c r="L147" s="50">
        <f t="shared" si="6"/>
        <v>0.77777777777777779</v>
      </c>
      <c r="M147" s="50">
        <f t="shared" si="6"/>
        <v>0.66666666666666663</v>
      </c>
      <c r="N147" s="50">
        <f t="shared" si="6"/>
        <v>1</v>
      </c>
      <c r="O147" s="23" t="s">
        <v>20</v>
      </c>
      <c r="P147" s="23" t="s">
        <v>20</v>
      </c>
      <c r="Q147" s="23" t="s">
        <v>20</v>
      </c>
    </row>
    <row r="148" spans="1:17" x14ac:dyDescent="0.25">
      <c r="D148" s="23"/>
      <c r="E148" s="25"/>
      <c r="F148" s="23"/>
      <c r="G148" s="25"/>
      <c r="H148" s="25"/>
      <c r="I148" s="23"/>
      <c r="J148" s="23"/>
      <c r="K148" s="23"/>
      <c r="L148" s="25"/>
      <c r="M148" s="25"/>
      <c r="N148" s="25"/>
      <c r="O148" s="23"/>
      <c r="P148" s="23"/>
      <c r="Q148" s="23"/>
    </row>
    <row r="149" spans="1:17" x14ac:dyDescent="0.25">
      <c r="B149" s="29"/>
      <c r="C149" s="26" t="s">
        <v>33</v>
      </c>
      <c r="D149" s="27"/>
      <c r="E149" s="28"/>
      <c r="F149" s="27"/>
      <c r="G149" s="28"/>
      <c r="H149" s="28"/>
      <c r="I149" s="27"/>
      <c r="J149" s="27"/>
      <c r="K149" s="27"/>
      <c r="L149" s="28"/>
      <c r="M149" s="28"/>
      <c r="N149" s="28"/>
      <c r="O149" s="27"/>
      <c r="P149" s="27"/>
      <c r="Q149" s="27"/>
    </row>
    <row r="150" spans="1:17" x14ac:dyDescent="0.25">
      <c r="C150" s="21" t="s">
        <v>50</v>
      </c>
      <c r="D150" s="23" t="s">
        <v>20</v>
      </c>
      <c r="E150" s="40">
        <f>0.344/2</f>
        <v>0.17199999999999999</v>
      </c>
      <c r="F150" s="38" t="s">
        <v>20</v>
      </c>
      <c r="G150" s="40">
        <f>0.18/2</f>
        <v>0.09</v>
      </c>
      <c r="H150" s="40">
        <f>0.754/2</f>
        <v>0.377</v>
      </c>
      <c r="I150" s="38" t="s">
        <v>20</v>
      </c>
      <c r="J150" s="38" t="s">
        <v>20</v>
      </c>
      <c r="K150" s="38" t="s">
        <v>20</v>
      </c>
      <c r="L150" s="40">
        <f>0.18/2</f>
        <v>0.09</v>
      </c>
      <c r="M150" s="40">
        <f>0.508/2</f>
        <v>0.254</v>
      </c>
      <c r="N150" s="45">
        <v>3.1E-2</v>
      </c>
      <c r="O150" s="23" t="s">
        <v>20</v>
      </c>
      <c r="P150" s="23" t="s">
        <v>20</v>
      </c>
      <c r="Q150" s="23" t="s">
        <v>20</v>
      </c>
    </row>
    <row r="151" spans="1:17" x14ac:dyDescent="0.25">
      <c r="E151" s="20"/>
      <c r="F151" s="20"/>
      <c r="G151" s="20"/>
      <c r="H151" s="20"/>
      <c r="I151" s="20"/>
      <c r="J151" s="20"/>
      <c r="K151" s="20"/>
      <c r="L151" s="20"/>
      <c r="M151" s="20"/>
      <c r="N151" s="20"/>
    </row>
    <row r="153" spans="1:17" x14ac:dyDescent="0.25">
      <c r="A153" s="22"/>
      <c r="B153" s="37" t="s">
        <v>11</v>
      </c>
      <c r="C153" s="36" t="s">
        <v>68</v>
      </c>
    </row>
    <row r="155" spans="1:17" x14ac:dyDescent="0.25">
      <c r="C155" s="21" t="s">
        <v>37</v>
      </c>
      <c r="D155" s="1" t="s">
        <v>5</v>
      </c>
      <c r="E155" s="1" t="s">
        <v>6</v>
      </c>
      <c r="F155" s="1" t="s">
        <v>1</v>
      </c>
      <c r="G155" s="1" t="s">
        <v>2</v>
      </c>
      <c r="H155" s="1" t="s">
        <v>3</v>
      </c>
      <c r="I155" s="1" t="s">
        <v>7</v>
      </c>
      <c r="J155" s="1" t="s">
        <v>4</v>
      </c>
      <c r="K155" s="1" t="s">
        <v>8</v>
      </c>
      <c r="L155" s="1" t="s">
        <v>9</v>
      </c>
      <c r="M155" s="1" t="s">
        <v>12</v>
      </c>
      <c r="N155" s="1" t="s">
        <v>10</v>
      </c>
      <c r="O155" s="1" t="s">
        <v>21</v>
      </c>
      <c r="P155" s="1" t="s">
        <v>14</v>
      </c>
      <c r="Q155" s="1" t="s">
        <v>13</v>
      </c>
    </row>
    <row r="156" spans="1:17" x14ac:dyDescent="0.25">
      <c r="C156" s="21" t="s">
        <v>38</v>
      </c>
      <c r="D156" s="15" t="s">
        <v>20</v>
      </c>
      <c r="E156" s="3">
        <v>5</v>
      </c>
      <c r="F156" s="15" t="s">
        <v>20</v>
      </c>
      <c r="G156" s="5">
        <v>-2</v>
      </c>
      <c r="H156" s="2">
        <v>-3</v>
      </c>
      <c r="I156" s="15" t="s">
        <v>20</v>
      </c>
      <c r="J156" s="15" t="s">
        <v>20</v>
      </c>
      <c r="K156" s="15" t="s">
        <v>20</v>
      </c>
      <c r="L156" s="6">
        <v>2</v>
      </c>
      <c r="M156" s="4">
        <v>3</v>
      </c>
      <c r="N156" s="3">
        <v>5</v>
      </c>
      <c r="O156" s="15" t="s">
        <v>20</v>
      </c>
      <c r="P156" s="3">
        <v>5</v>
      </c>
      <c r="Q156" s="3">
        <v>5</v>
      </c>
    </row>
    <row r="157" spans="1:17" x14ac:dyDescent="0.25">
      <c r="C157" s="21" t="s">
        <v>39</v>
      </c>
      <c r="D157" s="15" t="s">
        <v>20</v>
      </c>
      <c r="E157" s="4">
        <v>3</v>
      </c>
      <c r="F157" s="15" t="s">
        <v>20</v>
      </c>
      <c r="G157" s="3">
        <v>5</v>
      </c>
      <c r="H157" s="7">
        <v>-4</v>
      </c>
      <c r="I157" s="15" t="s">
        <v>20</v>
      </c>
      <c r="J157" s="15" t="s">
        <v>20</v>
      </c>
      <c r="K157" s="15" t="s">
        <v>20</v>
      </c>
      <c r="L157" s="5">
        <v>-2</v>
      </c>
      <c r="M157" s="8">
        <v>0</v>
      </c>
      <c r="N157" s="5">
        <v>-2</v>
      </c>
      <c r="O157" s="15" t="s">
        <v>20</v>
      </c>
      <c r="P157" s="4">
        <v>3</v>
      </c>
      <c r="Q157" s="3">
        <v>5</v>
      </c>
    </row>
    <row r="158" spans="1:17" x14ac:dyDescent="0.25">
      <c r="C158" s="21" t="s">
        <v>43</v>
      </c>
      <c r="D158" s="15" t="s">
        <v>20</v>
      </c>
      <c r="E158" s="4">
        <v>3</v>
      </c>
      <c r="F158" s="15" t="s">
        <v>20</v>
      </c>
      <c r="G158" s="3">
        <v>5</v>
      </c>
      <c r="H158" s="2">
        <v>-3</v>
      </c>
      <c r="I158" s="15" t="s">
        <v>20</v>
      </c>
      <c r="J158" s="15" t="s">
        <v>20</v>
      </c>
      <c r="K158" s="15" t="s">
        <v>20</v>
      </c>
      <c r="L158" s="8">
        <v>0</v>
      </c>
      <c r="M158" s="2">
        <v>-3</v>
      </c>
      <c r="N158" s="6">
        <v>2</v>
      </c>
      <c r="O158" s="15" t="s">
        <v>20</v>
      </c>
      <c r="P158" s="3">
        <v>5</v>
      </c>
      <c r="Q158" s="3">
        <v>5</v>
      </c>
    </row>
    <row r="159" spans="1:17" x14ac:dyDescent="0.25">
      <c r="C159" s="21" t="s">
        <v>42</v>
      </c>
      <c r="D159" s="15" t="s">
        <v>20</v>
      </c>
      <c r="E159" s="4">
        <v>3</v>
      </c>
      <c r="F159" s="15" t="s">
        <v>20</v>
      </c>
      <c r="G159" s="3">
        <v>5</v>
      </c>
      <c r="H159" s="13">
        <v>4</v>
      </c>
      <c r="I159" s="15" t="s">
        <v>20</v>
      </c>
      <c r="J159" s="15" t="s">
        <v>20</v>
      </c>
      <c r="K159" s="15" t="s">
        <v>20</v>
      </c>
      <c r="L159" s="8">
        <v>0</v>
      </c>
      <c r="M159" s="2">
        <v>-3</v>
      </c>
      <c r="N159" s="8">
        <v>0</v>
      </c>
      <c r="O159" s="15" t="s">
        <v>20</v>
      </c>
      <c r="P159" s="8">
        <v>0</v>
      </c>
      <c r="Q159" s="3">
        <v>5</v>
      </c>
    </row>
    <row r="160" spans="1:17" x14ac:dyDescent="0.25">
      <c r="C160" s="21" t="s">
        <v>40</v>
      </c>
      <c r="D160" s="15" t="s">
        <v>20</v>
      </c>
      <c r="E160" s="11">
        <v>1</v>
      </c>
      <c r="F160" s="15" t="s">
        <v>20</v>
      </c>
      <c r="G160" s="12">
        <v>-1</v>
      </c>
      <c r="H160" s="2">
        <v>-3</v>
      </c>
      <c r="I160" s="15" t="s">
        <v>20</v>
      </c>
      <c r="J160" s="15" t="s">
        <v>20</v>
      </c>
      <c r="K160" s="15" t="s">
        <v>20</v>
      </c>
      <c r="L160" s="5">
        <v>-2</v>
      </c>
      <c r="M160" s="11">
        <v>1</v>
      </c>
      <c r="N160" s="6">
        <v>2</v>
      </c>
      <c r="O160" s="15" t="s">
        <v>20</v>
      </c>
      <c r="P160" s="3">
        <v>5</v>
      </c>
      <c r="Q160" s="3">
        <v>5</v>
      </c>
    </row>
    <row r="161" spans="2:17" x14ac:dyDescent="0.25">
      <c r="C161" s="21" t="s">
        <v>41</v>
      </c>
      <c r="D161" s="15" t="s">
        <v>20</v>
      </c>
      <c r="E161" s="12">
        <v>-1</v>
      </c>
      <c r="F161" s="15" t="s">
        <v>20</v>
      </c>
      <c r="G161" s="11">
        <v>1</v>
      </c>
      <c r="H161" s="13">
        <v>4</v>
      </c>
      <c r="I161" s="15" t="s">
        <v>20</v>
      </c>
      <c r="J161" s="15" t="s">
        <v>20</v>
      </c>
      <c r="K161" s="15" t="s">
        <v>20</v>
      </c>
      <c r="L161" s="13">
        <v>4</v>
      </c>
      <c r="M161" s="6">
        <v>2</v>
      </c>
      <c r="N161" s="6">
        <v>2</v>
      </c>
      <c r="O161" s="15" t="s">
        <v>20</v>
      </c>
      <c r="P161" s="11">
        <v>1</v>
      </c>
      <c r="Q161" s="3">
        <v>5</v>
      </c>
    </row>
    <row r="162" spans="2:17" x14ac:dyDescent="0.25">
      <c r="C162" s="21" t="s">
        <v>44</v>
      </c>
      <c r="D162" s="15" t="s">
        <v>20</v>
      </c>
      <c r="E162" s="4">
        <v>3</v>
      </c>
      <c r="F162" s="15" t="s">
        <v>20</v>
      </c>
      <c r="G162" s="2">
        <v>-3</v>
      </c>
      <c r="H162" s="3">
        <v>5</v>
      </c>
      <c r="I162" s="15" t="s">
        <v>20</v>
      </c>
      <c r="J162" s="15" t="s">
        <v>20</v>
      </c>
      <c r="K162" s="15" t="s">
        <v>20</v>
      </c>
      <c r="L162" s="6">
        <v>2</v>
      </c>
      <c r="M162" s="8">
        <v>0</v>
      </c>
      <c r="N162" s="3">
        <v>5</v>
      </c>
      <c r="O162" s="15" t="s">
        <v>20</v>
      </c>
      <c r="P162" s="11">
        <v>1</v>
      </c>
      <c r="Q162" s="8">
        <v>0</v>
      </c>
    </row>
    <row r="163" spans="2:17" x14ac:dyDescent="0.25">
      <c r="C163" s="21" t="s">
        <v>45</v>
      </c>
      <c r="D163" s="15" t="s">
        <v>20</v>
      </c>
      <c r="E163" s="6">
        <v>2</v>
      </c>
      <c r="F163" s="15" t="s">
        <v>20</v>
      </c>
      <c r="G163" s="3">
        <v>5</v>
      </c>
      <c r="H163" s="7">
        <v>-4</v>
      </c>
      <c r="I163" s="15" t="s">
        <v>20</v>
      </c>
      <c r="J163" s="15" t="s">
        <v>20</v>
      </c>
      <c r="K163" s="15" t="s">
        <v>20</v>
      </c>
      <c r="L163" s="6">
        <v>2</v>
      </c>
      <c r="M163" s="8">
        <v>0</v>
      </c>
      <c r="N163" s="3">
        <v>5</v>
      </c>
      <c r="O163" s="15" t="s">
        <v>20</v>
      </c>
      <c r="P163" s="8">
        <v>0</v>
      </c>
      <c r="Q163" s="3">
        <v>5</v>
      </c>
    </row>
    <row r="164" spans="2:17" x14ac:dyDescent="0.25">
      <c r="C164" s="21" t="s">
        <v>46</v>
      </c>
      <c r="D164" s="15" t="s">
        <v>20</v>
      </c>
      <c r="E164" s="8">
        <v>0</v>
      </c>
      <c r="F164" s="15" t="s">
        <v>20</v>
      </c>
      <c r="G164" s="8">
        <v>0</v>
      </c>
      <c r="H164" s="4">
        <v>3</v>
      </c>
      <c r="I164" s="15" t="s">
        <v>20</v>
      </c>
      <c r="J164" s="15" t="s">
        <v>20</v>
      </c>
      <c r="K164" s="15" t="s">
        <v>20</v>
      </c>
      <c r="L164" s="5">
        <v>-2</v>
      </c>
      <c r="M164" s="8">
        <v>0</v>
      </c>
      <c r="N164" s="8">
        <v>0</v>
      </c>
      <c r="O164" s="15" t="s">
        <v>20</v>
      </c>
      <c r="P164" s="8">
        <v>0</v>
      </c>
      <c r="Q164" s="3">
        <v>5</v>
      </c>
    </row>
    <row r="165" spans="2:17" x14ac:dyDescent="0.25">
      <c r="C165" s="21" t="s">
        <v>36</v>
      </c>
      <c r="D165" s="15" t="s">
        <v>20</v>
      </c>
      <c r="E165" s="11">
        <v>1</v>
      </c>
      <c r="F165" s="15" t="s">
        <v>20</v>
      </c>
      <c r="G165" s="4">
        <v>3</v>
      </c>
      <c r="H165" s="13">
        <v>4</v>
      </c>
      <c r="I165" s="15" t="s">
        <v>20</v>
      </c>
      <c r="J165" s="15" t="s">
        <v>20</v>
      </c>
      <c r="K165" s="15" t="s">
        <v>20</v>
      </c>
      <c r="L165" s="5">
        <v>-2</v>
      </c>
      <c r="M165" s="8">
        <v>0</v>
      </c>
      <c r="N165" s="3">
        <v>5</v>
      </c>
      <c r="O165" s="15" t="s">
        <v>20</v>
      </c>
      <c r="P165" s="8">
        <v>0</v>
      </c>
      <c r="Q165" s="3">
        <v>5</v>
      </c>
    </row>
    <row r="167" spans="2:17" x14ac:dyDescent="0.25">
      <c r="C167" s="42" t="s">
        <v>29</v>
      </c>
      <c r="D167" s="43" t="s">
        <v>20</v>
      </c>
      <c r="E167" s="33">
        <v>8</v>
      </c>
      <c r="F167" s="43" t="s">
        <v>20</v>
      </c>
      <c r="G167" s="33">
        <v>6</v>
      </c>
      <c r="H167" s="33">
        <v>5</v>
      </c>
      <c r="I167" s="43" t="s">
        <v>20</v>
      </c>
      <c r="J167" s="43" t="s">
        <v>20</v>
      </c>
      <c r="K167" s="43" t="s">
        <v>20</v>
      </c>
      <c r="L167" s="33">
        <v>4</v>
      </c>
      <c r="M167" s="33">
        <v>3</v>
      </c>
      <c r="N167" s="33">
        <v>7</v>
      </c>
      <c r="O167" s="43" t="s">
        <v>20</v>
      </c>
      <c r="P167" s="33">
        <v>6</v>
      </c>
      <c r="Q167" s="33">
        <v>9</v>
      </c>
    </row>
    <row r="168" spans="2:17" x14ac:dyDescent="0.25">
      <c r="C168" s="42" t="s">
        <v>30</v>
      </c>
      <c r="D168" s="43" t="s">
        <v>20</v>
      </c>
      <c r="E168" s="33">
        <v>1</v>
      </c>
      <c r="F168" s="43" t="s">
        <v>20</v>
      </c>
      <c r="G168" s="33">
        <v>3</v>
      </c>
      <c r="H168" s="33">
        <v>5</v>
      </c>
      <c r="I168" s="43" t="s">
        <v>20</v>
      </c>
      <c r="J168" s="43" t="s">
        <v>20</v>
      </c>
      <c r="K168" s="43" t="s">
        <v>20</v>
      </c>
      <c r="L168" s="33">
        <v>4</v>
      </c>
      <c r="M168" s="33">
        <v>2</v>
      </c>
      <c r="N168" s="33">
        <v>1</v>
      </c>
      <c r="O168" s="43" t="s">
        <v>20</v>
      </c>
      <c r="P168" s="33">
        <v>0</v>
      </c>
      <c r="Q168" s="33">
        <v>0</v>
      </c>
    </row>
    <row r="169" spans="2:17" x14ac:dyDescent="0.25">
      <c r="C169" s="42" t="s">
        <v>31</v>
      </c>
      <c r="D169" s="43" t="s">
        <v>20</v>
      </c>
      <c r="E169" s="33">
        <v>1</v>
      </c>
      <c r="F169" s="43" t="s">
        <v>20</v>
      </c>
      <c r="G169" s="33">
        <v>1</v>
      </c>
      <c r="H169" s="33">
        <v>0</v>
      </c>
      <c r="I169" s="43" t="s">
        <v>20</v>
      </c>
      <c r="J169" s="43" t="s">
        <v>20</v>
      </c>
      <c r="K169" s="43" t="s">
        <v>20</v>
      </c>
      <c r="L169" s="33">
        <v>2</v>
      </c>
      <c r="M169" s="33">
        <v>5</v>
      </c>
      <c r="N169" s="33">
        <v>2</v>
      </c>
      <c r="O169" s="43" t="s">
        <v>20</v>
      </c>
      <c r="P169" s="33">
        <v>4</v>
      </c>
      <c r="Q169" s="33">
        <v>1</v>
      </c>
    </row>
    <row r="170" spans="2:17" x14ac:dyDescent="0.25">
      <c r="D170" s="23"/>
      <c r="E170" s="32"/>
      <c r="F170" s="23"/>
      <c r="G170" s="32"/>
      <c r="H170" s="25"/>
      <c r="I170" s="23"/>
      <c r="J170" s="23"/>
      <c r="K170" s="23"/>
      <c r="L170" s="32"/>
      <c r="M170" s="32"/>
      <c r="N170" s="32"/>
      <c r="O170" s="23"/>
      <c r="P170" s="32"/>
      <c r="Q170" s="32"/>
    </row>
    <row r="171" spans="2:17" x14ac:dyDescent="0.25">
      <c r="C171" s="21" t="s">
        <v>59</v>
      </c>
      <c r="D171" s="43" t="s">
        <v>20</v>
      </c>
      <c r="E171" s="50">
        <f>E167/(E167+E168)</f>
        <v>0.88888888888888884</v>
      </c>
      <c r="F171" s="43" t="s">
        <v>20</v>
      </c>
      <c r="G171" s="50">
        <f t="shared" ref="G171:Q171" si="7">G167/(G167+G168)</f>
        <v>0.66666666666666663</v>
      </c>
      <c r="H171" s="50">
        <f t="shared" si="7"/>
        <v>0.5</v>
      </c>
      <c r="I171" s="43" t="s">
        <v>20</v>
      </c>
      <c r="J171" s="43" t="s">
        <v>20</v>
      </c>
      <c r="K171" s="43" t="s">
        <v>20</v>
      </c>
      <c r="L171" s="50">
        <f t="shared" si="7"/>
        <v>0.5</v>
      </c>
      <c r="M171" s="50">
        <f t="shared" si="7"/>
        <v>0.6</v>
      </c>
      <c r="N171" s="50">
        <f t="shared" si="7"/>
        <v>0.875</v>
      </c>
      <c r="O171" s="23" t="s">
        <v>20</v>
      </c>
      <c r="P171" s="50">
        <f t="shared" si="7"/>
        <v>1</v>
      </c>
      <c r="Q171" s="50">
        <f t="shared" si="7"/>
        <v>1</v>
      </c>
    </row>
    <row r="172" spans="2:17" x14ac:dyDescent="0.25">
      <c r="D172" s="23"/>
      <c r="E172" s="32"/>
      <c r="F172" s="23"/>
      <c r="G172" s="32"/>
      <c r="H172" s="25"/>
      <c r="I172" s="23"/>
      <c r="J172" s="23"/>
      <c r="K172" s="23"/>
      <c r="L172" s="32"/>
      <c r="M172" s="32"/>
      <c r="N172" s="32"/>
      <c r="O172" s="23"/>
      <c r="P172" s="32"/>
      <c r="Q172" s="32"/>
    </row>
    <row r="173" spans="2:17" x14ac:dyDescent="0.25">
      <c r="B173" s="29"/>
      <c r="C173" s="26" t="s">
        <v>33</v>
      </c>
      <c r="D173" s="27"/>
      <c r="E173" s="28"/>
      <c r="F173" s="27"/>
      <c r="G173" s="28"/>
      <c r="H173" s="28"/>
      <c r="I173" s="27"/>
      <c r="J173" s="27"/>
      <c r="K173" s="27"/>
      <c r="L173" s="28"/>
      <c r="M173" s="28"/>
      <c r="N173" s="28"/>
      <c r="O173" s="27"/>
      <c r="P173" s="27"/>
      <c r="Q173" s="27"/>
    </row>
    <row r="174" spans="2:17" x14ac:dyDescent="0.25">
      <c r="C174" s="21" t="s">
        <v>50</v>
      </c>
      <c r="D174" s="23" t="s">
        <v>20</v>
      </c>
      <c r="E174" s="45">
        <f>0.039/2</f>
        <v>1.95E-2</v>
      </c>
      <c r="F174" s="38" t="s">
        <v>20</v>
      </c>
      <c r="G174" s="40">
        <f>0.508/2</f>
        <v>0.254</v>
      </c>
      <c r="H174" s="40">
        <v>0.623</v>
      </c>
      <c r="I174" s="38" t="s">
        <v>20</v>
      </c>
      <c r="J174" s="38" t="s">
        <v>20</v>
      </c>
      <c r="K174" s="38" t="s">
        <v>20</v>
      </c>
      <c r="L174" s="40">
        <v>0.63700000000000001</v>
      </c>
      <c r="M174" s="40">
        <f>1/2</f>
        <v>0.5</v>
      </c>
      <c r="N174" s="45">
        <f>0.07/2</f>
        <v>3.5000000000000003E-2</v>
      </c>
      <c r="O174" s="23" t="s">
        <v>20</v>
      </c>
      <c r="P174" s="46">
        <v>1.6E-2</v>
      </c>
      <c r="Q174" s="46">
        <v>2E-3</v>
      </c>
    </row>
    <row r="177" spans="1:17" x14ac:dyDescent="0.25">
      <c r="A177" s="22"/>
      <c r="B177" s="37" t="s">
        <v>11</v>
      </c>
      <c r="C177" s="36" t="s">
        <v>67</v>
      </c>
    </row>
    <row r="179" spans="1:17" x14ac:dyDescent="0.25">
      <c r="C179" s="21" t="s">
        <v>37</v>
      </c>
      <c r="D179" s="1" t="s">
        <v>5</v>
      </c>
      <c r="E179" s="1" t="s">
        <v>6</v>
      </c>
      <c r="F179" s="1" t="s">
        <v>1</v>
      </c>
      <c r="G179" s="1" t="s">
        <v>2</v>
      </c>
      <c r="H179" s="1" t="s">
        <v>3</v>
      </c>
      <c r="I179" s="1" t="s">
        <v>7</v>
      </c>
      <c r="J179" s="1" t="s">
        <v>4</v>
      </c>
      <c r="K179" s="1" t="s">
        <v>8</v>
      </c>
      <c r="L179" s="1" t="s">
        <v>9</v>
      </c>
      <c r="M179" s="1" t="s">
        <v>12</v>
      </c>
      <c r="N179" s="1" t="s">
        <v>10</v>
      </c>
      <c r="O179" s="1" t="s">
        <v>21</v>
      </c>
      <c r="P179" s="1" t="s">
        <v>14</v>
      </c>
      <c r="Q179" s="1" t="s">
        <v>13</v>
      </c>
    </row>
    <row r="180" spans="1:17" x14ac:dyDescent="0.25">
      <c r="C180" s="21" t="s">
        <v>38</v>
      </c>
      <c r="D180" s="15" t="s">
        <v>20</v>
      </c>
      <c r="E180" s="15" t="s">
        <v>20</v>
      </c>
      <c r="F180" s="15" t="s">
        <v>20</v>
      </c>
      <c r="G180" s="15" t="s">
        <v>20</v>
      </c>
      <c r="H180" s="15" t="s">
        <v>20</v>
      </c>
      <c r="I180" s="15" t="s">
        <v>20</v>
      </c>
      <c r="J180" s="15" t="s">
        <v>20</v>
      </c>
      <c r="K180" s="15" t="s">
        <v>20</v>
      </c>
      <c r="L180" s="3">
        <v>5</v>
      </c>
      <c r="M180" s="15" t="s">
        <v>20</v>
      </c>
      <c r="N180" s="3">
        <v>5</v>
      </c>
      <c r="O180" s="15" t="s">
        <v>20</v>
      </c>
      <c r="P180" s="9">
        <v>-5</v>
      </c>
      <c r="Q180" s="3">
        <v>5</v>
      </c>
    </row>
    <row r="181" spans="1:17" x14ac:dyDescent="0.25">
      <c r="C181" s="21" t="s">
        <v>39</v>
      </c>
      <c r="D181" s="15" t="s">
        <v>20</v>
      </c>
      <c r="E181" s="15" t="s">
        <v>20</v>
      </c>
      <c r="F181" s="15" t="s">
        <v>20</v>
      </c>
      <c r="G181" s="15" t="s">
        <v>20</v>
      </c>
      <c r="H181" s="15" t="s">
        <v>20</v>
      </c>
      <c r="I181" s="15" t="s">
        <v>20</v>
      </c>
      <c r="J181" s="15" t="s">
        <v>20</v>
      </c>
      <c r="K181" s="15" t="s">
        <v>20</v>
      </c>
      <c r="L181" s="3">
        <v>5</v>
      </c>
      <c r="M181" s="15" t="s">
        <v>20</v>
      </c>
      <c r="N181" s="3">
        <v>5</v>
      </c>
      <c r="O181" s="15" t="s">
        <v>20</v>
      </c>
      <c r="P181" s="3">
        <v>5</v>
      </c>
      <c r="Q181" s="3">
        <v>5</v>
      </c>
    </row>
    <row r="182" spans="1:17" x14ac:dyDescent="0.25">
      <c r="C182" s="21" t="s">
        <v>43</v>
      </c>
      <c r="D182" s="15" t="s">
        <v>20</v>
      </c>
      <c r="E182" s="15" t="s">
        <v>20</v>
      </c>
      <c r="F182" s="15" t="s">
        <v>20</v>
      </c>
      <c r="G182" s="15" t="s">
        <v>20</v>
      </c>
      <c r="H182" s="15" t="s">
        <v>20</v>
      </c>
      <c r="I182" s="15" t="s">
        <v>20</v>
      </c>
      <c r="J182" s="15" t="s">
        <v>20</v>
      </c>
      <c r="K182" s="15" t="s">
        <v>20</v>
      </c>
      <c r="L182" s="3">
        <v>5</v>
      </c>
      <c r="M182" s="15" t="s">
        <v>20</v>
      </c>
      <c r="N182" s="3">
        <v>5</v>
      </c>
      <c r="O182" s="15" t="s">
        <v>20</v>
      </c>
      <c r="P182" s="3">
        <v>5</v>
      </c>
      <c r="Q182" s="3">
        <v>5</v>
      </c>
    </row>
    <row r="183" spans="1:17" x14ac:dyDescent="0.25">
      <c r="C183" s="21" t="s">
        <v>42</v>
      </c>
      <c r="D183" s="15" t="s">
        <v>20</v>
      </c>
      <c r="E183" s="15" t="s">
        <v>20</v>
      </c>
      <c r="F183" s="15" t="s">
        <v>20</v>
      </c>
      <c r="G183" s="15" t="s">
        <v>20</v>
      </c>
      <c r="H183" s="15" t="s">
        <v>20</v>
      </c>
      <c r="I183" s="15" t="s">
        <v>20</v>
      </c>
      <c r="J183" s="15" t="s">
        <v>20</v>
      </c>
      <c r="K183" s="15" t="s">
        <v>20</v>
      </c>
      <c r="L183" s="3">
        <v>5</v>
      </c>
      <c r="M183" s="15" t="s">
        <v>20</v>
      </c>
      <c r="N183" s="3">
        <v>5</v>
      </c>
      <c r="O183" s="15" t="s">
        <v>20</v>
      </c>
      <c r="P183" s="3">
        <v>5</v>
      </c>
      <c r="Q183" s="3">
        <v>5</v>
      </c>
    </row>
    <row r="184" spans="1:17" x14ac:dyDescent="0.25">
      <c r="C184" s="21" t="s">
        <v>40</v>
      </c>
      <c r="D184" s="15" t="s">
        <v>20</v>
      </c>
      <c r="E184" s="15" t="s">
        <v>20</v>
      </c>
      <c r="F184" s="15" t="s">
        <v>20</v>
      </c>
      <c r="G184" s="15" t="s">
        <v>20</v>
      </c>
      <c r="H184" s="15" t="s">
        <v>20</v>
      </c>
      <c r="I184" s="15" t="s">
        <v>20</v>
      </c>
      <c r="J184" s="15" t="s">
        <v>20</v>
      </c>
      <c r="K184" s="15" t="s">
        <v>20</v>
      </c>
      <c r="L184" s="9">
        <v>-5</v>
      </c>
      <c r="M184" s="15" t="s">
        <v>20</v>
      </c>
      <c r="N184" s="3">
        <v>5</v>
      </c>
      <c r="O184" s="15" t="s">
        <v>20</v>
      </c>
      <c r="P184" s="3">
        <v>5</v>
      </c>
      <c r="Q184" s="3">
        <v>5</v>
      </c>
    </row>
    <row r="185" spans="1:17" x14ac:dyDescent="0.25">
      <c r="C185" s="21" t="s">
        <v>41</v>
      </c>
      <c r="D185" s="15" t="s">
        <v>20</v>
      </c>
      <c r="E185" s="15" t="s">
        <v>20</v>
      </c>
      <c r="F185" s="15" t="s">
        <v>20</v>
      </c>
      <c r="G185" s="15" t="s">
        <v>20</v>
      </c>
      <c r="H185" s="15" t="s">
        <v>20</v>
      </c>
      <c r="I185" s="15" t="s">
        <v>20</v>
      </c>
      <c r="J185" s="15" t="s">
        <v>20</v>
      </c>
      <c r="K185" s="15" t="s">
        <v>20</v>
      </c>
      <c r="L185" s="3">
        <v>5</v>
      </c>
      <c r="M185" s="15" t="s">
        <v>20</v>
      </c>
      <c r="N185" s="3">
        <v>5</v>
      </c>
      <c r="O185" s="15" t="s">
        <v>20</v>
      </c>
      <c r="P185" s="3">
        <v>5</v>
      </c>
      <c r="Q185" s="3">
        <v>5</v>
      </c>
    </row>
    <row r="186" spans="1:17" x14ac:dyDescent="0.25">
      <c r="C186" s="21" t="s">
        <v>44</v>
      </c>
      <c r="D186" s="15" t="s">
        <v>20</v>
      </c>
      <c r="E186" s="15" t="s">
        <v>20</v>
      </c>
      <c r="F186" s="15" t="s">
        <v>20</v>
      </c>
      <c r="G186" s="15" t="s">
        <v>20</v>
      </c>
      <c r="H186" s="15" t="s">
        <v>20</v>
      </c>
      <c r="I186" s="15" t="s">
        <v>20</v>
      </c>
      <c r="J186" s="15" t="s">
        <v>20</v>
      </c>
      <c r="K186" s="15" t="s">
        <v>20</v>
      </c>
      <c r="L186" s="9">
        <v>-5</v>
      </c>
      <c r="M186" s="15" t="s">
        <v>20</v>
      </c>
      <c r="N186" s="3">
        <v>5</v>
      </c>
      <c r="O186" s="15" t="s">
        <v>20</v>
      </c>
      <c r="P186" s="3">
        <v>5</v>
      </c>
      <c r="Q186" s="3">
        <v>5</v>
      </c>
    </row>
    <row r="187" spans="1:17" x14ac:dyDescent="0.25">
      <c r="C187" s="21" t="s">
        <v>45</v>
      </c>
      <c r="D187" s="15" t="s">
        <v>20</v>
      </c>
      <c r="E187" s="15" t="s">
        <v>20</v>
      </c>
      <c r="F187" s="15" t="s">
        <v>20</v>
      </c>
      <c r="G187" s="15" t="s">
        <v>20</v>
      </c>
      <c r="H187" s="15" t="s">
        <v>20</v>
      </c>
      <c r="I187" s="15" t="s">
        <v>20</v>
      </c>
      <c r="J187" s="15" t="s">
        <v>20</v>
      </c>
      <c r="K187" s="15" t="s">
        <v>20</v>
      </c>
      <c r="L187" s="3">
        <v>5</v>
      </c>
      <c r="M187" s="15" t="s">
        <v>20</v>
      </c>
      <c r="N187" s="3">
        <v>5</v>
      </c>
      <c r="O187" s="15" t="s">
        <v>20</v>
      </c>
      <c r="P187" s="3">
        <v>5</v>
      </c>
      <c r="Q187" s="3">
        <v>5</v>
      </c>
    </row>
    <row r="188" spans="1:17" x14ac:dyDescent="0.25">
      <c r="C188" s="21" t="s">
        <v>46</v>
      </c>
      <c r="D188" s="15" t="s">
        <v>20</v>
      </c>
      <c r="E188" s="15" t="s">
        <v>20</v>
      </c>
      <c r="F188" s="15" t="s">
        <v>20</v>
      </c>
      <c r="G188" s="15" t="s">
        <v>20</v>
      </c>
      <c r="H188" s="15" t="s">
        <v>20</v>
      </c>
      <c r="I188" s="15" t="s">
        <v>20</v>
      </c>
      <c r="J188" s="15" t="s">
        <v>20</v>
      </c>
      <c r="K188" s="15" t="s">
        <v>20</v>
      </c>
      <c r="L188" s="3">
        <v>5</v>
      </c>
      <c r="M188" s="15" t="s">
        <v>20</v>
      </c>
      <c r="N188" s="3">
        <v>5</v>
      </c>
      <c r="O188" s="15" t="s">
        <v>20</v>
      </c>
      <c r="P188" s="3">
        <v>5</v>
      </c>
      <c r="Q188" s="3">
        <v>5</v>
      </c>
    </row>
    <row r="189" spans="1:17" x14ac:dyDescent="0.25">
      <c r="C189" s="21" t="s">
        <v>36</v>
      </c>
      <c r="D189" s="15" t="s">
        <v>20</v>
      </c>
      <c r="E189" s="15" t="s">
        <v>20</v>
      </c>
      <c r="F189" s="15" t="s">
        <v>20</v>
      </c>
      <c r="G189" s="15" t="s">
        <v>20</v>
      </c>
      <c r="H189" s="15" t="s">
        <v>20</v>
      </c>
      <c r="I189" s="15" t="s">
        <v>20</v>
      </c>
      <c r="J189" s="15" t="s">
        <v>20</v>
      </c>
      <c r="K189" s="15" t="s">
        <v>20</v>
      </c>
      <c r="L189" s="3">
        <v>5</v>
      </c>
      <c r="M189" s="15" t="s">
        <v>20</v>
      </c>
      <c r="N189" s="3">
        <v>5</v>
      </c>
      <c r="O189" s="15" t="s">
        <v>20</v>
      </c>
      <c r="P189" s="3">
        <v>5</v>
      </c>
      <c r="Q189" s="3">
        <v>5</v>
      </c>
    </row>
    <row r="191" spans="1:17" x14ac:dyDescent="0.25">
      <c r="C191" s="42" t="s">
        <v>29</v>
      </c>
      <c r="D191" s="43" t="s">
        <v>20</v>
      </c>
      <c r="E191" s="43" t="s">
        <v>20</v>
      </c>
      <c r="F191" s="43" t="s">
        <v>20</v>
      </c>
      <c r="G191" s="43" t="s">
        <v>20</v>
      </c>
      <c r="H191" s="43" t="s">
        <v>20</v>
      </c>
      <c r="I191" s="43" t="s">
        <v>20</v>
      </c>
      <c r="J191" s="43" t="s">
        <v>20</v>
      </c>
      <c r="K191" s="43" t="s">
        <v>20</v>
      </c>
      <c r="L191" s="33">
        <v>8</v>
      </c>
      <c r="M191" s="43" t="s">
        <v>20</v>
      </c>
      <c r="N191" s="33">
        <v>10</v>
      </c>
      <c r="O191" s="43" t="s">
        <v>20</v>
      </c>
      <c r="P191" s="33">
        <v>9</v>
      </c>
      <c r="Q191" s="33">
        <v>10</v>
      </c>
    </row>
    <row r="192" spans="1:17" x14ac:dyDescent="0.25">
      <c r="C192" s="42" t="s">
        <v>30</v>
      </c>
      <c r="D192" s="43" t="s">
        <v>20</v>
      </c>
      <c r="E192" s="43" t="s">
        <v>20</v>
      </c>
      <c r="F192" s="43" t="s">
        <v>20</v>
      </c>
      <c r="G192" s="43" t="s">
        <v>20</v>
      </c>
      <c r="H192" s="43" t="s">
        <v>20</v>
      </c>
      <c r="I192" s="43" t="s">
        <v>20</v>
      </c>
      <c r="J192" s="43" t="s">
        <v>20</v>
      </c>
      <c r="K192" s="43" t="s">
        <v>20</v>
      </c>
      <c r="L192" s="33">
        <v>2</v>
      </c>
      <c r="M192" s="43" t="s">
        <v>20</v>
      </c>
      <c r="N192" s="33">
        <v>0</v>
      </c>
      <c r="O192" s="43" t="s">
        <v>20</v>
      </c>
      <c r="P192" s="33">
        <v>1</v>
      </c>
      <c r="Q192" s="33">
        <v>0</v>
      </c>
    </row>
    <row r="193" spans="1:17" x14ac:dyDescent="0.25">
      <c r="C193" s="42" t="s">
        <v>31</v>
      </c>
      <c r="D193" s="43" t="s">
        <v>20</v>
      </c>
      <c r="E193" s="43" t="s">
        <v>20</v>
      </c>
      <c r="F193" s="43" t="s">
        <v>20</v>
      </c>
      <c r="G193" s="43" t="s">
        <v>20</v>
      </c>
      <c r="H193" s="43" t="s">
        <v>20</v>
      </c>
      <c r="I193" s="43" t="s">
        <v>20</v>
      </c>
      <c r="J193" s="43" t="s">
        <v>20</v>
      </c>
      <c r="K193" s="43" t="s">
        <v>20</v>
      </c>
      <c r="L193" s="33">
        <v>0</v>
      </c>
      <c r="M193" s="43" t="s">
        <v>20</v>
      </c>
      <c r="N193" s="33">
        <v>0</v>
      </c>
      <c r="O193" s="43" t="s">
        <v>20</v>
      </c>
      <c r="P193" s="33">
        <v>0</v>
      </c>
      <c r="Q193" s="33">
        <v>0</v>
      </c>
    </row>
    <row r="194" spans="1:17" x14ac:dyDescent="0.25">
      <c r="D194" s="23"/>
      <c r="E194" s="23"/>
      <c r="F194" s="23"/>
      <c r="G194" s="23"/>
      <c r="H194" s="23"/>
      <c r="I194" s="23"/>
      <c r="J194" s="23"/>
      <c r="K194" s="23"/>
      <c r="L194" s="25"/>
      <c r="M194" s="23"/>
      <c r="N194" s="25"/>
      <c r="O194" s="23"/>
      <c r="P194" s="25"/>
      <c r="Q194" s="25"/>
    </row>
    <row r="195" spans="1:17" x14ac:dyDescent="0.25">
      <c r="C195" s="21" t="s">
        <v>59</v>
      </c>
      <c r="D195" s="43" t="s">
        <v>20</v>
      </c>
      <c r="E195" s="43" t="s">
        <v>20</v>
      </c>
      <c r="F195" s="43" t="s">
        <v>20</v>
      </c>
      <c r="G195" s="43" t="s">
        <v>20</v>
      </c>
      <c r="H195" s="43" t="s">
        <v>20</v>
      </c>
      <c r="I195" s="43" t="s">
        <v>20</v>
      </c>
      <c r="J195" s="43" t="s">
        <v>20</v>
      </c>
      <c r="K195" s="43" t="s">
        <v>20</v>
      </c>
      <c r="L195" s="50">
        <f t="shared" ref="L195:Q195" si="8">L191/(L191+L192)</f>
        <v>0.8</v>
      </c>
      <c r="M195" s="43" t="s">
        <v>20</v>
      </c>
      <c r="N195" s="50">
        <f t="shared" si="8"/>
        <v>1</v>
      </c>
      <c r="O195" s="23" t="s">
        <v>20</v>
      </c>
      <c r="P195" s="50">
        <f t="shared" si="8"/>
        <v>0.9</v>
      </c>
      <c r="Q195" s="50">
        <f t="shared" si="8"/>
        <v>1</v>
      </c>
    </row>
    <row r="196" spans="1:17" x14ac:dyDescent="0.25">
      <c r="D196" s="23"/>
      <c r="E196" s="23"/>
      <c r="F196" s="23"/>
      <c r="G196" s="23"/>
      <c r="H196" s="23"/>
      <c r="I196" s="23"/>
      <c r="J196" s="23"/>
      <c r="K196" s="23"/>
      <c r="L196" s="25"/>
      <c r="M196" s="23"/>
      <c r="N196" s="25"/>
      <c r="O196" s="23"/>
      <c r="P196" s="25"/>
      <c r="Q196" s="25"/>
    </row>
    <row r="197" spans="1:17" x14ac:dyDescent="0.25">
      <c r="B197" s="29"/>
      <c r="C197" s="26" t="s">
        <v>33</v>
      </c>
      <c r="D197" s="27"/>
      <c r="E197" s="28"/>
      <c r="F197" s="27"/>
      <c r="G197" s="28"/>
      <c r="H197" s="28"/>
      <c r="I197" s="27"/>
      <c r="J197" s="27"/>
      <c r="K197" s="27"/>
      <c r="L197" s="28"/>
      <c r="M197" s="28"/>
      <c r="N197" s="28"/>
      <c r="O197" s="27"/>
      <c r="P197" s="27"/>
      <c r="Q197" s="27"/>
    </row>
    <row r="198" spans="1:17" x14ac:dyDescent="0.25">
      <c r="C198" s="21" t="s">
        <v>50</v>
      </c>
      <c r="D198" s="23" t="s">
        <v>20</v>
      </c>
      <c r="E198" s="23" t="s">
        <v>20</v>
      </c>
      <c r="F198" s="23" t="s">
        <v>20</v>
      </c>
      <c r="G198" s="23" t="s">
        <v>20</v>
      </c>
      <c r="H198" s="23" t="s">
        <v>20</v>
      </c>
      <c r="I198" s="23" t="s">
        <v>20</v>
      </c>
      <c r="J198" s="23" t="s">
        <v>20</v>
      </c>
      <c r="K198" s="23" t="s">
        <v>20</v>
      </c>
      <c r="L198" s="40">
        <f>0.109/2</f>
        <v>5.45E-2</v>
      </c>
      <c r="M198" s="38" t="s">
        <v>20</v>
      </c>
      <c r="N198" s="45">
        <f>0.002/2</f>
        <v>1E-3</v>
      </c>
      <c r="O198" s="38" t="s">
        <v>20</v>
      </c>
      <c r="P198" s="45">
        <f>0.021/2</f>
        <v>1.0500000000000001E-2</v>
      </c>
      <c r="Q198" s="45">
        <f>0.002/2</f>
        <v>1E-3</v>
      </c>
    </row>
    <row r="199" spans="1:17" x14ac:dyDescent="0.25">
      <c r="L199" s="20"/>
      <c r="M199" s="20"/>
      <c r="N199" s="20"/>
      <c r="O199" s="20"/>
      <c r="P199" s="20"/>
      <c r="Q199" s="20"/>
    </row>
    <row r="201" spans="1:17" x14ac:dyDescent="0.25">
      <c r="A201" s="22"/>
      <c r="B201" s="37" t="s">
        <v>11</v>
      </c>
      <c r="C201" s="36" t="s">
        <v>66</v>
      </c>
    </row>
    <row r="203" spans="1:17" x14ac:dyDescent="0.25">
      <c r="C203" s="21" t="s">
        <v>37</v>
      </c>
      <c r="D203" s="1" t="s">
        <v>5</v>
      </c>
      <c r="E203" s="1" t="s">
        <v>6</v>
      </c>
      <c r="F203" s="1" t="s">
        <v>1</v>
      </c>
      <c r="G203" s="1" t="s">
        <v>2</v>
      </c>
      <c r="H203" s="1" t="s">
        <v>3</v>
      </c>
      <c r="I203" s="1" t="s">
        <v>7</v>
      </c>
      <c r="J203" s="1" t="s">
        <v>4</v>
      </c>
      <c r="K203" s="1" t="s">
        <v>8</v>
      </c>
      <c r="L203" s="1" t="s">
        <v>9</v>
      </c>
      <c r="M203" s="1" t="s">
        <v>12</v>
      </c>
      <c r="N203" s="1" t="s">
        <v>10</v>
      </c>
      <c r="O203" s="1" t="s">
        <v>21</v>
      </c>
      <c r="P203" s="1" t="s">
        <v>14</v>
      </c>
      <c r="Q203" s="1" t="s">
        <v>13</v>
      </c>
    </row>
    <row r="204" spans="1:17" x14ac:dyDescent="0.25">
      <c r="C204" s="21" t="s">
        <v>38</v>
      </c>
      <c r="D204" s="15" t="s">
        <v>20</v>
      </c>
      <c r="E204" s="15" t="s">
        <v>20</v>
      </c>
      <c r="F204" s="15" t="s">
        <v>20</v>
      </c>
      <c r="G204" s="15" t="s">
        <v>20</v>
      </c>
      <c r="H204" s="15" t="s">
        <v>20</v>
      </c>
      <c r="I204" s="15" t="s">
        <v>20</v>
      </c>
      <c r="J204" s="15" t="s">
        <v>20</v>
      </c>
      <c r="K204" s="15" t="s">
        <v>20</v>
      </c>
      <c r="L204" s="4">
        <v>3</v>
      </c>
      <c r="M204" s="15" t="s">
        <v>20</v>
      </c>
      <c r="N204" s="4">
        <v>3</v>
      </c>
      <c r="O204" s="15" t="s">
        <v>20</v>
      </c>
      <c r="P204" s="12">
        <v>-1</v>
      </c>
      <c r="Q204" s="11">
        <v>1</v>
      </c>
    </row>
    <row r="205" spans="1:17" x14ac:dyDescent="0.25">
      <c r="C205" s="21" t="s">
        <v>39</v>
      </c>
      <c r="D205" s="15" t="s">
        <v>20</v>
      </c>
      <c r="E205" s="15" t="s">
        <v>20</v>
      </c>
      <c r="F205" s="15" t="s">
        <v>20</v>
      </c>
      <c r="G205" s="15" t="s">
        <v>20</v>
      </c>
      <c r="H205" s="15" t="s">
        <v>20</v>
      </c>
      <c r="I205" s="15" t="s">
        <v>20</v>
      </c>
      <c r="J205" s="15" t="s">
        <v>20</v>
      </c>
      <c r="K205" s="15" t="s">
        <v>20</v>
      </c>
      <c r="L205" s="2">
        <v>-3</v>
      </c>
      <c r="M205" s="15" t="s">
        <v>20</v>
      </c>
      <c r="N205" s="3">
        <v>5</v>
      </c>
      <c r="O205" s="15" t="s">
        <v>20</v>
      </c>
      <c r="P205" s="3">
        <v>5</v>
      </c>
      <c r="Q205" s="6">
        <v>2</v>
      </c>
    </row>
    <row r="206" spans="1:17" x14ac:dyDescent="0.25">
      <c r="C206" s="21" t="s">
        <v>43</v>
      </c>
      <c r="D206" s="15" t="s">
        <v>20</v>
      </c>
      <c r="E206" s="15" t="s">
        <v>20</v>
      </c>
      <c r="F206" s="15" t="s">
        <v>20</v>
      </c>
      <c r="G206" s="15" t="s">
        <v>20</v>
      </c>
      <c r="H206" s="15" t="s">
        <v>20</v>
      </c>
      <c r="I206" s="15" t="s">
        <v>20</v>
      </c>
      <c r="J206" s="15" t="s">
        <v>20</v>
      </c>
      <c r="K206" s="15" t="s">
        <v>20</v>
      </c>
      <c r="L206" s="4">
        <v>3</v>
      </c>
      <c r="M206" s="15" t="s">
        <v>20</v>
      </c>
      <c r="N206" s="2">
        <v>-3</v>
      </c>
      <c r="O206" s="15" t="s">
        <v>20</v>
      </c>
      <c r="P206" s="3">
        <v>5</v>
      </c>
      <c r="Q206" s="4">
        <v>3</v>
      </c>
    </row>
    <row r="207" spans="1:17" x14ac:dyDescent="0.25">
      <c r="C207" s="21" t="s">
        <v>42</v>
      </c>
      <c r="D207" s="15" t="s">
        <v>20</v>
      </c>
      <c r="E207" s="15" t="s">
        <v>20</v>
      </c>
      <c r="F207" s="15" t="s">
        <v>20</v>
      </c>
      <c r="G207" s="15" t="s">
        <v>20</v>
      </c>
      <c r="H207" s="15" t="s">
        <v>20</v>
      </c>
      <c r="I207" s="15" t="s">
        <v>20</v>
      </c>
      <c r="J207" s="15" t="s">
        <v>20</v>
      </c>
      <c r="K207" s="15" t="s">
        <v>20</v>
      </c>
      <c r="L207" s="2">
        <v>-3</v>
      </c>
      <c r="M207" s="15" t="s">
        <v>20</v>
      </c>
      <c r="N207" s="4">
        <v>3</v>
      </c>
      <c r="O207" s="15" t="s">
        <v>20</v>
      </c>
      <c r="P207" s="9">
        <v>-5</v>
      </c>
      <c r="Q207" s="6">
        <v>2</v>
      </c>
    </row>
    <row r="208" spans="1:17" x14ac:dyDescent="0.25">
      <c r="C208" s="21" t="s">
        <v>40</v>
      </c>
      <c r="D208" s="15" t="s">
        <v>20</v>
      </c>
      <c r="E208" s="15" t="s">
        <v>20</v>
      </c>
      <c r="F208" s="15" t="s">
        <v>20</v>
      </c>
      <c r="G208" s="15" t="s">
        <v>20</v>
      </c>
      <c r="H208" s="15" t="s">
        <v>20</v>
      </c>
      <c r="I208" s="15" t="s">
        <v>20</v>
      </c>
      <c r="J208" s="15" t="s">
        <v>20</v>
      </c>
      <c r="K208" s="15" t="s">
        <v>20</v>
      </c>
      <c r="L208" s="13">
        <v>4</v>
      </c>
      <c r="M208" s="15" t="s">
        <v>20</v>
      </c>
      <c r="N208" s="2">
        <v>-3</v>
      </c>
      <c r="O208" s="15" t="s">
        <v>20</v>
      </c>
      <c r="P208" s="3">
        <v>5</v>
      </c>
      <c r="Q208" s="12">
        <v>-1</v>
      </c>
    </row>
    <row r="209" spans="2:17" x14ac:dyDescent="0.25">
      <c r="C209" s="21" t="s">
        <v>41</v>
      </c>
      <c r="D209" s="15" t="s">
        <v>20</v>
      </c>
      <c r="E209" s="15" t="s">
        <v>20</v>
      </c>
      <c r="F209" s="15" t="s">
        <v>20</v>
      </c>
      <c r="G209" s="15" t="s">
        <v>20</v>
      </c>
      <c r="H209" s="15" t="s">
        <v>20</v>
      </c>
      <c r="I209" s="15" t="s">
        <v>20</v>
      </c>
      <c r="J209" s="15" t="s">
        <v>20</v>
      </c>
      <c r="K209" s="15" t="s">
        <v>20</v>
      </c>
      <c r="L209" s="4">
        <v>3</v>
      </c>
      <c r="M209" s="15" t="s">
        <v>20</v>
      </c>
      <c r="N209" s="9">
        <v>-5</v>
      </c>
      <c r="O209" s="15" t="s">
        <v>20</v>
      </c>
      <c r="P209" s="3">
        <v>5</v>
      </c>
      <c r="Q209" s="11">
        <v>1</v>
      </c>
    </row>
    <row r="210" spans="2:17" x14ac:dyDescent="0.25">
      <c r="C210" s="21" t="s">
        <v>44</v>
      </c>
      <c r="D210" s="15" t="s">
        <v>20</v>
      </c>
      <c r="E210" s="15" t="s">
        <v>20</v>
      </c>
      <c r="F210" s="15" t="s">
        <v>20</v>
      </c>
      <c r="G210" s="15" t="s">
        <v>20</v>
      </c>
      <c r="H210" s="15" t="s">
        <v>20</v>
      </c>
      <c r="I210" s="15" t="s">
        <v>20</v>
      </c>
      <c r="J210" s="15" t="s">
        <v>20</v>
      </c>
      <c r="K210" s="15" t="s">
        <v>20</v>
      </c>
      <c r="L210" s="2">
        <v>-3</v>
      </c>
      <c r="M210" s="15" t="s">
        <v>20</v>
      </c>
      <c r="N210" s="3">
        <v>5</v>
      </c>
      <c r="O210" s="15" t="s">
        <v>20</v>
      </c>
      <c r="P210" s="4">
        <v>3</v>
      </c>
      <c r="Q210" s="11">
        <v>1</v>
      </c>
    </row>
    <row r="211" spans="2:17" x14ac:dyDescent="0.25">
      <c r="C211" s="21" t="s">
        <v>45</v>
      </c>
      <c r="D211" s="15" t="s">
        <v>20</v>
      </c>
      <c r="E211" s="15" t="s">
        <v>20</v>
      </c>
      <c r="F211" s="15" t="s">
        <v>20</v>
      </c>
      <c r="G211" s="15" t="s">
        <v>20</v>
      </c>
      <c r="H211" s="15" t="s">
        <v>20</v>
      </c>
      <c r="I211" s="15" t="s">
        <v>20</v>
      </c>
      <c r="J211" s="15" t="s">
        <v>20</v>
      </c>
      <c r="K211" s="15" t="s">
        <v>20</v>
      </c>
      <c r="L211" s="13">
        <v>4</v>
      </c>
      <c r="M211" s="15" t="s">
        <v>20</v>
      </c>
      <c r="N211" s="3">
        <v>5</v>
      </c>
      <c r="O211" s="15" t="s">
        <v>20</v>
      </c>
      <c r="P211" s="3">
        <v>5</v>
      </c>
      <c r="Q211" s="8">
        <v>0</v>
      </c>
    </row>
    <row r="212" spans="2:17" x14ac:dyDescent="0.25">
      <c r="C212" s="21" t="s">
        <v>46</v>
      </c>
      <c r="D212" s="15" t="s">
        <v>20</v>
      </c>
      <c r="E212" s="15" t="s">
        <v>20</v>
      </c>
      <c r="F212" s="15" t="s">
        <v>20</v>
      </c>
      <c r="G212" s="15" t="s">
        <v>20</v>
      </c>
      <c r="H212" s="15" t="s">
        <v>20</v>
      </c>
      <c r="I212" s="15" t="s">
        <v>20</v>
      </c>
      <c r="J212" s="15" t="s">
        <v>20</v>
      </c>
      <c r="K212" s="15" t="s">
        <v>20</v>
      </c>
      <c r="L212" s="4">
        <v>3</v>
      </c>
      <c r="M212" s="15" t="s">
        <v>20</v>
      </c>
      <c r="N212" s="3">
        <v>5</v>
      </c>
      <c r="O212" s="15" t="s">
        <v>20</v>
      </c>
      <c r="P212" s="3">
        <v>5</v>
      </c>
      <c r="Q212" s="12">
        <v>-1</v>
      </c>
    </row>
    <row r="213" spans="2:17" x14ac:dyDescent="0.25">
      <c r="C213" s="21" t="s">
        <v>36</v>
      </c>
      <c r="D213" s="15" t="s">
        <v>20</v>
      </c>
      <c r="E213" s="15" t="s">
        <v>20</v>
      </c>
      <c r="F213" s="15" t="s">
        <v>20</v>
      </c>
      <c r="G213" s="15" t="s">
        <v>20</v>
      </c>
      <c r="H213" s="15" t="s">
        <v>20</v>
      </c>
      <c r="I213" s="15" t="s">
        <v>20</v>
      </c>
      <c r="J213" s="15" t="s">
        <v>20</v>
      </c>
      <c r="K213" s="15" t="s">
        <v>20</v>
      </c>
      <c r="L213" s="7">
        <v>-4</v>
      </c>
      <c r="M213" s="15" t="s">
        <v>20</v>
      </c>
      <c r="N213" s="3">
        <v>5</v>
      </c>
      <c r="O213" s="15" t="s">
        <v>20</v>
      </c>
      <c r="P213" s="3">
        <v>5</v>
      </c>
      <c r="Q213" s="5">
        <v>-2</v>
      </c>
    </row>
    <row r="215" spans="2:17" x14ac:dyDescent="0.25">
      <c r="C215" s="42" t="s">
        <v>29</v>
      </c>
      <c r="D215" s="43" t="s">
        <v>20</v>
      </c>
      <c r="E215" s="43" t="s">
        <v>20</v>
      </c>
      <c r="F215" s="43" t="s">
        <v>20</v>
      </c>
      <c r="G215" s="43" t="s">
        <v>20</v>
      </c>
      <c r="H215" s="43" t="s">
        <v>20</v>
      </c>
      <c r="I215" s="43" t="s">
        <v>20</v>
      </c>
      <c r="J215" s="43" t="s">
        <v>20</v>
      </c>
      <c r="K215" s="43" t="s">
        <v>20</v>
      </c>
      <c r="L215" s="33">
        <v>6</v>
      </c>
      <c r="M215" s="43" t="s">
        <v>20</v>
      </c>
      <c r="N215" s="33">
        <v>7</v>
      </c>
      <c r="O215" s="43" t="s">
        <v>20</v>
      </c>
      <c r="P215" s="33">
        <v>8</v>
      </c>
      <c r="Q215" s="33">
        <v>6</v>
      </c>
    </row>
    <row r="216" spans="2:17" x14ac:dyDescent="0.25">
      <c r="C216" s="42" t="s">
        <v>30</v>
      </c>
      <c r="D216" s="43" t="s">
        <v>20</v>
      </c>
      <c r="E216" s="43" t="s">
        <v>20</v>
      </c>
      <c r="F216" s="43" t="s">
        <v>20</v>
      </c>
      <c r="G216" s="43" t="s">
        <v>20</v>
      </c>
      <c r="H216" s="43" t="s">
        <v>20</v>
      </c>
      <c r="I216" s="43" t="s">
        <v>20</v>
      </c>
      <c r="J216" s="43" t="s">
        <v>20</v>
      </c>
      <c r="K216" s="43" t="s">
        <v>20</v>
      </c>
      <c r="L216" s="33">
        <v>4</v>
      </c>
      <c r="M216" s="43" t="s">
        <v>20</v>
      </c>
      <c r="N216" s="33">
        <v>3</v>
      </c>
      <c r="O216" s="43" t="s">
        <v>20</v>
      </c>
      <c r="P216" s="33">
        <v>2</v>
      </c>
      <c r="Q216" s="33">
        <v>3</v>
      </c>
    </row>
    <row r="217" spans="2:17" x14ac:dyDescent="0.25">
      <c r="C217" s="42" t="s">
        <v>31</v>
      </c>
      <c r="D217" s="43" t="s">
        <v>20</v>
      </c>
      <c r="E217" s="43" t="s">
        <v>20</v>
      </c>
      <c r="F217" s="43" t="s">
        <v>20</v>
      </c>
      <c r="G217" s="43" t="s">
        <v>20</v>
      </c>
      <c r="H217" s="43" t="s">
        <v>20</v>
      </c>
      <c r="I217" s="43" t="s">
        <v>20</v>
      </c>
      <c r="J217" s="43" t="s">
        <v>20</v>
      </c>
      <c r="K217" s="43" t="s">
        <v>20</v>
      </c>
      <c r="L217" s="33">
        <v>0</v>
      </c>
      <c r="M217" s="43" t="s">
        <v>20</v>
      </c>
      <c r="N217" s="33">
        <v>0</v>
      </c>
      <c r="O217" s="43" t="s">
        <v>20</v>
      </c>
      <c r="P217" s="33">
        <v>0</v>
      </c>
      <c r="Q217" s="33">
        <v>1</v>
      </c>
    </row>
    <row r="218" spans="2:17" x14ac:dyDescent="0.25">
      <c r="D218" s="23"/>
      <c r="E218" s="23"/>
      <c r="F218" s="23"/>
      <c r="G218" s="23"/>
      <c r="H218" s="23"/>
      <c r="I218" s="23"/>
      <c r="J218" s="23"/>
      <c r="K218" s="23"/>
      <c r="L218" s="25"/>
      <c r="M218" s="23"/>
      <c r="N218" s="25"/>
      <c r="O218" s="23"/>
      <c r="P218" s="25"/>
      <c r="Q218" s="32"/>
    </row>
    <row r="219" spans="2:17" x14ac:dyDescent="0.25">
      <c r="C219" s="21" t="s">
        <v>59</v>
      </c>
      <c r="D219" s="43" t="s">
        <v>20</v>
      </c>
      <c r="E219" s="43" t="s">
        <v>20</v>
      </c>
      <c r="F219" s="43" t="s">
        <v>20</v>
      </c>
      <c r="G219" s="43" t="s">
        <v>20</v>
      </c>
      <c r="H219" s="43" t="s">
        <v>20</v>
      </c>
      <c r="I219" s="43" t="s">
        <v>20</v>
      </c>
      <c r="J219" s="43" t="s">
        <v>20</v>
      </c>
      <c r="K219" s="43" t="s">
        <v>20</v>
      </c>
      <c r="L219" s="50">
        <f t="shared" ref="L219:Q219" si="9">L215/(L215+L216)</f>
        <v>0.6</v>
      </c>
      <c r="M219" s="43" t="s">
        <v>20</v>
      </c>
      <c r="N219" s="50">
        <f t="shared" si="9"/>
        <v>0.7</v>
      </c>
      <c r="O219" s="23" t="s">
        <v>20</v>
      </c>
      <c r="P219" s="50">
        <f t="shared" si="9"/>
        <v>0.8</v>
      </c>
      <c r="Q219" s="50">
        <f t="shared" si="9"/>
        <v>0.66666666666666663</v>
      </c>
    </row>
    <row r="220" spans="2:17" x14ac:dyDescent="0.25">
      <c r="D220" s="23"/>
      <c r="E220" s="23"/>
      <c r="F220" s="23"/>
      <c r="G220" s="23"/>
      <c r="H220" s="23"/>
      <c r="I220" s="23"/>
      <c r="J220" s="23"/>
      <c r="K220" s="23"/>
      <c r="L220" s="25"/>
      <c r="M220" s="23"/>
      <c r="N220" s="25"/>
      <c r="O220" s="23"/>
      <c r="P220" s="25"/>
      <c r="Q220" s="32"/>
    </row>
    <row r="221" spans="2:17" x14ac:dyDescent="0.25">
      <c r="B221" s="29"/>
      <c r="C221" s="26" t="s">
        <v>33</v>
      </c>
      <c r="D221" s="27"/>
      <c r="E221" s="28"/>
      <c r="F221" s="27"/>
      <c r="G221" s="28"/>
      <c r="H221" s="28"/>
      <c r="I221" s="27"/>
      <c r="J221" s="27"/>
      <c r="K221" s="27"/>
      <c r="L221" s="28"/>
      <c r="M221" s="28"/>
      <c r="N221" s="28"/>
      <c r="O221" s="27"/>
      <c r="P221" s="27"/>
      <c r="Q221" s="27"/>
    </row>
    <row r="222" spans="2:17" x14ac:dyDescent="0.25">
      <c r="C222" s="21" t="s">
        <v>50</v>
      </c>
      <c r="D222" s="23" t="s">
        <v>20</v>
      </c>
      <c r="E222" s="23" t="s">
        <v>20</v>
      </c>
      <c r="F222" s="23" t="s">
        <v>20</v>
      </c>
      <c r="G222" s="23" t="s">
        <v>20</v>
      </c>
      <c r="H222" s="23" t="s">
        <v>20</v>
      </c>
      <c r="I222" s="23" t="s">
        <v>20</v>
      </c>
      <c r="J222" s="23" t="s">
        <v>20</v>
      </c>
      <c r="K222" s="23" t="s">
        <v>20</v>
      </c>
      <c r="L222" s="40">
        <f>0.754/2</f>
        <v>0.377</v>
      </c>
      <c r="M222" s="38" t="s">
        <v>20</v>
      </c>
      <c r="N222" s="40">
        <f>0.344/2</f>
        <v>0.17199999999999999</v>
      </c>
      <c r="O222" s="38" t="s">
        <v>20</v>
      </c>
      <c r="P222" s="40">
        <f>0.109/2</f>
        <v>5.45E-2</v>
      </c>
      <c r="Q222" s="40">
        <f>0.508/2</f>
        <v>0.254</v>
      </c>
    </row>
    <row r="223" spans="2:17" x14ac:dyDescent="0.25"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</row>
    <row r="228" spans="12:17" x14ac:dyDescent="0.25">
      <c r="L228" s="20"/>
      <c r="M228" s="20"/>
      <c r="N228" s="20"/>
      <c r="O228" s="20"/>
      <c r="P228" s="20"/>
      <c r="Q228" s="20"/>
    </row>
  </sheetData>
  <phoneticPr fontId="1" type="noConversion"/>
  <pageMargins left="0.7" right="0.7" top="0.75" bottom="0.75" header="0.3" footer="0.3"/>
  <pageSetup paperSize="9" orientation="portrait" r:id="rId1"/>
  <ignoredErrors>
    <ignoredError sqref="H54 F3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04"/>
  <sheetViews>
    <sheetView workbookViewId="0"/>
  </sheetViews>
  <sheetFormatPr defaultColWidth="9" defaultRowHeight="15.75" x14ac:dyDescent="0.25"/>
  <cols>
    <col min="1" max="1" width="5.625" style="10" customWidth="1"/>
    <col min="2" max="2" width="10.875" style="10" customWidth="1"/>
    <col min="3" max="3" width="11.875" style="10" customWidth="1"/>
    <col min="4" max="17" width="9" style="10"/>
    <col min="18" max="18" width="9" style="20"/>
    <col min="19" max="16384" width="9" style="10"/>
  </cols>
  <sheetData>
    <row r="2" spans="1:17" x14ac:dyDescent="0.25">
      <c r="A2" s="22"/>
      <c r="B2" s="14" t="s">
        <v>25</v>
      </c>
    </row>
    <row r="4" spans="1:17" x14ac:dyDescent="0.25">
      <c r="C4" s="21" t="s">
        <v>53</v>
      </c>
      <c r="D4" s="1" t="s">
        <v>5</v>
      </c>
      <c r="E4" s="1" t="s">
        <v>6</v>
      </c>
      <c r="F4" s="1" t="s">
        <v>1</v>
      </c>
      <c r="G4" s="1" t="s">
        <v>2</v>
      </c>
      <c r="H4" s="1" t="s">
        <v>3</v>
      </c>
      <c r="I4" s="1" t="s">
        <v>7</v>
      </c>
      <c r="J4" s="1" t="s">
        <v>4</v>
      </c>
      <c r="K4" s="1" t="s">
        <v>8</v>
      </c>
      <c r="L4" s="1" t="s">
        <v>9</v>
      </c>
      <c r="M4" s="1" t="s">
        <v>12</v>
      </c>
      <c r="N4" s="1" t="s">
        <v>10</v>
      </c>
      <c r="O4" s="1" t="s">
        <v>21</v>
      </c>
      <c r="P4" s="1" t="s">
        <v>14</v>
      </c>
      <c r="Q4" s="1" t="s">
        <v>13</v>
      </c>
    </row>
    <row r="5" spans="1:17" x14ac:dyDescent="0.25">
      <c r="C5" s="21" t="s">
        <v>54</v>
      </c>
      <c r="D5" s="16">
        <v>3</v>
      </c>
      <c r="E5" s="17">
        <v>5</v>
      </c>
      <c r="F5" s="17">
        <v>5</v>
      </c>
      <c r="G5" s="17">
        <v>5</v>
      </c>
      <c r="H5" s="17">
        <v>5</v>
      </c>
      <c r="I5" s="17">
        <v>5</v>
      </c>
      <c r="J5" s="16">
        <v>3</v>
      </c>
      <c r="K5" s="17">
        <v>5</v>
      </c>
      <c r="L5" s="17">
        <v>5</v>
      </c>
      <c r="M5" s="17">
        <v>5</v>
      </c>
      <c r="N5" s="17">
        <v>5</v>
      </c>
      <c r="O5" s="17">
        <v>5</v>
      </c>
      <c r="P5" s="17">
        <v>5</v>
      </c>
      <c r="Q5" s="17">
        <v>5</v>
      </c>
    </row>
    <row r="9" spans="1:17" x14ac:dyDescent="0.25">
      <c r="A9" s="22"/>
      <c r="B9" s="37" t="s">
        <v>11</v>
      </c>
      <c r="C9" s="36" t="s">
        <v>0</v>
      </c>
      <c r="D9" s="14"/>
    </row>
    <row r="11" spans="1:17" x14ac:dyDescent="0.25">
      <c r="C11" s="21" t="s">
        <v>37</v>
      </c>
      <c r="D11" s="1" t="s">
        <v>5</v>
      </c>
      <c r="E11" s="1" t="s">
        <v>6</v>
      </c>
      <c r="F11" s="1" t="s">
        <v>1</v>
      </c>
      <c r="G11" s="1" t="s">
        <v>2</v>
      </c>
      <c r="H11" s="1" t="s">
        <v>3</v>
      </c>
      <c r="I11" s="1" t="s">
        <v>7</v>
      </c>
      <c r="J11" s="1" t="s">
        <v>4</v>
      </c>
      <c r="K11" s="1" t="s">
        <v>8</v>
      </c>
      <c r="L11" s="1" t="s">
        <v>9</v>
      </c>
      <c r="M11" s="1" t="s">
        <v>12</v>
      </c>
      <c r="N11" s="1" t="s">
        <v>10</v>
      </c>
      <c r="O11" s="1" t="s">
        <v>21</v>
      </c>
      <c r="P11" s="1" t="s">
        <v>14</v>
      </c>
      <c r="Q11" s="1" t="s">
        <v>13</v>
      </c>
    </row>
    <row r="12" spans="1:17" x14ac:dyDescent="0.25">
      <c r="C12" s="21" t="s">
        <v>38</v>
      </c>
      <c r="D12" s="72">
        <f>'Raw Data_Individual'!D12/3</f>
        <v>-1</v>
      </c>
      <c r="E12" s="72">
        <f>'Raw Data_Individual'!E12/5</f>
        <v>1</v>
      </c>
      <c r="F12" s="72">
        <f>'Raw Data_Individual'!F12/5</f>
        <v>-0.6</v>
      </c>
      <c r="G12" s="72">
        <f>'Raw Data_Individual'!G12/5</f>
        <v>1</v>
      </c>
      <c r="H12" s="72">
        <f>'Raw Data_Individual'!H12/5</f>
        <v>1</v>
      </c>
      <c r="I12" s="72">
        <f>'Raw Data_Individual'!I12/5</f>
        <v>1</v>
      </c>
      <c r="J12" s="72">
        <f>'Raw Data_Individual'!J12/3</f>
        <v>1</v>
      </c>
      <c r="K12" s="72">
        <f>'Raw Data_Individual'!K12/5</f>
        <v>1</v>
      </c>
      <c r="L12" s="17">
        <f>'Raw Data_Individual'!L12/5</f>
        <v>1</v>
      </c>
      <c r="M12" s="15" t="s">
        <v>20</v>
      </c>
      <c r="N12" s="17">
        <f>'Raw Data_Individual'!N12/5</f>
        <v>1</v>
      </c>
      <c r="O12" s="15" t="s">
        <v>20</v>
      </c>
      <c r="P12" s="15" t="s">
        <v>20</v>
      </c>
      <c r="Q12" s="15" t="s">
        <v>20</v>
      </c>
    </row>
    <row r="13" spans="1:17" x14ac:dyDescent="0.25">
      <c r="C13" s="21" t="s">
        <v>39</v>
      </c>
      <c r="D13" s="72">
        <f>'Raw Data_Individual'!D13/3</f>
        <v>-1</v>
      </c>
      <c r="E13" s="72">
        <f>'Raw Data_Individual'!E13/5</f>
        <v>1</v>
      </c>
      <c r="F13" s="72">
        <f>'Raw Data_Individual'!F13/5</f>
        <v>1</v>
      </c>
      <c r="G13" s="72">
        <f>'Raw Data_Individual'!G13/5</f>
        <v>1</v>
      </c>
      <c r="H13" s="72">
        <f>'Raw Data_Individual'!H13/5</f>
        <v>1</v>
      </c>
      <c r="I13" s="72">
        <f>'Raw Data_Individual'!I13/5</f>
        <v>-0.4</v>
      </c>
      <c r="J13" s="72">
        <f>'Raw Data_Individual'!J13/3</f>
        <v>1</v>
      </c>
      <c r="K13" s="72">
        <f>'Raw Data_Individual'!K13/5</f>
        <v>1</v>
      </c>
      <c r="L13" s="17">
        <f>'Raw Data_Individual'!L13/5</f>
        <v>1</v>
      </c>
      <c r="M13" s="15" t="s">
        <v>20</v>
      </c>
      <c r="N13" s="17">
        <f>'Raw Data_Individual'!N13/5</f>
        <v>1</v>
      </c>
      <c r="O13" s="15" t="s">
        <v>20</v>
      </c>
      <c r="P13" s="15" t="s">
        <v>20</v>
      </c>
      <c r="Q13" s="15" t="s">
        <v>20</v>
      </c>
    </row>
    <row r="14" spans="1:17" x14ac:dyDescent="0.25">
      <c r="C14" s="21" t="s">
        <v>43</v>
      </c>
      <c r="D14" s="72">
        <f>'Raw Data_Individual'!D14/3</f>
        <v>1</v>
      </c>
      <c r="E14" s="72">
        <f>'Raw Data_Individual'!E14/5</f>
        <v>1</v>
      </c>
      <c r="F14" s="72">
        <f>'Raw Data_Individual'!F14/5</f>
        <v>-0.6</v>
      </c>
      <c r="G14" s="72">
        <f>'Raw Data_Individual'!G14/5</f>
        <v>0.4</v>
      </c>
      <c r="H14" s="72">
        <f>'Raw Data_Individual'!H14/5</f>
        <v>1</v>
      </c>
      <c r="I14" s="72">
        <f>'Raw Data_Individual'!I14/5</f>
        <v>1</v>
      </c>
      <c r="J14" s="72">
        <f>'Raw Data_Individual'!J14/3</f>
        <v>1</v>
      </c>
      <c r="K14" s="72">
        <f>'Raw Data_Individual'!K14/5</f>
        <v>1</v>
      </c>
      <c r="L14" s="17">
        <f>'Raw Data_Individual'!L14/5</f>
        <v>1</v>
      </c>
      <c r="M14" s="15" t="s">
        <v>20</v>
      </c>
      <c r="N14" s="17">
        <f>'Raw Data_Individual'!N14/5</f>
        <v>1</v>
      </c>
      <c r="O14" s="15" t="s">
        <v>20</v>
      </c>
      <c r="P14" s="15" t="s">
        <v>20</v>
      </c>
      <c r="Q14" s="15" t="s">
        <v>20</v>
      </c>
    </row>
    <row r="15" spans="1:17" x14ac:dyDescent="0.25">
      <c r="C15" s="21" t="s">
        <v>42</v>
      </c>
      <c r="D15" s="72">
        <v>1</v>
      </c>
      <c r="E15" s="72">
        <f>'Raw Data_Individual'!E15/5</f>
        <v>1</v>
      </c>
      <c r="F15" s="72">
        <f>'Raw Data_Individual'!F15/5</f>
        <v>1</v>
      </c>
      <c r="G15" s="72">
        <f>'Raw Data_Individual'!G15/5</f>
        <v>1</v>
      </c>
      <c r="H15" s="72">
        <f>'Raw Data_Individual'!H15/5</f>
        <v>1</v>
      </c>
      <c r="I15" s="72">
        <f>'Raw Data_Individual'!I15/5</f>
        <v>1</v>
      </c>
      <c r="J15" s="72">
        <f>'Raw Data_Individual'!J15/3</f>
        <v>1</v>
      </c>
      <c r="K15" s="72">
        <f>'Raw Data_Individual'!K15/5</f>
        <v>1</v>
      </c>
      <c r="L15" s="17">
        <f>'Raw Data_Individual'!L15/5</f>
        <v>1</v>
      </c>
      <c r="M15" s="15" t="s">
        <v>20</v>
      </c>
      <c r="N15" s="17">
        <f>'Raw Data_Individual'!N15/5</f>
        <v>1</v>
      </c>
      <c r="O15" s="15" t="s">
        <v>20</v>
      </c>
      <c r="P15" s="15" t="s">
        <v>20</v>
      </c>
      <c r="Q15" s="15" t="s">
        <v>20</v>
      </c>
    </row>
    <row r="16" spans="1:17" x14ac:dyDescent="0.25">
      <c r="C16" s="21" t="s">
        <v>40</v>
      </c>
      <c r="D16" s="72">
        <f>'Raw Data_Individual'!D16/3</f>
        <v>1</v>
      </c>
      <c r="E16" s="72">
        <f>'Raw Data_Individual'!E16/5</f>
        <v>1</v>
      </c>
      <c r="F16" s="72">
        <f>'Raw Data_Individual'!F16/5</f>
        <v>1</v>
      </c>
      <c r="G16" s="72">
        <f>'Raw Data_Individual'!G16/5</f>
        <v>-0.8</v>
      </c>
      <c r="H16" s="72">
        <f>'Raw Data_Individual'!H16/5</f>
        <v>1</v>
      </c>
      <c r="I16" s="72">
        <f>'Raw Data_Individual'!I16/5</f>
        <v>1</v>
      </c>
      <c r="J16" s="72">
        <f>'Raw Data_Individual'!J16/3</f>
        <v>-1</v>
      </c>
      <c r="K16" s="72">
        <f>'Raw Data_Individual'!K16/5</f>
        <v>-0.6</v>
      </c>
      <c r="L16" s="17">
        <f>'Raw Data_Individual'!L16/5</f>
        <v>1</v>
      </c>
      <c r="M16" s="15" t="s">
        <v>20</v>
      </c>
      <c r="N16" s="17">
        <f>'Raw Data_Individual'!N16/5</f>
        <v>1</v>
      </c>
      <c r="O16" s="15" t="s">
        <v>20</v>
      </c>
      <c r="P16" s="15" t="s">
        <v>20</v>
      </c>
      <c r="Q16" s="15" t="s">
        <v>20</v>
      </c>
    </row>
    <row r="17" spans="1:21" x14ac:dyDescent="0.25">
      <c r="C17" s="21" t="s">
        <v>41</v>
      </c>
      <c r="D17" s="72">
        <f>'Raw Data_Individual'!D17/3</f>
        <v>-1</v>
      </c>
      <c r="E17" s="72">
        <f>'Raw Data_Individual'!E17/5</f>
        <v>1</v>
      </c>
      <c r="F17" s="72">
        <f>'Raw Data_Individual'!F17/5</f>
        <v>1</v>
      </c>
      <c r="G17" s="72">
        <f>'Raw Data_Individual'!G17/5</f>
        <v>1</v>
      </c>
      <c r="H17" s="72">
        <f>'Raw Data_Individual'!H17/5</f>
        <v>1</v>
      </c>
      <c r="I17" s="72">
        <f>'Raw Data_Individual'!I17/5</f>
        <v>1</v>
      </c>
      <c r="J17" s="72">
        <v>1</v>
      </c>
      <c r="K17" s="72">
        <f>'Raw Data_Individual'!K17/5</f>
        <v>1</v>
      </c>
      <c r="L17" s="17">
        <f>'Raw Data_Individual'!L17/5</f>
        <v>1</v>
      </c>
      <c r="M17" s="15" t="s">
        <v>20</v>
      </c>
      <c r="N17" s="17">
        <f>'Raw Data_Individual'!N17/5</f>
        <v>1</v>
      </c>
      <c r="O17" s="15" t="s">
        <v>20</v>
      </c>
      <c r="P17" s="15" t="s">
        <v>20</v>
      </c>
      <c r="Q17" s="15" t="s">
        <v>20</v>
      </c>
    </row>
    <row r="18" spans="1:21" x14ac:dyDescent="0.25">
      <c r="C18" s="21" t="s">
        <v>44</v>
      </c>
      <c r="D18" s="72">
        <f>'Raw Data_Individual'!D18/3</f>
        <v>-1</v>
      </c>
      <c r="E18" s="72">
        <f>'Raw Data_Individual'!E18/5</f>
        <v>1</v>
      </c>
      <c r="F18" s="72">
        <f>'Raw Data_Individual'!F18/5</f>
        <v>1</v>
      </c>
      <c r="G18" s="72">
        <f>'Raw Data_Individual'!G18/5</f>
        <v>-0.4</v>
      </c>
      <c r="H18" s="72">
        <f>'Raw Data_Individual'!H18/5</f>
        <v>1</v>
      </c>
      <c r="I18" s="72">
        <f>'Raw Data_Individual'!I18/5</f>
        <v>1</v>
      </c>
      <c r="J18" s="72">
        <f>'Raw Data_Individual'!J18/3</f>
        <v>1</v>
      </c>
      <c r="K18" s="72">
        <f>'Raw Data_Individual'!K18/5</f>
        <v>1</v>
      </c>
      <c r="L18" s="17">
        <f>'Raw Data_Individual'!L18/5</f>
        <v>1</v>
      </c>
      <c r="M18" s="15" t="s">
        <v>20</v>
      </c>
      <c r="N18" s="17">
        <f>'Raw Data_Individual'!N18/5</f>
        <v>1</v>
      </c>
      <c r="O18" s="15" t="s">
        <v>20</v>
      </c>
      <c r="P18" s="15" t="s">
        <v>20</v>
      </c>
      <c r="Q18" s="15" t="s">
        <v>20</v>
      </c>
    </row>
    <row r="19" spans="1:21" x14ac:dyDescent="0.25">
      <c r="C19" s="21" t="s">
        <v>45</v>
      </c>
      <c r="D19" s="72">
        <f>'Raw Data_Individual'!D19/3</f>
        <v>1</v>
      </c>
      <c r="E19" s="72">
        <f>'Raw Data_Individual'!E19/5</f>
        <v>1</v>
      </c>
      <c r="F19" s="72">
        <f>'Raw Data_Individual'!F19/5</f>
        <v>1</v>
      </c>
      <c r="G19" s="72">
        <f>'Raw Data_Individual'!G19/5</f>
        <v>1</v>
      </c>
      <c r="H19" s="72">
        <f>'Raw Data_Individual'!H19/5</f>
        <v>1</v>
      </c>
      <c r="I19" s="72">
        <f>'Raw Data_Individual'!I19/5</f>
        <v>1</v>
      </c>
      <c r="J19" s="72">
        <v>1</v>
      </c>
      <c r="K19" s="72">
        <f>'Raw Data_Individual'!K19/5</f>
        <v>1</v>
      </c>
      <c r="L19" s="17">
        <f>'Raw Data_Individual'!L19/5</f>
        <v>1</v>
      </c>
      <c r="M19" s="15" t="s">
        <v>20</v>
      </c>
      <c r="N19" s="17">
        <f>'Raw Data_Individual'!N19/5</f>
        <v>1</v>
      </c>
      <c r="O19" s="15" t="s">
        <v>20</v>
      </c>
      <c r="P19" s="15" t="s">
        <v>20</v>
      </c>
      <c r="Q19" s="15" t="s">
        <v>20</v>
      </c>
    </row>
    <row r="20" spans="1:21" x14ac:dyDescent="0.25">
      <c r="C20" s="21" t="s">
        <v>46</v>
      </c>
      <c r="D20" s="72">
        <f>'Raw Data_Individual'!D20/3</f>
        <v>-1</v>
      </c>
      <c r="E20" s="72">
        <f>'Raw Data_Individual'!E20/5</f>
        <v>1</v>
      </c>
      <c r="F20" s="72">
        <f>'Raw Data_Individual'!F20/5</f>
        <v>1</v>
      </c>
      <c r="G20" s="72">
        <f>'Raw Data_Individual'!G20/5</f>
        <v>1</v>
      </c>
      <c r="H20" s="72">
        <f>'Raw Data_Individual'!H20/5</f>
        <v>1</v>
      </c>
      <c r="I20" s="72">
        <f>'Raw Data_Individual'!I20/5</f>
        <v>1</v>
      </c>
      <c r="J20" s="72">
        <f>'Raw Data_Individual'!J20/3</f>
        <v>1</v>
      </c>
      <c r="K20" s="72">
        <f>'Raw Data_Individual'!K20/5</f>
        <v>1</v>
      </c>
      <c r="L20" s="17">
        <f>'Raw Data_Individual'!L20/5</f>
        <v>1</v>
      </c>
      <c r="M20" s="15" t="s">
        <v>20</v>
      </c>
      <c r="N20" s="17">
        <f>'Raw Data_Individual'!N20/5</f>
        <v>1</v>
      </c>
      <c r="O20" s="15" t="s">
        <v>20</v>
      </c>
      <c r="P20" s="15" t="s">
        <v>20</v>
      </c>
      <c r="Q20" s="15" t="s">
        <v>20</v>
      </c>
    </row>
    <row r="21" spans="1:21" x14ac:dyDescent="0.25">
      <c r="C21" s="21" t="s">
        <v>36</v>
      </c>
      <c r="D21" s="72">
        <f>'Raw Data_Individual'!D21/3</f>
        <v>1</v>
      </c>
      <c r="E21" s="72">
        <f>'Raw Data_Individual'!E21/5</f>
        <v>1</v>
      </c>
      <c r="F21" s="72">
        <f>'Raw Data_Individual'!F21/5</f>
        <v>-0.6</v>
      </c>
      <c r="G21" s="72">
        <f>'Raw Data_Individual'!G21/5</f>
        <v>-0.4</v>
      </c>
      <c r="H21" s="72">
        <f>'Raw Data_Individual'!H21/5</f>
        <v>1</v>
      </c>
      <c r="I21" s="72">
        <f>'Raw Data_Individual'!I21/5</f>
        <v>0</v>
      </c>
      <c r="J21" s="72">
        <f>'Raw Data_Individual'!J21/3</f>
        <v>1</v>
      </c>
      <c r="K21" s="72">
        <f>'Raw Data_Individual'!K21/5</f>
        <v>1</v>
      </c>
      <c r="L21" s="17">
        <f>'Raw Data_Individual'!L21/5</f>
        <v>-1</v>
      </c>
      <c r="M21" s="15" t="s">
        <v>20</v>
      </c>
      <c r="N21" s="17">
        <f>'Raw Data_Individual'!N21/5</f>
        <v>1</v>
      </c>
      <c r="O21" s="15" t="s">
        <v>20</v>
      </c>
      <c r="P21" s="15" t="s">
        <v>20</v>
      </c>
      <c r="Q21" s="15" t="s">
        <v>20</v>
      </c>
      <c r="S21" s="20" t="s">
        <v>27</v>
      </c>
      <c r="U21" s="20" t="s">
        <v>28</v>
      </c>
    </row>
    <row r="22" spans="1:21" x14ac:dyDescent="0.25">
      <c r="C22" s="21" t="s">
        <v>55</v>
      </c>
      <c r="D22" s="40">
        <f>AVERAGE(D12:D21)</f>
        <v>0</v>
      </c>
      <c r="E22" s="40">
        <f t="shared" ref="E22:N22" si="0">AVERAGE(E12:E21)</f>
        <v>1</v>
      </c>
      <c r="F22" s="40">
        <f t="shared" si="0"/>
        <v>0.52</v>
      </c>
      <c r="G22" s="40">
        <f t="shared" si="0"/>
        <v>0.47999999999999987</v>
      </c>
      <c r="H22" s="40">
        <f t="shared" si="0"/>
        <v>1</v>
      </c>
      <c r="I22" s="40">
        <f>AVERAGE(I12:I20)</f>
        <v>0.84444444444444444</v>
      </c>
      <c r="J22" s="40">
        <f t="shared" si="0"/>
        <v>0.8</v>
      </c>
      <c r="K22" s="40">
        <f t="shared" si="0"/>
        <v>0.84000000000000008</v>
      </c>
      <c r="L22" s="40">
        <f t="shared" si="0"/>
        <v>0.8</v>
      </c>
      <c r="M22" s="52" t="s">
        <v>26</v>
      </c>
      <c r="N22" s="40">
        <f t="shared" si="0"/>
        <v>1</v>
      </c>
      <c r="O22" s="52" t="s">
        <v>26</v>
      </c>
      <c r="P22" s="52" t="s">
        <v>26</v>
      </c>
      <c r="Q22" s="52" t="s">
        <v>26</v>
      </c>
      <c r="S22" s="40">
        <f>AVERAGE(D22:Q22)</f>
        <v>0.72844444444444445</v>
      </c>
      <c r="T22" s="53"/>
      <c r="U22" s="40">
        <f>(STDEV(D22:Q22))/(SQRT(COUNT(D22:Q22)))</f>
        <v>9.9620018812225375E-2</v>
      </c>
    </row>
    <row r="23" spans="1:21" s="20" customFormat="1" x14ac:dyDescent="0.25">
      <c r="C23" s="21" t="s">
        <v>56</v>
      </c>
      <c r="D23" s="40">
        <f>(STDEV(D12:D21))/(SQRT(COUNT(D12:D21)))</f>
        <v>0.33333333333333331</v>
      </c>
      <c r="E23" s="40">
        <f t="shared" ref="E23:N23" si="1">(STDEV(E12:E21))/(SQRT(COUNT(E12:E21)))</f>
        <v>0</v>
      </c>
      <c r="F23" s="40">
        <f t="shared" si="1"/>
        <v>0.24440403706431144</v>
      </c>
      <c r="G23" s="40">
        <f t="shared" si="1"/>
        <v>0.23132468763863304</v>
      </c>
      <c r="H23" s="40">
        <f t="shared" si="1"/>
        <v>0</v>
      </c>
      <c r="I23" s="40">
        <f>(STDEV(I12:I20))/(SQRT(COUNT(I12:I20)))</f>
        <v>0.15555555555555559</v>
      </c>
      <c r="J23" s="40">
        <f t="shared" si="1"/>
        <v>0.19999999999999998</v>
      </c>
      <c r="K23" s="40">
        <f t="shared" si="1"/>
        <v>0.15999999999999998</v>
      </c>
      <c r="L23" s="40">
        <f t="shared" si="1"/>
        <v>0.19999999999999998</v>
      </c>
      <c r="M23" s="52" t="s">
        <v>26</v>
      </c>
      <c r="N23" s="40">
        <f t="shared" si="1"/>
        <v>0</v>
      </c>
      <c r="O23" s="52" t="s">
        <v>26</v>
      </c>
      <c r="P23" s="52" t="s">
        <v>26</v>
      </c>
      <c r="Q23" s="52" t="s">
        <v>26</v>
      </c>
    </row>
    <row r="24" spans="1:21" s="20" customFormat="1" x14ac:dyDescent="0.25">
      <c r="C24" s="21"/>
      <c r="M24" s="19"/>
      <c r="O24" s="19"/>
      <c r="P24" s="19"/>
      <c r="Q24" s="19"/>
    </row>
    <row r="25" spans="1:21" s="20" customFormat="1" x14ac:dyDescent="0.25">
      <c r="B25" s="29"/>
      <c r="C25" s="26" t="s">
        <v>35</v>
      </c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</row>
    <row r="26" spans="1:21" s="20" customFormat="1" x14ac:dyDescent="0.25">
      <c r="B26" s="10"/>
      <c r="C26" s="21" t="s">
        <v>34</v>
      </c>
      <c r="D26" s="20">
        <v>0</v>
      </c>
      <c r="E26" s="20">
        <v>55</v>
      </c>
      <c r="F26" s="20">
        <v>43</v>
      </c>
      <c r="G26" s="20">
        <v>39</v>
      </c>
      <c r="H26" s="20">
        <v>55</v>
      </c>
      <c r="I26" s="20">
        <v>43</v>
      </c>
      <c r="J26" s="20">
        <v>44</v>
      </c>
      <c r="K26" s="20">
        <v>53</v>
      </c>
      <c r="L26" s="20">
        <v>44</v>
      </c>
      <c r="M26" s="23" t="s">
        <v>20</v>
      </c>
      <c r="N26" s="20">
        <v>55</v>
      </c>
      <c r="O26" s="23" t="s">
        <v>20</v>
      </c>
      <c r="P26" s="23" t="s">
        <v>20</v>
      </c>
      <c r="Q26" s="23" t="s">
        <v>20</v>
      </c>
    </row>
    <row r="27" spans="1:21" s="20" customFormat="1" x14ac:dyDescent="0.25">
      <c r="B27" s="10"/>
      <c r="C27" s="21" t="s">
        <v>51</v>
      </c>
      <c r="D27" s="40">
        <v>0</v>
      </c>
      <c r="E27" s="40">
        <v>-3.1619999999999999</v>
      </c>
      <c r="F27" s="40">
        <v>-2.282</v>
      </c>
      <c r="G27" s="40">
        <v>-2.04</v>
      </c>
      <c r="H27" s="40">
        <v>-3.1619999999999999</v>
      </c>
      <c r="I27" s="40">
        <v>-2.758</v>
      </c>
      <c r="J27" s="40">
        <v>-2.5299999999999998</v>
      </c>
      <c r="K27" s="40">
        <v>-2.94</v>
      </c>
      <c r="L27" s="40">
        <v>-2.5299999999999998</v>
      </c>
      <c r="M27" s="38" t="s">
        <v>20</v>
      </c>
      <c r="N27" s="40">
        <v>-3.1619999999999999</v>
      </c>
      <c r="O27" s="38" t="s">
        <v>20</v>
      </c>
      <c r="P27" s="38" t="s">
        <v>20</v>
      </c>
      <c r="Q27" s="38" t="s">
        <v>20</v>
      </c>
    </row>
    <row r="28" spans="1:21" x14ac:dyDescent="0.25">
      <c r="C28" s="21" t="s">
        <v>50</v>
      </c>
      <c r="D28" s="40">
        <f>1/2</f>
        <v>0.5</v>
      </c>
      <c r="E28" s="45">
        <f>0.002/2</f>
        <v>1E-3</v>
      </c>
      <c r="F28" s="45">
        <f>0.022/2</f>
        <v>1.0999999999999999E-2</v>
      </c>
      <c r="G28" s="45">
        <f>0.041/2</f>
        <v>2.0500000000000001E-2</v>
      </c>
      <c r="H28" s="45">
        <f>0.002/2</f>
        <v>1E-3</v>
      </c>
      <c r="I28" s="45">
        <f>0.006/2</f>
        <v>3.0000000000000001E-3</v>
      </c>
      <c r="J28" s="45">
        <f>0.011/2</f>
        <v>5.4999999999999997E-3</v>
      </c>
      <c r="K28" s="45">
        <f>0.003/2</f>
        <v>1.5E-3</v>
      </c>
      <c r="L28" s="45">
        <f>0.011/2</f>
        <v>5.4999999999999997E-3</v>
      </c>
      <c r="M28" s="38" t="s">
        <v>20</v>
      </c>
      <c r="N28" s="45">
        <f>0.002/2</f>
        <v>1E-3</v>
      </c>
      <c r="O28" s="38" t="s">
        <v>20</v>
      </c>
      <c r="P28" s="38" t="s">
        <v>20</v>
      </c>
      <c r="Q28" s="38" t="s">
        <v>20</v>
      </c>
      <c r="R28" s="10"/>
    </row>
    <row r="29" spans="1:21" x14ac:dyDescent="0.25">
      <c r="D29" s="21"/>
      <c r="E29" s="40"/>
      <c r="F29" s="45"/>
      <c r="G29" s="45"/>
      <c r="H29" s="45"/>
      <c r="I29" s="45"/>
      <c r="J29" s="45"/>
      <c r="K29" s="45"/>
      <c r="L29" s="45"/>
      <c r="M29" s="45"/>
      <c r="N29" s="38"/>
      <c r="O29" s="45"/>
      <c r="P29" s="38"/>
      <c r="Q29" s="38"/>
      <c r="R29" s="38"/>
    </row>
    <row r="30" spans="1:21" x14ac:dyDescent="0.25">
      <c r="D30" s="21"/>
      <c r="E30" s="40"/>
      <c r="F30" s="45"/>
      <c r="G30" s="45"/>
      <c r="H30" s="45"/>
      <c r="I30" s="45"/>
      <c r="J30" s="45"/>
      <c r="K30" s="45"/>
      <c r="L30" s="45"/>
      <c r="M30" s="45"/>
      <c r="N30" s="38"/>
      <c r="O30" s="45"/>
      <c r="P30" s="38"/>
      <c r="Q30" s="38"/>
      <c r="R30" s="38"/>
    </row>
    <row r="31" spans="1:21" x14ac:dyDescent="0.25">
      <c r="A31" s="22"/>
      <c r="B31" s="37" t="s">
        <v>11</v>
      </c>
      <c r="C31" s="36" t="s">
        <v>24</v>
      </c>
    </row>
    <row r="33" spans="2:21" x14ac:dyDescent="0.25">
      <c r="C33" s="21" t="s">
        <v>37</v>
      </c>
      <c r="D33" s="1" t="s">
        <v>5</v>
      </c>
      <c r="E33" s="1" t="s">
        <v>6</v>
      </c>
      <c r="F33" s="1" t="s">
        <v>1</v>
      </c>
      <c r="G33" s="1" t="s">
        <v>2</v>
      </c>
      <c r="H33" s="1" t="s">
        <v>3</v>
      </c>
      <c r="I33" s="1" t="s">
        <v>7</v>
      </c>
      <c r="J33" s="1" t="s">
        <v>4</v>
      </c>
      <c r="K33" s="1" t="s">
        <v>8</v>
      </c>
      <c r="L33" s="1" t="s">
        <v>9</v>
      </c>
      <c r="M33" s="1" t="s">
        <v>12</v>
      </c>
      <c r="N33" s="1" t="s">
        <v>10</v>
      </c>
      <c r="O33" s="1" t="s">
        <v>21</v>
      </c>
      <c r="P33" s="1" t="s">
        <v>14</v>
      </c>
      <c r="Q33" s="1" t="s">
        <v>13</v>
      </c>
    </row>
    <row r="34" spans="2:21" x14ac:dyDescent="0.25">
      <c r="C34" s="21" t="s">
        <v>38</v>
      </c>
      <c r="D34" s="15" t="s">
        <v>20</v>
      </c>
      <c r="E34" s="17">
        <f>'Raw Data_Individual'!E36/5</f>
        <v>0.4</v>
      </c>
      <c r="F34" s="17">
        <f>'Raw Data_Individual'!F36/5</f>
        <v>-0.6</v>
      </c>
      <c r="G34" s="17">
        <f>'Raw Data_Individual'!G36/5</f>
        <v>0.6</v>
      </c>
      <c r="H34" s="17">
        <f>'Raw Data_Individual'!H36/5</f>
        <v>1</v>
      </c>
      <c r="I34" s="17">
        <f>'Raw Data_Individual'!I36/5</f>
        <v>0.6</v>
      </c>
      <c r="J34" s="15" t="s">
        <v>20</v>
      </c>
      <c r="K34" s="15" t="s">
        <v>20</v>
      </c>
      <c r="L34" s="17">
        <f>'Raw Data_Individual'!L36/5</f>
        <v>1</v>
      </c>
      <c r="M34" s="15" t="s">
        <v>20</v>
      </c>
      <c r="N34" s="17">
        <f>'Raw Data_Individual'!N36/5</f>
        <v>0.6</v>
      </c>
      <c r="O34" s="15" t="s">
        <v>20</v>
      </c>
      <c r="P34" s="15" t="s">
        <v>20</v>
      </c>
      <c r="Q34" s="15" t="s">
        <v>20</v>
      </c>
    </row>
    <row r="35" spans="2:21" x14ac:dyDescent="0.25">
      <c r="C35" s="21" t="s">
        <v>39</v>
      </c>
      <c r="D35" s="15" t="s">
        <v>20</v>
      </c>
      <c r="E35" s="17">
        <f>'Raw Data_Individual'!E37/5</f>
        <v>0.2</v>
      </c>
      <c r="F35" s="17">
        <f>'Raw Data_Individual'!F37/5</f>
        <v>-0.6</v>
      </c>
      <c r="G35" s="17">
        <f>'Raw Data_Individual'!G37/5</f>
        <v>0</v>
      </c>
      <c r="H35" s="17">
        <f>'Raw Data_Individual'!H37/5</f>
        <v>-0.2</v>
      </c>
      <c r="I35" s="17">
        <f>'Raw Data_Individual'!I37/5</f>
        <v>0</v>
      </c>
      <c r="J35" s="15" t="s">
        <v>20</v>
      </c>
      <c r="K35" s="15" t="s">
        <v>20</v>
      </c>
      <c r="L35" s="17">
        <f>'Raw Data_Individual'!L37/5</f>
        <v>1</v>
      </c>
      <c r="M35" s="15" t="s">
        <v>20</v>
      </c>
      <c r="N35" s="17">
        <f>'Raw Data_Individual'!N37/5</f>
        <v>0</v>
      </c>
      <c r="O35" s="15" t="s">
        <v>20</v>
      </c>
      <c r="P35" s="15" t="s">
        <v>20</v>
      </c>
      <c r="Q35" s="15" t="s">
        <v>20</v>
      </c>
    </row>
    <row r="36" spans="2:21" x14ac:dyDescent="0.25">
      <c r="C36" s="21" t="s">
        <v>43</v>
      </c>
      <c r="D36" s="15" t="s">
        <v>20</v>
      </c>
      <c r="E36" s="17">
        <f>'Raw Data_Individual'!E38/5</f>
        <v>-0.4</v>
      </c>
      <c r="F36" s="17">
        <f>'Raw Data_Individual'!F38/5</f>
        <v>-0.2</v>
      </c>
      <c r="G36" s="17">
        <f>'Raw Data_Individual'!G38/5</f>
        <v>-0.6</v>
      </c>
      <c r="H36" s="17">
        <f>'Raw Data_Individual'!H38/5</f>
        <v>0</v>
      </c>
      <c r="I36" s="17">
        <f>'Raw Data_Individual'!I38/5</f>
        <v>-0.6</v>
      </c>
      <c r="J36" s="15" t="s">
        <v>20</v>
      </c>
      <c r="K36" s="15" t="s">
        <v>20</v>
      </c>
      <c r="L36" s="17">
        <f>'Raw Data_Individual'!L38/5</f>
        <v>1</v>
      </c>
      <c r="M36" s="15" t="s">
        <v>20</v>
      </c>
      <c r="N36" s="17">
        <f>'Raw Data_Individual'!N38/5</f>
        <v>0.6</v>
      </c>
      <c r="O36" s="15" t="s">
        <v>20</v>
      </c>
      <c r="P36" s="15" t="s">
        <v>20</v>
      </c>
      <c r="Q36" s="15" t="s">
        <v>20</v>
      </c>
    </row>
    <row r="37" spans="2:21" x14ac:dyDescent="0.25">
      <c r="C37" s="21" t="s">
        <v>42</v>
      </c>
      <c r="D37" s="15" t="s">
        <v>20</v>
      </c>
      <c r="E37" s="17">
        <f>'Raw Data_Individual'!E39/5</f>
        <v>-0.6</v>
      </c>
      <c r="F37" s="17">
        <f>'Raw Data_Individual'!F39/5</f>
        <v>-0.6</v>
      </c>
      <c r="G37" s="17">
        <f>'Raw Data_Individual'!G39/5</f>
        <v>0</v>
      </c>
      <c r="H37" s="17">
        <f>'Raw Data_Individual'!H39/5</f>
        <v>0.2</v>
      </c>
      <c r="I37" s="17">
        <f>'Raw Data_Individual'!I39/5</f>
        <v>0.4</v>
      </c>
      <c r="J37" s="15" t="s">
        <v>20</v>
      </c>
      <c r="K37" s="15" t="s">
        <v>20</v>
      </c>
      <c r="L37" s="17">
        <f>'Raw Data_Individual'!L39/5</f>
        <v>1</v>
      </c>
      <c r="M37" s="15" t="s">
        <v>20</v>
      </c>
      <c r="N37" s="17">
        <f>'Raw Data_Individual'!N39/5</f>
        <v>-0.6</v>
      </c>
      <c r="O37" s="15" t="s">
        <v>20</v>
      </c>
      <c r="P37" s="15" t="s">
        <v>20</v>
      </c>
      <c r="Q37" s="15" t="s">
        <v>20</v>
      </c>
    </row>
    <row r="38" spans="2:21" x14ac:dyDescent="0.25">
      <c r="C38" s="21" t="s">
        <v>40</v>
      </c>
      <c r="D38" s="15" t="s">
        <v>20</v>
      </c>
      <c r="E38" s="17">
        <f>'Raw Data_Individual'!E40/5</f>
        <v>-0.8</v>
      </c>
      <c r="F38" s="17">
        <f>'Raw Data_Individual'!F40/5</f>
        <v>-0.6</v>
      </c>
      <c r="G38" s="17">
        <f>'Raw Data_Individual'!G40/5</f>
        <v>0</v>
      </c>
      <c r="H38" s="17">
        <f>'Raw Data_Individual'!H40/5</f>
        <v>0</v>
      </c>
      <c r="I38" s="17">
        <f>'Raw Data_Individual'!I40/5</f>
        <v>-0.4</v>
      </c>
      <c r="J38" s="15" t="s">
        <v>20</v>
      </c>
      <c r="K38" s="15" t="s">
        <v>20</v>
      </c>
      <c r="L38" s="17">
        <f>'Raw Data_Individual'!L40/5</f>
        <v>1</v>
      </c>
      <c r="M38" s="15" t="s">
        <v>20</v>
      </c>
      <c r="N38" s="17">
        <f>'Raw Data_Individual'!N40/5</f>
        <v>-0.6</v>
      </c>
      <c r="O38" s="15" t="s">
        <v>20</v>
      </c>
      <c r="P38" s="15" t="s">
        <v>20</v>
      </c>
      <c r="Q38" s="15" t="s">
        <v>20</v>
      </c>
    </row>
    <row r="39" spans="2:21" x14ac:dyDescent="0.25">
      <c r="C39" s="21" t="s">
        <v>41</v>
      </c>
      <c r="D39" s="15" t="s">
        <v>20</v>
      </c>
      <c r="E39" s="17">
        <f>'Raw Data_Individual'!E41/5</f>
        <v>-0.6</v>
      </c>
      <c r="F39" s="17">
        <f>'Raw Data_Individual'!F41/5</f>
        <v>0.2</v>
      </c>
      <c r="G39" s="17">
        <f>'Raw Data_Individual'!G41/5</f>
        <v>0.2</v>
      </c>
      <c r="H39" s="17">
        <f>'Raw Data_Individual'!H41/5</f>
        <v>0.4</v>
      </c>
      <c r="I39" s="17">
        <f>'Raw Data_Individual'!I41/5</f>
        <v>0.2</v>
      </c>
      <c r="J39" s="15" t="s">
        <v>20</v>
      </c>
      <c r="K39" s="15" t="s">
        <v>20</v>
      </c>
      <c r="L39" s="17">
        <f>'Raw Data_Individual'!L41/5</f>
        <v>1</v>
      </c>
      <c r="M39" s="15" t="s">
        <v>20</v>
      </c>
      <c r="N39" s="17">
        <f>'Raw Data_Individual'!N41/5</f>
        <v>0.6</v>
      </c>
      <c r="O39" s="15" t="s">
        <v>20</v>
      </c>
      <c r="P39" s="15" t="s">
        <v>20</v>
      </c>
      <c r="Q39" s="15" t="s">
        <v>20</v>
      </c>
    </row>
    <row r="40" spans="2:21" x14ac:dyDescent="0.25">
      <c r="C40" s="21" t="s">
        <v>44</v>
      </c>
      <c r="D40" s="15" t="s">
        <v>20</v>
      </c>
      <c r="E40" s="17">
        <f>'Raw Data_Individual'!E42/5</f>
        <v>-0.6</v>
      </c>
      <c r="F40" s="17">
        <f>'Raw Data_Individual'!F42/5</f>
        <v>0.6</v>
      </c>
      <c r="G40" s="17">
        <f>'Raw Data_Individual'!G42/5</f>
        <v>-0.6</v>
      </c>
      <c r="H40" s="17">
        <f>'Raw Data_Individual'!H42/5</f>
        <v>0.4</v>
      </c>
      <c r="I40" s="17">
        <f>'Raw Data_Individual'!I42/5</f>
        <v>-0.2</v>
      </c>
      <c r="J40" s="15" t="s">
        <v>20</v>
      </c>
      <c r="K40" s="15" t="s">
        <v>20</v>
      </c>
      <c r="L40" s="17">
        <f>'Raw Data_Individual'!L42/5</f>
        <v>1</v>
      </c>
      <c r="M40" s="15" t="s">
        <v>20</v>
      </c>
      <c r="N40" s="17">
        <f>'Raw Data_Individual'!N42/5</f>
        <v>0.6</v>
      </c>
      <c r="O40" s="15" t="s">
        <v>20</v>
      </c>
      <c r="P40" s="15" t="s">
        <v>20</v>
      </c>
      <c r="Q40" s="15" t="s">
        <v>20</v>
      </c>
    </row>
    <row r="41" spans="2:21" x14ac:dyDescent="0.25">
      <c r="C41" s="21" t="s">
        <v>45</v>
      </c>
      <c r="D41" s="15" t="s">
        <v>20</v>
      </c>
      <c r="E41" s="17">
        <f>'Raw Data_Individual'!E43/5</f>
        <v>-0.8</v>
      </c>
      <c r="F41" s="17">
        <f>'Raw Data_Individual'!F43/5</f>
        <v>-0.4</v>
      </c>
      <c r="G41" s="17">
        <f>'Raw Data_Individual'!G43/5</f>
        <v>-0.4</v>
      </c>
      <c r="H41" s="17">
        <f>'Raw Data_Individual'!H43/5</f>
        <v>0.4</v>
      </c>
      <c r="I41" s="17">
        <f>'Raw Data_Individual'!I43/5</f>
        <v>0</v>
      </c>
      <c r="J41" s="15" t="s">
        <v>20</v>
      </c>
      <c r="K41" s="15" t="s">
        <v>20</v>
      </c>
      <c r="L41" s="17">
        <f>'Raw Data_Individual'!L43/5</f>
        <v>1</v>
      </c>
      <c r="M41" s="15" t="s">
        <v>20</v>
      </c>
      <c r="N41" s="17">
        <f>'Raw Data_Individual'!N43/5</f>
        <v>0.6</v>
      </c>
      <c r="O41" s="15" t="s">
        <v>20</v>
      </c>
      <c r="P41" s="15" t="s">
        <v>20</v>
      </c>
      <c r="Q41" s="15" t="s">
        <v>20</v>
      </c>
    </row>
    <row r="42" spans="2:21" x14ac:dyDescent="0.25">
      <c r="C42" s="21" t="s">
        <v>46</v>
      </c>
      <c r="D42" s="15" t="s">
        <v>20</v>
      </c>
      <c r="E42" s="17">
        <f>'Raw Data_Individual'!E44/5</f>
        <v>-0.8</v>
      </c>
      <c r="F42" s="17">
        <f>'Raw Data_Individual'!F44/5</f>
        <v>0.6</v>
      </c>
      <c r="G42" s="17">
        <f>'Raw Data_Individual'!G44/5</f>
        <v>0.4</v>
      </c>
      <c r="H42" s="17">
        <f>'Raw Data_Individual'!H44/5</f>
        <v>0.8</v>
      </c>
      <c r="I42" s="17">
        <f>'Raw Data_Individual'!I44/5</f>
        <v>-0.2</v>
      </c>
      <c r="J42" s="15" t="s">
        <v>20</v>
      </c>
      <c r="K42" s="15" t="s">
        <v>20</v>
      </c>
      <c r="L42" s="17">
        <f>'Raw Data_Individual'!L44/5</f>
        <v>1</v>
      </c>
      <c r="M42" s="15" t="s">
        <v>20</v>
      </c>
      <c r="N42" s="17">
        <f>'Raw Data_Individual'!N44/5</f>
        <v>0.6</v>
      </c>
      <c r="O42" s="15" t="s">
        <v>20</v>
      </c>
      <c r="P42" s="15" t="s">
        <v>20</v>
      </c>
      <c r="Q42" s="15" t="s">
        <v>20</v>
      </c>
    </row>
    <row r="43" spans="2:21" x14ac:dyDescent="0.25">
      <c r="C43" s="21" t="s">
        <v>36</v>
      </c>
      <c r="D43" s="15" t="s">
        <v>20</v>
      </c>
      <c r="E43" s="17">
        <f>'Raw Data_Individual'!E45/5</f>
        <v>0.8</v>
      </c>
      <c r="F43" s="17">
        <f>'Raw Data_Individual'!F45/5</f>
        <v>0.2</v>
      </c>
      <c r="G43" s="17">
        <f>'Raw Data_Individual'!G45/5</f>
        <v>-0.6</v>
      </c>
      <c r="H43" s="17">
        <f>'Raw Data_Individual'!H45/5</f>
        <v>0.8</v>
      </c>
      <c r="I43" s="17">
        <f>'Raw Data_Individual'!I45/5</f>
        <v>0</v>
      </c>
      <c r="J43" s="15" t="s">
        <v>20</v>
      </c>
      <c r="K43" s="15" t="s">
        <v>20</v>
      </c>
      <c r="L43" s="17">
        <f>'Raw Data_Individual'!L45/5</f>
        <v>1</v>
      </c>
      <c r="M43" s="15" t="s">
        <v>20</v>
      </c>
      <c r="N43" s="17">
        <f>'Raw Data_Individual'!N45/5</f>
        <v>-0.6</v>
      </c>
      <c r="O43" s="15" t="s">
        <v>20</v>
      </c>
      <c r="P43" s="15" t="s">
        <v>20</v>
      </c>
      <c r="Q43" s="15" t="s">
        <v>20</v>
      </c>
      <c r="S43" s="20" t="s">
        <v>27</v>
      </c>
      <c r="U43" s="20" t="s">
        <v>28</v>
      </c>
    </row>
    <row r="44" spans="2:21" x14ac:dyDescent="0.25">
      <c r="C44" s="21" t="s">
        <v>55</v>
      </c>
      <c r="D44" s="19" t="s">
        <v>26</v>
      </c>
      <c r="E44" s="40">
        <f t="shared" ref="E44:F44" si="2">AVERAGE(E34:E43)</f>
        <v>-0.32</v>
      </c>
      <c r="F44" s="40">
        <f t="shared" si="2"/>
        <v>-0.13999999999999996</v>
      </c>
      <c r="G44" s="40">
        <v>-0.14285714285714285</v>
      </c>
      <c r="H44" s="40">
        <v>0.47499999999999998</v>
      </c>
      <c r="I44" s="40">
        <v>-2.8571428571428574E-2</v>
      </c>
      <c r="J44" s="52" t="s">
        <v>26</v>
      </c>
      <c r="K44" s="52" t="s">
        <v>26</v>
      </c>
      <c r="L44" s="40">
        <f t="shared" ref="L44" si="3">AVERAGE(L34:L43)</f>
        <v>1</v>
      </c>
      <c r="M44" s="52" t="s">
        <v>26</v>
      </c>
      <c r="N44" s="40">
        <v>0.19999999999999998</v>
      </c>
      <c r="O44" s="19" t="s">
        <v>26</v>
      </c>
      <c r="P44" s="19" t="s">
        <v>26</v>
      </c>
      <c r="Q44" s="19" t="s">
        <v>26</v>
      </c>
      <c r="S44" s="40">
        <f>AVERAGE(D44:Q44)</f>
        <v>0.14908163265306124</v>
      </c>
      <c r="T44" s="53"/>
      <c r="U44" s="40">
        <f>(STDEV(D44:Q44))/(SQRT(COUNT(D44:Q44)))</f>
        <v>0.17274204257287129</v>
      </c>
    </row>
    <row r="45" spans="2:21" x14ac:dyDescent="0.25">
      <c r="C45" s="21" t="s">
        <v>56</v>
      </c>
      <c r="D45" s="19" t="s">
        <v>26</v>
      </c>
      <c r="E45" s="40">
        <f t="shared" ref="E45:L45" si="4">(STDEV(E34:E43))/(SQRT(COUNT(E34:E43)))</f>
        <v>0.18184242262647807</v>
      </c>
      <c r="F45" s="40">
        <f t="shared" si="4"/>
        <v>0.15790292376436013</v>
      </c>
      <c r="G45" s="40">
        <v>0.19863479632965914</v>
      </c>
      <c r="H45" s="40">
        <v>0.13594904507624489</v>
      </c>
      <c r="I45" s="40">
        <v>0.16577995414789723</v>
      </c>
      <c r="J45" s="52" t="s">
        <v>26</v>
      </c>
      <c r="K45" s="52" t="s">
        <v>26</v>
      </c>
      <c r="L45" s="40">
        <f t="shared" si="4"/>
        <v>0</v>
      </c>
      <c r="M45" s="52" t="s">
        <v>26</v>
      </c>
      <c r="N45" s="40">
        <v>0.19999999999999998</v>
      </c>
      <c r="O45" s="19" t="s">
        <v>26</v>
      </c>
      <c r="P45" s="19" t="s">
        <v>26</v>
      </c>
      <c r="Q45" s="19" t="s">
        <v>26</v>
      </c>
    </row>
    <row r="47" spans="2:21" x14ac:dyDescent="0.25">
      <c r="B47" s="29"/>
      <c r="C47" s="26" t="s">
        <v>35</v>
      </c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</row>
    <row r="48" spans="2:21" x14ac:dyDescent="0.25">
      <c r="C48" s="21" t="s">
        <v>34</v>
      </c>
      <c r="D48" s="19" t="s">
        <v>52</v>
      </c>
      <c r="E48" s="20">
        <v>-31</v>
      </c>
      <c r="F48" s="20">
        <v>-17</v>
      </c>
      <c r="G48" s="20">
        <v>-10</v>
      </c>
      <c r="H48" s="20">
        <v>33</v>
      </c>
      <c r="I48" s="20">
        <v>-2</v>
      </c>
      <c r="J48" s="23" t="s">
        <v>20</v>
      </c>
      <c r="K48" s="23" t="s">
        <v>20</v>
      </c>
      <c r="L48" s="20">
        <v>55</v>
      </c>
      <c r="M48" s="23" t="s">
        <v>20</v>
      </c>
      <c r="N48" s="20">
        <v>15</v>
      </c>
      <c r="O48" s="23" t="s">
        <v>20</v>
      </c>
      <c r="P48" s="23" t="s">
        <v>20</v>
      </c>
      <c r="Q48" s="23" t="s">
        <v>20</v>
      </c>
    </row>
    <row r="49" spans="1:17" x14ac:dyDescent="0.25">
      <c r="C49" s="21" t="s">
        <v>51</v>
      </c>
      <c r="D49" s="19" t="s">
        <v>52</v>
      </c>
      <c r="E49" s="40">
        <v>-1.5960000000000001</v>
      </c>
      <c r="F49" s="40">
        <v>-0.88900000000000001</v>
      </c>
      <c r="G49" s="40">
        <v>-0.86199999999999999</v>
      </c>
      <c r="H49" s="40">
        <v>-2.3279999999999998</v>
      </c>
      <c r="I49" s="40">
        <v>-0.17100000000000001</v>
      </c>
      <c r="J49" s="38" t="s">
        <v>20</v>
      </c>
      <c r="K49" s="38" t="s">
        <v>20</v>
      </c>
      <c r="L49" s="40">
        <v>-3.1619999999999999</v>
      </c>
      <c r="M49" s="38" t="s">
        <v>20</v>
      </c>
      <c r="N49" s="40">
        <v>-1</v>
      </c>
      <c r="O49" s="38" t="s">
        <v>20</v>
      </c>
      <c r="P49" s="23" t="s">
        <v>20</v>
      </c>
      <c r="Q49" s="23" t="s">
        <v>20</v>
      </c>
    </row>
    <row r="50" spans="1:17" x14ac:dyDescent="0.25">
      <c r="C50" s="21" t="s">
        <v>50</v>
      </c>
      <c r="D50" s="19" t="s">
        <v>52</v>
      </c>
      <c r="E50" s="40">
        <f>0.111/2</f>
        <v>5.5500000000000001E-2</v>
      </c>
      <c r="F50" s="40">
        <f>0.374/2</f>
        <v>0.187</v>
      </c>
      <c r="G50" s="40">
        <f>0.389/2</f>
        <v>0.19450000000000001</v>
      </c>
      <c r="H50" s="45">
        <f>0.02/2</f>
        <v>0.01</v>
      </c>
      <c r="I50" s="40">
        <f>0.864/2</f>
        <v>0.432</v>
      </c>
      <c r="J50" s="38" t="s">
        <v>20</v>
      </c>
      <c r="K50" s="38" t="s">
        <v>20</v>
      </c>
      <c r="L50" s="45">
        <f>0.002/2</f>
        <v>1E-3</v>
      </c>
      <c r="M50" s="38" t="s">
        <v>20</v>
      </c>
      <c r="N50" s="40">
        <f>0.317/2</f>
        <v>0.1585</v>
      </c>
      <c r="O50" s="38" t="s">
        <v>20</v>
      </c>
      <c r="P50" s="23" t="s">
        <v>20</v>
      </c>
      <c r="Q50" s="23" t="s">
        <v>20</v>
      </c>
    </row>
    <row r="53" spans="1:17" x14ac:dyDescent="0.25">
      <c r="A53" s="22"/>
      <c r="B53" s="37" t="s">
        <v>11</v>
      </c>
      <c r="C53" s="36" t="s">
        <v>15</v>
      </c>
    </row>
    <row r="55" spans="1:17" x14ac:dyDescent="0.25">
      <c r="C55" s="21" t="s">
        <v>37</v>
      </c>
      <c r="D55" s="1" t="s">
        <v>5</v>
      </c>
      <c r="E55" s="1" t="s">
        <v>6</v>
      </c>
      <c r="F55" s="1" t="s">
        <v>1</v>
      </c>
      <c r="G55" s="1" t="s">
        <v>2</v>
      </c>
      <c r="H55" s="1" t="s">
        <v>3</v>
      </c>
      <c r="I55" s="1" t="s">
        <v>7</v>
      </c>
      <c r="J55" s="1" t="s">
        <v>4</v>
      </c>
      <c r="K55" s="1" t="s">
        <v>8</v>
      </c>
      <c r="L55" s="1" t="s">
        <v>9</v>
      </c>
      <c r="M55" s="1" t="s">
        <v>12</v>
      </c>
      <c r="N55" s="1" t="s">
        <v>10</v>
      </c>
      <c r="O55" s="1" t="s">
        <v>21</v>
      </c>
      <c r="P55" s="1" t="s">
        <v>14</v>
      </c>
      <c r="Q55" s="1" t="s">
        <v>13</v>
      </c>
    </row>
    <row r="56" spans="1:17" x14ac:dyDescent="0.25">
      <c r="C56" s="21" t="s">
        <v>38</v>
      </c>
      <c r="D56" s="73">
        <v>1</v>
      </c>
      <c r="E56" s="73">
        <f>'Raw Data_Individual'!E60/5</f>
        <v>-0.6</v>
      </c>
      <c r="F56" s="73">
        <f>'Raw Data_Individual'!F60/5</f>
        <v>0.6</v>
      </c>
      <c r="G56" s="73">
        <f>'Raw Data_Individual'!G60/5</f>
        <v>-0.6</v>
      </c>
      <c r="H56" s="73">
        <f>'Raw Data_Individual'!H60/5</f>
        <v>1</v>
      </c>
      <c r="I56" s="73">
        <f>'Raw Data_Individual'!I60/5</f>
        <v>1</v>
      </c>
      <c r="J56" s="73">
        <f>'Raw Data_Individual'!J60/3</f>
        <v>1</v>
      </c>
      <c r="K56" s="15" t="s">
        <v>20</v>
      </c>
      <c r="L56" s="18">
        <f>'Raw Data_Individual'!L60/5</f>
        <v>1</v>
      </c>
      <c r="M56" s="18">
        <f>'Raw Data_Individual'!M60/5</f>
        <v>1</v>
      </c>
      <c r="N56" s="18">
        <f>'Raw Data_Individual'!N60/5</f>
        <v>1</v>
      </c>
      <c r="O56" s="18">
        <f>'Raw Data_Individual'!O60/5</f>
        <v>1</v>
      </c>
      <c r="P56" s="18">
        <f>'Raw Data_Individual'!P60/5</f>
        <v>1</v>
      </c>
      <c r="Q56" s="18">
        <f>'Raw Data_Individual'!Q60/5</f>
        <v>1</v>
      </c>
    </row>
    <row r="57" spans="1:17" x14ac:dyDescent="0.25">
      <c r="C57" s="21" t="s">
        <v>39</v>
      </c>
      <c r="D57" s="73">
        <v>1</v>
      </c>
      <c r="E57" s="73">
        <f>'Raw Data_Individual'!E61/5</f>
        <v>0</v>
      </c>
      <c r="F57" s="73">
        <f>'Raw Data_Individual'!F61/5</f>
        <v>0.4</v>
      </c>
      <c r="G57" s="73">
        <f>'Raw Data_Individual'!G61/5</f>
        <v>0.8</v>
      </c>
      <c r="H57" s="73">
        <f>'Raw Data_Individual'!H61/5</f>
        <v>1</v>
      </c>
      <c r="I57" s="73">
        <f>'Raw Data_Individual'!I61/5</f>
        <v>1</v>
      </c>
      <c r="J57" s="73">
        <f>'Raw Data_Individual'!J61/3</f>
        <v>-1</v>
      </c>
      <c r="K57" s="15" t="s">
        <v>20</v>
      </c>
      <c r="L57" s="18">
        <f>'Raw Data_Individual'!L61/5</f>
        <v>1</v>
      </c>
      <c r="M57" s="18">
        <f>'Raw Data_Individual'!M61/5</f>
        <v>0.6</v>
      </c>
      <c r="N57" s="18">
        <f>'Raw Data_Individual'!N61/5</f>
        <v>1</v>
      </c>
      <c r="O57" s="18">
        <f>'Raw Data_Individual'!O61/5</f>
        <v>-0.6</v>
      </c>
      <c r="P57" s="18">
        <f>'Raw Data_Individual'!P61/5</f>
        <v>0</v>
      </c>
      <c r="Q57" s="18">
        <f>'Raw Data_Individual'!Q61/5</f>
        <v>1</v>
      </c>
    </row>
    <row r="58" spans="1:17" x14ac:dyDescent="0.25">
      <c r="C58" s="21" t="s">
        <v>43</v>
      </c>
      <c r="D58" s="73">
        <v>1</v>
      </c>
      <c r="E58" s="73">
        <f>'Raw Data_Individual'!E62/5</f>
        <v>-0.8</v>
      </c>
      <c r="F58" s="73">
        <f>'Raw Data_Individual'!F62/5</f>
        <v>0</v>
      </c>
      <c r="G58" s="73">
        <f>'Raw Data_Individual'!G62/5</f>
        <v>0.6</v>
      </c>
      <c r="H58" s="73">
        <f>'Raw Data_Individual'!H62/5</f>
        <v>0.8</v>
      </c>
      <c r="I58" s="73">
        <f>'Raw Data_Individual'!I62/5</f>
        <v>-0.8</v>
      </c>
      <c r="J58" s="73">
        <f>'Raw Data_Individual'!J62/3</f>
        <v>1</v>
      </c>
      <c r="K58" s="15" t="s">
        <v>20</v>
      </c>
      <c r="L58" s="18">
        <f>'Raw Data_Individual'!L62/5</f>
        <v>0.8</v>
      </c>
      <c r="M58" s="18">
        <f>'Raw Data_Individual'!M62/5</f>
        <v>0.6</v>
      </c>
      <c r="N58" s="18">
        <f>'Raw Data_Individual'!N62/5</f>
        <v>1</v>
      </c>
      <c r="O58" s="18">
        <f>'Raw Data_Individual'!O62/5</f>
        <v>0</v>
      </c>
      <c r="P58" s="18">
        <f>'Raw Data_Individual'!P62/5</f>
        <v>0.4</v>
      </c>
      <c r="Q58" s="18">
        <f>'Raw Data_Individual'!Q62/5</f>
        <v>-0.8</v>
      </c>
    </row>
    <row r="59" spans="1:17" x14ac:dyDescent="0.25">
      <c r="C59" s="21" t="s">
        <v>42</v>
      </c>
      <c r="D59" s="73">
        <f>'Raw Data_Individual'!D63/3</f>
        <v>1</v>
      </c>
      <c r="E59" s="73">
        <f>'Raw Data_Individual'!E63/5</f>
        <v>-0.8</v>
      </c>
      <c r="F59" s="73">
        <f>'Raw Data_Individual'!F63/5</f>
        <v>0.6</v>
      </c>
      <c r="G59" s="73">
        <f>'Raw Data_Individual'!G63/5</f>
        <v>0.8</v>
      </c>
      <c r="H59" s="73">
        <f>'Raw Data_Individual'!H63/5</f>
        <v>1</v>
      </c>
      <c r="I59" s="73">
        <f>'Raw Data_Individual'!I63/5</f>
        <v>0.8</v>
      </c>
      <c r="J59" s="73">
        <f>'Raw Data_Individual'!J63/3</f>
        <v>1</v>
      </c>
      <c r="K59" s="15" t="s">
        <v>20</v>
      </c>
      <c r="L59" s="18">
        <f>'Raw Data_Individual'!L63/5</f>
        <v>1</v>
      </c>
      <c r="M59" s="18">
        <f>'Raw Data_Individual'!M63/5</f>
        <v>0.6</v>
      </c>
      <c r="N59" s="18">
        <f>'Raw Data_Individual'!N63/5</f>
        <v>1</v>
      </c>
      <c r="O59" s="18">
        <f>'Raw Data_Individual'!O63/5</f>
        <v>0</v>
      </c>
      <c r="P59" s="18">
        <f>'Raw Data_Individual'!P63/5</f>
        <v>0</v>
      </c>
      <c r="Q59" s="18">
        <f>'Raw Data_Individual'!Q63/5</f>
        <v>-0.8</v>
      </c>
    </row>
    <row r="60" spans="1:17" x14ac:dyDescent="0.25">
      <c r="C60" s="21" t="s">
        <v>40</v>
      </c>
      <c r="D60" s="73">
        <f>'Raw Data_Individual'!D64/3</f>
        <v>1</v>
      </c>
      <c r="E60" s="73">
        <f>'Raw Data_Individual'!E64/5</f>
        <v>-0.4</v>
      </c>
      <c r="F60" s="73">
        <f>'Raw Data_Individual'!F64/5</f>
        <v>0.6</v>
      </c>
      <c r="G60" s="73">
        <f>'Raw Data_Individual'!G64/5</f>
        <v>0</v>
      </c>
      <c r="H60" s="73">
        <f>'Raw Data_Individual'!H64/5</f>
        <v>1</v>
      </c>
      <c r="I60" s="73">
        <f>'Raw Data_Individual'!I64/5</f>
        <v>0.4</v>
      </c>
      <c r="J60" s="73">
        <f>'Raw Data_Individual'!J64/3</f>
        <v>-1</v>
      </c>
      <c r="K60" s="15" t="s">
        <v>20</v>
      </c>
      <c r="L60" s="18">
        <f>'Raw Data_Individual'!L64/5</f>
        <v>-1</v>
      </c>
      <c r="M60" s="18">
        <f>'Raw Data_Individual'!M64/5</f>
        <v>0.2</v>
      </c>
      <c r="N60" s="18">
        <f>'Raw Data_Individual'!N64/5</f>
        <v>1</v>
      </c>
      <c r="O60" s="18">
        <f>'Raw Data_Individual'!O64/5</f>
        <v>0</v>
      </c>
      <c r="P60" s="18">
        <f>'Raw Data_Individual'!P64/5</f>
        <v>0.4</v>
      </c>
      <c r="Q60" s="18">
        <f>'Raw Data_Individual'!Q64/5</f>
        <v>0.8</v>
      </c>
    </row>
    <row r="61" spans="1:17" x14ac:dyDescent="0.25">
      <c r="C61" s="21" t="s">
        <v>41</v>
      </c>
      <c r="D61" s="73">
        <f>'Raw Data_Individual'!D65/3</f>
        <v>-1</v>
      </c>
      <c r="E61" s="73">
        <f>'Raw Data_Individual'!E65/5</f>
        <v>0.6</v>
      </c>
      <c r="F61" s="73">
        <f>'Raw Data_Individual'!F65/5</f>
        <v>0.6</v>
      </c>
      <c r="G61" s="73">
        <f>'Raw Data_Individual'!G65/5</f>
        <v>-0.6</v>
      </c>
      <c r="H61" s="73">
        <f>'Raw Data_Individual'!H65/5</f>
        <v>-0.6</v>
      </c>
      <c r="I61" s="73">
        <f>'Raw Data_Individual'!I65/5</f>
        <v>1</v>
      </c>
      <c r="J61" s="73">
        <f>'Raw Data_Individual'!J65/3</f>
        <v>-1</v>
      </c>
      <c r="K61" s="15" t="s">
        <v>20</v>
      </c>
      <c r="L61" s="18">
        <f>'Raw Data_Individual'!L65/5</f>
        <v>0.4</v>
      </c>
      <c r="M61" s="18">
        <f>'Raw Data_Individual'!M65/5</f>
        <v>-0.6</v>
      </c>
      <c r="N61" s="18">
        <f>'Raw Data_Individual'!N65/5</f>
        <v>0.4</v>
      </c>
      <c r="O61" s="18">
        <f>'Raw Data_Individual'!O65/5</f>
        <v>0.6</v>
      </c>
      <c r="P61" s="18">
        <f>'Raw Data_Individual'!P65/5</f>
        <v>0.2</v>
      </c>
      <c r="Q61" s="18">
        <f>'Raw Data_Individual'!Q65/5</f>
        <v>-0.4</v>
      </c>
    </row>
    <row r="62" spans="1:17" x14ac:dyDescent="0.25">
      <c r="C62" s="21" t="s">
        <v>44</v>
      </c>
      <c r="D62" s="73">
        <f>'Raw Data_Individual'!D66/3</f>
        <v>1</v>
      </c>
      <c r="E62" s="73">
        <f>'Raw Data_Individual'!E66/5</f>
        <v>-0.6</v>
      </c>
      <c r="F62" s="73">
        <f>'Raw Data_Individual'!F66/5</f>
        <v>-0.6</v>
      </c>
      <c r="G62" s="73">
        <f>'Raw Data_Individual'!G66/5</f>
        <v>-0.8</v>
      </c>
      <c r="H62" s="73">
        <f>'Raw Data_Individual'!H66/5</f>
        <v>1</v>
      </c>
      <c r="I62" s="73">
        <f>'Raw Data_Individual'!I66/5</f>
        <v>0.6</v>
      </c>
      <c r="J62" s="73">
        <f>'Raw Data_Individual'!J66/3</f>
        <v>-1</v>
      </c>
      <c r="K62" s="15" t="s">
        <v>20</v>
      </c>
      <c r="L62" s="18">
        <f>'Raw Data_Individual'!L66/5</f>
        <v>0.8</v>
      </c>
      <c r="M62" s="18">
        <f>'Raw Data_Individual'!M66/5</f>
        <v>0.8</v>
      </c>
      <c r="N62" s="18">
        <f>'Raw Data_Individual'!N66/5</f>
        <v>0</v>
      </c>
      <c r="O62" s="18">
        <f>'Raw Data_Individual'!O66/5</f>
        <v>0</v>
      </c>
      <c r="P62" s="18">
        <f>'Raw Data_Individual'!P66/5</f>
        <v>-0.4</v>
      </c>
      <c r="Q62" s="18">
        <f>'Raw Data_Individual'!Q66/5</f>
        <v>0.6</v>
      </c>
    </row>
    <row r="63" spans="1:17" x14ac:dyDescent="0.25">
      <c r="C63" s="21" t="s">
        <v>45</v>
      </c>
      <c r="D63" s="73">
        <f>'Raw Data_Individual'!D67/3</f>
        <v>0</v>
      </c>
      <c r="E63" s="73">
        <f>'Raw Data_Individual'!E67/5</f>
        <v>-0.4</v>
      </c>
      <c r="F63" s="73">
        <f>'Raw Data_Individual'!F67/5</f>
        <v>0.6</v>
      </c>
      <c r="G63" s="73">
        <f>'Raw Data_Individual'!G67/5</f>
        <v>0.6</v>
      </c>
      <c r="H63" s="73">
        <f>'Raw Data_Individual'!H67/5</f>
        <v>1</v>
      </c>
      <c r="I63" s="73">
        <f>'Raw Data_Individual'!I67/5</f>
        <v>-0.4</v>
      </c>
      <c r="J63" s="73">
        <f>'Raw Data_Individual'!J67/3</f>
        <v>0</v>
      </c>
      <c r="K63" s="15" t="s">
        <v>20</v>
      </c>
      <c r="L63" s="18">
        <f>'Raw Data_Individual'!L67/5</f>
        <v>0.8</v>
      </c>
      <c r="M63" s="18">
        <f>'Raw Data_Individual'!M67/5</f>
        <v>0</v>
      </c>
      <c r="N63" s="18">
        <f>'Raw Data_Individual'!N67/5</f>
        <v>1</v>
      </c>
      <c r="O63" s="18">
        <f>'Raw Data_Individual'!O67/5</f>
        <v>0</v>
      </c>
      <c r="P63" s="18">
        <f>'Raw Data_Individual'!P67/5</f>
        <v>0.2</v>
      </c>
      <c r="Q63" s="18">
        <f>'Raw Data_Individual'!Q67/5</f>
        <v>0.6</v>
      </c>
    </row>
    <row r="64" spans="1:17" x14ac:dyDescent="0.25">
      <c r="C64" s="21" t="s">
        <v>46</v>
      </c>
      <c r="D64" s="73">
        <f>'Raw Data_Individual'!D68/3</f>
        <v>-1</v>
      </c>
      <c r="E64" s="73">
        <f>'Raw Data_Individual'!E68/5</f>
        <v>-0.8</v>
      </c>
      <c r="F64" s="73">
        <f>'Raw Data_Individual'!F68/5</f>
        <v>-0.6</v>
      </c>
      <c r="G64" s="73">
        <f>'Raw Data_Individual'!G68/5</f>
        <v>0</v>
      </c>
      <c r="H64" s="73">
        <f>'Raw Data_Individual'!H68/5</f>
        <v>-0.6</v>
      </c>
      <c r="I64" s="73">
        <f>'Raw Data_Individual'!I68/5</f>
        <v>-0.2</v>
      </c>
      <c r="J64" s="74">
        <f>'Raw Data_Individual'!J68/3</f>
        <v>0.33333333333333331</v>
      </c>
      <c r="K64" s="15" t="s">
        <v>20</v>
      </c>
      <c r="L64" s="18">
        <f>'Raw Data_Individual'!L68/5</f>
        <v>-0.8</v>
      </c>
      <c r="M64" s="18">
        <f>'Raw Data_Individual'!M68/5</f>
        <v>0</v>
      </c>
      <c r="N64" s="18">
        <f>'Raw Data_Individual'!N68/5</f>
        <v>1</v>
      </c>
      <c r="O64" s="18">
        <f>'Raw Data_Individual'!O68/5</f>
        <v>-0.2</v>
      </c>
      <c r="P64" s="18">
        <f>'Raw Data_Individual'!P68/5</f>
        <v>0.2</v>
      </c>
      <c r="Q64" s="18">
        <f>'Raw Data_Individual'!Q68/5</f>
        <v>0.6</v>
      </c>
    </row>
    <row r="65" spans="1:21" x14ac:dyDescent="0.25">
      <c r="C65" s="21" t="s">
        <v>36</v>
      </c>
      <c r="D65" s="73">
        <f>'Raw Data_Individual'!D69/3</f>
        <v>-1</v>
      </c>
      <c r="E65" s="73">
        <f>'Raw Data_Individual'!E69/5</f>
        <v>-0.2</v>
      </c>
      <c r="F65" s="73">
        <f>'Raw Data_Individual'!F69/5</f>
        <v>0.6</v>
      </c>
      <c r="G65" s="73">
        <f>'Raw Data_Individual'!G69/5</f>
        <v>0.8</v>
      </c>
      <c r="H65" s="73">
        <f>'Raw Data_Individual'!H69/5</f>
        <v>1</v>
      </c>
      <c r="I65" s="73">
        <f>'Raw Data_Individual'!I69/5</f>
        <v>0.2</v>
      </c>
      <c r="J65" s="73">
        <f>'Raw Data_Individual'!J69/3</f>
        <v>1</v>
      </c>
      <c r="K65" s="15" t="s">
        <v>20</v>
      </c>
      <c r="L65" s="18">
        <f>'Raw Data_Individual'!L69/5</f>
        <v>0.4</v>
      </c>
      <c r="M65" s="18">
        <f>'Raw Data_Individual'!M69/5</f>
        <v>-0.2</v>
      </c>
      <c r="N65" s="18">
        <f>'Raw Data_Individual'!N69/5</f>
        <v>0.4</v>
      </c>
      <c r="O65" s="18">
        <f>'Raw Data_Individual'!O69/5</f>
        <v>-0.6</v>
      </c>
      <c r="P65" s="18">
        <f>'Raw Data_Individual'!P69/5</f>
        <v>-0.2</v>
      </c>
      <c r="Q65" s="18">
        <f>'Raw Data_Individual'!Q69/5</f>
        <v>0.6</v>
      </c>
      <c r="S65" s="20" t="s">
        <v>27</v>
      </c>
      <c r="U65" s="20" t="s">
        <v>28</v>
      </c>
    </row>
    <row r="66" spans="1:21" x14ac:dyDescent="0.25">
      <c r="C66" s="21" t="s">
        <v>55</v>
      </c>
      <c r="D66" s="40">
        <v>0.33333333333333331</v>
      </c>
      <c r="E66" s="40">
        <v>-0.44444444444444442</v>
      </c>
      <c r="F66" s="40">
        <v>0.31111111111111112</v>
      </c>
      <c r="G66" s="40">
        <v>0.2</v>
      </c>
      <c r="H66" s="40">
        <f t="shared" ref="H66:Q66" si="5">AVERAGE(H56:H65)</f>
        <v>0.66</v>
      </c>
      <c r="I66" s="40">
        <f t="shared" si="5"/>
        <v>0.36</v>
      </c>
      <c r="J66" s="40">
        <f t="shared" si="5"/>
        <v>3.3333333333333326E-2</v>
      </c>
      <c r="K66" s="52" t="s">
        <v>26</v>
      </c>
      <c r="L66" s="40">
        <f t="shared" si="5"/>
        <v>0.44000000000000006</v>
      </c>
      <c r="M66" s="40">
        <v>0.375</v>
      </c>
      <c r="N66" s="40">
        <v>0.8666666666666667</v>
      </c>
      <c r="O66" s="40">
        <v>4.0000000000000015E-2</v>
      </c>
      <c r="P66" s="40">
        <v>0.22499999999999995</v>
      </c>
      <c r="Q66" s="40">
        <f t="shared" si="5"/>
        <v>0.32</v>
      </c>
      <c r="S66" s="40">
        <f>AVERAGE(D66:Q66)</f>
        <v>0.28615384615384615</v>
      </c>
      <c r="T66" s="53"/>
      <c r="U66" s="40">
        <f>(STDEV(D66:Q66))/(SQRT(COUNT(D66:Q66)))</f>
        <v>8.7237224959073018E-2</v>
      </c>
    </row>
    <row r="67" spans="1:21" x14ac:dyDescent="0.25">
      <c r="C67" s="21" t="s">
        <v>56</v>
      </c>
      <c r="D67" s="40">
        <v>0.33333333333333331</v>
      </c>
      <c r="E67" s="40">
        <v>0.14824071182362594</v>
      </c>
      <c r="F67" s="40">
        <v>0.17356110390903676</v>
      </c>
      <c r="G67" s="40">
        <v>0.25634797778466228</v>
      </c>
      <c r="H67" s="40">
        <f t="shared" ref="H67:Q67" si="6">(STDEV(H56:H65))/(SQRT(COUNT(H56:H65)))</f>
        <v>0.210923893594085</v>
      </c>
      <c r="I67" s="40">
        <f t="shared" si="6"/>
        <v>0.20396078054371139</v>
      </c>
      <c r="J67" s="40">
        <f t="shared" si="6"/>
        <v>0.3</v>
      </c>
      <c r="K67" s="52" t="s">
        <v>26</v>
      </c>
      <c r="L67" s="40">
        <f t="shared" si="6"/>
        <v>0.23437861108329267</v>
      </c>
      <c r="M67" s="40">
        <v>0.19062865921546454</v>
      </c>
      <c r="N67" s="40">
        <v>8.8191710368819579E-2</v>
      </c>
      <c r="O67" s="40">
        <v>0.32496153618543838</v>
      </c>
      <c r="P67" s="40">
        <v>0.14850444918779854</v>
      </c>
      <c r="Q67" s="40">
        <f t="shared" si="6"/>
        <v>0.22350739485653617</v>
      </c>
    </row>
    <row r="68" spans="1:21" x14ac:dyDescent="0.25">
      <c r="C68" s="21"/>
      <c r="D68" s="20"/>
      <c r="E68" s="20"/>
      <c r="F68" s="20"/>
      <c r="G68" s="20"/>
      <c r="H68" s="20"/>
      <c r="I68" s="20"/>
      <c r="J68" s="20"/>
      <c r="K68" s="19"/>
      <c r="L68" s="20"/>
      <c r="M68" s="20"/>
      <c r="N68" s="20"/>
      <c r="O68" s="20"/>
      <c r="P68" s="20"/>
      <c r="Q68" s="20"/>
    </row>
    <row r="69" spans="1:21" x14ac:dyDescent="0.25">
      <c r="B69" s="29"/>
      <c r="C69" s="26" t="s">
        <v>35</v>
      </c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</row>
    <row r="70" spans="1:21" x14ac:dyDescent="0.25">
      <c r="C70" s="21" t="s">
        <v>34</v>
      </c>
      <c r="D70" s="49">
        <v>15</v>
      </c>
      <c r="E70" s="49">
        <v>-35</v>
      </c>
      <c r="F70" s="49">
        <v>23</v>
      </c>
      <c r="G70" s="49">
        <v>13</v>
      </c>
      <c r="H70" s="49">
        <v>49</v>
      </c>
      <c r="I70" s="49">
        <v>32</v>
      </c>
      <c r="J70" s="49">
        <v>1</v>
      </c>
      <c r="K70" s="39" t="s">
        <v>20</v>
      </c>
      <c r="L70" s="49">
        <v>29</v>
      </c>
      <c r="M70" s="49">
        <v>24</v>
      </c>
      <c r="N70" s="49">
        <v>45</v>
      </c>
      <c r="O70" s="49">
        <v>1</v>
      </c>
      <c r="P70" s="49">
        <v>19</v>
      </c>
      <c r="Q70" s="49">
        <v>25</v>
      </c>
    </row>
    <row r="71" spans="1:21" x14ac:dyDescent="0.25">
      <c r="C71" s="21" t="s">
        <v>51</v>
      </c>
      <c r="D71" s="40">
        <v>-1</v>
      </c>
      <c r="E71" s="40">
        <v>-2.09</v>
      </c>
      <c r="F71" s="40">
        <v>-1.4750000000000001</v>
      </c>
      <c r="G71" s="40">
        <v>-0.93300000000000005</v>
      </c>
      <c r="H71" s="40">
        <v>-2.5950000000000002</v>
      </c>
      <c r="I71" s="40">
        <v>-1.6379999999999999</v>
      </c>
      <c r="J71" s="40">
        <v>-6.4000000000000001E-2</v>
      </c>
      <c r="K71" s="38" t="s">
        <v>20</v>
      </c>
      <c r="L71" s="40">
        <v>-1.4990000000000001</v>
      </c>
      <c r="M71" s="40">
        <v>-1.7030000000000001</v>
      </c>
      <c r="N71" s="40">
        <v>-2.81</v>
      </c>
      <c r="O71" s="40">
        <v>-0.13700000000000001</v>
      </c>
      <c r="P71" s="40">
        <v>-1.3540000000000001</v>
      </c>
      <c r="Q71" s="40">
        <v>-1.2869999999999999</v>
      </c>
    </row>
    <row r="72" spans="1:21" x14ac:dyDescent="0.25">
      <c r="C72" s="21" t="s">
        <v>50</v>
      </c>
      <c r="D72" s="40">
        <f>0.317/2</f>
        <v>0.1585</v>
      </c>
      <c r="E72" s="47">
        <f>0.037/2</f>
        <v>1.8499999999999999E-2</v>
      </c>
      <c r="F72" s="40">
        <f>0.14/2</f>
        <v>7.0000000000000007E-2</v>
      </c>
      <c r="G72" s="40">
        <f>0.351/2</f>
        <v>0.17549999999999999</v>
      </c>
      <c r="H72" s="45">
        <f>0.009/2</f>
        <v>4.4999999999999997E-3</v>
      </c>
      <c r="I72" s="40">
        <f>0.101/2</f>
        <v>5.0500000000000003E-2</v>
      </c>
      <c r="J72" s="40">
        <f>0.949/2</f>
        <v>0.47449999999999998</v>
      </c>
      <c r="K72" s="38" t="s">
        <v>20</v>
      </c>
      <c r="L72" s="40">
        <f>0.134/2</f>
        <v>6.7000000000000004E-2</v>
      </c>
      <c r="M72" s="45">
        <f>0.088/2</f>
        <v>4.3999999999999997E-2</v>
      </c>
      <c r="N72" s="45">
        <f>0.005/2</f>
        <v>2.5000000000000001E-3</v>
      </c>
      <c r="O72" s="40">
        <f>0.891/2</f>
        <v>0.44550000000000001</v>
      </c>
      <c r="P72" s="40">
        <f>0.176/2</f>
        <v>8.7999999999999995E-2</v>
      </c>
      <c r="Q72" s="40">
        <f>0.198/2</f>
        <v>9.9000000000000005E-2</v>
      </c>
    </row>
    <row r="73" spans="1:21" x14ac:dyDescent="0.25">
      <c r="C73" s="21"/>
      <c r="D73" s="20"/>
      <c r="E73" s="20"/>
      <c r="F73" s="20"/>
      <c r="G73" s="20"/>
      <c r="H73" s="20"/>
      <c r="I73" s="20"/>
      <c r="J73" s="20"/>
      <c r="K73" s="19"/>
      <c r="L73" s="20"/>
      <c r="M73" s="20"/>
      <c r="N73" s="20"/>
      <c r="O73" s="20"/>
      <c r="P73" s="20"/>
      <c r="Q73" s="20"/>
    </row>
    <row r="75" spans="1:21" x14ac:dyDescent="0.25">
      <c r="A75" s="22"/>
      <c r="B75" s="37" t="s">
        <v>11</v>
      </c>
      <c r="C75" s="36" t="s">
        <v>16</v>
      </c>
    </row>
    <row r="77" spans="1:21" x14ac:dyDescent="0.25">
      <c r="C77" s="21" t="s">
        <v>37</v>
      </c>
      <c r="D77" s="1" t="s">
        <v>5</v>
      </c>
      <c r="E77" s="1" t="s">
        <v>6</v>
      </c>
      <c r="F77" s="1" t="s">
        <v>1</v>
      </c>
      <c r="G77" s="1" t="s">
        <v>2</v>
      </c>
      <c r="H77" s="1" t="s">
        <v>3</v>
      </c>
      <c r="I77" s="1" t="s">
        <v>7</v>
      </c>
      <c r="J77" s="1" t="s">
        <v>4</v>
      </c>
      <c r="K77" s="1" t="s">
        <v>8</v>
      </c>
      <c r="L77" s="1" t="s">
        <v>9</v>
      </c>
      <c r="M77" s="1" t="s">
        <v>12</v>
      </c>
      <c r="N77" s="1" t="s">
        <v>10</v>
      </c>
      <c r="O77" s="1" t="s">
        <v>21</v>
      </c>
      <c r="P77" s="1" t="s">
        <v>14</v>
      </c>
      <c r="Q77" s="1" t="s">
        <v>13</v>
      </c>
    </row>
    <row r="78" spans="1:21" x14ac:dyDescent="0.25">
      <c r="C78" s="21" t="s">
        <v>38</v>
      </c>
      <c r="D78" s="15" t="s">
        <v>20</v>
      </c>
      <c r="E78" s="18">
        <f>'Raw Data_Individual'!E84/5</f>
        <v>0.4</v>
      </c>
      <c r="F78" s="15" t="s">
        <v>20</v>
      </c>
      <c r="G78" s="18">
        <f>'Raw Data_Individual'!G84/5</f>
        <v>0.4</v>
      </c>
      <c r="H78" s="18">
        <f>'Raw Data_Individual'!H84/5</f>
        <v>0.6</v>
      </c>
      <c r="I78" s="18">
        <f>'Raw Data_Individual'!I84/5</f>
        <v>0.4</v>
      </c>
      <c r="J78" s="15" t="s">
        <v>20</v>
      </c>
      <c r="K78" s="15" t="s">
        <v>20</v>
      </c>
      <c r="L78" s="18">
        <f>'Raw Data_Individual'!L84/5</f>
        <v>-0.8</v>
      </c>
      <c r="M78" s="15" t="s">
        <v>20</v>
      </c>
      <c r="N78" s="18">
        <f>'Raw Data_Individual'!N84/5</f>
        <v>-0.6</v>
      </c>
      <c r="O78" s="15" t="s">
        <v>20</v>
      </c>
      <c r="P78" s="15" t="s">
        <v>20</v>
      </c>
      <c r="Q78" s="15" t="s">
        <v>20</v>
      </c>
    </row>
    <row r="79" spans="1:21" x14ac:dyDescent="0.25">
      <c r="C79" s="21" t="s">
        <v>39</v>
      </c>
      <c r="D79" s="15" t="s">
        <v>20</v>
      </c>
      <c r="E79" s="18">
        <f>'Raw Data_Individual'!E85/5</f>
        <v>0.6</v>
      </c>
      <c r="F79" s="15" t="s">
        <v>20</v>
      </c>
      <c r="G79" s="18">
        <f>'Raw Data_Individual'!G85/5</f>
        <v>0.4</v>
      </c>
      <c r="H79" s="18">
        <f>'Raw Data_Individual'!H85/5</f>
        <v>-0.2</v>
      </c>
      <c r="I79" s="18">
        <f>'Raw Data_Individual'!I85/5</f>
        <v>-0.2</v>
      </c>
      <c r="J79" s="15" t="s">
        <v>20</v>
      </c>
      <c r="K79" s="15" t="s">
        <v>20</v>
      </c>
      <c r="L79" s="18">
        <f>'Raw Data_Individual'!L85/5</f>
        <v>0</v>
      </c>
      <c r="M79" s="15" t="s">
        <v>20</v>
      </c>
      <c r="N79" s="18">
        <f>'Raw Data_Individual'!N85/5</f>
        <v>0.6</v>
      </c>
      <c r="O79" s="15" t="s">
        <v>20</v>
      </c>
      <c r="P79" s="15" t="s">
        <v>20</v>
      </c>
      <c r="Q79" s="15" t="s">
        <v>20</v>
      </c>
    </row>
    <row r="80" spans="1:21" x14ac:dyDescent="0.25">
      <c r="C80" s="21" t="s">
        <v>43</v>
      </c>
      <c r="D80" s="15" t="s">
        <v>20</v>
      </c>
      <c r="E80" s="18">
        <f>'Raw Data_Individual'!E86/5</f>
        <v>0</v>
      </c>
      <c r="F80" s="15" t="s">
        <v>20</v>
      </c>
      <c r="G80" s="18">
        <f>'Raw Data_Individual'!G86/5</f>
        <v>0</v>
      </c>
      <c r="H80" s="18">
        <f>'Raw Data_Individual'!H86/5</f>
        <v>-0.8</v>
      </c>
      <c r="I80" s="18">
        <f>'Raw Data_Individual'!I86/5</f>
        <v>0.2</v>
      </c>
      <c r="J80" s="15" t="s">
        <v>20</v>
      </c>
      <c r="K80" s="15" t="s">
        <v>20</v>
      </c>
      <c r="L80" s="18">
        <f>'Raw Data_Individual'!L86/5</f>
        <v>-0.6</v>
      </c>
      <c r="M80" s="15" t="s">
        <v>20</v>
      </c>
      <c r="N80" s="18">
        <f>'Raw Data_Individual'!N86/5</f>
        <v>-0.6</v>
      </c>
      <c r="O80" s="15" t="s">
        <v>20</v>
      </c>
      <c r="P80" s="15" t="s">
        <v>20</v>
      </c>
      <c r="Q80" s="15" t="s">
        <v>20</v>
      </c>
    </row>
    <row r="81" spans="2:21" x14ac:dyDescent="0.25">
      <c r="C81" s="21" t="s">
        <v>42</v>
      </c>
      <c r="D81" s="15" t="s">
        <v>20</v>
      </c>
      <c r="E81" s="18">
        <f>'Raw Data_Individual'!E87/5</f>
        <v>0.6</v>
      </c>
      <c r="F81" s="15" t="s">
        <v>20</v>
      </c>
      <c r="G81" s="18">
        <f>'Raw Data_Individual'!G87/5</f>
        <v>0</v>
      </c>
      <c r="H81" s="18">
        <f>'Raw Data_Individual'!H87/5</f>
        <v>-0.8</v>
      </c>
      <c r="I81" s="18">
        <f>'Raw Data_Individual'!I87/5</f>
        <v>0.6</v>
      </c>
      <c r="J81" s="15" t="s">
        <v>20</v>
      </c>
      <c r="K81" s="15" t="s">
        <v>20</v>
      </c>
      <c r="L81" s="18">
        <f>'Raw Data_Individual'!L87/5</f>
        <v>-0.8</v>
      </c>
      <c r="M81" s="15" t="s">
        <v>20</v>
      </c>
      <c r="N81" s="18">
        <f>'Raw Data_Individual'!N87/5</f>
        <v>-0.6</v>
      </c>
      <c r="O81" s="15" t="s">
        <v>20</v>
      </c>
      <c r="P81" s="15" t="s">
        <v>20</v>
      </c>
      <c r="Q81" s="15" t="s">
        <v>20</v>
      </c>
    </row>
    <row r="82" spans="2:21" x14ac:dyDescent="0.25">
      <c r="C82" s="21" t="s">
        <v>40</v>
      </c>
      <c r="D82" s="15" t="s">
        <v>20</v>
      </c>
      <c r="E82" s="18">
        <f>'Raw Data_Individual'!E88/5</f>
        <v>-0.6</v>
      </c>
      <c r="F82" s="15" t="s">
        <v>20</v>
      </c>
      <c r="G82" s="18">
        <f>'Raw Data_Individual'!G88/5</f>
        <v>0.2</v>
      </c>
      <c r="H82" s="18">
        <f>'Raw Data_Individual'!H88/5</f>
        <v>0.8</v>
      </c>
      <c r="I82" s="18">
        <f>'Raw Data_Individual'!I88/5</f>
        <v>-0.2</v>
      </c>
      <c r="J82" s="15" t="s">
        <v>20</v>
      </c>
      <c r="K82" s="15" t="s">
        <v>20</v>
      </c>
      <c r="L82" s="18">
        <f>'Raw Data_Individual'!L88/5</f>
        <v>-0.8</v>
      </c>
      <c r="M82" s="15" t="s">
        <v>20</v>
      </c>
      <c r="N82" s="18">
        <f>'Raw Data_Individual'!N88/5</f>
        <v>0.6</v>
      </c>
      <c r="O82" s="15" t="s">
        <v>20</v>
      </c>
      <c r="P82" s="15" t="s">
        <v>20</v>
      </c>
      <c r="Q82" s="15" t="s">
        <v>20</v>
      </c>
    </row>
    <row r="83" spans="2:21" x14ac:dyDescent="0.25">
      <c r="C83" s="21" t="s">
        <v>41</v>
      </c>
      <c r="D83" s="15" t="s">
        <v>20</v>
      </c>
      <c r="E83" s="18">
        <f>'Raw Data_Individual'!E89/5</f>
        <v>-0.6</v>
      </c>
      <c r="F83" s="15" t="s">
        <v>20</v>
      </c>
      <c r="G83" s="18">
        <f>'Raw Data_Individual'!G89/5</f>
        <v>-0.8</v>
      </c>
      <c r="H83" s="18">
        <f>'Raw Data_Individual'!H89/5</f>
        <v>0.6</v>
      </c>
      <c r="I83" s="18">
        <f>'Raw Data_Individual'!I89/5</f>
        <v>0.4</v>
      </c>
      <c r="J83" s="15" t="s">
        <v>20</v>
      </c>
      <c r="K83" s="15" t="s">
        <v>20</v>
      </c>
      <c r="L83" s="18">
        <f>'Raw Data_Individual'!L89/5</f>
        <v>0.8</v>
      </c>
      <c r="M83" s="15" t="s">
        <v>20</v>
      </c>
      <c r="N83" s="18">
        <f>'Raw Data_Individual'!N89/5</f>
        <v>-0.2</v>
      </c>
      <c r="O83" s="15" t="s">
        <v>20</v>
      </c>
      <c r="P83" s="15" t="s">
        <v>20</v>
      </c>
      <c r="Q83" s="15" t="s">
        <v>20</v>
      </c>
    </row>
    <row r="84" spans="2:21" x14ac:dyDescent="0.25">
      <c r="C84" s="21" t="s">
        <v>44</v>
      </c>
      <c r="D84" s="15" t="s">
        <v>20</v>
      </c>
      <c r="E84" s="18">
        <f>'Raw Data_Individual'!E90/5</f>
        <v>-0.6</v>
      </c>
      <c r="F84" s="15" t="s">
        <v>20</v>
      </c>
      <c r="G84" s="18">
        <f>'Raw Data_Individual'!G90/5</f>
        <v>-0.8</v>
      </c>
      <c r="H84" s="18">
        <f>'Raw Data_Individual'!H90/5</f>
        <v>-0.8</v>
      </c>
      <c r="I84" s="18">
        <f>'Raw Data_Individual'!I90/5</f>
        <v>-0.2</v>
      </c>
      <c r="J84" s="15" t="s">
        <v>20</v>
      </c>
      <c r="K84" s="15" t="s">
        <v>20</v>
      </c>
      <c r="L84" s="18">
        <f>'Raw Data_Individual'!L90/5</f>
        <v>0.8</v>
      </c>
      <c r="M84" s="15" t="s">
        <v>20</v>
      </c>
      <c r="N84" s="18">
        <f>'Raw Data_Individual'!N90/5</f>
        <v>-0.2</v>
      </c>
      <c r="O84" s="15" t="s">
        <v>20</v>
      </c>
      <c r="P84" s="15" t="s">
        <v>20</v>
      </c>
      <c r="Q84" s="15" t="s">
        <v>20</v>
      </c>
    </row>
    <row r="85" spans="2:21" x14ac:dyDescent="0.25">
      <c r="C85" s="21" t="s">
        <v>45</v>
      </c>
      <c r="D85" s="15" t="s">
        <v>20</v>
      </c>
      <c r="E85" s="18">
        <f>'Raw Data_Individual'!E91/5</f>
        <v>-0.6</v>
      </c>
      <c r="F85" s="15" t="s">
        <v>20</v>
      </c>
      <c r="G85" s="18">
        <f>'Raw Data_Individual'!G91/5</f>
        <v>0.2</v>
      </c>
      <c r="H85" s="18">
        <f>'Raw Data_Individual'!H91/5</f>
        <v>-0.8</v>
      </c>
      <c r="I85" s="18">
        <f>'Raw Data_Individual'!I91/5</f>
        <v>-0.4</v>
      </c>
      <c r="J85" s="15" t="s">
        <v>20</v>
      </c>
      <c r="K85" s="15" t="s">
        <v>20</v>
      </c>
      <c r="L85" s="18">
        <f>'Raw Data_Individual'!L91/5</f>
        <v>-0.8</v>
      </c>
      <c r="M85" s="15" t="s">
        <v>20</v>
      </c>
      <c r="N85" s="18">
        <f>'Raw Data_Individual'!N91/5</f>
        <v>-0.4</v>
      </c>
      <c r="O85" s="15" t="s">
        <v>20</v>
      </c>
      <c r="P85" s="15" t="s">
        <v>20</v>
      </c>
      <c r="Q85" s="15" t="s">
        <v>20</v>
      </c>
    </row>
    <row r="86" spans="2:21" x14ac:dyDescent="0.25">
      <c r="C86" s="21" t="s">
        <v>46</v>
      </c>
      <c r="D86" s="15" t="s">
        <v>20</v>
      </c>
      <c r="E86" s="18">
        <f>'Raw Data_Individual'!E92/5</f>
        <v>-0.8</v>
      </c>
      <c r="F86" s="15" t="s">
        <v>20</v>
      </c>
      <c r="G86" s="18">
        <f>'Raw Data_Individual'!G92/5</f>
        <v>-0.6</v>
      </c>
      <c r="H86" s="18">
        <f>'Raw Data_Individual'!H92/5</f>
        <v>0.8</v>
      </c>
      <c r="I86" s="18">
        <f>'Raw Data_Individual'!I92/5</f>
        <v>0.2</v>
      </c>
      <c r="J86" s="15" t="s">
        <v>20</v>
      </c>
      <c r="K86" s="15" t="s">
        <v>20</v>
      </c>
      <c r="L86" s="18">
        <f>'Raw Data_Individual'!L92/5</f>
        <v>-0.8</v>
      </c>
      <c r="M86" s="15" t="s">
        <v>20</v>
      </c>
      <c r="N86" s="18">
        <f>'Raw Data_Individual'!N92/5</f>
        <v>-0.6</v>
      </c>
      <c r="O86" s="15" t="s">
        <v>20</v>
      </c>
      <c r="P86" s="15" t="s">
        <v>20</v>
      </c>
      <c r="Q86" s="15" t="s">
        <v>20</v>
      </c>
    </row>
    <row r="87" spans="2:21" x14ac:dyDescent="0.25">
      <c r="C87" s="21" t="s">
        <v>36</v>
      </c>
      <c r="D87" s="15" t="s">
        <v>20</v>
      </c>
      <c r="E87" s="18">
        <f>'Raw Data_Individual'!E93/5</f>
        <v>-0.8</v>
      </c>
      <c r="F87" s="15" t="s">
        <v>20</v>
      </c>
      <c r="G87" s="18">
        <f>'Raw Data_Individual'!G93/5</f>
        <v>0.6</v>
      </c>
      <c r="H87" s="18">
        <f>'Raw Data_Individual'!H93/5</f>
        <v>-0.8</v>
      </c>
      <c r="I87" s="18">
        <f>'Raw Data_Individual'!I93/5</f>
        <v>0</v>
      </c>
      <c r="J87" s="15" t="s">
        <v>20</v>
      </c>
      <c r="K87" s="15" t="s">
        <v>20</v>
      </c>
      <c r="L87" s="18">
        <f>'Raw Data_Individual'!L93/5</f>
        <v>0</v>
      </c>
      <c r="M87" s="15" t="s">
        <v>20</v>
      </c>
      <c r="N87" s="18">
        <f>'Raw Data_Individual'!N93/5</f>
        <v>-0.6</v>
      </c>
      <c r="O87" s="15" t="s">
        <v>20</v>
      </c>
      <c r="P87" s="15" t="s">
        <v>20</v>
      </c>
      <c r="Q87" s="15" t="s">
        <v>20</v>
      </c>
      <c r="S87" s="20" t="s">
        <v>27</v>
      </c>
      <c r="U87" s="20" t="s">
        <v>28</v>
      </c>
    </row>
    <row r="88" spans="2:21" x14ac:dyDescent="0.25">
      <c r="C88" s="21" t="s">
        <v>55</v>
      </c>
      <c r="D88" s="19" t="s">
        <v>26</v>
      </c>
      <c r="E88" s="40">
        <v>-0.26666666666666672</v>
      </c>
      <c r="F88" s="52" t="s">
        <v>26</v>
      </c>
      <c r="G88" s="40">
        <v>-0.05</v>
      </c>
      <c r="H88" s="40">
        <f t="shared" ref="H88:N88" si="7">AVERAGE(H78:H87)</f>
        <v>-0.14000000000000004</v>
      </c>
      <c r="I88" s="40">
        <v>8.8888888888888892E-2</v>
      </c>
      <c r="J88" s="52" t="s">
        <v>26</v>
      </c>
      <c r="K88" s="52" t="s">
        <v>26</v>
      </c>
      <c r="L88" s="40">
        <v>-0.375</v>
      </c>
      <c r="M88" s="52" t="s">
        <v>26</v>
      </c>
      <c r="N88" s="40">
        <f t="shared" si="7"/>
        <v>-0.26</v>
      </c>
      <c r="O88" s="19" t="s">
        <v>26</v>
      </c>
      <c r="P88" s="19" t="s">
        <v>26</v>
      </c>
      <c r="Q88" s="19" t="s">
        <v>26</v>
      </c>
      <c r="S88" s="40">
        <f>AVERAGE(D88:Q88)</f>
        <v>-0.16712962962962963</v>
      </c>
      <c r="T88" s="53"/>
      <c r="U88" s="40">
        <f>(STDEV(D88:Q88))/(SQRT(COUNT(D88:Q88)))</f>
        <v>6.8737051405625804E-2</v>
      </c>
    </row>
    <row r="89" spans="2:21" x14ac:dyDescent="0.25">
      <c r="C89" s="21" t="s">
        <v>56</v>
      </c>
      <c r="D89" s="19" t="s">
        <v>26</v>
      </c>
      <c r="E89" s="40">
        <v>0.20275875100994065</v>
      </c>
      <c r="F89" s="52" t="s">
        <v>26</v>
      </c>
      <c r="G89" s="40">
        <v>0.20615528128088303</v>
      </c>
      <c r="H89" s="40">
        <f t="shared" ref="H89:N89" si="8">(STDEV(H78:H87))/(SQRT(COUNT(H78:H87)))</f>
        <v>0.23673707872752939</v>
      </c>
      <c r="I89" s="40">
        <v>0.11600340565456167</v>
      </c>
      <c r="J89" s="52" t="s">
        <v>26</v>
      </c>
      <c r="K89" s="52" t="s">
        <v>26</v>
      </c>
      <c r="L89" s="40">
        <v>0.25756413903003994</v>
      </c>
      <c r="M89" s="52" t="s">
        <v>26</v>
      </c>
      <c r="N89" s="40">
        <f t="shared" si="8"/>
        <v>0.15216949614017769</v>
      </c>
      <c r="O89" s="19" t="s">
        <v>26</v>
      </c>
      <c r="P89" s="19" t="s">
        <v>26</v>
      </c>
      <c r="Q89" s="19" t="s">
        <v>26</v>
      </c>
    </row>
    <row r="90" spans="2:21" x14ac:dyDescent="0.25">
      <c r="C90" s="21"/>
      <c r="D90" s="19"/>
      <c r="E90" s="20"/>
      <c r="F90" s="19"/>
      <c r="G90" s="20"/>
      <c r="H90" s="20"/>
      <c r="I90" s="20"/>
      <c r="J90" s="19"/>
      <c r="K90" s="19"/>
      <c r="L90" s="20"/>
      <c r="M90" s="19"/>
      <c r="N90" s="20"/>
      <c r="O90" s="19"/>
      <c r="P90" s="19"/>
      <c r="Q90" s="19"/>
    </row>
    <row r="91" spans="2:21" x14ac:dyDescent="0.25">
      <c r="B91" s="29"/>
      <c r="C91" s="26" t="s">
        <v>35</v>
      </c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</row>
    <row r="92" spans="2:21" x14ac:dyDescent="0.25">
      <c r="C92" s="21" t="s">
        <v>34</v>
      </c>
      <c r="D92" s="23" t="s">
        <v>20</v>
      </c>
      <c r="E92" s="20">
        <v>-25</v>
      </c>
      <c r="F92" s="23" t="s">
        <v>20</v>
      </c>
      <c r="G92" s="20">
        <v>-5</v>
      </c>
      <c r="H92" s="20">
        <v>-17</v>
      </c>
      <c r="I92" s="20">
        <v>13</v>
      </c>
      <c r="J92" s="23" t="s">
        <v>20</v>
      </c>
      <c r="K92" s="23" t="s">
        <v>20</v>
      </c>
      <c r="L92" s="20">
        <v>-16</v>
      </c>
      <c r="M92" s="23" t="s">
        <v>20</v>
      </c>
      <c r="N92" s="20">
        <v>-27</v>
      </c>
      <c r="O92" s="23" t="s">
        <v>20</v>
      </c>
      <c r="P92" s="23" t="s">
        <v>20</v>
      </c>
      <c r="Q92" s="23" t="s">
        <v>20</v>
      </c>
    </row>
    <row r="93" spans="2:21" x14ac:dyDescent="0.25">
      <c r="C93" s="21" t="s">
        <v>51</v>
      </c>
      <c r="D93" s="23" t="s">
        <v>20</v>
      </c>
      <c r="E93" s="40">
        <v>-1.53</v>
      </c>
      <c r="F93" s="38" t="s">
        <v>20</v>
      </c>
      <c r="G93" s="40">
        <v>-0.35199999999999998</v>
      </c>
      <c r="H93" s="40">
        <v>-0.9</v>
      </c>
      <c r="I93" s="40">
        <v>-0.78700000000000003</v>
      </c>
      <c r="J93" s="38" t="s">
        <v>20</v>
      </c>
      <c r="K93" s="38" t="s">
        <v>20</v>
      </c>
      <c r="L93" s="40">
        <v>-1.206</v>
      </c>
      <c r="M93" s="38" t="s">
        <v>20</v>
      </c>
      <c r="N93" s="40">
        <v>-1.43</v>
      </c>
      <c r="O93" s="23" t="s">
        <v>20</v>
      </c>
      <c r="P93" s="23" t="s">
        <v>20</v>
      </c>
      <c r="Q93" s="23" t="s">
        <v>20</v>
      </c>
    </row>
    <row r="94" spans="2:21" x14ac:dyDescent="0.25">
      <c r="C94" s="21" t="s">
        <v>50</v>
      </c>
      <c r="D94" s="23" t="s">
        <v>20</v>
      </c>
      <c r="E94" s="40">
        <f>0.126/2</f>
        <v>6.3E-2</v>
      </c>
      <c r="F94" s="38" t="s">
        <v>20</v>
      </c>
      <c r="G94" s="40">
        <f>0.725/2</f>
        <v>0.36249999999999999</v>
      </c>
      <c r="H94" s="40">
        <f>0.368/2</f>
        <v>0.184</v>
      </c>
      <c r="I94" s="40">
        <f>0.431/2</f>
        <v>0.2155</v>
      </c>
      <c r="J94" s="38" t="s">
        <v>20</v>
      </c>
      <c r="K94" s="38" t="s">
        <v>20</v>
      </c>
      <c r="L94" s="40">
        <f>0.228/2</f>
        <v>0.114</v>
      </c>
      <c r="M94" s="38" t="s">
        <v>20</v>
      </c>
      <c r="N94" s="40">
        <f>0.153/2</f>
        <v>7.6499999999999999E-2</v>
      </c>
      <c r="O94" s="23" t="s">
        <v>20</v>
      </c>
      <c r="P94" s="23" t="s">
        <v>20</v>
      </c>
      <c r="Q94" s="23" t="s">
        <v>20</v>
      </c>
    </row>
    <row r="95" spans="2:21" x14ac:dyDescent="0.25">
      <c r="C95" s="21"/>
      <c r="D95" s="19"/>
      <c r="E95" s="20"/>
      <c r="F95" s="19"/>
      <c r="G95" s="20"/>
      <c r="H95" s="20"/>
      <c r="I95" s="20"/>
      <c r="J95" s="19"/>
      <c r="K95" s="19"/>
      <c r="L95" s="20"/>
      <c r="M95" s="19"/>
      <c r="N95" s="20"/>
      <c r="O95" s="19"/>
      <c r="P95" s="19"/>
      <c r="Q95" s="19"/>
    </row>
    <row r="97" spans="1:21" x14ac:dyDescent="0.25">
      <c r="A97" s="22"/>
      <c r="B97" s="37" t="s">
        <v>11</v>
      </c>
      <c r="C97" s="36" t="s">
        <v>17</v>
      </c>
    </row>
    <row r="99" spans="1:21" x14ac:dyDescent="0.25">
      <c r="C99" s="21" t="s">
        <v>37</v>
      </c>
      <c r="D99" s="1" t="s">
        <v>5</v>
      </c>
      <c r="E99" s="1" t="s">
        <v>6</v>
      </c>
      <c r="F99" s="1" t="s">
        <v>1</v>
      </c>
      <c r="G99" s="1" t="s">
        <v>2</v>
      </c>
      <c r="H99" s="1" t="s">
        <v>3</v>
      </c>
      <c r="I99" s="1" t="s">
        <v>7</v>
      </c>
      <c r="J99" s="1" t="s">
        <v>4</v>
      </c>
      <c r="K99" s="1" t="s">
        <v>8</v>
      </c>
      <c r="L99" s="1" t="s">
        <v>9</v>
      </c>
      <c r="M99" s="1" t="s">
        <v>12</v>
      </c>
      <c r="N99" s="1" t="s">
        <v>10</v>
      </c>
      <c r="O99" s="1" t="s">
        <v>21</v>
      </c>
      <c r="P99" s="1" t="s">
        <v>14</v>
      </c>
      <c r="Q99" s="1" t="s">
        <v>13</v>
      </c>
    </row>
    <row r="100" spans="1:21" x14ac:dyDescent="0.25">
      <c r="C100" s="21" t="s">
        <v>38</v>
      </c>
      <c r="D100" s="15" t="s">
        <v>20</v>
      </c>
      <c r="E100" s="18">
        <f>'Raw Data_Individual'!E108/5</f>
        <v>0.4</v>
      </c>
      <c r="F100" s="15" t="s">
        <v>20</v>
      </c>
      <c r="G100" s="18">
        <f>'Raw Data_Individual'!G108/5</f>
        <v>1</v>
      </c>
      <c r="H100" s="18">
        <f>'Raw Data_Individual'!H108/5</f>
        <v>1</v>
      </c>
      <c r="I100" s="15" t="s">
        <v>20</v>
      </c>
      <c r="J100" s="15" t="s">
        <v>20</v>
      </c>
      <c r="K100" s="15" t="s">
        <v>20</v>
      </c>
      <c r="L100" s="18">
        <f>'Raw Data_Individual'!L108/5</f>
        <v>1</v>
      </c>
      <c r="M100" s="18">
        <f>'Raw Data_Individual'!M108/5</f>
        <v>1</v>
      </c>
      <c r="N100" s="18">
        <f>'Raw Data_Individual'!N108/5</f>
        <v>1</v>
      </c>
      <c r="O100" s="15" t="s">
        <v>20</v>
      </c>
      <c r="P100" s="15" t="s">
        <v>20</v>
      </c>
      <c r="Q100" s="15" t="s">
        <v>20</v>
      </c>
    </row>
    <row r="101" spans="1:21" x14ac:dyDescent="0.25">
      <c r="C101" s="21" t="s">
        <v>39</v>
      </c>
      <c r="D101" s="15" t="s">
        <v>20</v>
      </c>
      <c r="E101" s="18">
        <f>'Raw Data_Individual'!E109/5</f>
        <v>-0.4</v>
      </c>
      <c r="F101" s="15" t="s">
        <v>20</v>
      </c>
      <c r="G101" s="18">
        <f>'Raw Data_Individual'!G109/5</f>
        <v>1</v>
      </c>
      <c r="H101" s="18">
        <f>'Raw Data_Individual'!H109/5</f>
        <v>1</v>
      </c>
      <c r="I101" s="15" t="s">
        <v>20</v>
      </c>
      <c r="J101" s="15" t="s">
        <v>20</v>
      </c>
      <c r="K101" s="15" t="s">
        <v>20</v>
      </c>
      <c r="L101" s="18">
        <f>'Raw Data_Individual'!L109/5</f>
        <v>1</v>
      </c>
      <c r="M101" s="18">
        <f>'Raw Data_Individual'!M109/5</f>
        <v>1</v>
      </c>
      <c r="N101" s="18">
        <f>'Raw Data_Individual'!N109/5</f>
        <v>1</v>
      </c>
      <c r="O101" s="15" t="s">
        <v>20</v>
      </c>
      <c r="P101" s="15" t="s">
        <v>20</v>
      </c>
      <c r="Q101" s="15" t="s">
        <v>20</v>
      </c>
    </row>
    <row r="102" spans="1:21" x14ac:dyDescent="0.25">
      <c r="C102" s="21" t="s">
        <v>43</v>
      </c>
      <c r="D102" s="15" t="s">
        <v>20</v>
      </c>
      <c r="E102" s="18">
        <f>'Raw Data_Individual'!E110/5</f>
        <v>-0.8</v>
      </c>
      <c r="F102" s="15" t="s">
        <v>20</v>
      </c>
      <c r="G102" s="18">
        <f>'Raw Data_Individual'!G110/5</f>
        <v>0.6</v>
      </c>
      <c r="H102" s="18">
        <f>'Raw Data_Individual'!H110/5</f>
        <v>1</v>
      </c>
      <c r="I102" s="15" t="s">
        <v>20</v>
      </c>
      <c r="J102" s="15" t="s">
        <v>20</v>
      </c>
      <c r="K102" s="15" t="s">
        <v>20</v>
      </c>
      <c r="L102" s="18">
        <f>'Raw Data_Individual'!L110/5</f>
        <v>1</v>
      </c>
      <c r="M102" s="18">
        <f>'Raw Data_Individual'!M110/5</f>
        <v>1</v>
      </c>
      <c r="N102" s="18">
        <f>'Raw Data_Individual'!N110/5</f>
        <v>1</v>
      </c>
      <c r="O102" s="15" t="s">
        <v>20</v>
      </c>
      <c r="P102" s="15" t="s">
        <v>20</v>
      </c>
      <c r="Q102" s="15" t="s">
        <v>20</v>
      </c>
    </row>
    <row r="103" spans="1:21" x14ac:dyDescent="0.25">
      <c r="C103" s="21" t="s">
        <v>42</v>
      </c>
      <c r="D103" s="15" t="s">
        <v>20</v>
      </c>
      <c r="E103" s="18">
        <f>'Raw Data_Individual'!E111/5</f>
        <v>-0.6</v>
      </c>
      <c r="F103" s="15" t="s">
        <v>20</v>
      </c>
      <c r="G103" s="18">
        <f>'Raw Data_Individual'!G111/5</f>
        <v>-0.4</v>
      </c>
      <c r="H103" s="18">
        <f>'Raw Data_Individual'!H111/5</f>
        <v>1</v>
      </c>
      <c r="I103" s="15" t="s">
        <v>20</v>
      </c>
      <c r="J103" s="15" t="s">
        <v>20</v>
      </c>
      <c r="K103" s="15" t="s">
        <v>20</v>
      </c>
      <c r="L103" s="18">
        <f>'Raw Data_Individual'!L111/5</f>
        <v>1</v>
      </c>
      <c r="M103" s="18">
        <f>'Raw Data_Individual'!M111/5</f>
        <v>1</v>
      </c>
      <c r="N103" s="18">
        <f>'Raw Data_Individual'!N111/5</f>
        <v>1</v>
      </c>
      <c r="O103" s="15" t="s">
        <v>20</v>
      </c>
      <c r="P103" s="15" t="s">
        <v>20</v>
      </c>
      <c r="Q103" s="15" t="s">
        <v>20</v>
      </c>
    </row>
    <row r="104" spans="1:21" x14ac:dyDescent="0.25">
      <c r="C104" s="21" t="s">
        <v>40</v>
      </c>
      <c r="D104" s="15" t="s">
        <v>20</v>
      </c>
      <c r="E104" s="18">
        <f>'Raw Data_Individual'!E112/5</f>
        <v>-0.4</v>
      </c>
      <c r="F104" s="15" t="s">
        <v>20</v>
      </c>
      <c r="G104" s="18">
        <f>'Raw Data_Individual'!G112/5</f>
        <v>0.4</v>
      </c>
      <c r="H104" s="18">
        <f>'Raw Data_Individual'!H112/5</f>
        <v>1</v>
      </c>
      <c r="I104" s="15" t="s">
        <v>20</v>
      </c>
      <c r="J104" s="15" t="s">
        <v>20</v>
      </c>
      <c r="K104" s="15" t="s">
        <v>20</v>
      </c>
      <c r="L104" s="18">
        <f>'Raw Data_Individual'!L112/5</f>
        <v>1</v>
      </c>
      <c r="M104" s="18">
        <f>'Raw Data_Individual'!M112/5</f>
        <v>1</v>
      </c>
      <c r="N104" s="18">
        <f>'Raw Data_Individual'!N112/5</f>
        <v>1</v>
      </c>
      <c r="O104" s="15" t="s">
        <v>20</v>
      </c>
      <c r="P104" s="15" t="s">
        <v>20</v>
      </c>
      <c r="Q104" s="15" t="s">
        <v>20</v>
      </c>
    </row>
    <row r="105" spans="1:21" x14ac:dyDescent="0.25">
      <c r="C105" s="21" t="s">
        <v>41</v>
      </c>
      <c r="D105" s="15" t="s">
        <v>20</v>
      </c>
      <c r="E105" s="18">
        <f>'Raw Data_Individual'!E113/5</f>
        <v>-0.6</v>
      </c>
      <c r="F105" s="15" t="s">
        <v>20</v>
      </c>
      <c r="G105" s="18">
        <f>'Raw Data_Individual'!G113/5</f>
        <v>-0.4</v>
      </c>
      <c r="H105" s="18">
        <f>'Raw Data_Individual'!H113/5</f>
        <v>0.6</v>
      </c>
      <c r="I105" s="15" t="s">
        <v>20</v>
      </c>
      <c r="J105" s="15" t="s">
        <v>20</v>
      </c>
      <c r="K105" s="15" t="s">
        <v>20</v>
      </c>
      <c r="L105" s="18">
        <f>'Raw Data_Individual'!L113/5</f>
        <v>1</v>
      </c>
      <c r="M105" s="18">
        <f>'Raw Data_Individual'!M113/5</f>
        <v>-0.8</v>
      </c>
      <c r="N105" s="18">
        <f>'Raw Data_Individual'!N113/5</f>
        <v>1</v>
      </c>
      <c r="O105" s="15" t="s">
        <v>20</v>
      </c>
      <c r="P105" s="15" t="s">
        <v>20</v>
      </c>
      <c r="Q105" s="15" t="s">
        <v>20</v>
      </c>
    </row>
    <row r="106" spans="1:21" x14ac:dyDescent="0.25">
      <c r="C106" s="21" t="s">
        <v>44</v>
      </c>
      <c r="D106" s="15" t="s">
        <v>20</v>
      </c>
      <c r="E106" s="18">
        <f>'Raw Data_Individual'!E114/5</f>
        <v>-0.6</v>
      </c>
      <c r="F106" s="15" t="s">
        <v>20</v>
      </c>
      <c r="G106" s="18">
        <f>'Raw Data_Individual'!G114/5</f>
        <v>0</v>
      </c>
      <c r="H106" s="18">
        <f>'Raw Data_Individual'!H114/5</f>
        <v>-0.6</v>
      </c>
      <c r="I106" s="15" t="s">
        <v>20</v>
      </c>
      <c r="J106" s="15" t="s">
        <v>20</v>
      </c>
      <c r="K106" s="15" t="s">
        <v>20</v>
      </c>
      <c r="L106" s="18">
        <f>'Raw Data_Individual'!L114/5</f>
        <v>0.8</v>
      </c>
      <c r="M106" s="18">
        <f>'Raw Data_Individual'!M114/5</f>
        <v>1</v>
      </c>
      <c r="N106" s="18">
        <f>'Raw Data_Individual'!N114/5</f>
        <v>1</v>
      </c>
      <c r="O106" s="15" t="s">
        <v>20</v>
      </c>
      <c r="P106" s="15" t="s">
        <v>20</v>
      </c>
      <c r="Q106" s="15" t="s">
        <v>20</v>
      </c>
    </row>
    <row r="107" spans="1:21" x14ac:dyDescent="0.25">
      <c r="C107" s="21" t="s">
        <v>45</v>
      </c>
      <c r="D107" s="15" t="s">
        <v>20</v>
      </c>
      <c r="E107" s="18">
        <f>'Raw Data_Individual'!E115/5</f>
        <v>-0.8</v>
      </c>
      <c r="F107" s="15" t="s">
        <v>20</v>
      </c>
      <c r="G107" s="18">
        <f>'Raw Data_Individual'!G115/5</f>
        <v>-0.2</v>
      </c>
      <c r="H107" s="18">
        <f>'Raw Data_Individual'!H115/5</f>
        <v>-0.4</v>
      </c>
      <c r="I107" s="15" t="s">
        <v>20</v>
      </c>
      <c r="J107" s="15" t="s">
        <v>20</v>
      </c>
      <c r="K107" s="15" t="s">
        <v>20</v>
      </c>
      <c r="L107" s="18">
        <f>'Raw Data_Individual'!L115/5</f>
        <v>0.8</v>
      </c>
      <c r="M107" s="18">
        <f>'Raw Data_Individual'!M115/5</f>
        <v>0.6</v>
      </c>
      <c r="N107" s="18">
        <f>'Raw Data_Individual'!N115/5</f>
        <v>1</v>
      </c>
      <c r="O107" s="15" t="s">
        <v>20</v>
      </c>
      <c r="P107" s="15" t="s">
        <v>20</v>
      </c>
      <c r="Q107" s="15" t="s">
        <v>20</v>
      </c>
    </row>
    <row r="108" spans="1:21" x14ac:dyDescent="0.25">
      <c r="C108" s="21" t="s">
        <v>46</v>
      </c>
      <c r="D108" s="15" t="s">
        <v>20</v>
      </c>
      <c r="E108" s="18">
        <f>'Raw Data_Individual'!E116/5</f>
        <v>0.8</v>
      </c>
      <c r="F108" s="15" t="s">
        <v>20</v>
      </c>
      <c r="G108" s="18">
        <f>'Raw Data_Individual'!G116/5</f>
        <v>-0.4</v>
      </c>
      <c r="H108" s="18">
        <f>'Raw Data_Individual'!H116/5</f>
        <v>0</v>
      </c>
      <c r="I108" s="15" t="s">
        <v>20</v>
      </c>
      <c r="J108" s="15" t="s">
        <v>20</v>
      </c>
      <c r="K108" s="15" t="s">
        <v>20</v>
      </c>
      <c r="L108" s="18">
        <f>'Raw Data_Individual'!L116/5</f>
        <v>-0.6</v>
      </c>
      <c r="M108" s="18">
        <f>'Raw Data_Individual'!M116/5</f>
        <v>1</v>
      </c>
      <c r="N108" s="18">
        <f>'Raw Data_Individual'!N116/5</f>
        <v>1</v>
      </c>
      <c r="O108" s="15" t="s">
        <v>20</v>
      </c>
      <c r="P108" s="15" t="s">
        <v>20</v>
      </c>
      <c r="Q108" s="15" t="s">
        <v>20</v>
      </c>
    </row>
    <row r="109" spans="1:21" x14ac:dyDescent="0.25">
      <c r="C109" s="21" t="s">
        <v>36</v>
      </c>
      <c r="D109" s="15" t="s">
        <v>20</v>
      </c>
      <c r="E109" s="18">
        <f>'Raw Data_Individual'!E117/5</f>
        <v>0.6</v>
      </c>
      <c r="F109" s="15" t="s">
        <v>20</v>
      </c>
      <c r="G109" s="18">
        <f>'Raw Data_Individual'!G117/5</f>
        <v>0</v>
      </c>
      <c r="H109" s="18">
        <f>'Raw Data_Individual'!H117/5</f>
        <v>0.6</v>
      </c>
      <c r="I109" s="15" t="s">
        <v>20</v>
      </c>
      <c r="J109" s="15" t="s">
        <v>20</v>
      </c>
      <c r="K109" s="15" t="s">
        <v>20</v>
      </c>
      <c r="L109" s="18">
        <f>'Raw Data_Individual'!L117/5</f>
        <v>0.6</v>
      </c>
      <c r="M109" s="18">
        <f>'Raw Data_Individual'!M117/5</f>
        <v>1</v>
      </c>
      <c r="N109" s="18">
        <f>'Raw Data_Individual'!N117/5</f>
        <v>1</v>
      </c>
      <c r="O109" s="15" t="s">
        <v>20</v>
      </c>
      <c r="P109" s="15" t="s">
        <v>20</v>
      </c>
      <c r="Q109" s="15" t="s">
        <v>20</v>
      </c>
      <c r="S109" s="20" t="s">
        <v>27</v>
      </c>
      <c r="U109" s="20" t="s">
        <v>28</v>
      </c>
    </row>
    <row r="110" spans="1:21" x14ac:dyDescent="0.25">
      <c r="C110" s="21" t="s">
        <v>55</v>
      </c>
      <c r="D110" s="19" t="s">
        <v>26</v>
      </c>
      <c r="E110" s="40">
        <f t="shared" ref="E110:N110" si="9">AVERAGE(E100:E109)</f>
        <v>-0.24</v>
      </c>
      <c r="F110" s="52" t="s">
        <v>26</v>
      </c>
      <c r="G110" s="40">
        <v>0.2</v>
      </c>
      <c r="H110" s="40">
        <v>0.57777777777777772</v>
      </c>
      <c r="I110" s="52" t="s">
        <v>26</v>
      </c>
      <c r="J110" s="52" t="s">
        <v>26</v>
      </c>
      <c r="K110" s="52" t="s">
        <v>26</v>
      </c>
      <c r="L110" s="40">
        <f t="shared" si="9"/>
        <v>0.76</v>
      </c>
      <c r="M110" s="40">
        <f t="shared" si="9"/>
        <v>0.78</v>
      </c>
      <c r="N110" s="40">
        <f t="shared" si="9"/>
        <v>1</v>
      </c>
      <c r="O110" s="52" t="s">
        <v>26</v>
      </c>
      <c r="P110" s="52" t="s">
        <v>26</v>
      </c>
      <c r="Q110" s="52" t="s">
        <v>26</v>
      </c>
      <c r="R110" s="40"/>
      <c r="S110" s="40">
        <f>AVERAGE(D110:Q110)</f>
        <v>0.51296296296296295</v>
      </c>
      <c r="T110" s="53"/>
      <c r="U110" s="40">
        <f>(STDEV(D110:Q110))/(SQRT(COUNT(D110:Q110)))</f>
        <v>0.18606819110775624</v>
      </c>
    </row>
    <row r="111" spans="1:21" x14ac:dyDescent="0.25">
      <c r="C111" s="21" t="s">
        <v>56</v>
      </c>
      <c r="D111" s="19" t="s">
        <v>26</v>
      </c>
      <c r="E111" s="40">
        <f t="shared" ref="E111:N111" si="10">(STDEV(E100:E109))/(SQRT(COUNT(E100:E109)))</f>
        <v>0.19043809142780932</v>
      </c>
      <c r="F111" s="52" t="s">
        <v>26</v>
      </c>
      <c r="G111" s="40">
        <v>0.22038926600773584</v>
      </c>
      <c r="H111" s="40">
        <v>0.21198648920376575</v>
      </c>
      <c r="I111" s="52" t="s">
        <v>26</v>
      </c>
      <c r="J111" s="52" t="s">
        <v>26</v>
      </c>
      <c r="K111" s="52" t="s">
        <v>26</v>
      </c>
      <c r="L111" s="40">
        <f t="shared" si="10"/>
        <v>0.15719768163402134</v>
      </c>
      <c r="M111" s="40">
        <f t="shared" si="10"/>
        <v>0.18</v>
      </c>
      <c r="N111" s="40">
        <f t="shared" si="10"/>
        <v>0</v>
      </c>
      <c r="O111" s="52" t="s">
        <v>26</v>
      </c>
      <c r="P111" s="52" t="s">
        <v>26</v>
      </c>
      <c r="Q111" s="52" t="s">
        <v>26</v>
      </c>
      <c r="R111" s="40"/>
      <c r="S111" s="53"/>
      <c r="T111" s="53"/>
      <c r="U111" s="53"/>
    </row>
    <row r="112" spans="1:21" x14ac:dyDescent="0.25">
      <c r="C112" s="21"/>
      <c r="D112" s="19"/>
      <c r="E112" s="20"/>
      <c r="F112" s="19"/>
      <c r="G112" s="20"/>
      <c r="H112" s="20"/>
      <c r="I112" s="19"/>
      <c r="J112" s="19"/>
      <c r="K112" s="19"/>
      <c r="L112" s="20"/>
      <c r="M112" s="20"/>
      <c r="N112" s="20"/>
      <c r="O112" s="19"/>
      <c r="P112" s="19"/>
      <c r="Q112" s="19"/>
    </row>
    <row r="113" spans="1:17" x14ac:dyDescent="0.25">
      <c r="B113" s="29"/>
      <c r="C113" s="26" t="s">
        <v>35</v>
      </c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</row>
    <row r="114" spans="1:17" x14ac:dyDescent="0.25">
      <c r="C114" s="21" t="s">
        <v>34</v>
      </c>
      <c r="D114" s="23" t="s">
        <v>20</v>
      </c>
      <c r="E114" s="20">
        <v>-22</v>
      </c>
      <c r="F114" s="23" t="s">
        <v>20</v>
      </c>
      <c r="G114" s="20">
        <v>13</v>
      </c>
      <c r="H114" s="20">
        <v>37</v>
      </c>
      <c r="I114" s="23" t="s">
        <v>20</v>
      </c>
      <c r="J114" s="23" t="s">
        <v>20</v>
      </c>
      <c r="K114" s="23" t="s">
        <v>20</v>
      </c>
      <c r="L114" s="20">
        <v>52</v>
      </c>
      <c r="M114" s="20">
        <v>51</v>
      </c>
      <c r="N114" s="20">
        <v>55</v>
      </c>
      <c r="O114" s="23" t="s">
        <v>20</v>
      </c>
      <c r="P114" s="23" t="s">
        <v>20</v>
      </c>
      <c r="Q114" s="23" t="s">
        <v>20</v>
      </c>
    </row>
    <row r="115" spans="1:17" x14ac:dyDescent="0.25">
      <c r="C115" s="21" t="s">
        <v>51</v>
      </c>
      <c r="D115" s="23" t="s">
        <v>20</v>
      </c>
      <c r="E115" s="40">
        <v>-1.135</v>
      </c>
      <c r="F115" s="38" t="s">
        <v>20</v>
      </c>
      <c r="G115" s="40">
        <v>-0.92300000000000004</v>
      </c>
      <c r="H115" s="40">
        <v>-2.2389999999999999</v>
      </c>
      <c r="I115" s="38" t="s">
        <v>20</v>
      </c>
      <c r="J115" s="38" t="s">
        <v>20</v>
      </c>
      <c r="K115" s="38" t="s">
        <v>20</v>
      </c>
      <c r="L115" s="40">
        <v>-2.7160000000000002</v>
      </c>
      <c r="M115" s="40">
        <v>-2.754</v>
      </c>
      <c r="N115" s="40">
        <v>-3.1619999999999999</v>
      </c>
      <c r="O115" s="23" t="s">
        <v>20</v>
      </c>
      <c r="P115" s="23" t="s">
        <v>20</v>
      </c>
      <c r="Q115" s="23" t="s">
        <v>20</v>
      </c>
    </row>
    <row r="116" spans="1:17" x14ac:dyDescent="0.25">
      <c r="C116" s="21" t="s">
        <v>50</v>
      </c>
      <c r="D116" s="23" t="s">
        <v>20</v>
      </c>
      <c r="E116" s="40">
        <f>0.257/2</f>
        <v>0.1285</v>
      </c>
      <c r="F116" s="38" t="s">
        <v>20</v>
      </c>
      <c r="G116" s="40">
        <f>0.356/2</f>
        <v>0.17799999999999999</v>
      </c>
      <c r="H116" s="45">
        <f>0.025/2</f>
        <v>1.2500000000000001E-2</v>
      </c>
      <c r="I116" s="38" t="s">
        <v>20</v>
      </c>
      <c r="J116" s="38" t="s">
        <v>20</v>
      </c>
      <c r="K116" s="38" t="s">
        <v>20</v>
      </c>
      <c r="L116" s="45">
        <f>0.007/2</f>
        <v>3.5000000000000001E-3</v>
      </c>
      <c r="M116" s="45">
        <f>0.006/2</f>
        <v>3.0000000000000001E-3</v>
      </c>
      <c r="N116" s="45">
        <f>0.002/2</f>
        <v>1E-3</v>
      </c>
      <c r="O116" s="23" t="s">
        <v>20</v>
      </c>
      <c r="P116" s="23" t="s">
        <v>20</v>
      </c>
      <c r="Q116" s="23" t="s">
        <v>20</v>
      </c>
    </row>
    <row r="117" spans="1:17" x14ac:dyDescent="0.25">
      <c r="C117" s="21"/>
      <c r="D117" s="19"/>
      <c r="E117" s="20"/>
      <c r="F117" s="19"/>
      <c r="G117" s="20"/>
      <c r="H117" s="20"/>
      <c r="I117" s="19"/>
      <c r="J117" s="19"/>
      <c r="K117" s="19"/>
      <c r="L117" s="20"/>
      <c r="M117" s="20"/>
      <c r="N117" s="20"/>
      <c r="O117" s="19"/>
      <c r="P117" s="19"/>
      <c r="Q117" s="19"/>
    </row>
    <row r="119" spans="1:17" x14ac:dyDescent="0.25">
      <c r="A119" s="22"/>
      <c r="B119" s="37" t="s">
        <v>11</v>
      </c>
      <c r="C119" s="14" t="s">
        <v>18</v>
      </c>
    </row>
    <row r="121" spans="1:17" x14ac:dyDescent="0.25">
      <c r="C121" s="21" t="s">
        <v>37</v>
      </c>
      <c r="D121" s="1" t="s">
        <v>5</v>
      </c>
      <c r="E121" s="1" t="s">
        <v>6</v>
      </c>
      <c r="F121" s="1" t="s">
        <v>1</v>
      </c>
      <c r="G121" s="1" t="s">
        <v>2</v>
      </c>
      <c r="H121" s="1" t="s">
        <v>3</v>
      </c>
      <c r="I121" s="1" t="s">
        <v>7</v>
      </c>
      <c r="J121" s="1" t="s">
        <v>4</v>
      </c>
      <c r="K121" s="1" t="s">
        <v>8</v>
      </c>
      <c r="L121" s="1" t="s">
        <v>9</v>
      </c>
      <c r="M121" s="1" t="s">
        <v>12</v>
      </c>
      <c r="N121" s="1" t="s">
        <v>10</v>
      </c>
      <c r="O121" s="1" t="s">
        <v>21</v>
      </c>
      <c r="P121" s="1" t="s">
        <v>14</v>
      </c>
      <c r="Q121" s="1" t="s">
        <v>13</v>
      </c>
    </row>
    <row r="122" spans="1:17" x14ac:dyDescent="0.25">
      <c r="C122" s="21" t="s">
        <v>38</v>
      </c>
      <c r="D122" s="15" t="s">
        <v>20</v>
      </c>
      <c r="E122" s="18">
        <f>'Raw Data_Individual'!E132/5</f>
        <v>-0.6</v>
      </c>
      <c r="F122" s="15" t="s">
        <v>20</v>
      </c>
      <c r="G122" s="18">
        <f>'Raw Data_Individual'!G132/5</f>
        <v>-1</v>
      </c>
      <c r="H122" s="18">
        <f>'Raw Data_Individual'!H132/5</f>
        <v>0.6</v>
      </c>
      <c r="I122" s="15" t="s">
        <v>20</v>
      </c>
      <c r="J122" s="15" t="s">
        <v>20</v>
      </c>
      <c r="K122" s="15" t="s">
        <v>20</v>
      </c>
      <c r="L122" s="18">
        <f>'Raw Data_Individual'!L132/5</f>
        <v>0.8</v>
      </c>
      <c r="M122" s="18">
        <f>'Raw Data_Individual'!M132/5</f>
        <v>0.6</v>
      </c>
      <c r="N122" s="18">
        <f>'Raw Data_Individual'!N132/5</f>
        <v>0.6</v>
      </c>
      <c r="O122" s="15" t="s">
        <v>20</v>
      </c>
      <c r="P122" s="15" t="s">
        <v>20</v>
      </c>
      <c r="Q122" s="15" t="s">
        <v>20</v>
      </c>
    </row>
    <row r="123" spans="1:17" x14ac:dyDescent="0.25">
      <c r="C123" s="21" t="s">
        <v>39</v>
      </c>
      <c r="D123" s="15" t="s">
        <v>20</v>
      </c>
      <c r="E123" s="18">
        <f>'Raw Data_Individual'!E133/5</f>
        <v>-0.6</v>
      </c>
      <c r="F123" s="15" t="s">
        <v>20</v>
      </c>
      <c r="G123" s="18">
        <f>'Raw Data_Individual'!G133/5</f>
        <v>-0.6</v>
      </c>
      <c r="H123" s="18">
        <f>'Raw Data_Individual'!H133/5</f>
        <v>0.8</v>
      </c>
      <c r="I123" s="15" t="s">
        <v>20</v>
      </c>
      <c r="J123" s="15" t="s">
        <v>20</v>
      </c>
      <c r="K123" s="15" t="s">
        <v>20</v>
      </c>
      <c r="L123" s="18">
        <f>'Raw Data_Individual'!L133/5</f>
        <v>-0.6</v>
      </c>
      <c r="M123" s="18">
        <f>'Raw Data_Individual'!M133/5</f>
        <v>-0.2</v>
      </c>
      <c r="N123" s="18">
        <f>'Raw Data_Individual'!N133/5</f>
        <v>0</v>
      </c>
      <c r="O123" s="15" t="s">
        <v>20</v>
      </c>
      <c r="P123" s="15" t="s">
        <v>20</v>
      </c>
      <c r="Q123" s="15" t="s">
        <v>20</v>
      </c>
    </row>
    <row r="124" spans="1:17" x14ac:dyDescent="0.25">
      <c r="C124" s="21" t="s">
        <v>43</v>
      </c>
      <c r="D124" s="15" t="s">
        <v>20</v>
      </c>
      <c r="E124" s="18">
        <f>'Raw Data_Individual'!E134/5</f>
        <v>-0.8</v>
      </c>
      <c r="F124" s="15" t="s">
        <v>20</v>
      </c>
      <c r="G124" s="18">
        <f>'Raw Data_Individual'!G134/5</f>
        <v>-0.4</v>
      </c>
      <c r="H124" s="18">
        <f>'Raw Data_Individual'!H134/5</f>
        <v>-0.6</v>
      </c>
      <c r="I124" s="15" t="s">
        <v>20</v>
      </c>
      <c r="J124" s="15" t="s">
        <v>20</v>
      </c>
      <c r="K124" s="15" t="s">
        <v>20</v>
      </c>
      <c r="L124" s="18">
        <f>'Raw Data_Individual'!L134/5</f>
        <v>1</v>
      </c>
      <c r="M124" s="18">
        <f>'Raw Data_Individual'!M134/5</f>
        <v>0</v>
      </c>
      <c r="N124" s="18">
        <f>'Raw Data_Individual'!N134/5</f>
        <v>0</v>
      </c>
      <c r="O124" s="15" t="s">
        <v>20</v>
      </c>
      <c r="P124" s="15" t="s">
        <v>20</v>
      </c>
      <c r="Q124" s="15" t="s">
        <v>20</v>
      </c>
    </row>
    <row r="125" spans="1:17" x14ac:dyDescent="0.25">
      <c r="C125" s="21" t="s">
        <v>42</v>
      </c>
      <c r="D125" s="15" t="s">
        <v>20</v>
      </c>
      <c r="E125" s="18">
        <f>'Raw Data_Individual'!E135/5</f>
        <v>0.6</v>
      </c>
      <c r="F125" s="15" t="s">
        <v>20</v>
      </c>
      <c r="G125" s="18">
        <f>'Raw Data_Individual'!G135/5</f>
        <v>-0.2</v>
      </c>
      <c r="H125" s="18">
        <f>'Raw Data_Individual'!H135/5</f>
        <v>0.6</v>
      </c>
      <c r="I125" s="15" t="s">
        <v>20</v>
      </c>
      <c r="J125" s="15" t="s">
        <v>20</v>
      </c>
      <c r="K125" s="15" t="s">
        <v>20</v>
      </c>
      <c r="L125" s="18">
        <f>'Raw Data_Individual'!L135/5</f>
        <v>0.8</v>
      </c>
      <c r="M125" s="18">
        <f>'Raw Data_Individual'!M135/5</f>
        <v>0.2</v>
      </c>
      <c r="N125" s="18">
        <f>'Raw Data_Individual'!N135/5</f>
        <v>0</v>
      </c>
      <c r="O125" s="15" t="s">
        <v>20</v>
      </c>
      <c r="P125" s="15" t="s">
        <v>20</v>
      </c>
      <c r="Q125" s="15" t="s">
        <v>20</v>
      </c>
    </row>
    <row r="126" spans="1:17" x14ac:dyDescent="0.25">
      <c r="C126" s="21" t="s">
        <v>40</v>
      </c>
      <c r="D126" s="15" t="s">
        <v>20</v>
      </c>
      <c r="E126" s="18">
        <f>'Raw Data_Individual'!E136/5</f>
        <v>-0.4</v>
      </c>
      <c r="F126" s="15" t="s">
        <v>20</v>
      </c>
      <c r="G126" s="18">
        <f>'Raw Data_Individual'!G136/5</f>
        <v>0</v>
      </c>
      <c r="H126" s="18">
        <f>'Raw Data_Individual'!H136/5</f>
        <v>0.4</v>
      </c>
      <c r="I126" s="15" t="s">
        <v>20</v>
      </c>
      <c r="J126" s="15" t="s">
        <v>20</v>
      </c>
      <c r="K126" s="15" t="s">
        <v>20</v>
      </c>
      <c r="L126" s="18">
        <f>'Raw Data_Individual'!L136/5</f>
        <v>0</v>
      </c>
      <c r="M126" s="18">
        <f>'Raw Data_Individual'!M136/5</f>
        <v>-0.2</v>
      </c>
      <c r="N126" s="18">
        <f>'Raw Data_Individual'!N136/5</f>
        <v>0</v>
      </c>
      <c r="O126" s="15" t="s">
        <v>20</v>
      </c>
      <c r="P126" s="15" t="s">
        <v>20</v>
      </c>
      <c r="Q126" s="15" t="s">
        <v>20</v>
      </c>
    </row>
    <row r="127" spans="1:17" x14ac:dyDescent="0.25">
      <c r="C127" s="21" t="s">
        <v>41</v>
      </c>
      <c r="D127" s="15" t="s">
        <v>20</v>
      </c>
      <c r="E127" s="18">
        <f>'Raw Data_Individual'!E137/5</f>
        <v>0.6</v>
      </c>
      <c r="F127" s="15" t="s">
        <v>20</v>
      </c>
      <c r="G127" s="18">
        <f>'Raw Data_Individual'!G137/5</f>
        <v>0.4</v>
      </c>
      <c r="H127" s="18">
        <f>'Raw Data_Individual'!H137/5</f>
        <v>0.6</v>
      </c>
      <c r="I127" s="15" t="s">
        <v>20</v>
      </c>
      <c r="J127" s="15" t="s">
        <v>20</v>
      </c>
      <c r="K127" s="15" t="s">
        <v>20</v>
      </c>
      <c r="L127" s="18">
        <f>'Raw Data_Individual'!L137/5</f>
        <v>-0.6</v>
      </c>
      <c r="M127" s="18">
        <f>'Raw Data_Individual'!M137/5</f>
        <v>0.4</v>
      </c>
      <c r="N127" s="18">
        <f>'Raw Data_Individual'!N137/5</f>
        <v>1</v>
      </c>
      <c r="O127" s="15" t="s">
        <v>20</v>
      </c>
      <c r="P127" s="15" t="s">
        <v>20</v>
      </c>
      <c r="Q127" s="15" t="s">
        <v>20</v>
      </c>
    </row>
    <row r="128" spans="1:17" x14ac:dyDescent="0.25">
      <c r="C128" s="21" t="s">
        <v>44</v>
      </c>
      <c r="D128" s="15" t="s">
        <v>20</v>
      </c>
      <c r="E128" s="18">
        <f>'Raw Data_Individual'!E138/5</f>
        <v>0.6</v>
      </c>
      <c r="F128" s="15" t="s">
        <v>20</v>
      </c>
      <c r="G128" s="18">
        <f>'Raw Data_Individual'!G138/5</f>
        <v>-0.2</v>
      </c>
      <c r="H128" s="18">
        <f>'Raw Data_Individual'!H138/5</f>
        <v>-0.8</v>
      </c>
      <c r="I128" s="15" t="s">
        <v>20</v>
      </c>
      <c r="J128" s="15" t="s">
        <v>20</v>
      </c>
      <c r="K128" s="15" t="s">
        <v>20</v>
      </c>
      <c r="L128" s="18">
        <f>'Raw Data_Individual'!L138/5</f>
        <v>0.8</v>
      </c>
      <c r="M128" s="18">
        <f>'Raw Data_Individual'!M138/5</f>
        <v>0.4</v>
      </c>
      <c r="N128" s="18">
        <f>'Raw Data_Individual'!N138/5</f>
        <v>1</v>
      </c>
      <c r="O128" s="15" t="s">
        <v>20</v>
      </c>
      <c r="P128" s="15" t="s">
        <v>20</v>
      </c>
      <c r="Q128" s="15" t="s">
        <v>20</v>
      </c>
    </row>
    <row r="129" spans="1:21" x14ac:dyDescent="0.25">
      <c r="C129" s="21" t="s">
        <v>45</v>
      </c>
      <c r="D129" s="15" t="s">
        <v>20</v>
      </c>
      <c r="E129" s="18">
        <f>'Raw Data_Individual'!E139/5</f>
        <v>-0.6</v>
      </c>
      <c r="F129" s="15" t="s">
        <v>20</v>
      </c>
      <c r="G129" s="18">
        <f>'Raw Data_Individual'!G139/5</f>
        <v>-0.4</v>
      </c>
      <c r="H129" s="18">
        <f>'Raw Data_Individual'!H139/5</f>
        <v>-0.6</v>
      </c>
      <c r="I129" s="15" t="s">
        <v>20</v>
      </c>
      <c r="J129" s="15" t="s">
        <v>20</v>
      </c>
      <c r="K129" s="15" t="s">
        <v>20</v>
      </c>
      <c r="L129" s="18">
        <f>'Raw Data_Individual'!L139/5</f>
        <v>0.8</v>
      </c>
      <c r="M129" s="18">
        <f>'Raw Data_Individual'!M139/5</f>
        <v>0.4</v>
      </c>
      <c r="N129" s="18">
        <f>'Raw Data_Individual'!N139/5</f>
        <v>1</v>
      </c>
      <c r="O129" s="15" t="s">
        <v>20</v>
      </c>
      <c r="P129" s="15" t="s">
        <v>20</v>
      </c>
      <c r="Q129" s="15" t="s">
        <v>20</v>
      </c>
    </row>
    <row r="130" spans="1:21" x14ac:dyDescent="0.25">
      <c r="C130" s="21" t="s">
        <v>46</v>
      </c>
      <c r="D130" s="15" t="s">
        <v>20</v>
      </c>
      <c r="E130" s="18">
        <f>'Raw Data_Individual'!E140/5</f>
        <v>-0.6</v>
      </c>
      <c r="F130" s="15" t="s">
        <v>20</v>
      </c>
      <c r="G130" s="18">
        <f>'Raw Data_Individual'!G140/5</f>
        <v>0.4</v>
      </c>
      <c r="H130" s="18">
        <f>'Raw Data_Individual'!H140/5</f>
        <v>0.6</v>
      </c>
      <c r="I130" s="15" t="s">
        <v>20</v>
      </c>
      <c r="J130" s="15" t="s">
        <v>20</v>
      </c>
      <c r="K130" s="15" t="s">
        <v>20</v>
      </c>
      <c r="L130" s="18">
        <f>'Raw Data_Individual'!L140/5</f>
        <v>0.6</v>
      </c>
      <c r="M130" s="18">
        <f>'Raw Data_Individual'!M140/5</f>
        <v>-0.2</v>
      </c>
      <c r="N130" s="18">
        <f>'Raw Data_Individual'!N140/5</f>
        <v>0</v>
      </c>
      <c r="O130" s="15" t="s">
        <v>20</v>
      </c>
      <c r="P130" s="15" t="s">
        <v>20</v>
      </c>
      <c r="Q130" s="15" t="s">
        <v>20</v>
      </c>
    </row>
    <row r="131" spans="1:21" x14ac:dyDescent="0.25">
      <c r="C131" s="21" t="s">
        <v>36</v>
      </c>
      <c r="D131" s="15" t="s">
        <v>20</v>
      </c>
      <c r="E131" s="18">
        <f>'Raw Data_Individual'!E141/5</f>
        <v>-0.6</v>
      </c>
      <c r="F131" s="15" t="s">
        <v>20</v>
      </c>
      <c r="G131" s="18">
        <f>'Raw Data_Individual'!G141/5</f>
        <v>-0.6</v>
      </c>
      <c r="H131" s="18">
        <f>'Raw Data_Individual'!H141/5</f>
        <v>-0.6</v>
      </c>
      <c r="I131" s="15" t="s">
        <v>20</v>
      </c>
      <c r="J131" s="15" t="s">
        <v>20</v>
      </c>
      <c r="K131" s="15" t="s">
        <v>20</v>
      </c>
      <c r="L131" s="18">
        <f>'Raw Data_Individual'!L141/5</f>
        <v>0.8</v>
      </c>
      <c r="M131" s="18">
        <f>'Raw Data_Individual'!M141/5</f>
        <v>0.2</v>
      </c>
      <c r="N131" s="18">
        <f>'Raw Data_Individual'!N141/5</f>
        <v>1</v>
      </c>
      <c r="O131" s="15" t="s">
        <v>20</v>
      </c>
      <c r="P131" s="15" t="s">
        <v>20</v>
      </c>
      <c r="Q131" s="15" t="s">
        <v>20</v>
      </c>
      <c r="S131" s="20" t="s">
        <v>27</v>
      </c>
      <c r="U131" s="20" t="s">
        <v>28</v>
      </c>
    </row>
    <row r="132" spans="1:21" x14ac:dyDescent="0.25">
      <c r="C132" s="21" t="s">
        <v>55</v>
      </c>
      <c r="D132" s="19" t="s">
        <v>26</v>
      </c>
      <c r="E132" s="40">
        <f t="shared" ref="E132:H132" si="11">AVERAGE(E122:E131)</f>
        <v>-0.24</v>
      </c>
      <c r="F132" s="19" t="s">
        <v>26</v>
      </c>
      <c r="G132" s="40">
        <v>-0.28888888888888897</v>
      </c>
      <c r="H132" s="40">
        <f t="shared" si="11"/>
        <v>9.9999999999999992E-2</v>
      </c>
      <c r="I132" s="19" t="s">
        <v>26</v>
      </c>
      <c r="J132" s="19" t="s">
        <v>26</v>
      </c>
      <c r="K132" s="19" t="s">
        <v>26</v>
      </c>
      <c r="L132" s="40">
        <v>0.48888888888888893</v>
      </c>
      <c r="M132" s="40">
        <v>0.17777777777777778</v>
      </c>
      <c r="N132" s="40">
        <v>0.91999999999999993</v>
      </c>
      <c r="O132" s="19" t="s">
        <v>26</v>
      </c>
      <c r="P132" s="19" t="s">
        <v>26</v>
      </c>
      <c r="Q132" s="19" t="s">
        <v>26</v>
      </c>
      <c r="S132" s="40">
        <f>AVERAGE(D132:Q132)</f>
        <v>0.19296296296296292</v>
      </c>
      <c r="T132" s="53"/>
      <c r="U132" s="40">
        <f>(STDEV(D132:Q132))/(SQRT(COUNT(D132:Q132)))</f>
        <v>0.1866070598540687</v>
      </c>
    </row>
    <row r="133" spans="1:21" x14ac:dyDescent="0.25">
      <c r="C133" s="21" t="s">
        <v>56</v>
      </c>
      <c r="D133" s="19" t="s">
        <v>26</v>
      </c>
      <c r="E133" s="40">
        <f t="shared" ref="E133:H133" si="12">(STDEV(E122:E131))/(SQRT(COUNT(E122:E131)))</f>
        <v>0.18571184369578825</v>
      </c>
      <c r="F133" s="19" t="s">
        <v>26</v>
      </c>
      <c r="G133" s="40">
        <v>0.1531560972454469</v>
      </c>
      <c r="H133" s="40">
        <f t="shared" si="12"/>
        <v>0.20709632756012086</v>
      </c>
      <c r="I133" s="19" t="s">
        <v>26</v>
      </c>
      <c r="J133" s="19" t="s">
        <v>26</v>
      </c>
      <c r="K133" s="19" t="s">
        <v>26</v>
      </c>
      <c r="L133" s="40">
        <v>0.20846292265881913</v>
      </c>
      <c r="M133" s="40">
        <v>0.10243938285880988</v>
      </c>
      <c r="N133" s="40">
        <v>8.0000000000000029E-2</v>
      </c>
      <c r="O133" s="19" t="s">
        <v>26</v>
      </c>
      <c r="P133" s="19" t="s">
        <v>26</v>
      </c>
      <c r="Q133" s="19" t="s">
        <v>26</v>
      </c>
    </row>
    <row r="134" spans="1:21" x14ac:dyDescent="0.25">
      <c r="C134" s="21"/>
      <c r="D134" s="19"/>
      <c r="E134" s="20"/>
      <c r="F134" s="19"/>
      <c r="G134" s="40"/>
      <c r="H134" s="40"/>
      <c r="I134" s="19"/>
      <c r="J134" s="19"/>
      <c r="K134" s="19"/>
      <c r="L134" s="20"/>
      <c r="M134" s="20"/>
      <c r="N134" s="20"/>
      <c r="O134" s="19"/>
      <c r="P134" s="19"/>
      <c r="Q134" s="19"/>
    </row>
    <row r="135" spans="1:21" x14ac:dyDescent="0.25">
      <c r="B135" s="29"/>
      <c r="C135" s="26" t="s">
        <v>35</v>
      </c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</row>
    <row r="136" spans="1:21" x14ac:dyDescent="0.25">
      <c r="C136" s="21" t="s">
        <v>34</v>
      </c>
      <c r="D136" s="23" t="s">
        <v>20</v>
      </c>
      <c r="E136" s="20">
        <v>-22</v>
      </c>
      <c r="F136" s="23" t="s">
        <v>20</v>
      </c>
      <c r="G136" s="20">
        <v>-27</v>
      </c>
      <c r="H136" s="20">
        <v>6</v>
      </c>
      <c r="I136" s="23" t="s">
        <v>20</v>
      </c>
      <c r="J136" s="23" t="s">
        <v>20</v>
      </c>
      <c r="K136" s="23" t="s">
        <v>20</v>
      </c>
      <c r="L136" s="20">
        <v>37</v>
      </c>
      <c r="M136" s="20">
        <v>27</v>
      </c>
      <c r="N136" s="20">
        <v>15</v>
      </c>
      <c r="O136" s="23" t="s">
        <v>20</v>
      </c>
      <c r="P136" s="23" t="s">
        <v>20</v>
      </c>
      <c r="Q136" s="23" t="s">
        <v>20</v>
      </c>
    </row>
    <row r="137" spans="1:21" x14ac:dyDescent="0.25">
      <c r="C137" s="21" t="s">
        <v>51</v>
      </c>
      <c r="D137" s="23" t="s">
        <v>20</v>
      </c>
      <c r="E137" s="40">
        <v>-1.1879999999999999</v>
      </c>
      <c r="F137" s="38" t="s">
        <v>20</v>
      </c>
      <c r="G137" s="40">
        <v>-1.6160000000000001</v>
      </c>
      <c r="H137" s="40">
        <v>-0.318</v>
      </c>
      <c r="I137" s="38" t="s">
        <v>20</v>
      </c>
      <c r="J137" s="38" t="s">
        <v>20</v>
      </c>
      <c r="K137" s="38" t="s">
        <v>20</v>
      </c>
      <c r="L137" s="40">
        <v>-2.2389999999999999</v>
      </c>
      <c r="M137" s="40">
        <v>-1.6339999999999999</v>
      </c>
      <c r="N137" s="40">
        <v>-2.121</v>
      </c>
      <c r="O137" s="23" t="s">
        <v>20</v>
      </c>
      <c r="P137" s="23" t="s">
        <v>20</v>
      </c>
      <c r="Q137" s="23" t="s">
        <v>20</v>
      </c>
    </row>
    <row r="138" spans="1:21" x14ac:dyDescent="0.25">
      <c r="C138" s="21" t="s">
        <v>50</v>
      </c>
      <c r="D138" s="23" t="s">
        <v>20</v>
      </c>
      <c r="E138" s="40">
        <f>0.235/2</f>
        <v>0.11749999999999999</v>
      </c>
      <c r="F138" s="38" t="s">
        <v>20</v>
      </c>
      <c r="G138" s="40">
        <f>0.106/2</f>
        <v>5.2999999999999999E-2</v>
      </c>
      <c r="H138" s="40">
        <f>0.751/2</f>
        <v>0.3755</v>
      </c>
      <c r="I138" s="38" t="s">
        <v>20</v>
      </c>
      <c r="J138" s="38" t="s">
        <v>20</v>
      </c>
      <c r="K138" s="38" t="s">
        <v>20</v>
      </c>
      <c r="L138" s="45">
        <f>0.025/2</f>
        <v>1.2500000000000001E-2</v>
      </c>
      <c r="M138" s="40">
        <f>0.102/2</f>
        <v>5.0999999999999997E-2</v>
      </c>
      <c r="N138" s="45">
        <f>0.034/2</f>
        <v>1.7000000000000001E-2</v>
      </c>
      <c r="O138" s="23" t="s">
        <v>20</v>
      </c>
      <c r="P138" s="23" t="s">
        <v>20</v>
      </c>
      <c r="Q138" s="23" t="s">
        <v>20</v>
      </c>
    </row>
    <row r="139" spans="1:21" x14ac:dyDescent="0.25">
      <c r="C139" s="21"/>
      <c r="D139" s="19"/>
      <c r="E139" s="20"/>
      <c r="F139" s="19"/>
      <c r="G139" s="20"/>
      <c r="H139" s="20"/>
      <c r="I139" s="19"/>
      <c r="J139" s="19"/>
      <c r="K139" s="19"/>
      <c r="L139" s="20"/>
      <c r="M139" s="20"/>
      <c r="N139" s="20"/>
      <c r="O139" s="19"/>
      <c r="P139" s="19"/>
      <c r="Q139" s="19"/>
    </row>
    <row r="141" spans="1:21" x14ac:dyDescent="0.25">
      <c r="A141" s="22"/>
      <c r="B141" s="37" t="s">
        <v>11</v>
      </c>
      <c r="C141" s="36" t="s">
        <v>68</v>
      </c>
    </row>
    <row r="143" spans="1:21" x14ac:dyDescent="0.25">
      <c r="C143" s="21" t="s">
        <v>37</v>
      </c>
      <c r="D143" s="1" t="s">
        <v>5</v>
      </c>
      <c r="E143" s="1" t="s">
        <v>6</v>
      </c>
      <c r="F143" s="1" t="s">
        <v>1</v>
      </c>
      <c r="G143" s="1" t="s">
        <v>2</v>
      </c>
      <c r="H143" s="1" t="s">
        <v>3</v>
      </c>
      <c r="I143" s="1" t="s">
        <v>7</v>
      </c>
      <c r="J143" s="1" t="s">
        <v>4</v>
      </c>
      <c r="K143" s="1" t="s">
        <v>8</v>
      </c>
      <c r="L143" s="1" t="s">
        <v>9</v>
      </c>
      <c r="M143" s="1" t="s">
        <v>12</v>
      </c>
      <c r="N143" s="1" t="s">
        <v>10</v>
      </c>
      <c r="O143" s="1" t="s">
        <v>21</v>
      </c>
      <c r="P143" s="1" t="s">
        <v>14</v>
      </c>
      <c r="Q143" s="1" t="s">
        <v>13</v>
      </c>
    </row>
    <row r="144" spans="1:21" x14ac:dyDescent="0.25">
      <c r="C144" s="21" t="s">
        <v>38</v>
      </c>
      <c r="D144" s="15" t="s">
        <v>20</v>
      </c>
      <c r="E144" s="18">
        <f>'Raw Data_Individual'!E156/5</f>
        <v>1</v>
      </c>
      <c r="F144" s="15" t="s">
        <v>20</v>
      </c>
      <c r="G144" s="18">
        <f>'Raw Data_Individual'!G156/5</f>
        <v>-0.4</v>
      </c>
      <c r="H144" s="18">
        <f>'Raw Data_Individual'!H156/5</f>
        <v>-0.6</v>
      </c>
      <c r="I144" s="15" t="s">
        <v>20</v>
      </c>
      <c r="J144" s="15" t="s">
        <v>20</v>
      </c>
      <c r="K144" s="15" t="s">
        <v>20</v>
      </c>
      <c r="L144" s="18">
        <f>'Raw Data_Individual'!L156/5</f>
        <v>0.4</v>
      </c>
      <c r="M144" s="18">
        <f>'Raw Data_Individual'!M156/5</f>
        <v>0.6</v>
      </c>
      <c r="N144" s="18">
        <f>'Raw Data_Individual'!N156/5</f>
        <v>1</v>
      </c>
      <c r="O144" s="15" t="s">
        <v>20</v>
      </c>
      <c r="P144" s="18">
        <f>'Raw Data_Individual'!P156/5</f>
        <v>1</v>
      </c>
      <c r="Q144" s="18">
        <f>'Raw Data_Individual'!Q156/5</f>
        <v>1</v>
      </c>
    </row>
    <row r="145" spans="2:21" x14ac:dyDescent="0.25">
      <c r="C145" s="21" t="s">
        <v>39</v>
      </c>
      <c r="D145" s="15" t="s">
        <v>20</v>
      </c>
      <c r="E145" s="18">
        <f>'Raw Data_Individual'!E157/5</f>
        <v>0.6</v>
      </c>
      <c r="F145" s="15" t="s">
        <v>20</v>
      </c>
      <c r="G145" s="18">
        <f>'Raw Data_Individual'!G157/5</f>
        <v>1</v>
      </c>
      <c r="H145" s="18">
        <f>'Raw Data_Individual'!H157/5</f>
        <v>-0.8</v>
      </c>
      <c r="I145" s="15" t="s">
        <v>20</v>
      </c>
      <c r="J145" s="15" t="s">
        <v>20</v>
      </c>
      <c r="K145" s="15" t="s">
        <v>20</v>
      </c>
      <c r="L145" s="18">
        <f>'Raw Data_Individual'!L157/5</f>
        <v>-0.4</v>
      </c>
      <c r="M145" s="18">
        <f>'Raw Data_Individual'!M157/5</f>
        <v>0</v>
      </c>
      <c r="N145" s="18">
        <f>'Raw Data_Individual'!N157/5</f>
        <v>-0.4</v>
      </c>
      <c r="O145" s="15" t="s">
        <v>20</v>
      </c>
      <c r="P145" s="18">
        <f>'Raw Data_Individual'!P157/5</f>
        <v>0.6</v>
      </c>
      <c r="Q145" s="18">
        <f>'Raw Data_Individual'!Q157/5</f>
        <v>1</v>
      </c>
    </row>
    <row r="146" spans="2:21" x14ac:dyDescent="0.25">
      <c r="C146" s="21" t="s">
        <v>43</v>
      </c>
      <c r="D146" s="15" t="s">
        <v>20</v>
      </c>
      <c r="E146" s="18">
        <f>'Raw Data_Individual'!E158/5</f>
        <v>0.6</v>
      </c>
      <c r="F146" s="15" t="s">
        <v>20</v>
      </c>
      <c r="G146" s="18">
        <f>'Raw Data_Individual'!G158/5</f>
        <v>1</v>
      </c>
      <c r="H146" s="18">
        <f>'Raw Data_Individual'!H158/5</f>
        <v>-0.6</v>
      </c>
      <c r="I146" s="15" t="s">
        <v>20</v>
      </c>
      <c r="J146" s="15" t="s">
        <v>20</v>
      </c>
      <c r="K146" s="15" t="s">
        <v>20</v>
      </c>
      <c r="L146" s="18">
        <f>'Raw Data_Individual'!L158/5</f>
        <v>0</v>
      </c>
      <c r="M146" s="18">
        <f>'Raw Data_Individual'!M158/5</f>
        <v>-0.6</v>
      </c>
      <c r="N146" s="18">
        <f>'Raw Data_Individual'!N158/5</f>
        <v>0.4</v>
      </c>
      <c r="O146" s="15" t="s">
        <v>20</v>
      </c>
      <c r="P146" s="18">
        <f>'Raw Data_Individual'!P158/5</f>
        <v>1</v>
      </c>
      <c r="Q146" s="18">
        <f>'Raw Data_Individual'!Q158/5</f>
        <v>1</v>
      </c>
    </row>
    <row r="147" spans="2:21" x14ac:dyDescent="0.25">
      <c r="C147" s="21" t="s">
        <v>42</v>
      </c>
      <c r="D147" s="15" t="s">
        <v>20</v>
      </c>
      <c r="E147" s="18">
        <f>'Raw Data_Individual'!E159/5</f>
        <v>0.6</v>
      </c>
      <c r="F147" s="15" t="s">
        <v>20</v>
      </c>
      <c r="G147" s="18">
        <f>'Raw Data_Individual'!G159/5</f>
        <v>1</v>
      </c>
      <c r="H147" s="18">
        <f>'Raw Data_Individual'!H159/5</f>
        <v>0.8</v>
      </c>
      <c r="I147" s="15" t="s">
        <v>20</v>
      </c>
      <c r="J147" s="15" t="s">
        <v>20</v>
      </c>
      <c r="K147" s="15" t="s">
        <v>20</v>
      </c>
      <c r="L147" s="18">
        <f>'Raw Data_Individual'!L159/5</f>
        <v>0</v>
      </c>
      <c r="M147" s="18">
        <f>'Raw Data_Individual'!M159/5</f>
        <v>-0.6</v>
      </c>
      <c r="N147" s="18">
        <f>'Raw Data_Individual'!N159/5</f>
        <v>0</v>
      </c>
      <c r="O147" s="15" t="s">
        <v>20</v>
      </c>
      <c r="P147" s="18">
        <f>'Raw Data_Individual'!P159/5</f>
        <v>0</v>
      </c>
      <c r="Q147" s="18">
        <f>'Raw Data_Individual'!Q159/5</f>
        <v>1</v>
      </c>
    </row>
    <row r="148" spans="2:21" x14ac:dyDescent="0.25">
      <c r="C148" s="21" t="s">
        <v>40</v>
      </c>
      <c r="D148" s="15" t="s">
        <v>20</v>
      </c>
      <c r="E148" s="18">
        <f>'Raw Data_Individual'!E160/5</f>
        <v>0.2</v>
      </c>
      <c r="F148" s="15" t="s">
        <v>20</v>
      </c>
      <c r="G148" s="18">
        <f>'Raw Data_Individual'!G160/5</f>
        <v>-0.2</v>
      </c>
      <c r="H148" s="18">
        <f>'Raw Data_Individual'!H160/5</f>
        <v>-0.6</v>
      </c>
      <c r="I148" s="15" t="s">
        <v>20</v>
      </c>
      <c r="J148" s="15" t="s">
        <v>20</v>
      </c>
      <c r="K148" s="15" t="s">
        <v>20</v>
      </c>
      <c r="L148" s="18">
        <f>'Raw Data_Individual'!L160/5</f>
        <v>-0.4</v>
      </c>
      <c r="M148" s="18">
        <f>'Raw Data_Individual'!M160/5</f>
        <v>0.2</v>
      </c>
      <c r="N148" s="18">
        <f>'Raw Data_Individual'!N160/5</f>
        <v>0.4</v>
      </c>
      <c r="O148" s="15" t="s">
        <v>20</v>
      </c>
      <c r="P148" s="18">
        <f>'Raw Data_Individual'!P160/5</f>
        <v>1</v>
      </c>
      <c r="Q148" s="18">
        <f>'Raw Data_Individual'!Q160/5</f>
        <v>1</v>
      </c>
    </row>
    <row r="149" spans="2:21" x14ac:dyDescent="0.25">
      <c r="C149" s="21" t="s">
        <v>41</v>
      </c>
      <c r="D149" s="15" t="s">
        <v>20</v>
      </c>
      <c r="E149" s="18">
        <f>'Raw Data_Individual'!E161/5</f>
        <v>-0.2</v>
      </c>
      <c r="F149" s="15" t="s">
        <v>20</v>
      </c>
      <c r="G149" s="18">
        <f>'Raw Data_Individual'!G161/5</f>
        <v>0.2</v>
      </c>
      <c r="H149" s="18">
        <f>'Raw Data_Individual'!H161/5</f>
        <v>0.8</v>
      </c>
      <c r="I149" s="15" t="s">
        <v>20</v>
      </c>
      <c r="J149" s="15" t="s">
        <v>20</v>
      </c>
      <c r="K149" s="15" t="s">
        <v>20</v>
      </c>
      <c r="L149" s="18">
        <f>'Raw Data_Individual'!L161/5</f>
        <v>0.8</v>
      </c>
      <c r="M149" s="18">
        <f>'Raw Data_Individual'!M161/5</f>
        <v>0.4</v>
      </c>
      <c r="N149" s="18">
        <f>'Raw Data_Individual'!N161/5</f>
        <v>0.4</v>
      </c>
      <c r="O149" s="15" t="s">
        <v>20</v>
      </c>
      <c r="P149" s="18">
        <f>'Raw Data_Individual'!P161/5</f>
        <v>0.2</v>
      </c>
      <c r="Q149" s="18">
        <f>'Raw Data_Individual'!Q161/5</f>
        <v>1</v>
      </c>
    </row>
    <row r="150" spans="2:21" x14ac:dyDescent="0.25">
      <c r="C150" s="21" t="s">
        <v>44</v>
      </c>
      <c r="D150" s="15" t="s">
        <v>20</v>
      </c>
      <c r="E150" s="18">
        <f>'Raw Data_Individual'!E162/5</f>
        <v>0.6</v>
      </c>
      <c r="F150" s="15" t="s">
        <v>20</v>
      </c>
      <c r="G150" s="18">
        <f>'Raw Data_Individual'!G162/5</f>
        <v>-0.6</v>
      </c>
      <c r="H150" s="18">
        <f>'Raw Data_Individual'!H162/5</f>
        <v>1</v>
      </c>
      <c r="I150" s="15" t="s">
        <v>20</v>
      </c>
      <c r="J150" s="15" t="s">
        <v>20</v>
      </c>
      <c r="K150" s="15" t="s">
        <v>20</v>
      </c>
      <c r="L150" s="18">
        <f>'Raw Data_Individual'!L162/5</f>
        <v>0.4</v>
      </c>
      <c r="M150" s="18">
        <f>'Raw Data_Individual'!M162/5</f>
        <v>0</v>
      </c>
      <c r="N150" s="18">
        <f>'Raw Data_Individual'!N162/5</f>
        <v>1</v>
      </c>
      <c r="O150" s="15" t="s">
        <v>20</v>
      </c>
      <c r="P150" s="18">
        <f>'Raw Data_Individual'!P162/5</f>
        <v>0.2</v>
      </c>
      <c r="Q150" s="18">
        <f>'Raw Data_Individual'!Q162/5</f>
        <v>0</v>
      </c>
    </row>
    <row r="151" spans="2:21" x14ac:dyDescent="0.25">
      <c r="C151" s="21" t="s">
        <v>45</v>
      </c>
      <c r="D151" s="15" t="s">
        <v>20</v>
      </c>
      <c r="E151" s="18">
        <f>'Raw Data_Individual'!E163/5</f>
        <v>0.4</v>
      </c>
      <c r="F151" s="15" t="s">
        <v>20</v>
      </c>
      <c r="G151" s="18">
        <f>'Raw Data_Individual'!G163/5</f>
        <v>1</v>
      </c>
      <c r="H151" s="18">
        <f>'Raw Data_Individual'!H163/5</f>
        <v>-0.8</v>
      </c>
      <c r="I151" s="15" t="s">
        <v>20</v>
      </c>
      <c r="J151" s="15" t="s">
        <v>20</v>
      </c>
      <c r="K151" s="15" t="s">
        <v>20</v>
      </c>
      <c r="L151" s="18">
        <f>'Raw Data_Individual'!L163/5</f>
        <v>0.4</v>
      </c>
      <c r="M151" s="18">
        <f>'Raw Data_Individual'!M163/5</f>
        <v>0</v>
      </c>
      <c r="N151" s="18">
        <f>'Raw Data_Individual'!N163/5</f>
        <v>1</v>
      </c>
      <c r="O151" s="15" t="s">
        <v>20</v>
      </c>
      <c r="P151" s="18">
        <f>'Raw Data_Individual'!P163/5</f>
        <v>0</v>
      </c>
      <c r="Q151" s="18">
        <f>'Raw Data_Individual'!Q163/5</f>
        <v>1</v>
      </c>
    </row>
    <row r="152" spans="2:21" x14ac:dyDescent="0.25">
      <c r="C152" s="21" t="s">
        <v>46</v>
      </c>
      <c r="D152" s="15" t="s">
        <v>20</v>
      </c>
      <c r="E152" s="18">
        <f>'Raw Data_Individual'!E164/5</f>
        <v>0</v>
      </c>
      <c r="F152" s="15" t="s">
        <v>20</v>
      </c>
      <c r="G152" s="18">
        <f>'Raw Data_Individual'!G164/5</f>
        <v>0</v>
      </c>
      <c r="H152" s="18">
        <f>'Raw Data_Individual'!H164/5</f>
        <v>0.6</v>
      </c>
      <c r="I152" s="15" t="s">
        <v>20</v>
      </c>
      <c r="J152" s="15" t="s">
        <v>20</v>
      </c>
      <c r="K152" s="15" t="s">
        <v>20</v>
      </c>
      <c r="L152" s="18">
        <f>'Raw Data_Individual'!L164/5</f>
        <v>-0.4</v>
      </c>
      <c r="M152" s="18">
        <f>'Raw Data_Individual'!M164/5</f>
        <v>0</v>
      </c>
      <c r="N152" s="18">
        <f>'Raw Data_Individual'!N164/5</f>
        <v>0</v>
      </c>
      <c r="O152" s="15" t="s">
        <v>20</v>
      </c>
      <c r="P152" s="18">
        <f>'Raw Data_Individual'!P164/5</f>
        <v>0</v>
      </c>
      <c r="Q152" s="18">
        <f>'Raw Data_Individual'!Q164/5</f>
        <v>1</v>
      </c>
    </row>
    <row r="153" spans="2:21" x14ac:dyDescent="0.25">
      <c r="C153" s="21" t="s">
        <v>36</v>
      </c>
      <c r="D153" s="15" t="s">
        <v>20</v>
      </c>
      <c r="E153" s="18">
        <f>'Raw Data_Individual'!E165/5</f>
        <v>0.2</v>
      </c>
      <c r="F153" s="15" t="s">
        <v>20</v>
      </c>
      <c r="G153" s="18">
        <f>'Raw Data_Individual'!G165/5</f>
        <v>0.6</v>
      </c>
      <c r="H153" s="18">
        <f>'Raw Data_Individual'!H165/5</f>
        <v>0.8</v>
      </c>
      <c r="I153" s="15" t="s">
        <v>20</v>
      </c>
      <c r="J153" s="15" t="s">
        <v>20</v>
      </c>
      <c r="K153" s="15" t="s">
        <v>20</v>
      </c>
      <c r="L153" s="18">
        <f>'Raw Data_Individual'!L165/5</f>
        <v>-0.4</v>
      </c>
      <c r="M153" s="18">
        <f>'Raw Data_Individual'!M165/5</f>
        <v>0</v>
      </c>
      <c r="N153" s="18">
        <f>'Raw Data_Individual'!N165/5</f>
        <v>1</v>
      </c>
      <c r="O153" s="15" t="s">
        <v>20</v>
      </c>
      <c r="P153" s="18">
        <f>'Raw Data_Individual'!P165/5</f>
        <v>0</v>
      </c>
      <c r="Q153" s="18">
        <f>'Raw Data_Individual'!Q165/5</f>
        <v>1</v>
      </c>
      <c r="S153" s="20" t="s">
        <v>27</v>
      </c>
      <c r="U153" s="20" t="s">
        <v>28</v>
      </c>
    </row>
    <row r="154" spans="2:21" x14ac:dyDescent="0.25">
      <c r="C154" s="21" t="s">
        <v>55</v>
      </c>
      <c r="D154" s="19" t="s">
        <v>26</v>
      </c>
      <c r="E154" s="40">
        <v>0.44444444444444442</v>
      </c>
      <c r="F154" s="52" t="s">
        <v>26</v>
      </c>
      <c r="G154" s="40">
        <v>0.4</v>
      </c>
      <c r="H154" s="40">
        <f t="shared" ref="H154" si="13">AVERAGE(H144:H153)</f>
        <v>6.0000000000000019E-2</v>
      </c>
      <c r="I154" s="52" t="s">
        <v>26</v>
      </c>
      <c r="J154" s="52" t="s">
        <v>26</v>
      </c>
      <c r="K154" s="52" t="s">
        <v>26</v>
      </c>
      <c r="L154" s="40">
        <v>5.0000000000000017E-2</v>
      </c>
      <c r="M154" s="40">
        <v>0</v>
      </c>
      <c r="N154" s="40">
        <v>0.6</v>
      </c>
      <c r="O154" s="52" t="s">
        <v>26</v>
      </c>
      <c r="P154" s="40">
        <v>0.66666666666666663</v>
      </c>
      <c r="Q154" s="40">
        <v>1</v>
      </c>
      <c r="R154" s="40"/>
      <c r="S154" s="40">
        <f>AVERAGE(D154:Q154)</f>
        <v>0.40263888888888888</v>
      </c>
      <c r="T154" s="53"/>
      <c r="U154" s="40">
        <f>(STDEV(D154:Q154))/(SQRT(COUNT(D154:Q154)))</f>
        <v>0.12472331591771323</v>
      </c>
    </row>
    <row r="155" spans="2:21" x14ac:dyDescent="0.25">
      <c r="C155" s="21" t="s">
        <v>56</v>
      </c>
      <c r="D155" s="19" t="s">
        <v>26</v>
      </c>
      <c r="E155" s="40">
        <v>0.11439589045541114</v>
      </c>
      <c r="F155" s="52" t="s">
        <v>26</v>
      </c>
      <c r="G155" s="40">
        <v>0.22110831935702666</v>
      </c>
      <c r="H155" s="40">
        <f t="shared" ref="H155" si="14">(STDEV(H144:H153))/(SQRT(COUNT(H144:H153)))</f>
        <v>0.24953289696283867</v>
      </c>
      <c r="I155" s="52" t="s">
        <v>26</v>
      </c>
      <c r="J155" s="52" t="s">
        <v>26</v>
      </c>
      <c r="K155" s="52" t="s">
        <v>26</v>
      </c>
      <c r="L155" s="40">
        <v>0.17627089541790097</v>
      </c>
      <c r="M155" s="40">
        <v>0.25298221281347033</v>
      </c>
      <c r="N155" s="40">
        <v>0.1772810520855837</v>
      </c>
      <c r="O155" s="52" t="s">
        <v>26</v>
      </c>
      <c r="P155" s="40">
        <v>0.1605545943838973</v>
      </c>
      <c r="Q155" s="40">
        <v>0</v>
      </c>
      <c r="R155" s="40"/>
      <c r="S155" s="53"/>
      <c r="T155" s="53"/>
      <c r="U155" s="53"/>
    </row>
    <row r="156" spans="2:21" x14ac:dyDescent="0.25">
      <c r="C156" s="21"/>
      <c r="D156" s="19"/>
      <c r="E156" s="40"/>
      <c r="F156" s="52"/>
      <c r="G156" s="40"/>
      <c r="H156" s="40"/>
      <c r="I156" s="52"/>
      <c r="J156" s="52"/>
      <c r="K156" s="52"/>
      <c r="L156" s="40"/>
      <c r="M156" s="40"/>
      <c r="N156" s="40"/>
      <c r="O156" s="52"/>
      <c r="P156" s="40"/>
      <c r="Q156" s="40"/>
      <c r="R156" s="40"/>
      <c r="S156" s="53"/>
      <c r="T156" s="53"/>
      <c r="U156" s="53"/>
    </row>
    <row r="157" spans="2:21" x14ac:dyDescent="0.25">
      <c r="B157" s="29"/>
      <c r="C157" s="26" t="s">
        <v>35</v>
      </c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</row>
    <row r="158" spans="2:21" x14ac:dyDescent="0.25">
      <c r="C158" s="21" t="s">
        <v>34</v>
      </c>
      <c r="D158" s="23" t="s">
        <v>20</v>
      </c>
      <c r="E158" s="20">
        <v>41</v>
      </c>
      <c r="F158" s="23" t="s">
        <v>20</v>
      </c>
      <c r="G158" s="20">
        <v>27</v>
      </c>
      <c r="H158" s="20">
        <v>12</v>
      </c>
      <c r="I158" s="23" t="s">
        <v>20</v>
      </c>
      <c r="J158" s="23" t="s">
        <v>20</v>
      </c>
      <c r="K158" s="23" t="s">
        <v>20</v>
      </c>
      <c r="L158" s="20">
        <v>4</v>
      </c>
      <c r="M158" s="20">
        <v>-1</v>
      </c>
      <c r="N158" s="20">
        <v>31</v>
      </c>
      <c r="O158" s="23" t="s">
        <v>20</v>
      </c>
      <c r="P158" s="20">
        <v>21</v>
      </c>
      <c r="Q158" s="20">
        <v>45</v>
      </c>
    </row>
    <row r="159" spans="2:21" x14ac:dyDescent="0.25">
      <c r="C159" s="21" t="s">
        <v>51</v>
      </c>
      <c r="D159" s="23" t="s">
        <v>20</v>
      </c>
      <c r="E159" s="40">
        <v>-2.4590000000000001</v>
      </c>
      <c r="F159" s="38" t="s">
        <v>20</v>
      </c>
      <c r="G159" s="40">
        <v>-1.6160000000000001</v>
      </c>
      <c r="H159" s="40">
        <v>-0.624</v>
      </c>
      <c r="I159" s="38" t="s">
        <v>20</v>
      </c>
      <c r="J159" s="38" t="s">
        <v>20</v>
      </c>
      <c r="K159" s="38" t="s">
        <v>20</v>
      </c>
      <c r="L159" s="40">
        <v>-0.30199999999999999</v>
      </c>
      <c r="M159" s="40">
        <v>-0.13700000000000001</v>
      </c>
      <c r="N159" s="40">
        <v>-2.226</v>
      </c>
      <c r="O159" s="23" t="s">
        <v>20</v>
      </c>
      <c r="P159" s="20">
        <v>-2.2320000000000002</v>
      </c>
      <c r="Q159" s="20">
        <v>-3</v>
      </c>
    </row>
    <row r="160" spans="2:21" x14ac:dyDescent="0.25">
      <c r="C160" s="21" t="s">
        <v>50</v>
      </c>
      <c r="D160" s="23" t="s">
        <v>20</v>
      </c>
      <c r="E160" s="45">
        <f>0.014/2</f>
        <v>7.0000000000000001E-3</v>
      </c>
      <c r="F160" s="38" t="s">
        <v>20</v>
      </c>
      <c r="G160" s="40">
        <f>0.106/2</f>
        <v>5.2999999999999999E-2</v>
      </c>
      <c r="H160" s="40">
        <f>0.533/2</f>
        <v>0.26650000000000001</v>
      </c>
      <c r="I160" s="38" t="s">
        <v>20</v>
      </c>
      <c r="J160" s="38" t="s">
        <v>20</v>
      </c>
      <c r="K160" s="38" t="s">
        <v>20</v>
      </c>
      <c r="L160" s="40">
        <f>0.763/2</f>
        <v>0.38150000000000001</v>
      </c>
      <c r="M160" s="40">
        <f>0.891/2</f>
        <v>0.44550000000000001</v>
      </c>
      <c r="N160" s="45">
        <f>0.026/2</f>
        <v>1.2999999999999999E-2</v>
      </c>
      <c r="O160" s="23" t="s">
        <v>20</v>
      </c>
      <c r="P160" s="46">
        <f>0.026/2</f>
        <v>1.2999999999999999E-2</v>
      </c>
      <c r="Q160" s="46">
        <f>0.003/2</f>
        <v>1.5E-3</v>
      </c>
    </row>
    <row r="161" spans="1:21" x14ac:dyDescent="0.25">
      <c r="C161" s="21"/>
      <c r="D161" s="19"/>
      <c r="E161" s="20"/>
      <c r="F161" s="19"/>
      <c r="G161" s="20"/>
      <c r="H161" s="20"/>
      <c r="I161" s="19"/>
      <c r="J161" s="19"/>
      <c r="K161" s="19"/>
      <c r="L161" s="20"/>
      <c r="M161" s="20"/>
      <c r="N161" s="20"/>
      <c r="O161" s="19"/>
      <c r="P161" s="20"/>
      <c r="Q161" s="20"/>
    </row>
    <row r="163" spans="1:21" x14ac:dyDescent="0.25">
      <c r="A163" s="22"/>
      <c r="B163" s="37" t="s">
        <v>11</v>
      </c>
      <c r="C163" s="36" t="s">
        <v>67</v>
      </c>
    </row>
    <row r="165" spans="1:21" x14ac:dyDescent="0.25">
      <c r="C165" s="21" t="s">
        <v>37</v>
      </c>
      <c r="D165" s="1" t="s">
        <v>5</v>
      </c>
      <c r="E165" s="1" t="s">
        <v>6</v>
      </c>
      <c r="F165" s="1" t="s">
        <v>1</v>
      </c>
      <c r="G165" s="1" t="s">
        <v>2</v>
      </c>
      <c r="H165" s="1" t="s">
        <v>3</v>
      </c>
      <c r="I165" s="1" t="s">
        <v>7</v>
      </c>
      <c r="J165" s="1" t="s">
        <v>4</v>
      </c>
      <c r="K165" s="1" t="s">
        <v>8</v>
      </c>
      <c r="L165" s="1" t="s">
        <v>9</v>
      </c>
      <c r="M165" s="1" t="s">
        <v>12</v>
      </c>
      <c r="N165" s="1" t="s">
        <v>10</v>
      </c>
      <c r="O165" s="1" t="s">
        <v>21</v>
      </c>
      <c r="P165" s="1" t="s">
        <v>14</v>
      </c>
      <c r="Q165" s="1" t="s">
        <v>13</v>
      </c>
    </row>
    <row r="166" spans="1:21" x14ac:dyDescent="0.25">
      <c r="C166" s="21" t="s">
        <v>38</v>
      </c>
      <c r="D166" s="15" t="s">
        <v>20</v>
      </c>
      <c r="E166" s="15" t="s">
        <v>20</v>
      </c>
      <c r="F166" s="15" t="s">
        <v>20</v>
      </c>
      <c r="G166" s="15" t="s">
        <v>20</v>
      </c>
      <c r="H166" s="15" t="s">
        <v>20</v>
      </c>
      <c r="I166" s="15" t="s">
        <v>20</v>
      </c>
      <c r="J166" s="15" t="s">
        <v>20</v>
      </c>
      <c r="K166" s="15" t="s">
        <v>20</v>
      </c>
      <c r="L166" s="18">
        <f>'Raw Data_Individual'!L180/5</f>
        <v>1</v>
      </c>
      <c r="M166" s="15" t="s">
        <v>20</v>
      </c>
      <c r="N166" s="18">
        <f>'Raw Data_Individual'!N180/5</f>
        <v>1</v>
      </c>
      <c r="O166" s="15" t="s">
        <v>20</v>
      </c>
      <c r="P166" s="18">
        <f>'Raw Data_Individual'!P180/5</f>
        <v>-1</v>
      </c>
      <c r="Q166" s="18">
        <f>'Raw Data_Individual'!Q180/5</f>
        <v>1</v>
      </c>
    </row>
    <row r="167" spans="1:21" x14ac:dyDescent="0.25">
      <c r="C167" s="21" t="s">
        <v>39</v>
      </c>
      <c r="D167" s="15" t="s">
        <v>20</v>
      </c>
      <c r="E167" s="15" t="s">
        <v>20</v>
      </c>
      <c r="F167" s="15" t="s">
        <v>20</v>
      </c>
      <c r="G167" s="15" t="s">
        <v>20</v>
      </c>
      <c r="H167" s="15" t="s">
        <v>20</v>
      </c>
      <c r="I167" s="15" t="s">
        <v>20</v>
      </c>
      <c r="J167" s="15" t="s">
        <v>20</v>
      </c>
      <c r="K167" s="15" t="s">
        <v>20</v>
      </c>
      <c r="L167" s="18">
        <f>'Raw Data_Individual'!L181/5</f>
        <v>1</v>
      </c>
      <c r="M167" s="15" t="s">
        <v>20</v>
      </c>
      <c r="N167" s="18">
        <f>'Raw Data_Individual'!N181/5</f>
        <v>1</v>
      </c>
      <c r="O167" s="15" t="s">
        <v>20</v>
      </c>
      <c r="P167" s="18">
        <f>'Raw Data_Individual'!P181/5</f>
        <v>1</v>
      </c>
      <c r="Q167" s="18">
        <f>'Raw Data_Individual'!Q181/5</f>
        <v>1</v>
      </c>
    </row>
    <row r="168" spans="1:21" x14ac:dyDescent="0.25">
      <c r="C168" s="21" t="s">
        <v>43</v>
      </c>
      <c r="D168" s="15" t="s">
        <v>20</v>
      </c>
      <c r="E168" s="15" t="s">
        <v>20</v>
      </c>
      <c r="F168" s="15" t="s">
        <v>20</v>
      </c>
      <c r="G168" s="15" t="s">
        <v>20</v>
      </c>
      <c r="H168" s="15" t="s">
        <v>20</v>
      </c>
      <c r="I168" s="15" t="s">
        <v>20</v>
      </c>
      <c r="J168" s="15" t="s">
        <v>20</v>
      </c>
      <c r="K168" s="15" t="s">
        <v>20</v>
      </c>
      <c r="L168" s="18">
        <f>'Raw Data_Individual'!L182/5</f>
        <v>1</v>
      </c>
      <c r="M168" s="15" t="s">
        <v>20</v>
      </c>
      <c r="N168" s="18">
        <f>'Raw Data_Individual'!N182/5</f>
        <v>1</v>
      </c>
      <c r="O168" s="15" t="s">
        <v>20</v>
      </c>
      <c r="P168" s="18">
        <f>'Raw Data_Individual'!P182/5</f>
        <v>1</v>
      </c>
      <c r="Q168" s="18">
        <f>'Raw Data_Individual'!Q182/5</f>
        <v>1</v>
      </c>
    </row>
    <row r="169" spans="1:21" x14ac:dyDescent="0.25">
      <c r="C169" s="21" t="s">
        <v>42</v>
      </c>
      <c r="D169" s="15" t="s">
        <v>20</v>
      </c>
      <c r="E169" s="15" t="s">
        <v>20</v>
      </c>
      <c r="F169" s="15" t="s">
        <v>20</v>
      </c>
      <c r="G169" s="15" t="s">
        <v>20</v>
      </c>
      <c r="H169" s="15" t="s">
        <v>20</v>
      </c>
      <c r="I169" s="15" t="s">
        <v>20</v>
      </c>
      <c r="J169" s="15" t="s">
        <v>20</v>
      </c>
      <c r="K169" s="15" t="s">
        <v>20</v>
      </c>
      <c r="L169" s="18">
        <f>'Raw Data_Individual'!L183/5</f>
        <v>1</v>
      </c>
      <c r="M169" s="15" t="s">
        <v>20</v>
      </c>
      <c r="N169" s="18">
        <f>'Raw Data_Individual'!N183/5</f>
        <v>1</v>
      </c>
      <c r="O169" s="15" t="s">
        <v>20</v>
      </c>
      <c r="P169" s="18">
        <f>'Raw Data_Individual'!P183/5</f>
        <v>1</v>
      </c>
      <c r="Q169" s="18">
        <f>'Raw Data_Individual'!Q183/5</f>
        <v>1</v>
      </c>
    </row>
    <row r="170" spans="1:21" x14ac:dyDescent="0.25">
      <c r="C170" s="21" t="s">
        <v>40</v>
      </c>
      <c r="D170" s="15" t="s">
        <v>20</v>
      </c>
      <c r="E170" s="15" t="s">
        <v>20</v>
      </c>
      <c r="F170" s="15" t="s">
        <v>20</v>
      </c>
      <c r="G170" s="15" t="s">
        <v>20</v>
      </c>
      <c r="H170" s="15" t="s">
        <v>20</v>
      </c>
      <c r="I170" s="15" t="s">
        <v>20</v>
      </c>
      <c r="J170" s="15" t="s">
        <v>20</v>
      </c>
      <c r="K170" s="15" t="s">
        <v>20</v>
      </c>
      <c r="L170" s="18">
        <f>'Raw Data_Individual'!L184/5</f>
        <v>-1</v>
      </c>
      <c r="M170" s="15" t="s">
        <v>20</v>
      </c>
      <c r="N170" s="18">
        <f>'Raw Data_Individual'!N184/5</f>
        <v>1</v>
      </c>
      <c r="O170" s="15" t="s">
        <v>20</v>
      </c>
      <c r="P170" s="18">
        <f>'Raw Data_Individual'!P184/5</f>
        <v>1</v>
      </c>
      <c r="Q170" s="18">
        <f>'Raw Data_Individual'!Q184/5</f>
        <v>1</v>
      </c>
    </row>
    <row r="171" spans="1:21" x14ac:dyDescent="0.25">
      <c r="C171" s="21" t="s">
        <v>41</v>
      </c>
      <c r="D171" s="15" t="s">
        <v>20</v>
      </c>
      <c r="E171" s="15" t="s">
        <v>20</v>
      </c>
      <c r="F171" s="15" t="s">
        <v>20</v>
      </c>
      <c r="G171" s="15" t="s">
        <v>20</v>
      </c>
      <c r="H171" s="15" t="s">
        <v>20</v>
      </c>
      <c r="I171" s="15" t="s">
        <v>20</v>
      </c>
      <c r="J171" s="15" t="s">
        <v>20</v>
      </c>
      <c r="K171" s="15" t="s">
        <v>20</v>
      </c>
      <c r="L171" s="18">
        <f>'Raw Data_Individual'!L185/5</f>
        <v>1</v>
      </c>
      <c r="M171" s="15" t="s">
        <v>20</v>
      </c>
      <c r="N171" s="18">
        <f>'Raw Data_Individual'!N185/5</f>
        <v>1</v>
      </c>
      <c r="O171" s="15" t="s">
        <v>20</v>
      </c>
      <c r="P171" s="18">
        <f>'Raw Data_Individual'!P185/5</f>
        <v>1</v>
      </c>
      <c r="Q171" s="18">
        <f>'Raw Data_Individual'!Q185/5</f>
        <v>1</v>
      </c>
    </row>
    <row r="172" spans="1:21" x14ac:dyDescent="0.25">
      <c r="C172" s="21" t="s">
        <v>44</v>
      </c>
      <c r="D172" s="15" t="s">
        <v>20</v>
      </c>
      <c r="E172" s="15" t="s">
        <v>20</v>
      </c>
      <c r="F172" s="15" t="s">
        <v>20</v>
      </c>
      <c r="G172" s="15" t="s">
        <v>20</v>
      </c>
      <c r="H172" s="15" t="s">
        <v>20</v>
      </c>
      <c r="I172" s="15" t="s">
        <v>20</v>
      </c>
      <c r="J172" s="15" t="s">
        <v>20</v>
      </c>
      <c r="K172" s="15" t="s">
        <v>20</v>
      </c>
      <c r="L172" s="18">
        <f>'Raw Data_Individual'!L186/5</f>
        <v>-1</v>
      </c>
      <c r="M172" s="15" t="s">
        <v>20</v>
      </c>
      <c r="N172" s="18">
        <f>'Raw Data_Individual'!N186/5</f>
        <v>1</v>
      </c>
      <c r="O172" s="15" t="s">
        <v>20</v>
      </c>
      <c r="P172" s="18">
        <f>'Raw Data_Individual'!P186/5</f>
        <v>1</v>
      </c>
      <c r="Q172" s="18">
        <f>'Raw Data_Individual'!Q186/5</f>
        <v>1</v>
      </c>
    </row>
    <row r="173" spans="1:21" x14ac:dyDescent="0.25">
      <c r="C173" s="21" t="s">
        <v>45</v>
      </c>
      <c r="D173" s="15" t="s">
        <v>20</v>
      </c>
      <c r="E173" s="15" t="s">
        <v>20</v>
      </c>
      <c r="F173" s="15" t="s">
        <v>20</v>
      </c>
      <c r="G173" s="15" t="s">
        <v>20</v>
      </c>
      <c r="H173" s="15" t="s">
        <v>20</v>
      </c>
      <c r="I173" s="15" t="s">
        <v>20</v>
      </c>
      <c r="J173" s="15" t="s">
        <v>20</v>
      </c>
      <c r="K173" s="15" t="s">
        <v>20</v>
      </c>
      <c r="L173" s="18">
        <f>'Raw Data_Individual'!L187/5</f>
        <v>1</v>
      </c>
      <c r="M173" s="15" t="s">
        <v>20</v>
      </c>
      <c r="N173" s="18">
        <f>'Raw Data_Individual'!N187/5</f>
        <v>1</v>
      </c>
      <c r="O173" s="15" t="s">
        <v>20</v>
      </c>
      <c r="P173" s="18">
        <f>'Raw Data_Individual'!P187/5</f>
        <v>1</v>
      </c>
      <c r="Q173" s="18">
        <f>'Raw Data_Individual'!Q187/5</f>
        <v>1</v>
      </c>
    </row>
    <row r="174" spans="1:21" x14ac:dyDescent="0.25">
      <c r="C174" s="21" t="s">
        <v>46</v>
      </c>
      <c r="D174" s="15" t="s">
        <v>20</v>
      </c>
      <c r="E174" s="15" t="s">
        <v>20</v>
      </c>
      <c r="F174" s="15" t="s">
        <v>20</v>
      </c>
      <c r="G174" s="15" t="s">
        <v>20</v>
      </c>
      <c r="H174" s="15" t="s">
        <v>20</v>
      </c>
      <c r="I174" s="15" t="s">
        <v>20</v>
      </c>
      <c r="J174" s="15" t="s">
        <v>20</v>
      </c>
      <c r="K174" s="15" t="s">
        <v>20</v>
      </c>
      <c r="L174" s="18">
        <f>'Raw Data_Individual'!L188/5</f>
        <v>1</v>
      </c>
      <c r="M174" s="15" t="s">
        <v>20</v>
      </c>
      <c r="N174" s="18">
        <f>'Raw Data_Individual'!N188/5</f>
        <v>1</v>
      </c>
      <c r="O174" s="15" t="s">
        <v>20</v>
      </c>
      <c r="P174" s="18">
        <f>'Raw Data_Individual'!P188/5</f>
        <v>1</v>
      </c>
      <c r="Q174" s="18">
        <f>'Raw Data_Individual'!Q188/5</f>
        <v>1</v>
      </c>
    </row>
    <row r="175" spans="1:21" x14ac:dyDescent="0.25">
      <c r="C175" s="21" t="s">
        <v>36</v>
      </c>
      <c r="D175" s="15" t="s">
        <v>20</v>
      </c>
      <c r="E175" s="15" t="s">
        <v>20</v>
      </c>
      <c r="F175" s="15" t="s">
        <v>20</v>
      </c>
      <c r="G175" s="15" t="s">
        <v>20</v>
      </c>
      <c r="H175" s="15" t="s">
        <v>20</v>
      </c>
      <c r="I175" s="15" t="s">
        <v>20</v>
      </c>
      <c r="J175" s="15" t="s">
        <v>20</v>
      </c>
      <c r="K175" s="15" t="s">
        <v>20</v>
      </c>
      <c r="L175" s="18">
        <f>'Raw Data_Individual'!L189/5</f>
        <v>1</v>
      </c>
      <c r="M175" s="15" t="s">
        <v>20</v>
      </c>
      <c r="N175" s="18">
        <f>'Raw Data_Individual'!N189/5</f>
        <v>1</v>
      </c>
      <c r="O175" s="15" t="s">
        <v>20</v>
      </c>
      <c r="P175" s="18">
        <f>'Raw Data_Individual'!P189/5</f>
        <v>1</v>
      </c>
      <c r="Q175" s="18">
        <f>'Raw Data_Individual'!Q189/5</f>
        <v>1</v>
      </c>
      <c r="S175" s="20" t="s">
        <v>27</v>
      </c>
      <c r="U175" s="20" t="s">
        <v>28</v>
      </c>
    </row>
    <row r="176" spans="1:21" x14ac:dyDescent="0.25">
      <c r="C176" s="21" t="s">
        <v>55</v>
      </c>
      <c r="D176" s="19" t="s">
        <v>26</v>
      </c>
      <c r="E176" s="19" t="s">
        <v>26</v>
      </c>
      <c r="F176" s="19" t="s">
        <v>26</v>
      </c>
      <c r="G176" s="19" t="s">
        <v>26</v>
      </c>
      <c r="H176" s="19" t="s">
        <v>26</v>
      </c>
      <c r="I176" s="19" t="s">
        <v>26</v>
      </c>
      <c r="J176" s="19" t="s">
        <v>26</v>
      </c>
      <c r="K176" s="19" t="s">
        <v>26</v>
      </c>
      <c r="L176" s="40">
        <f t="shared" ref="L176:Q176" si="15">AVERAGE(L166:L175)</f>
        <v>0.6</v>
      </c>
      <c r="M176" s="52" t="s">
        <v>26</v>
      </c>
      <c r="N176" s="40">
        <f t="shared" si="15"/>
        <v>1</v>
      </c>
      <c r="O176" s="52" t="s">
        <v>26</v>
      </c>
      <c r="P176" s="40">
        <f t="shared" si="15"/>
        <v>0.8</v>
      </c>
      <c r="Q176" s="40">
        <f t="shared" si="15"/>
        <v>1</v>
      </c>
      <c r="R176" s="40"/>
      <c r="S176" s="40">
        <f>AVERAGE(D176:Q176)</f>
        <v>0.85000000000000009</v>
      </c>
      <c r="T176" s="53"/>
      <c r="U176" s="40">
        <f>(STDEV(D176:Q176))/(SQRT(COUNT(D176:Q176)))</f>
        <v>9.5742710775633566E-2</v>
      </c>
    </row>
    <row r="177" spans="1:21" x14ac:dyDescent="0.25">
      <c r="C177" s="21" t="s">
        <v>56</v>
      </c>
      <c r="D177" s="19" t="s">
        <v>26</v>
      </c>
      <c r="E177" s="19" t="s">
        <v>26</v>
      </c>
      <c r="F177" s="19" t="s">
        <v>26</v>
      </c>
      <c r="G177" s="19" t="s">
        <v>26</v>
      </c>
      <c r="H177" s="19" t="s">
        <v>26</v>
      </c>
      <c r="I177" s="19" t="s">
        <v>26</v>
      </c>
      <c r="J177" s="19" t="s">
        <v>26</v>
      </c>
      <c r="K177" s="19" t="s">
        <v>26</v>
      </c>
      <c r="L177" s="40">
        <f t="shared" ref="L177:Q177" si="16">(STDEV(L166:L175))/(SQRT(COUNT(L166:L175)))</f>
        <v>0.26666666666666666</v>
      </c>
      <c r="M177" s="52" t="s">
        <v>26</v>
      </c>
      <c r="N177" s="40">
        <f t="shared" si="16"/>
        <v>0</v>
      </c>
      <c r="O177" s="52" t="s">
        <v>26</v>
      </c>
      <c r="P177" s="40">
        <f t="shared" si="16"/>
        <v>0.19999999999999998</v>
      </c>
      <c r="Q177" s="40">
        <f t="shared" si="16"/>
        <v>0</v>
      </c>
      <c r="R177" s="40"/>
      <c r="S177" s="53"/>
      <c r="T177" s="53"/>
      <c r="U177" s="53"/>
    </row>
    <row r="178" spans="1:21" x14ac:dyDescent="0.25">
      <c r="C178" s="21"/>
      <c r="D178" s="19"/>
      <c r="E178" s="19"/>
      <c r="F178" s="19"/>
      <c r="G178" s="19"/>
      <c r="H178" s="19"/>
      <c r="I178" s="19"/>
      <c r="J178" s="19"/>
      <c r="K178" s="19"/>
      <c r="L178" s="20"/>
      <c r="M178" s="19"/>
      <c r="N178" s="20"/>
      <c r="O178" s="19"/>
      <c r="P178" s="20"/>
      <c r="Q178" s="20"/>
    </row>
    <row r="179" spans="1:21" x14ac:dyDescent="0.25">
      <c r="B179" s="29"/>
      <c r="C179" s="26" t="s">
        <v>35</v>
      </c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</row>
    <row r="180" spans="1:21" x14ac:dyDescent="0.25">
      <c r="C180" s="21" t="s">
        <v>34</v>
      </c>
      <c r="D180" s="23" t="s">
        <v>20</v>
      </c>
      <c r="E180" s="23" t="s">
        <v>20</v>
      </c>
      <c r="F180" s="23" t="s">
        <v>20</v>
      </c>
      <c r="G180" s="23" t="s">
        <v>20</v>
      </c>
      <c r="H180" s="23" t="s">
        <v>20</v>
      </c>
      <c r="I180" s="23" t="s">
        <v>20</v>
      </c>
      <c r="J180" s="23" t="s">
        <v>20</v>
      </c>
      <c r="K180" s="23" t="s">
        <v>20</v>
      </c>
      <c r="L180" s="20">
        <v>33</v>
      </c>
      <c r="M180" s="23" t="s">
        <v>20</v>
      </c>
      <c r="N180" s="20">
        <v>55</v>
      </c>
      <c r="O180" s="23" t="s">
        <v>20</v>
      </c>
      <c r="P180" s="20">
        <v>44</v>
      </c>
      <c r="Q180" s="20">
        <v>55</v>
      </c>
    </row>
    <row r="181" spans="1:21" x14ac:dyDescent="0.25">
      <c r="C181" s="21" t="s">
        <v>51</v>
      </c>
      <c r="D181" s="23" t="s">
        <v>20</v>
      </c>
      <c r="E181" s="23" t="s">
        <v>20</v>
      </c>
      <c r="F181" s="23" t="s">
        <v>20</v>
      </c>
      <c r="G181" s="23" t="s">
        <v>20</v>
      </c>
      <c r="H181" s="23" t="s">
        <v>20</v>
      </c>
      <c r="I181" s="23" t="s">
        <v>20</v>
      </c>
      <c r="J181" s="23" t="s">
        <v>20</v>
      </c>
      <c r="K181" s="23" t="s">
        <v>20</v>
      </c>
      <c r="L181" s="40">
        <v>-1.897</v>
      </c>
      <c r="M181" s="38" t="s">
        <v>20</v>
      </c>
      <c r="N181" s="40">
        <v>-3.1619999999999999</v>
      </c>
      <c r="O181" s="38" t="s">
        <v>20</v>
      </c>
      <c r="P181" s="40">
        <v>-2.5299999999999998</v>
      </c>
      <c r="Q181" s="40">
        <v>-3.1619999999999999</v>
      </c>
    </row>
    <row r="182" spans="1:21" x14ac:dyDescent="0.25">
      <c r="C182" s="21" t="s">
        <v>50</v>
      </c>
      <c r="D182" s="23" t="s">
        <v>20</v>
      </c>
      <c r="E182" s="23" t="s">
        <v>20</v>
      </c>
      <c r="F182" s="23" t="s">
        <v>20</v>
      </c>
      <c r="G182" s="23" t="s">
        <v>20</v>
      </c>
      <c r="H182" s="23" t="s">
        <v>20</v>
      </c>
      <c r="I182" s="23" t="s">
        <v>20</v>
      </c>
      <c r="J182" s="23" t="s">
        <v>20</v>
      </c>
      <c r="K182" s="23" t="s">
        <v>20</v>
      </c>
      <c r="L182" s="45">
        <f>0.058/2</f>
        <v>2.9000000000000001E-2</v>
      </c>
      <c r="M182" s="38" t="s">
        <v>20</v>
      </c>
      <c r="N182" s="45">
        <f>0.002/2</f>
        <v>1E-3</v>
      </c>
      <c r="O182" s="38" t="s">
        <v>20</v>
      </c>
      <c r="P182" s="45">
        <f>0.011/2</f>
        <v>5.4999999999999997E-3</v>
      </c>
      <c r="Q182" s="45">
        <f>0.002/2</f>
        <v>1E-3</v>
      </c>
    </row>
    <row r="183" spans="1:21" x14ac:dyDescent="0.25">
      <c r="C183" s="21"/>
      <c r="D183" s="19"/>
      <c r="E183" s="19"/>
      <c r="F183" s="19"/>
      <c r="G183" s="19"/>
      <c r="H183" s="19"/>
      <c r="I183" s="19"/>
      <c r="J183" s="19"/>
      <c r="K183" s="19"/>
      <c r="L183" s="20"/>
      <c r="M183" s="19"/>
      <c r="N183" s="20"/>
      <c r="O183" s="19"/>
      <c r="P183" s="20"/>
      <c r="Q183" s="20"/>
    </row>
    <row r="185" spans="1:21" x14ac:dyDescent="0.25">
      <c r="A185" s="22"/>
      <c r="B185" s="37" t="s">
        <v>11</v>
      </c>
      <c r="C185" s="36" t="s">
        <v>66</v>
      </c>
    </row>
    <row r="187" spans="1:21" x14ac:dyDescent="0.25">
      <c r="C187" s="21" t="s">
        <v>37</v>
      </c>
      <c r="D187" s="1" t="s">
        <v>5</v>
      </c>
      <c r="E187" s="1" t="s">
        <v>6</v>
      </c>
      <c r="F187" s="1" t="s">
        <v>1</v>
      </c>
      <c r="G187" s="1" t="s">
        <v>2</v>
      </c>
      <c r="H187" s="1" t="s">
        <v>3</v>
      </c>
      <c r="I187" s="1" t="s">
        <v>7</v>
      </c>
      <c r="J187" s="1" t="s">
        <v>4</v>
      </c>
      <c r="K187" s="1" t="s">
        <v>8</v>
      </c>
      <c r="L187" s="1" t="s">
        <v>9</v>
      </c>
      <c r="M187" s="1" t="s">
        <v>12</v>
      </c>
      <c r="N187" s="1" t="s">
        <v>10</v>
      </c>
      <c r="O187" s="1" t="s">
        <v>21</v>
      </c>
      <c r="P187" s="1" t="s">
        <v>14</v>
      </c>
      <c r="Q187" s="1" t="s">
        <v>13</v>
      </c>
    </row>
    <row r="188" spans="1:21" x14ac:dyDescent="0.25">
      <c r="C188" s="21" t="s">
        <v>38</v>
      </c>
      <c r="D188" s="15" t="s">
        <v>20</v>
      </c>
      <c r="E188" s="15" t="s">
        <v>20</v>
      </c>
      <c r="F188" s="15" t="s">
        <v>20</v>
      </c>
      <c r="G188" s="15" t="s">
        <v>20</v>
      </c>
      <c r="H188" s="15" t="s">
        <v>20</v>
      </c>
      <c r="I188" s="15" t="s">
        <v>20</v>
      </c>
      <c r="J188" s="15" t="s">
        <v>20</v>
      </c>
      <c r="K188" s="15" t="s">
        <v>20</v>
      </c>
      <c r="L188" s="18">
        <f>'Raw Data_Individual'!L204/5</f>
        <v>0.6</v>
      </c>
      <c r="M188" s="15" t="s">
        <v>20</v>
      </c>
      <c r="N188" s="18">
        <f>'Raw Data_Individual'!N204/5</f>
        <v>0.6</v>
      </c>
      <c r="O188" s="15" t="s">
        <v>20</v>
      </c>
      <c r="P188" s="18">
        <f>'Raw Data_Individual'!P204/5</f>
        <v>-0.2</v>
      </c>
      <c r="Q188" s="18">
        <f>'Raw Data_Individual'!Q204/5</f>
        <v>0.2</v>
      </c>
    </row>
    <row r="189" spans="1:21" x14ac:dyDescent="0.25">
      <c r="C189" s="21" t="s">
        <v>39</v>
      </c>
      <c r="D189" s="15" t="s">
        <v>20</v>
      </c>
      <c r="E189" s="15" t="s">
        <v>20</v>
      </c>
      <c r="F189" s="15" t="s">
        <v>20</v>
      </c>
      <c r="G189" s="15" t="s">
        <v>20</v>
      </c>
      <c r="H189" s="15" t="s">
        <v>20</v>
      </c>
      <c r="I189" s="15" t="s">
        <v>20</v>
      </c>
      <c r="J189" s="15" t="s">
        <v>20</v>
      </c>
      <c r="K189" s="15" t="s">
        <v>20</v>
      </c>
      <c r="L189" s="18">
        <f>'Raw Data_Individual'!L205/5</f>
        <v>-0.6</v>
      </c>
      <c r="M189" s="15" t="s">
        <v>20</v>
      </c>
      <c r="N189" s="18">
        <f>'Raw Data_Individual'!N205/5</f>
        <v>1</v>
      </c>
      <c r="O189" s="15" t="s">
        <v>20</v>
      </c>
      <c r="P189" s="18">
        <f>'Raw Data_Individual'!P205/5</f>
        <v>1</v>
      </c>
      <c r="Q189" s="18">
        <f>'Raw Data_Individual'!Q205/5</f>
        <v>0.4</v>
      </c>
    </row>
    <row r="190" spans="1:21" x14ac:dyDescent="0.25">
      <c r="C190" s="21" t="s">
        <v>43</v>
      </c>
      <c r="D190" s="15" t="s">
        <v>20</v>
      </c>
      <c r="E190" s="15" t="s">
        <v>20</v>
      </c>
      <c r="F190" s="15" t="s">
        <v>20</v>
      </c>
      <c r="G190" s="15" t="s">
        <v>20</v>
      </c>
      <c r="H190" s="15" t="s">
        <v>20</v>
      </c>
      <c r="I190" s="15" t="s">
        <v>20</v>
      </c>
      <c r="J190" s="15" t="s">
        <v>20</v>
      </c>
      <c r="K190" s="15" t="s">
        <v>20</v>
      </c>
      <c r="L190" s="18">
        <f>'Raw Data_Individual'!L206/5</f>
        <v>0.6</v>
      </c>
      <c r="M190" s="15" t="s">
        <v>20</v>
      </c>
      <c r="N190" s="18">
        <f>'Raw Data_Individual'!N206/5</f>
        <v>-0.6</v>
      </c>
      <c r="O190" s="15" t="s">
        <v>20</v>
      </c>
      <c r="P190" s="18">
        <f>'Raw Data_Individual'!P206/5</f>
        <v>1</v>
      </c>
      <c r="Q190" s="18">
        <f>'Raw Data_Individual'!Q206/5</f>
        <v>0.6</v>
      </c>
    </row>
    <row r="191" spans="1:21" x14ac:dyDescent="0.25">
      <c r="C191" s="21" t="s">
        <v>42</v>
      </c>
      <c r="D191" s="15" t="s">
        <v>20</v>
      </c>
      <c r="E191" s="15" t="s">
        <v>20</v>
      </c>
      <c r="F191" s="15" t="s">
        <v>20</v>
      </c>
      <c r="G191" s="15" t="s">
        <v>20</v>
      </c>
      <c r="H191" s="15" t="s">
        <v>20</v>
      </c>
      <c r="I191" s="15" t="s">
        <v>20</v>
      </c>
      <c r="J191" s="15" t="s">
        <v>20</v>
      </c>
      <c r="K191" s="15" t="s">
        <v>20</v>
      </c>
      <c r="L191" s="18">
        <f>'Raw Data_Individual'!L207/5</f>
        <v>-0.6</v>
      </c>
      <c r="M191" s="15" t="s">
        <v>20</v>
      </c>
      <c r="N191" s="18">
        <f>'Raw Data_Individual'!N207/5</f>
        <v>0.6</v>
      </c>
      <c r="O191" s="15" t="s">
        <v>20</v>
      </c>
      <c r="P191" s="18">
        <f>'Raw Data_Individual'!P207/5</f>
        <v>-1</v>
      </c>
      <c r="Q191" s="18">
        <f>'Raw Data_Individual'!Q207/5</f>
        <v>0.4</v>
      </c>
    </row>
    <row r="192" spans="1:21" x14ac:dyDescent="0.25">
      <c r="C192" s="21" t="s">
        <v>40</v>
      </c>
      <c r="D192" s="15" t="s">
        <v>20</v>
      </c>
      <c r="E192" s="15" t="s">
        <v>20</v>
      </c>
      <c r="F192" s="15" t="s">
        <v>20</v>
      </c>
      <c r="G192" s="15" t="s">
        <v>20</v>
      </c>
      <c r="H192" s="15" t="s">
        <v>20</v>
      </c>
      <c r="I192" s="15" t="s">
        <v>20</v>
      </c>
      <c r="J192" s="15" t="s">
        <v>20</v>
      </c>
      <c r="K192" s="15" t="s">
        <v>20</v>
      </c>
      <c r="L192" s="18">
        <f>'Raw Data_Individual'!L208/5</f>
        <v>0.8</v>
      </c>
      <c r="M192" s="15" t="s">
        <v>20</v>
      </c>
      <c r="N192" s="18">
        <f>'Raw Data_Individual'!N208/5</f>
        <v>-0.6</v>
      </c>
      <c r="O192" s="15" t="s">
        <v>20</v>
      </c>
      <c r="P192" s="18">
        <f>'Raw Data_Individual'!P208/5</f>
        <v>1</v>
      </c>
      <c r="Q192" s="18">
        <f>'Raw Data_Individual'!Q208/5</f>
        <v>-0.2</v>
      </c>
    </row>
    <row r="193" spans="2:21" x14ac:dyDescent="0.25">
      <c r="C193" s="21" t="s">
        <v>41</v>
      </c>
      <c r="D193" s="15" t="s">
        <v>20</v>
      </c>
      <c r="E193" s="15" t="s">
        <v>20</v>
      </c>
      <c r="F193" s="15" t="s">
        <v>20</v>
      </c>
      <c r="G193" s="15" t="s">
        <v>20</v>
      </c>
      <c r="H193" s="15" t="s">
        <v>20</v>
      </c>
      <c r="I193" s="15" t="s">
        <v>20</v>
      </c>
      <c r="J193" s="15" t="s">
        <v>20</v>
      </c>
      <c r="K193" s="15" t="s">
        <v>20</v>
      </c>
      <c r="L193" s="18">
        <f>'Raw Data_Individual'!L209/5</f>
        <v>0.6</v>
      </c>
      <c r="M193" s="15" t="s">
        <v>20</v>
      </c>
      <c r="N193" s="18">
        <f>'Raw Data_Individual'!N209/5</f>
        <v>-1</v>
      </c>
      <c r="O193" s="15" t="s">
        <v>20</v>
      </c>
      <c r="P193" s="18">
        <f>'Raw Data_Individual'!P209/5</f>
        <v>1</v>
      </c>
      <c r="Q193" s="18">
        <f>'Raw Data_Individual'!Q209/5</f>
        <v>0.2</v>
      </c>
    </row>
    <row r="194" spans="2:21" x14ac:dyDescent="0.25">
      <c r="C194" s="21" t="s">
        <v>44</v>
      </c>
      <c r="D194" s="15" t="s">
        <v>20</v>
      </c>
      <c r="E194" s="15" t="s">
        <v>20</v>
      </c>
      <c r="F194" s="15" t="s">
        <v>20</v>
      </c>
      <c r="G194" s="15" t="s">
        <v>20</v>
      </c>
      <c r="H194" s="15" t="s">
        <v>20</v>
      </c>
      <c r="I194" s="15" t="s">
        <v>20</v>
      </c>
      <c r="J194" s="15" t="s">
        <v>20</v>
      </c>
      <c r="K194" s="15" t="s">
        <v>20</v>
      </c>
      <c r="L194" s="18">
        <f>'Raw Data_Individual'!L210/5</f>
        <v>-0.6</v>
      </c>
      <c r="M194" s="15" t="s">
        <v>20</v>
      </c>
      <c r="N194" s="18">
        <f>'Raw Data_Individual'!N210/5</f>
        <v>1</v>
      </c>
      <c r="O194" s="15" t="s">
        <v>20</v>
      </c>
      <c r="P194" s="18">
        <f>'Raw Data_Individual'!P210/5</f>
        <v>0.6</v>
      </c>
      <c r="Q194" s="18">
        <f>'Raw Data_Individual'!Q210/5</f>
        <v>0.2</v>
      </c>
    </row>
    <row r="195" spans="2:21" x14ac:dyDescent="0.25">
      <c r="C195" s="21" t="s">
        <v>45</v>
      </c>
      <c r="D195" s="15" t="s">
        <v>20</v>
      </c>
      <c r="E195" s="15" t="s">
        <v>20</v>
      </c>
      <c r="F195" s="15" t="s">
        <v>20</v>
      </c>
      <c r="G195" s="15" t="s">
        <v>20</v>
      </c>
      <c r="H195" s="15" t="s">
        <v>20</v>
      </c>
      <c r="I195" s="15" t="s">
        <v>20</v>
      </c>
      <c r="J195" s="15" t="s">
        <v>20</v>
      </c>
      <c r="K195" s="15" t="s">
        <v>20</v>
      </c>
      <c r="L195" s="18">
        <f>'Raw Data_Individual'!L211/5</f>
        <v>0.8</v>
      </c>
      <c r="M195" s="15" t="s">
        <v>20</v>
      </c>
      <c r="N195" s="18">
        <f>'Raw Data_Individual'!N211/5</f>
        <v>1</v>
      </c>
      <c r="O195" s="15" t="s">
        <v>20</v>
      </c>
      <c r="P195" s="18">
        <f>'Raw Data_Individual'!P211/5</f>
        <v>1</v>
      </c>
      <c r="Q195" s="18">
        <f>'Raw Data_Individual'!Q211/5</f>
        <v>0</v>
      </c>
    </row>
    <row r="196" spans="2:21" x14ac:dyDescent="0.25">
      <c r="C196" s="21" t="s">
        <v>46</v>
      </c>
      <c r="D196" s="15" t="s">
        <v>20</v>
      </c>
      <c r="E196" s="15" t="s">
        <v>20</v>
      </c>
      <c r="F196" s="15" t="s">
        <v>20</v>
      </c>
      <c r="G196" s="15" t="s">
        <v>20</v>
      </c>
      <c r="H196" s="15" t="s">
        <v>20</v>
      </c>
      <c r="I196" s="15" t="s">
        <v>20</v>
      </c>
      <c r="J196" s="15" t="s">
        <v>20</v>
      </c>
      <c r="K196" s="15" t="s">
        <v>20</v>
      </c>
      <c r="L196" s="18">
        <f>'Raw Data_Individual'!L212/5</f>
        <v>0.6</v>
      </c>
      <c r="M196" s="15" t="s">
        <v>20</v>
      </c>
      <c r="N196" s="18">
        <f>'Raw Data_Individual'!N212/5</f>
        <v>1</v>
      </c>
      <c r="O196" s="15" t="s">
        <v>20</v>
      </c>
      <c r="P196" s="18">
        <f>'Raw Data_Individual'!P212/5</f>
        <v>1</v>
      </c>
      <c r="Q196" s="18">
        <f>'Raw Data_Individual'!Q212/5</f>
        <v>-0.2</v>
      </c>
    </row>
    <row r="197" spans="2:21" x14ac:dyDescent="0.25">
      <c r="C197" s="21" t="s">
        <v>36</v>
      </c>
      <c r="D197" s="15" t="s">
        <v>20</v>
      </c>
      <c r="E197" s="15" t="s">
        <v>20</v>
      </c>
      <c r="F197" s="15" t="s">
        <v>20</v>
      </c>
      <c r="G197" s="15" t="s">
        <v>20</v>
      </c>
      <c r="H197" s="15" t="s">
        <v>20</v>
      </c>
      <c r="I197" s="15" t="s">
        <v>20</v>
      </c>
      <c r="J197" s="15" t="s">
        <v>20</v>
      </c>
      <c r="K197" s="15" t="s">
        <v>20</v>
      </c>
      <c r="L197" s="18">
        <f>'Raw Data_Individual'!L213/5</f>
        <v>-0.8</v>
      </c>
      <c r="M197" s="15" t="s">
        <v>20</v>
      </c>
      <c r="N197" s="18">
        <f>'Raw Data_Individual'!N213/5</f>
        <v>1</v>
      </c>
      <c r="O197" s="15" t="s">
        <v>20</v>
      </c>
      <c r="P197" s="18">
        <f>'Raw Data_Individual'!P213/5</f>
        <v>1</v>
      </c>
      <c r="Q197" s="18">
        <f>'Raw Data_Individual'!Q213/5</f>
        <v>-0.4</v>
      </c>
      <c r="S197" s="20" t="s">
        <v>27</v>
      </c>
      <c r="U197" s="20" t="s">
        <v>28</v>
      </c>
    </row>
    <row r="198" spans="2:21" x14ac:dyDescent="0.25">
      <c r="C198" s="21" t="s">
        <v>55</v>
      </c>
      <c r="D198" s="19" t="s">
        <v>26</v>
      </c>
      <c r="E198" s="19" t="s">
        <v>26</v>
      </c>
      <c r="F198" s="19" t="s">
        <v>26</v>
      </c>
      <c r="G198" s="19" t="s">
        <v>26</v>
      </c>
      <c r="H198" s="19" t="s">
        <v>26</v>
      </c>
      <c r="I198" s="19" t="s">
        <v>26</v>
      </c>
      <c r="J198" s="19" t="s">
        <v>26</v>
      </c>
      <c r="K198" s="19" t="s">
        <v>26</v>
      </c>
      <c r="L198" s="40">
        <f t="shared" ref="L198:P198" si="17">AVERAGE(L188:L197)</f>
        <v>0.14000000000000001</v>
      </c>
      <c r="M198" s="52" t="s">
        <v>26</v>
      </c>
      <c r="N198" s="40">
        <f t="shared" si="17"/>
        <v>0.4</v>
      </c>
      <c r="O198" s="52" t="s">
        <v>26</v>
      </c>
      <c r="P198" s="40">
        <f t="shared" si="17"/>
        <v>0.64</v>
      </c>
      <c r="Q198" s="40">
        <v>0.1333333333333333</v>
      </c>
      <c r="S198" s="40">
        <f>AVERAGE(D198:Q198)</f>
        <v>0.32833333333333337</v>
      </c>
      <c r="T198" s="53"/>
      <c r="U198" s="40">
        <f>(STDEV(D198:Q198))/(SQRT(COUNT(D198:Q198)))</f>
        <v>0.12102570893088055</v>
      </c>
    </row>
    <row r="199" spans="2:21" x14ac:dyDescent="0.25">
      <c r="C199" s="21" t="s">
        <v>56</v>
      </c>
      <c r="D199" s="19" t="s">
        <v>26</v>
      </c>
      <c r="E199" s="19" t="s">
        <v>26</v>
      </c>
      <c r="F199" s="19" t="s">
        <v>26</v>
      </c>
      <c r="G199" s="19" t="s">
        <v>26</v>
      </c>
      <c r="H199" s="19" t="s">
        <v>26</v>
      </c>
      <c r="I199" s="19" t="s">
        <v>26</v>
      </c>
      <c r="J199" s="19" t="s">
        <v>26</v>
      </c>
      <c r="K199" s="19" t="s">
        <v>26</v>
      </c>
      <c r="L199" s="40">
        <f t="shared" ref="L199:P199" si="18">(STDEV(L188:L197))/(SQRT(COUNT(L188:L197)))</f>
        <v>0.21715329966536437</v>
      </c>
      <c r="M199" s="52" t="s">
        <v>26</v>
      </c>
      <c r="N199" s="40">
        <f t="shared" si="18"/>
        <v>0.25473297566057063</v>
      </c>
      <c r="O199" s="52" t="s">
        <v>26</v>
      </c>
      <c r="P199" s="40">
        <f t="shared" si="18"/>
        <v>0.2186829262247563</v>
      </c>
      <c r="Q199" s="40">
        <v>0.11055415967851334</v>
      </c>
    </row>
    <row r="201" spans="2:21" x14ac:dyDescent="0.25">
      <c r="B201" s="29"/>
      <c r="C201" s="26" t="s">
        <v>35</v>
      </c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</row>
    <row r="202" spans="2:21" x14ac:dyDescent="0.25">
      <c r="C202" s="21" t="s">
        <v>34</v>
      </c>
      <c r="D202" s="23" t="s">
        <v>20</v>
      </c>
      <c r="E202" s="23" t="s">
        <v>20</v>
      </c>
      <c r="F202" s="23" t="s">
        <v>20</v>
      </c>
      <c r="G202" s="23" t="s">
        <v>20</v>
      </c>
      <c r="H202" s="23" t="s">
        <v>20</v>
      </c>
      <c r="I202" s="23" t="s">
        <v>20</v>
      </c>
      <c r="J202" s="23" t="s">
        <v>20</v>
      </c>
      <c r="K202" s="23" t="s">
        <v>20</v>
      </c>
      <c r="L202" s="20">
        <v>13</v>
      </c>
      <c r="M202" s="23" t="s">
        <v>20</v>
      </c>
      <c r="N202" s="20">
        <v>30</v>
      </c>
      <c r="O202" s="23" t="s">
        <v>20</v>
      </c>
      <c r="P202" s="20">
        <v>40</v>
      </c>
      <c r="Q202" s="20">
        <v>19</v>
      </c>
    </row>
    <row r="203" spans="2:21" x14ac:dyDescent="0.25">
      <c r="C203" s="21" t="s">
        <v>51</v>
      </c>
      <c r="D203" s="23" t="s">
        <v>20</v>
      </c>
      <c r="E203" s="23" t="s">
        <v>20</v>
      </c>
      <c r="F203" s="23" t="s">
        <v>20</v>
      </c>
      <c r="G203" s="23" t="s">
        <v>20</v>
      </c>
      <c r="H203" s="23" t="s">
        <v>20</v>
      </c>
      <c r="I203" s="23" t="s">
        <v>20</v>
      </c>
      <c r="J203" s="23" t="s">
        <v>20</v>
      </c>
      <c r="K203" s="23" t="s">
        <v>20</v>
      </c>
      <c r="L203" s="40">
        <v>-0.69</v>
      </c>
      <c r="M203" s="38" t="s">
        <v>20</v>
      </c>
      <c r="N203" s="40">
        <v>-1.5760000000000001</v>
      </c>
      <c r="O203" s="38" t="s">
        <v>20</v>
      </c>
      <c r="P203" s="40">
        <v>-2.16</v>
      </c>
      <c r="Q203" s="40">
        <v>-1.1499999999999999</v>
      </c>
    </row>
    <row r="204" spans="2:21" x14ac:dyDescent="0.25">
      <c r="C204" s="21" t="s">
        <v>50</v>
      </c>
      <c r="D204" s="23" t="s">
        <v>20</v>
      </c>
      <c r="E204" s="23" t="s">
        <v>20</v>
      </c>
      <c r="F204" s="23" t="s">
        <v>20</v>
      </c>
      <c r="G204" s="23" t="s">
        <v>20</v>
      </c>
      <c r="H204" s="23" t="s">
        <v>20</v>
      </c>
      <c r="I204" s="23" t="s">
        <v>20</v>
      </c>
      <c r="J204" s="23" t="s">
        <v>20</v>
      </c>
      <c r="K204" s="23" t="s">
        <v>20</v>
      </c>
      <c r="L204" s="40">
        <f>0.49/2</f>
        <v>0.245</v>
      </c>
      <c r="M204" s="38" t="s">
        <v>20</v>
      </c>
      <c r="N204" s="40">
        <f>0.115/2</f>
        <v>5.7500000000000002E-2</v>
      </c>
      <c r="O204" s="38" t="s">
        <v>20</v>
      </c>
      <c r="P204" s="45">
        <f>0.031/2</f>
        <v>1.55E-2</v>
      </c>
      <c r="Q204" s="40">
        <f>0.25/2</f>
        <v>0.125</v>
      </c>
    </row>
  </sheetData>
  <phoneticPr fontId="1" type="noConversion"/>
  <pageMargins left="0.7" right="0.7" top="0.75" bottom="0.75" header="0.3" footer="0.3"/>
  <pageSetup paperSize="9" orientation="portrait" r:id="rId1"/>
  <ignoredErrors>
    <ignoredError sqref="K28 I22:I23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83"/>
  <sheetViews>
    <sheetView workbookViewId="0"/>
  </sheetViews>
  <sheetFormatPr defaultColWidth="9" defaultRowHeight="15.75" x14ac:dyDescent="0.25"/>
  <cols>
    <col min="1" max="1" width="5.625" style="10" customWidth="1"/>
    <col min="2" max="2" width="10.875" style="10" customWidth="1"/>
    <col min="3" max="3" width="9.125" style="10" customWidth="1"/>
    <col min="4" max="12" width="11.125" style="10" customWidth="1"/>
    <col min="13" max="16384" width="9" style="10"/>
  </cols>
  <sheetData>
    <row r="2" spans="1:19" s="20" customFormat="1" x14ac:dyDescent="0.25">
      <c r="A2" s="22"/>
      <c r="B2" s="37" t="s">
        <v>63</v>
      </c>
      <c r="C2" s="36" t="s">
        <v>62</v>
      </c>
      <c r="D2" s="14"/>
      <c r="E2" s="10"/>
      <c r="F2" s="10"/>
      <c r="G2" s="10"/>
      <c r="H2" s="10"/>
      <c r="I2" s="10"/>
      <c r="J2" s="10"/>
      <c r="K2" s="10"/>
      <c r="L2" s="10"/>
      <c r="M2" s="10"/>
    </row>
    <row r="4" spans="1:19" s="60" customFormat="1" ht="84" customHeight="1" x14ac:dyDescent="0.25">
      <c r="B4" s="61"/>
      <c r="C4" s="70"/>
      <c r="D4" s="69" t="s">
        <v>0</v>
      </c>
      <c r="E4" s="69" t="s">
        <v>24</v>
      </c>
      <c r="F4" s="69" t="s">
        <v>15</v>
      </c>
      <c r="G4" s="69" t="s">
        <v>16</v>
      </c>
      <c r="H4" s="69" t="s">
        <v>17</v>
      </c>
      <c r="I4" s="69" t="s">
        <v>18</v>
      </c>
      <c r="J4" s="69" t="s">
        <v>68</v>
      </c>
      <c r="K4" s="69" t="s">
        <v>67</v>
      </c>
      <c r="L4" s="69" t="s">
        <v>66</v>
      </c>
      <c r="M4" s="68"/>
    </row>
    <row r="5" spans="1:19" s="20" customFormat="1" x14ac:dyDescent="0.25">
      <c r="C5" s="1" t="s">
        <v>5</v>
      </c>
      <c r="D5" s="62">
        <v>0.5</v>
      </c>
      <c r="E5" s="16" t="s">
        <v>61</v>
      </c>
      <c r="F5" s="63">
        <v>0.66666666666666663</v>
      </c>
      <c r="G5" s="15" t="s">
        <v>61</v>
      </c>
      <c r="H5" s="15" t="s">
        <v>61</v>
      </c>
      <c r="I5" s="15" t="s">
        <v>61</v>
      </c>
      <c r="J5" s="15" t="s">
        <v>61</v>
      </c>
      <c r="K5" s="64" t="s">
        <v>61</v>
      </c>
      <c r="L5" s="16" t="s">
        <v>61</v>
      </c>
    </row>
    <row r="6" spans="1:19" s="20" customFormat="1" x14ac:dyDescent="0.25">
      <c r="C6" s="1" t="s">
        <v>6</v>
      </c>
      <c r="D6" s="62">
        <v>1</v>
      </c>
      <c r="E6" s="63">
        <v>0.3</v>
      </c>
      <c r="F6" s="63">
        <v>0.1111111111111111</v>
      </c>
      <c r="G6" s="63">
        <v>0.33333333333333331</v>
      </c>
      <c r="H6" s="63">
        <v>0.3</v>
      </c>
      <c r="I6" s="63">
        <v>0.3</v>
      </c>
      <c r="J6" s="63">
        <v>0.88888888888888884</v>
      </c>
      <c r="K6" s="64" t="s">
        <v>61</v>
      </c>
      <c r="L6" s="16" t="s">
        <v>61</v>
      </c>
    </row>
    <row r="7" spans="1:19" s="20" customFormat="1" x14ac:dyDescent="0.25">
      <c r="C7" s="1" t="s">
        <v>1</v>
      </c>
      <c r="D7" s="62">
        <v>0.7</v>
      </c>
      <c r="E7" s="63">
        <v>0.4</v>
      </c>
      <c r="F7" s="63">
        <v>0.77777777777777779</v>
      </c>
      <c r="G7" s="15" t="s">
        <v>61</v>
      </c>
      <c r="H7" s="15" t="s">
        <v>61</v>
      </c>
      <c r="I7" s="15" t="s">
        <v>61</v>
      </c>
      <c r="J7" s="15" t="s">
        <v>61</v>
      </c>
      <c r="K7" s="64" t="s">
        <v>61</v>
      </c>
      <c r="L7" s="16" t="s">
        <v>61</v>
      </c>
    </row>
    <row r="8" spans="1:19" x14ac:dyDescent="0.25">
      <c r="A8" s="20"/>
      <c r="B8" s="20"/>
      <c r="C8" s="1" t="s">
        <v>2</v>
      </c>
      <c r="D8" s="62">
        <v>0.7</v>
      </c>
      <c r="E8" s="63">
        <v>0.42857142857142855</v>
      </c>
      <c r="F8" s="63">
        <v>0.625</v>
      </c>
      <c r="G8" s="63">
        <v>0.625</v>
      </c>
      <c r="H8" s="63">
        <v>0.5</v>
      </c>
      <c r="I8" s="63">
        <v>0.22222222222222221</v>
      </c>
      <c r="J8" s="63">
        <v>0.66666666666666663</v>
      </c>
      <c r="K8" s="64" t="s">
        <v>61</v>
      </c>
      <c r="L8" s="16" t="s">
        <v>61</v>
      </c>
      <c r="M8" s="20"/>
    </row>
    <row r="9" spans="1:19" x14ac:dyDescent="0.25">
      <c r="A9" s="20"/>
      <c r="B9" s="20"/>
      <c r="C9" s="1" t="s">
        <v>3</v>
      </c>
      <c r="D9" s="62">
        <v>1</v>
      </c>
      <c r="E9" s="63">
        <v>0.875</v>
      </c>
      <c r="F9" s="63">
        <v>0.8</v>
      </c>
      <c r="G9" s="63">
        <v>0.4</v>
      </c>
      <c r="H9" s="63">
        <v>0.77777777777777779</v>
      </c>
      <c r="I9" s="63">
        <v>0.6</v>
      </c>
      <c r="J9" s="63">
        <v>0.5</v>
      </c>
      <c r="K9" s="64" t="s">
        <v>61</v>
      </c>
      <c r="L9" s="16" t="s">
        <v>61</v>
      </c>
      <c r="M9" s="20"/>
    </row>
    <row r="10" spans="1:19" x14ac:dyDescent="0.25">
      <c r="A10" s="20"/>
      <c r="B10" s="20"/>
      <c r="C10" s="1" t="s">
        <v>7</v>
      </c>
      <c r="D10" s="62">
        <v>0.88888888888888884</v>
      </c>
      <c r="E10" s="63">
        <v>0.42857142857142855</v>
      </c>
      <c r="F10" s="63">
        <v>0.7</v>
      </c>
      <c r="G10" s="63">
        <v>0.55555555555555558</v>
      </c>
      <c r="H10" s="15" t="s">
        <v>61</v>
      </c>
      <c r="I10" s="15" t="s">
        <v>61</v>
      </c>
      <c r="J10" s="15" t="s">
        <v>61</v>
      </c>
      <c r="K10" s="64" t="s">
        <v>61</v>
      </c>
      <c r="L10" s="16" t="s">
        <v>61</v>
      </c>
      <c r="M10" s="20"/>
    </row>
    <row r="11" spans="1:19" x14ac:dyDescent="0.25">
      <c r="A11" s="20"/>
      <c r="B11" s="20"/>
      <c r="C11" s="1" t="s">
        <v>4</v>
      </c>
      <c r="D11" s="62">
        <v>0.9</v>
      </c>
      <c r="E11" s="16" t="s">
        <v>61</v>
      </c>
      <c r="F11" s="63">
        <v>0.55555555555555558</v>
      </c>
      <c r="G11" s="15" t="s">
        <v>61</v>
      </c>
      <c r="H11" s="15" t="s">
        <v>61</v>
      </c>
      <c r="I11" s="15" t="s">
        <v>61</v>
      </c>
      <c r="J11" s="15" t="s">
        <v>61</v>
      </c>
      <c r="K11" s="64" t="s">
        <v>61</v>
      </c>
      <c r="L11" s="16" t="s">
        <v>61</v>
      </c>
      <c r="M11" s="20"/>
    </row>
    <row r="12" spans="1:19" x14ac:dyDescent="0.25">
      <c r="A12" s="20"/>
      <c r="B12" s="20"/>
      <c r="C12" s="1" t="s">
        <v>8</v>
      </c>
      <c r="D12" s="62">
        <v>0.9</v>
      </c>
      <c r="E12" s="16" t="s">
        <v>61</v>
      </c>
      <c r="F12" s="15" t="s">
        <v>61</v>
      </c>
      <c r="G12" s="15" t="s">
        <v>61</v>
      </c>
      <c r="H12" s="15" t="s">
        <v>61</v>
      </c>
      <c r="I12" s="15" t="s">
        <v>61</v>
      </c>
      <c r="J12" s="15" t="s">
        <v>61</v>
      </c>
      <c r="K12" s="64" t="s">
        <v>61</v>
      </c>
      <c r="L12" s="16" t="s">
        <v>61</v>
      </c>
      <c r="M12" s="20"/>
      <c r="N12" s="56"/>
      <c r="P12" s="56"/>
      <c r="R12" s="56"/>
      <c r="S12" s="56"/>
    </row>
    <row r="13" spans="1:19" x14ac:dyDescent="0.25">
      <c r="A13" s="20"/>
      <c r="B13" s="20"/>
      <c r="C13" s="1" t="s">
        <v>9</v>
      </c>
      <c r="D13" s="62">
        <v>0.9</v>
      </c>
      <c r="E13" s="63">
        <v>1</v>
      </c>
      <c r="F13" s="63">
        <v>0.8</v>
      </c>
      <c r="G13" s="63">
        <v>0.25</v>
      </c>
      <c r="H13" s="63">
        <v>0.9</v>
      </c>
      <c r="I13" s="63">
        <v>0.77777777777777779</v>
      </c>
      <c r="J13" s="63">
        <v>0.5</v>
      </c>
      <c r="K13" s="63">
        <v>0.8</v>
      </c>
      <c r="L13" s="63">
        <v>0.6</v>
      </c>
      <c r="M13" s="20"/>
    </row>
    <row r="14" spans="1:19" x14ac:dyDescent="0.25">
      <c r="A14" s="20"/>
      <c r="B14" s="20"/>
      <c r="C14" s="1" t="s">
        <v>12</v>
      </c>
      <c r="D14" s="65" t="s">
        <v>61</v>
      </c>
      <c r="E14" s="63" t="s">
        <v>61</v>
      </c>
      <c r="F14" s="63">
        <v>0.75</v>
      </c>
      <c r="G14" s="15" t="s">
        <v>61</v>
      </c>
      <c r="H14" s="63">
        <v>0.9</v>
      </c>
      <c r="I14" s="63">
        <v>0.66666666666666663</v>
      </c>
      <c r="J14" s="63">
        <v>0.6</v>
      </c>
      <c r="K14" s="16" t="s">
        <v>61</v>
      </c>
      <c r="L14" s="16" t="s">
        <v>61</v>
      </c>
      <c r="M14" s="20"/>
    </row>
    <row r="15" spans="1:19" x14ac:dyDescent="0.25">
      <c r="A15" s="20"/>
      <c r="B15" s="20"/>
      <c r="C15" s="1" t="s">
        <v>10</v>
      </c>
      <c r="D15" s="62">
        <v>1</v>
      </c>
      <c r="E15" s="63">
        <v>0.66666666666666663</v>
      </c>
      <c r="F15" s="63">
        <v>1</v>
      </c>
      <c r="G15" s="63">
        <v>0.2</v>
      </c>
      <c r="H15" s="63">
        <v>1</v>
      </c>
      <c r="I15" s="63">
        <v>1</v>
      </c>
      <c r="J15" s="63">
        <v>0.875</v>
      </c>
      <c r="K15" s="63">
        <v>1</v>
      </c>
      <c r="L15" s="63">
        <v>0.7</v>
      </c>
      <c r="M15" s="20"/>
    </row>
    <row r="16" spans="1:19" x14ac:dyDescent="0.25">
      <c r="A16" s="20"/>
      <c r="B16" s="20"/>
      <c r="C16" s="1" t="s">
        <v>21</v>
      </c>
      <c r="D16" s="65" t="s">
        <v>61</v>
      </c>
      <c r="E16" s="16" t="s">
        <v>61</v>
      </c>
      <c r="F16" s="63">
        <v>0.4</v>
      </c>
      <c r="G16" s="15" t="s">
        <v>61</v>
      </c>
      <c r="H16" s="15" t="s">
        <v>61</v>
      </c>
      <c r="I16" s="15" t="s">
        <v>61</v>
      </c>
      <c r="J16" s="15" t="s">
        <v>61</v>
      </c>
      <c r="K16" s="16" t="s">
        <v>61</v>
      </c>
      <c r="L16" s="16" t="s">
        <v>61</v>
      </c>
      <c r="M16" s="20"/>
    </row>
    <row r="17" spans="1:19" x14ac:dyDescent="0.25">
      <c r="A17" s="20"/>
      <c r="B17" s="20"/>
      <c r="C17" s="1" t="s">
        <v>14</v>
      </c>
      <c r="D17" s="65" t="s">
        <v>61</v>
      </c>
      <c r="E17" s="16" t="s">
        <v>61</v>
      </c>
      <c r="F17" s="63">
        <v>0.75</v>
      </c>
      <c r="G17" s="15" t="s">
        <v>61</v>
      </c>
      <c r="H17" s="15" t="s">
        <v>61</v>
      </c>
      <c r="I17" s="15" t="s">
        <v>61</v>
      </c>
      <c r="J17" s="63">
        <v>1</v>
      </c>
      <c r="K17" s="63">
        <v>0.9</v>
      </c>
      <c r="L17" s="63">
        <v>0.8</v>
      </c>
      <c r="M17" s="20"/>
      <c r="N17" s="56"/>
    </row>
    <row r="18" spans="1:19" x14ac:dyDescent="0.25">
      <c r="A18" s="20"/>
      <c r="B18" s="20"/>
      <c r="C18" s="1" t="s">
        <v>13</v>
      </c>
      <c r="D18" s="65" t="s">
        <v>61</v>
      </c>
      <c r="E18" s="16" t="s">
        <v>61</v>
      </c>
      <c r="F18" s="63">
        <v>0.7</v>
      </c>
      <c r="G18" s="15" t="s">
        <v>61</v>
      </c>
      <c r="H18" s="15" t="s">
        <v>61</v>
      </c>
      <c r="I18" s="15" t="s">
        <v>61</v>
      </c>
      <c r="J18" s="63">
        <v>1</v>
      </c>
      <c r="K18" s="63">
        <v>1</v>
      </c>
      <c r="L18" s="63">
        <v>0.66666666666666663</v>
      </c>
      <c r="M18" s="20"/>
    </row>
    <row r="19" spans="1:19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56"/>
    </row>
    <row r="20" spans="1:19" x14ac:dyDescent="0.2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S20" s="20"/>
    </row>
    <row r="21" spans="1:19" s="20" customFormat="1" x14ac:dyDescent="0.25">
      <c r="B21" s="29"/>
      <c r="C21" s="26" t="s">
        <v>35</v>
      </c>
      <c r="D21" s="48"/>
      <c r="E21" s="48"/>
      <c r="F21" s="48"/>
      <c r="G21" s="48"/>
      <c r="H21" s="48"/>
      <c r="I21" s="48"/>
      <c r="J21" s="48"/>
      <c r="K21" s="48"/>
      <c r="L21" s="48"/>
      <c r="M21" s="59"/>
      <c r="N21" s="56"/>
    </row>
    <row r="22" spans="1:19" x14ac:dyDescent="0.25">
      <c r="A22" s="20"/>
      <c r="C22" s="21" t="s">
        <v>34</v>
      </c>
      <c r="D22" s="57">
        <v>45</v>
      </c>
      <c r="E22" s="57">
        <v>6</v>
      </c>
      <c r="F22" s="57">
        <v>63</v>
      </c>
      <c r="G22" s="57">
        <v>-13</v>
      </c>
      <c r="H22" s="57">
        <v>13</v>
      </c>
      <c r="I22" s="57">
        <v>6</v>
      </c>
      <c r="J22" s="57">
        <v>21</v>
      </c>
      <c r="K22" s="58">
        <v>10</v>
      </c>
      <c r="L22" s="57">
        <v>10</v>
      </c>
      <c r="M22" s="57"/>
      <c r="N22" s="56"/>
    </row>
    <row r="23" spans="1:19" x14ac:dyDescent="0.25">
      <c r="A23" s="20"/>
      <c r="C23" s="21" t="s">
        <v>51</v>
      </c>
      <c r="D23" s="54">
        <v>-2.6869999999999998</v>
      </c>
      <c r="E23" s="54">
        <v>-0.50800000000000001</v>
      </c>
      <c r="F23" s="54">
        <v>-2.2029999999999998</v>
      </c>
      <c r="G23" s="54">
        <v>-1.363</v>
      </c>
      <c r="H23" s="54">
        <v>-1.7609999999999999</v>
      </c>
      <c r="I23" s="54">
        <v>-0.63100000000000001</v>
      </c>
      <c r="J23" s="54">
        <v>-2.2069999999999999</v>
      </c>
      <c r="K23" s="55">
        <v>-1.841</v>
      </c>
      <c r="L23" s="54">
        <v>-1.8260000000000001</v>
      </c>
      <c r="M23" s="54"/>
    </row>
    <row r="24" spans="1:19" s="20" customFormat="1" x14ac:dyDescent="0.25">
      <c r="B24" s="10"/>
      <c r="C24" s="21" t="s">
        <v>50</v>
      </c>
      <c r="D24" s="45">
        <v>7.0000000000000001E-3</v>
      </c>
      <c r="E24" s="54">
        <v>0.61099999999999999</v>
      </c>
      <c r="F24" s="45">
        <v>2.8000000000000001E-2</v>
      </c>
      <c r="G24" s="54">
        <v>0.17299999999999999</v>
      </c>
      <c r="H24" s="54">
        <v>7.8E-2</v>
      </c>
      <c r="I24" s="54">
        <v>0.52800000000000002</v>
      </c>
      <c r="J24" s="45">
        <v>2.7E-2</v>
      </c>
      <c r="K24" s="55">
        <v>6.6000000000000003E-2</v>
      </c>
      <c r="L24" s="54">
        <v>6.8000000000000005E-2</v>
      </c>
      <c r="M24" s="54"/>
    </row>
    <row r="25" spans="1:19" s="20" customFormat="1" x14ac:dyDescent="0.25">
      <c r="B25" s="10"/>
      <c r="C25" s="21"/>
      <c r="D25" s="54"/>
      <c r="E25" s="54"/>
      <c r="F25" s="54"/>
      <c r="G25" s="54"/>
      <c r="H25" s="54"/>
      <c r="I25" s="54"/>
      <c r="J25" s="54"/>
      <c r="K25" s="55"/>
      <c r="L25" s="54"/>
      <c r="M25" s="54"/>
    </row>
    <row r="26" spans="1:19" s="20" customFormat="1" x14ac:dyDescent="0.25">
      <c r="B26" s="10"/>
      <c r="C26" s="21"/>
      <c r="D26" s="54"/>
      <c r="E26" s="54"/>
      <c r="F26" s="54"/>
      <c r="G26" s="54"/>
      <c r="H26" s="54"/>
      <c r="I26" s="54"/>
      <c r="J26" s="54"/>
      <c r="K26" s="55"/>
      <c r="L26" s="54"/>
      <c r="M26" s="54"/>
    </row>
    <row r="27" spans="1:19" s="20" customFormat="1" x14ac:dyDescent="0.25">
      <c r="B27" s="10"/>
      <c r="C27" s="21"/>
      <c r="D27" s="54"/>
      <c r="E27" s="54"/>
      <c r="F27" s="54"/>
      <c r="G27" s="54"/>
      <c r="H27" s="54"/>
      <c r="I27" s="54"/>
      <c r="J27" s="54"/>
      <c r="K27" s="55"/>
      <c r="L27" s="54"/>
      <c r="M27" s="54"/>
    </row>
    <row r="28" spans="1:19" s="20" customFormat="1" x14ac:dyDescent="0.25"/>
    <row r="30" spans="1:19" s="20" customFormat="1" x14ac:dyDescent="0.25">
      <c r="A30" s="22"/>
      <c r="B30" s="37" t="s">
        <v>64</v>
      </c>
      <c r="C30" s="36" t="s">
        <v>65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2" spans="1:19" s="60" customFormat="1" ht="84" customHeight="1" x14ac:dyDescent="0.25">
      <c r="B32" s="61"/>
      <c r="C32" s="67"/>
      <c r="D32" s="69" t="s">
        <v>0</v>
      </c>
      <c r="E32" s="69" t="s">
        <v>24</v>
      </c>
      <c r="F32" s="69" t="s">
        <v>15</v>
      </c>
      <c r="G32" s="69" t="s">
        <v>16</v>
      </c>
      <c r="H32" s="69" t="s">
        <v>17</v>
      </c>
      <c r="I32" s="69" t="s">
        <v>18</v>
      </c>
      <c r="J32" s="69" t="s">
        <v>19</v>
      </c>
      <c r="K32" s="69" t="s">
        <v>23</v>
      </c>
      <c r="L32" s="69" t="s">
        <v>22</v>
      </c>
      <c r="M32" s="68"/>
    </row>
    <row r="33" spans="3:12" x14ac:dyDescent="0.25">
      <c r="C33" s="1" t="s">
        <v>5</v>
      </c>
      <c r="D33" s="64">
        <v>0</v>
      </c>
      <c r="E33" s="64" t="s">
        <v>61</v>
      </c>
      <c r="F33" s="64">
        <v>0.33333333333333331</v>
      </c>
      <c r="G33" s="64" t="s">
        <v>61</v>
      </c>
      <c r="H33" s="64" t="s">
        <v>61</v>
      </c>
      <c r="I33" s="64" t="s">
        <v>61</v>
      </c>
      <c r="J33" s="64" t="s">
        <v>61</v>
      </c>
      <c r="K33" s="64" t="s">
        <v>61</v>
      </c>
      <c r="L33" s="64" t="s">
        <v>61</v>
      </c>
    </row>
    <row r="34" spans="3:12" x14ac:dyDescent="0.25">
      <c r="C34" s="1" t="s">
        <v>6</v>
      </c>
      <c r="D34" s="64">
        <v>1</v>
      </c>
      <c r="E34" s="64">
        <v>-0.32</v>
      </c>
      <c r="F34" s="64">
        <v>-0.44444444444444442</v>
      </c>
      <c r="G34" s="64">
        <v>-0.26666666666666672</v>
      </c>
      <c r="H34" s="64">
        <v>-0.24</v>
      </c>
      <c r="I34" s="64">
        <v>-0.24</v>
      </c>
      <c r="J34" s="64">
        <v>0.44444444444444442</v>
      </c>
      <c r="K34" s="64" t="s">
        <v>61</v>
      </c>
      <c r="L34" s="64" t="s">
        <v>61</v>
      </c>
    </row>
    <row r="35" spans="3:12" x14ac:dyDescent="0.25">
      <c r="C35" s="1" t="s">
        <v>1</v>
      </c>
      <c r="D35" s="64">
        <v>0.52</v>
      </c>
      <c r="E35" s="64">
        <v>-0.13999999999999996</v>
      </c>
      <c r="F35" s="64">
        <v>0.25714285714285712</v>
      </c>
      <c r="G35" s="64" t="s">
        <v>61</v>
      </c>
      <c r="H35" s="64" t="s">
        <v>61</v>
      </c>
      <c r="I35" s="64" t="s">
        <v>61</v>
      </c>
      <c r="J35" s="64" t="s">
        <v>61</v>
      </c>
      <c r="K35" s="64" t="s">
        <v>61</v>
      </c>
      <c r="L35" s="64" t="s">
        <v>61</v>
      </c>
    </row>
    <row r="36" spans="3:12" x14ac:dyDescent="0.25">
      <c r="C36" s="1" t="s">
        <v>2</v>
      </c>
      <c r="D36" s="64">
        <v>0.47999999999999987</v>
      </c>
      <c r="E36" s="64">
        <v>-0.14285714285714285</v>
      </c>
      <c r="F36" s="64">
        <v>0.2</v>
      </c>
      <c r="G36" s="64">
        <v>-0.05</v>
      </c>
      <c r="H36" s="64">
        <v>0.2</v>
      </c>
      <c r="I36" s="64">
        <v>-0.28888888888888897</v>
      </c>
      <c r="J36" s="64">
        <v>0.4</v>
      </c>
      <c r="K36" s="64" t="s">
        <v>61</v>
      </c>
      <c r="L36" s="64" t="s">
        <v>61</v>
      </c>
    </row>
    <row r="37" spans="3:12" x14ac:dyDescent="0.25">
      <c r="C37" s="1" t="s">
        <v>3</v>
      </c>
      <c r="D37" s="64">
        <v>1</v>
      </c>
      <c r="E37" s="64">
        <v>0.47499999999999998</v>
      </c>
      <c r="F37" s="64">
        <v>0.66</v>
      </c>
      <c r="G37" s="64">
        <v>-0.14000000000000004</v>
      </c>
      <c r="H37" s="64">
        <v>0.57777777777777772</v>
      </c>
      <c r="I37" s="64">
        <v>9.9999999999999992E-2</v>
      </c>
      <c r="J37" s="64">
        <v>6.0000000000000019E-2</v>
      </c>
      <c r="K37" s="64" t="s">
        <v>61</v>
      </c>
      <c r="L37" s="64" t="s">
        <v>61</v>
      </c>
    </row>
    <row r="38" spans="3:12" x14ac:dyDescent="0.25">
      <c r="C38" s="1" t="s">
        <v>7</v>
      </c>
      <c r="D38" s="64">
        <v>0.84444444444444444</v>
      </c>
      <c r="E38" s="64">
        <v>-2.8571428571428574E-2</v>
      </c>
      <c r="F38" s="64">
        <v>0.36</v>
      </c>
      <c r="G38" s="64">
        <v>8.8888888888888892E-2</v>
      </c>
      <c r="H38" s="64" t="s">
        <v>61</v>
      </c>
      <c r="I38" s="64" t="s">
        <v>61</v>
      </c>
      <c r="J38" s="64" t="s">
        <v>61</v>
      </c>
      <c r="K38" s="64" t="s">
        <v>61</v>
      </c>
      <c r="L38" s="64" t="s">
        <v>61</v>
      </c>
    </row>
    <row r="39" spans="3:12" x14ac:dyDescent="0.25">
      <c r="C39" s="1" t="s">
        <v>4</v>
      </c>
      <c r="D39" s="64">
        <v>0.8</v>
      </c>
      <c r="E39" s="64" t="s">
        <v>61</v>
      </c>
      <c r="F39" s="64">
        <v>3.3333333333333326E-2</v>
      </c>
      <c r="G39" s="64" t="s">
        <v>61</v>
      </c>
      <c r="H39" s="64" t="s">
        <v>61</v>
      </c>
      <c r="I39" s="64" t="s">
        <v>61</v>
      </c>
      <c r="J39" s="64" t="s">
        <v>61</v>
      </c>
      <c r="K39" s="64" t="s">
        <v>61</v>
      </c>
      <c r="L39" s="64" t="s">
        <v>61</v>
      </c>
    </row>
    <row r="40" spans="3:12" x14ac:dyDescent="0.25">
      <c r="C40" s="1" t="s">
        <v>8</v>
      </c>
      <c r="D40" s="64">
        <v>0.84000000000000008</v>
      </c>
      <c r="E40" s="64" t="s">
        <v>61</v>
      </c>
      <c r="F40" s="64" t="s">
        <v>61</v>
      </c>
      <c r="G40" s="64" t="s">
        <v>61</v>
      </c>
      <c r="H40" s="64" t="s">
        <v>61</v>
      </c>
      <c r="I40" s="64" t="s">
        <v>61</v>
      </c>
      <c r="J40" s="64" t="s">
        <v>61</v>
      </c>
      <c r="K40" s="64" t="s">
        <v>61</v>
      </c>
      <c r="L40" s="64" t="s">
        <v>61</v>
      </c>
    </row>
    <row r="41" spans="3:12" x14ac:dyDescent="0.25">
      <c r="C41" s="1" t="s">
        <v>9</v>
      </c>
      <c r="D41" s="64">
        <v>0.8</v>
      </c>
      <c r="E41" s="64">
        <v>1</v>
      </c>
      <c r="F41" s="64">
        <v>0.44000000000000006</v>
      </c>
      <c r="G41" s="64">
        <v>-0.375</v>
      </c>
      <c r="H41" s="64">
        <v>0.76</v>
      </c>
      <c r="I41" s="64">
        <v>0.48888888888888893</v>
      </c>
      <c r="J41" s="64">
        <v>5.0000000000000017E-2</v>
      </c>
      <c r="K41" s="64">
        <v>0.6</v>
      </c>
      <c r="L41" s="64">
        <v>0.14000000000000001</v>
      </c>
    </row>
    <row r="42" spans="3:12" x14ac:dyDescent="0.25">
      <c r="C42" s="1" t="s">
        <v>12</v>
      </c>
      <c r="D42" s="66" t="s">
        <v>61</v>
      </c>
      <c r="E42" s="66" t="s">
        <v>61</v>
      </c>
      <c r="F42" s="66">
        <v>0.375</v>
      </c>
      <c r="G42" s="66" t="s">
        <v>61</v>
      </c>
      <c r="H42" s="66">
        <v>0.78</v>
      </c>
      <c r="I42" s="66">
        <v>0.17777777777777778</v>
      </c>
      <c r="J42" s="66">
        <v>0</v>
      </c>
      <c r="K42" s="66" t="s">
        <v>61</v>
      </c>
      <c r="L42" s="66" t="s">
        <v>61</v>
      </c>
    </row>
    <row r="43" spans="3:12" x14ac:dyDescent="0.25">
      <c r="C43" s="1" t="s">
        <v>10</v>
      </c>
      <c r="D43" s="64">
        <v>1</v>
      </c>
      <c r="E43" s="64">
        <v>0.19999999999999998</v>
      </c>
      <c r="F43" s="64">
        <v>0.8666666666666667</v>
      </c>
      <c r="G43" s="64">
        <v>-0.26</v>
      </c>
      <c r="H43" s="64">
        <v>1</v>
      </c>
      <c r="I43" s="64">
        <v>0.91999999999999993</v>
      </c>
      <c r="J43" s="64">
        <v>0.6</v>
      </c>
      <c r="K43" s="64">
        <v>1</v>
      </c>
      <c r="L43" s="64">
        <v>0.4</v>
      </c>
    </row>
    <row r="44" spans="3:12" x14ac:dyDescent="0.25">
      <c r="C44" s="1" t="s">
        <v>21</v>
      </c>
      <c r="D44" s="66" t="s">
        <v>61</v>
      </c>
      <c r="E44" s="66" t="s">
        <v>61</v>
      </c>
      <c r="F44" s="66">
        <v>4.0000000000000015E-2</v>
      </c>
      <c r="G44" s="66" t="s">
        <v>61</v>
      </c>
      <c r="H44" s="66" t="s">
        <v>61</v>
      </c>
      <c r="I44" s="66" t="s">
        <v>61</v>
      </c>
      <c r="J44" s="66" t="s">
        <v>61</v>
      </c>
      <c r="K44" s="66" t="s">
        <v>61</v>
      </c>
      <c r="L44" s="66" t="s">
        <v>61</v>
      </c>
    </row>
    <row r="45" spans="3:12" x14ac:dyDescent="0.25">
      <c r="C45" s="1" t="s">
        <v>14</v>
      </c>
      <c r="D45" s="66" t="s">
        <v>61</v>
      </c>
      <c r="E45" s="66" t="s">
        <v>61</v>
      </c>
      <c r="F45" s="66">
        <v>0.22499999999999995</v>
      </c>
      <c r="G45" s="66" t="s">
        <v>61</v>
      </c>
      <c r="H45" s="66" t="s">
        <v>61</v>
      </c>
      <c r="I45" s="66" t="s">
        <v>61</v>
      </c>
      <c r="J45" s="66">
        <v>0.66666666666666663</v>
      </c>
      <c r="K45" s="66">
        <v>0.8</v>
      </c>
      <c r="L45" s="66">
        <v>0.64</v>
      </c>
    </row>
    <row r="46" spans="3:12" x14ac:dyDescent="0.25">
      <c r="C46" s="1" t="s">
        <v>13</v>
      </c>
      <c r="D46" s="66" t="s">
        <v>61</v>
      </c>
      <c r="E46" s="66" t="s">
        <v>61</v>
      </c>
      <c r="F46" s="66">
        <v>0.32</v>
      </c>
      <c r="G46" s="66" t="s">
        <v>61</v>
      </c>
      <c r="H46" s="66" t="s">
        <v>61</v>
      </c>
      <c r="I46" s="66" t="s">
        <v>61</v>
      </c>
      <c r="J46" s="66">
        <v>1</v>
      </c>
      <c r="K46" s="66">
        <v>1</v>
      </c>
      <c r="L46" s="66">
        <v>0.1333333333333333</v>
      </c>
    </row>
    <row r="49" spans="3:12" x14ac:dyDescent="0.25">
      <c r="C49" s="26" t="s">
        <v>35</v>
      </c>
      <c r="D49" s="48"/>
      <c r="E49" s="48"/>
      <c r="F49" s="48"/>
      <c r="G49" s="48"/>
      <c r="H49" s="48"/>
      <c r="I49" s="48"/>
      <c r="J49" s="48"/>
      <c r="K49" s="48"/>
      <c r="L49" s="48"/>
    </row>
    <row r="50" spans="3:12" x14ac:dyDescent="0.25">
      <c r="C50" s="21" t="s">
        <v>34</v>
      </c>
      <c r="D50" s="57">
        <v>45</v>
      </c>
      <c r="E50" s="57">
        <v>6</v>
      </c>
      <c r="F50" s="57">
        <v>69</v>
      </c>
      <c r="G50" s="57">
        <v>-17</v>
      </c>
      <c r="H50" s="57">
        <v>17</v>
      </c>
      <c r="I50" s="57">
        <v>7</v>
      </c>
      <c r="J50" s="57">
        <v>28</v>
      </c>
      <c r="K50" s="58">
        <v>10</v>
      </c>
      <c r="L50" s="57">
        <v>10</v>
      </c>
    </row>
    <row r="51" spans="3:12" x14ac:dyDescent="0.25">
      <c r="C51" s="21" t="s">
        <v>51</v>
      </c>
      <c r="D51" s="54">
        <v>-2.677</v>
      </c>
      <c r="E51" s="54">
        <v>-0.50700000000000001</v>
      </c>
      <c r="F51" s="54">
        <v>-2.411</v>
      </c>
      <c r="G51" s="54">
        <v>-1.782</v>
      </c>
      <c r="H51" s="54">
        <v>-1.782</v>
      </c>
      <c r="I51" s="54">
        <v>-0.73399999999999999</v>
      </c>
      <c r="J51" s="54">
        <v>-2.3660000000000001</v>
      </c>
      <c r="K51" s="55">
        <v>-1.841</v>
      </c>
      <c r="L51" s="54">
        <v>-1.8260000000000001</v>
      </c>
    </row>
    <row r="52" spans="3:12" x14ac:dyDescent="0.25">
      <c r="C52" s="21" t="s">
        <v>50</v>
      </c>
      <c r="D52" s="45">
        <v>7.0000000000000001E-3</v>
      </c>
      <c r="E52" s="54">
        <v>0.61199999999999999</v>
      </c>
      <c r="F52" s="45">
        <v>1.6E-2</v>
      </c>
      <c r="G52" s="54">
        <v>7.4999999999999997E-2</v>
      </c>
      <c r="H52" s="54">
        <v>7.4999999999999997E-2</v>
      </c>
      <c r="I52" s="54">
        <v>0.46300000000000002</v>
      </c>
      <c r="J52" s="45">
        <v>1.7999999999999999E-2</v>
      </c>
      <c r="K52" s="55">
        <v>6.6000000000000003E-2</v>
      </c>
      <c r="L52" s="54">
        <v>6.8000000000000005E-2</v>
      </c>
    </row>
    <row r="69" spans="1:13" s="20" customFormat="1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</row>
    <row r="70" spans="1:13" s="20" customFormat="1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</row>
    <row r="71" spans="1:13" s="20" customFormat="1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</row>
    <row r="72" spans="1:13" s="20" customFormat="1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</row>
    <row r="73" spans="1:13" s="20" customFormat="1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</row>
    <row r="74" spans="1:13" s="20" customFormat="1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</row>
    <row r="75" spans="1:13" s="20" customFormat="1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</row>
    <row r="76" spans="1:13" s="20" customFormat="1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</row>
    <row r="77" spans="1:13" s="20" customFormat="1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</row>
    <row r="78" spans="1:13" s="20" customFormat="1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</row>
    <row r="79" spans="1:13" s="20" customFormat="1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</row>
    <row r="81" spans="1:13" s="20" customFormat="1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</row>
    <row r="83" spans="1:13" s="20" customFormat="1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</row>
  </sheetData>
  <phoneticPr fontId="1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85A6FAA6E68146A4ACB10423A15C02" ma:contentTypeVersion="7" ma:contentTypeDescription="Create a new document." ma:contentTypeScope="" ma:versionID="8932b6cec16a87595997fa2432b84b97">
  <xsd:schema xmlns:xsd="http://www.w3.org/2001/XMLSchema" xmlns:p="http://schemas.microsoft.com/office/2006/metadata/properties" xmlns:ns2="e910e078-8ae3-4797-8daa-c47b8ab22ef8" targetNamespace="http://schemas.microsoft.com/office/2006/metadata/properties" ma:root="true" ma:fieldsID="51d0d024448749d344118ce34196973d" ns2:_="">
    <xsd:import namespace="e910e078-8ae3-4797-8daa-c47b8ab22ef8"/>
    <xsd:element name="properties">
      <xsd:complexType>
        <xsd:sequence>
          <xsd:element name="documentManagement">
            <xsd:complexType>
              <xsd:all>
                <xsd:element ref="ns2:DocumentType" minOccurs="0"/>
                <xsd:element ref="ns2:FileFormat" minOccurs="0"/>
                <xsd:element ref="ns2:DocumentId" minOccurs="0"/>
                <xsd:element ref="ns2:TitleName" minOccurs="0"/>
                <xsd:element ref="ns2:StageName" minOccurs="0"/>
                <xsd:element ref="ns2:IsDeleted" minOccurs="0"/>
                <xsd:element ref="ns2:Checked_x0020_Out_x0020_To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e910e078-8ae3-4797-8daa-c47b8ab22ef8" elementFormDefault="qualified">
    <xsd:import namespace="http://schemas.microsoft.com/office/2006/documentManagement/types"/>
    <xsd:element name="DocumentType" ma:index="8" nillable="true" ma:displayName="DocumentType" ma:internalName="DocumentType">
      <xsd:simpleType>
        <xsd:restriction base="dms:Text"/>
      </xsd:simpleType>
    </xsd:element>
    <xsd:element name="FileFormat" ma:index="9" nillable="true" ma:displayName="FileFormat" ma:internalName="FileFormat">
      <xsd:simpleType>
        <xsd:restriction base="dms:Text"/>
      </xsd:simpleType>
    </xsd:element>
    <xsd:element name="DocumentId" ma:index="10" nillable="true" ma:displayName="DocumentId" ma:internalName="DocumentId">
      <xsd:simpleType>
        <xsd:restriction base="dms:Text"/>
      </xsd:simpleType>
    </xsd:element>
    <xsd:element name="TitleName" ma:index="11" nillable="true" ma:displayName="TitleName" ma:internalName="TitleName">
      <xsd:simpleType>
        <xsd:restriction base="dms:Text"/>
      </xsd:simpleType>
    </xsd:element>
    <xsd:element name="StageName" ma:index="12" nillable="true" ma:displayName="StageName" ma:internalName="StageName">
      <xsd:simpleType>
        <xsd:restriction base="dms:Text"/>
      </xsd:simpleType>
    </xsd:element>
    <xsd:element name="IsDeleted" ma:index="13" nillable="true" ma:displayName="IsDeleted" ma:default="0" ma:internalName="IsDeleted">
      <xsd:simpleType>
        <xsd:restriction base="dms:Boolean"/>
      </xsd:simpleType>
    </xsd:element>
    <xsd:element name="Checked_x0020_Out_x0020_To" ma:index="14" nillable="true" ma:displayName="Checked Out To" ma:list="UserInfo" ma:internalName="Checked_x0020_Out_x0020_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DocumentType xmlns="e910e078-8ae3-4797-8daa-c47b8ab22ef8">Data Sheet</DocumentType>
    <TitleName xmlns="e910e078-8ae3-4797-8daa-c47b8ab22ef8">Data Sheet 1.XLSX</TitleName>
    <StageName xmlns="e910e078-8ae3-4797-8daa-c47b8ab22ef8" xsi:nil="true"/>
    <FileFormat xmlns="e910e078-8ae3-4797-8daa-c47b8ab22ef8">XLSX</FileFormat>
    <DocumentId xmlns="e910e078-8ae3-4797-8daa-c47b8ab22ef8">Data Sheet 1.XLSX</DocumentId>
    <IsDeleted xmlns="e910e078-8ae3-4797-8daa-c47b8ab22ef8">false</IsDeleted>
    <Checked_x0020_Out_x0020_To xmlns="e910e078-8ae3-4797-8daa-c47b8ab22ef8">
      <UserInfo>
        <DisplayName/>
        <AccountId xsi:nil="true"/>
        <AccountType/>
      </UserInfo>
    </Checked_x0020_Out_x0020_To>
  </documentManagement>
</p:properties>
</file>

<file path=customXml/itemProps1.xml><?xml version="1.0" encoding="utf-8"?>
<ds:datastoreItem xmlns:ds="http://schemas.openxmlformats.org/officeDocument/2006/customXml" ds:itemID="{B0715ECB-69EA-459E-B09D-366337E66C50}"/>
</file>

<file path=customXml/itemProps2.xml><?xml version="1.0" encoding="utf-8"?>
<ds:datastoreItem xmlns:ds="http://schemas.openxmlformats.org/officeDocument/2006/customXml" ds:itemID="{78A87224-935A-48A7-9A6C-0D3778B5446C}"/>
</file>

<file path=customXml/itemProps3.xml><?xml version="1.0" encoding="utf-8"?>
<ds:datastoreItem xmlns:ds="http://schemas.openxmlformats.org/officeDocument/2006/customXml" ds:itemID="{B16DFC61-0FD3-4B8E-A2F4-88FE936825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Traing Records_Individual</vt:lpstr>
      <vt:lpstr>Raw Data_Individual</vt:lpstr>
      <vt:lpstr>Normalized Data_Individual</vt:lpstr>
      <vt:lpstr>Population Analysis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Freda Lin</dc:creator>
  <cp:lastModifiedBy>user</cp:lastModifiedBy>
  <dcterms:created xsi:type="dcterms:W3CDTF">2016-11-01T15:34:37Z</dcterms:created>
  <dcterms:modified xsi:type="dcterms:W3CDTF">2016-12-19T10:02:57Z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0x010100A285A6FAA6E68146A4ACB10423A15C02</vt:lpwstr>
  </property>
</Properties>
</file>