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620" yWindow="0" windowWidth="21360" windowHeight="1528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53" i="1" l="1"/>
  <c r="Q152" i="1"/>
  <c r="Q148" i="1"/>
  <c r="Q146" i="1"/>
  <c r="Q145" i="1"/>
  <c r="Q143" i="1"/>
  <c r="Q142" i="1"/>
  <c r="Q140" i="1"/>
  <c r="Q139" i="1"/>
  <c r="Q138" i="1"/>
  <c r="Q137" i="1"/>
  <c r="Q136" i="1"/>
  <c r="Q135" i="1"/>
  <c r="Q132" i="1"/>
  <c r="Q131" i="1"/>
  <c r="Q128" i="1"/>
  <c r="Q127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0" i="1"/>
  <c r="Q99" i="1"/>
  <c r="Q220" i="1"/>
  <c r="N220" i="1"/>
  <c r="L220" i="1"/>
  <c r="Q219" i="1"/>
  <c r="N219" i="1"/>
  <c r="L219" i="1"/>
  <c r="Q218" i="1"/>
  <c r="N218" i="1"/>
  <c r="Q217" i="1"/>
  <c r="N217" i="1"/>
  <c r="Q216" i="1"/>
  <c r="N216" i="1"/>
  <c r="L216" i="1"/>
  <c r="Q215" i="1"/>
  <c r="N215" i="1"/>
  <c r="L215" i="1"/>
  <c r="Q214" i="1"/>
  <c r="N214" i="1"/>
  <c r="L214" i="1"/>
  <c r="Q213" i="1"/>
  <c r="N213" i="1"/>
  <c r="L213" i="1"/>
  <c r="Q212" i="1"/>
  <c r="N212" i="1"/>
  <c r="L212" i="1"/>
  <c r="Q211" i="1"/>
  <c r="N211" i="1"/>
  <c r="L211" i="1"/>
  <c r="Q210" i="1"/>
  <c r="N210" i="1"/>
  <c r="L210" i="1"/>
  <c r="Q209" i="1"/>
  <c r="N209" i="1"/>
  <c r="L209" i="1"/>
  <c r="Q208" i="1"/>
  <c r="N208" i="1"/>
  <c r="L208" i="1"/>
  <c r="Q207" i="1"/>
  <c r="N207" i="1"/>
  <c r="Q206" i="1"/>
  <c r="N206" i="1"/>
  <c r="L206" i="1"/>
  <c r="Q205" i="1"/>
  <c r="N205" i="1"/>
  <c r="L205" i="1"/>
  <c r="Q204" i="1"/>
  <c r="N204" i="1"/>
  <c r="L204" i="1"/>
  <c r="Q200" i="1"/>
  <c r="Q199" i="1"/>
  <c r="Q198" i="1"/>
  <c r="Q197" i="1"/>
  <c r="Q196" i="1"/>
  <c r="Q195" i="1"/>
  <c r="L172" i="1"/>
  <c r="L171" i="1"/>
  <c r="L170" i="1"/>
</calcChain>
</file>

<file path=xl/sharedStrings.xml><?xml version="1.0" encoding="utf-8"?>
<sst xmlns="http://schemas.openxmlformats.org/spreadsheetml/2006/main" count="1367" uniqueCount="515">
  <si>
    <t xml:space="preserve">Site / </t>
  </si>
  <si>
    <t xml:space="preserve">Longitude </t>
  </si>
  <si>
    <t xml:space="preserve">Latitude </t>
  </si>
  <si>
    <t xml:space="preserve">Elevation </t>
  </si>
  <si>
    <t xml:space="preserve">Aspect </t>
  </si>
  <si>
    <t xml:space="preserve">Slope </t>
  </si>
  <si>
    <t>Slope form*</t>
  </si>
  <si>
    <t xml:space="preserve">Parent </t>
  </si>
  <si>
    <t>Geomorphic situation</t>
  </si>
  <si>
    <t>Vegetation</t>
  </si>
  <si>
    <t>Soils (Soil taxonomy;</t>
  </si>
  <si>
    <t>MAP</t>
  </si>
  <si>
    <t>MAT</t>
  </si>
  <si>
    <t>Evapotranspiration</t>
  </si>
  <si>
    <t>Surface runoff</t>
  </si>
  <si>
    <t>Soil water flux</t>
  </si>
  <si>
    <t>soil profile</t>
  </si>
  <si>
    <t>°E</t>
  </si>
  <si>
    <t>°N</t>
  </si>
  <si>
    <t>m asl</t>
  </si>
  <si>
    <t>%</t>
  </si>
  <si>
    <t>material</t>
  </si>
  <si>
    <t>Soil Survey Staff, 2010)</t>
  </si>
  <si>
    <t>y</t>
  </si>
  <si>
    <t>mm/y</t>
  </si>
  <si>
    <t>°C</t>
  </si>
  <si>
    <t>mm/year</t>
  </si>
  <si>
    <t>Morteratsch</t>
  </si>
  <si>
    <t>S1</t>
  </si>
  <si>
    <t>9° 56'39''</t>
  </si>
  <si>
    <t>46° 26'49''</t>
  </si>
  <si>
    <t>planar</t>
  </si>
  <si>
    <t>Granitic till</t>
  </si>
  <si>
    <t>ground moraine</t>
  </si>
  <si>
    <t xml:space="preserve">Green alder scrub </t>
  </si>
  <si>
    <t>Typic Cryorthent</t>
  </si>
  <si>
    <t>S2</t>
  </si>
  <si>
    <t>9° 56'41''</t>
  </si>
  <si>
    <t>46° 26'52''</t>
  </si>
  <si>
    <t>S3</t>
  </si>
  <si>
    <t>9° 56'36''</t>
  </si>
  <si>
    <t>46° 26'44''</t>
  </si>
  <si>
    <t>&lt;5</t>
  </si>
  <si>
    <t>Epilobietum fleischeri with single willow shrubs and Alpenrose</t>
  </si>
  <si>
    <t>S4</t>
  </si>
  <si>
    <t>46° 26'42''</t>
  </si>
  <si>
    <t>S5</t>
  </si>
  <si>
    <t>9° 56'28''</t>
  </si>
  <si>
    <t>46° 26'33'</t>
  </si>
  <si>
    <t xml:space="preserve">Pioneer grass communities </t>
  </si>
  <si>
    <t>S6</t>
  </si>
  <si>
    <t>9° 56'25''</t>
  </si>
  <si>
    <t>46° 26'16'</t>
  </si>
  <si>
    <t>S7</t>
  </si>
  <si>
    <t>9° 56'06''</t>
  </si>
  <si>
    <t>46° 26'13''</t>
  </si>
  <si>
    <t>S8</t>
  </si>
  <si>
    <t>9° 56'07''</t>
  </si>
  <si>
    <t>46° 26'20''</t>
  </si>
  <si>
    <t>S9</t>
  </si>
  <si>
    <t>9° 56'08''</t>
  </si>
  <si>
    <t>46° 26'25''</t>
  </si>
  <si>
    <t>S10</t>
  </si>
  <si>
    <t>9° 56'13''</t>
  </si>
  <si>
    <t>46° 26'33''</t>
  </si>
  <si>
    <t>AS19</t>
  </si>
  <si>
    <t>convex</t>
  </si>
  <si>
    <t>Epilobietum fleischeri with single willow shrub</t>
  </si>
  <si>
    <t>AS20</t>
  </si>
  <si>
    <t>concave</t>
  </si>
  <si>
    <t>AS21</t>
  </si>
  <si>
    <t>AS22</t>
  </si>
  <si>
    <t>AS23</t>
  </si>
  <si>
    <t>AS24</t>
  </si>
  <si>
    <t>AS28</t>
  </si>
  <si>
    <t>no vegetation</t>
  </si>
  <si>
    <t>AS29</t>
  </si>
  <si>
    <t>Lateral moraine</t>
  </si>
  <si>
    <t>rock vegetation</t>
  </si>
  <si>
    <t>A</t>
  </si>
  <si>
    <t xml:space="preserve">  9°56'38''</t>
  </si>
  <si>
    <t xml:space="preserve"> 46°26'50</t>
  </si>
  <si>
    <t>AC</t>
  </si>
  <si>
    <t xml:space="preserve">  9°56'27''</t>
  </si>
  <si>
    <t xml:space="preserve"> 46°26'55''</t>
  </si>
  <si>
    <t>Larch, Scots pine</t>
  </si>
  <si>
    <t>Typic Dystrocryept</t>
  </si>
  <si>
    <t>AP</t>
  </si>
  <si>
    <t xml:space="preserve">  9°57'03''</t>
  </si>
  <si>
    <t xml:space="preserve"> 46°27'02''</t>
  </si>
  <si>
    <t>Typic Haplocryod</t>
  </si>
  <si>
    <t>Gletsch</t>
  </si>
  <si>
    <t>8° 21'52''</t>
  </si>
  <si>
    <t>46° 33'53''</t>
  </si>
  <si>
    <t>-</t>
  </si>
  <si>
    <t>end moraine</t>
  </si>
  <si>
    <t>Pioneer grass communities</t>
  </si>
  <si>
    <t>Typic Udorthent</t>
  </si>
  <si>
    <t>8° 21'50''</t>
  </si>
  <si>
    <t>46° 33'54''</t>
  </si>
  <si>
    <t>8° 21'46''</t>
  </si>
  <si>
    <t>46° 33'52''</t>
  </si>
  <si>
    <t>Alpine grassland</t>
  </si>
  <si>
    <t>8° 21'45''</t>
  </si>
  <si>
    <t>46° 33'51''</t>
  </si>
  <si>
    <t>Typic Dystrudept</t>
  </si>
  <si>
    <t>8° 21'42''</t>
  </si>
  <si>
    <t>46° 33'49''</t>
  </si>
  <si>
    <t>8° 21'41''</t>
  </si>
  <si>
    <t>46° 33'48''</t>
  </si>
  <si>
    <t>8° 21'23''</t>
  </si>
  <si>
    <t>46° 33'40''</t>
  </si>
  <si>
    <t>Typic Haplorthod</t>
  </si>
  <si>
    <t>Schmadri</t>
  </si>
  <si>
    <t xml:space="preserve">  7°52'36</t>
  </si>
  <si>
    <t xml:space="preserve"> 46°30'17"</t>
  </si>
  <si>
    <t xml:space="preserve">  7°52'46''</t>
  </si>
  <si>
    <t xml:space="preserve"> 46°30'26''</t>
  </si>
  <si>
    <t>Val Mulix</t>
  </si>
  <si>
    <t>9° 44'50''</t>
  </si>
  <si>
    <t>46° 34'56''</t>
  </si>
  <si>
    <t>Larch, Swiss pine, heath</t>
  </si>
  <si>
    <t>9° 45'07''</t>
  </si>
  <si>
    <t>46° 34'35''</t>
  </si>
  <si>
    <t>lower rock glacier lobe</t>
  </si>
  <si>
    <t>9° 45'13''</t>
  </si>
  <si>
    <t>46° 34'41''</t>
  </si>
  <si>
    <t>9° 45'11''</t>
  </si>
  <si>
    <t>46° 34'30''</t>
  </si>
  <si>
    <t>middle rock glacier lobe</t>
  </si>
  <si>
    <t>9° 45'16''</t>
  </si>
  <si>
    <t>46° 34'29''</t>
  </si>
  <si>
    <t>upper rock glacier lobe</t>
  </si>
  <si>
    <t>Val di Rabbi</t>
  </si>
  <si>
    <t>10° 27'36''</t>
  </si>
  <si>
    <t>46° 13'42''</t>
  </si>
  <si>
    <t>Paragneiss till</t>
  </si>
  <si>
    <t xml:space="preserve">European larch, common Juniper </t>
  </si>
  <si>
    <t>10° 27'29''</t>
  </si>
  <si>
    <t>46° 13'39</t>
  </si>
  <si>
    <t>Rhododendron, dwarf shrubs, alpine grassland</t>
  </si>
  <si>
    <t>10° 28'34''</t>
  </si>
  <si>
    <t>46° 13'30</t>
  </si>
  <si>
    <t>10° 28'33''</t>
  </si>
  <si>
    <t>46° 13'29</t>
  </si>
  <si>
    <t>Solifluction, ground moraine</t>
  </si>
  <si>
    <t>46° 13'42</t>
  </si>
  <si>
    <t>46° 13'44</t>
  </si>
  <si>
    <t>10° 26'18''</t>
  </si>
  <si>
    <t>46° 13'54</t>
  </si>
  <si>
    <t>Inactive rockglacier</t>
  </si>
  <si>
    <t>Humic Dystrocryept</t>
  </si>
  <si>
    <t>10° 26'20''</t>
  </si>
  <si>
    <t>46° 13'48</t>
  </si>
  <si>
    <t>Recessional moraine</t>
  </si>
  <si>
    <t>Meggerwald</t>
  </si>
  <si>
    <t>Podzol</t>
  </si>
  <si>
    <t>8°22′17</t>
  </si>
  <si>
    <t>47°03′39''</t>
  </si>
  <si>
    <t>&lt; 10</t>
  </si>
  <si>
    <t>White fir, blueberry, European beech</t>
  </si>
  <si>
    <t>Cambisol</t>
  </si>
  <si>
    <t>8°22′29''</t>
  </si>
  <si>
    <t>47°03′31''</t>
  </si>
  <si>
    <t>Spodic Dystrudept</t>
  </si>
  <si>
    <t>Lys Glacier</t>
  </si>
  <si>
    <t>A2</t>
  </si>
  <si>
    <t>7°48'51''</t>
  </si>
  <si>
    <t>45°52'55''</t>
  </si>
  <si>
    <t>15°</t>
  </si>
  <si>
    <t>lateral moraine</t>
  </si>
  <si>
    <t>Grassland</t>
  </si>
  <si>
    <t>Haplic Regosol</t>
  </si>
  <si>
    <t>A3</t>
  </si>
  <si>
    <t>7°48'49''</t>
  </si>
  <si>
    <t>45°52'52''</t>
  </si>
  <si>
    <t>5°</t>
  </si>
  <si>
    <t>A4</t>
  </si>
  <si>
    <t>7°48'53''</t>
  </si>
  <si>
    <t>45°52'49''</t>
  </si>
  <si>
    <t>20°</t>
  </si>
  <si>
    <t>A5</t>
  </si>
  <si>
    <t>7°48'56''</t>
  </si>
  <si>
    <t>45°52'56''</t>
  </si>
  <si>
    <t>30°</t>
  </si>
  <si>
    <t>Grassland/dwarf shrubs</t>
  </si>
  <si>
    <t>Haplic Cambisol</t>
  </si>
  <si>
    <t>A6</t>
  </si>
  <si>
    <t>7°49'07''</t>
  </si>
  <si>
    <t>45°52'47''</t>
  </si>
  <si>
    <t>t/km2/y</t>
  </si>
  <si>
    <t>References</t>
  </si>
  <si>
    <t>Egli et al., 2002; Egli et al., 2010</t>
  </si>
  <si>
    <t>d'Amico et al. (2014)</t>
  </si>
  <si>
    <t>800-900</t>
  </si>
  <si>
    <t>BFL 9</t>
  </si>
  <si>
    <t>109° 1'7"</t>
  </si>
  <si>
    <t>42°38'12"</t>
  </si>
  <si>
    <t>Planar</t>
  </si>
  <si>
    <t>End moraine</t>
  </si>
  <si>
    <t>Lichen-covered boulders</t>
  </si>
  <si>
    <t>BFL 7</t>
  </si>
  <si>
    <t>BFL 6</t>
  </si>
  <si>
    <t>109° 1'4"</t>
  </si>
  <si>
    <t>42°38'22"</t>
  </si>
  <si>
    <t>Typic Haplocryoll</t>
  </si>
  <si>
    <t>BFL 5</t>
  </si>
  <si>
    <t>109° 0'57"</t>
  </si>
  <si>
    <t>Lateral/ end moraine</t>
  </si>
  <si>
    <t>BFL 4</t>
  </si>
  <si>
    <t>BFL 3</t>
  </si>
  <si>
    <t>BFL 2</t>
  </si>
  <si>
    <t>BFL 1</t>
  </si>
  <si>
    <t>109° 0'39"</t>
  </si>
  <si>
    <t>42°38'31"</t>
  </si>
  <si>
    <t>SCB 1</t>
  </si>
  <si>
    <t>SCB 3</t>
  </si>
  <si>
    <t>SCB 4</t>
  </si>
  <si>
    <t>SCB 5</t>
  </si>
  <si>
    <t>SCB 6</t>
  </si>
  <si>
    <t>SCB 7</t>
  </si>
  <si>
    <t>SCB 8</t>
  </si>
  <si>
    <t>SCB 9</t>
  </si>
  <si>
    <t>SCB 10</t>
  </si>
  <si>
    <t>108°59'59"</t>
  </si>
  <si>
    <t>42°37'58"</t>
  </si>
  <si>
    <t>Kame terrace/lateral moraine</t>
  </si>
  <si>
    <t>SCB 11</t>
  </si>
  <si>
    <t>SCB 12</t>
  </si>
  <si>
    <t>LC 1</t>
  </si>
  <si>
    <t>WL 1</t>
  </si>
  <si>
    <t>IL 1</t>
  </si>
  <si>
    <t>Roaring Fork Pass</t>
  </si>
  <si>
    <t>RFP 1</t>
  </si>
  <si>
    <t>108°59'58"</t>
  </si>
  <si>
    <t xml:space="preserve"> 42°39'19"</t>
  </si>
  <si>
    <t>RFP 2</t>
  </si>
  <si>
    <t>Pinedale, Bull Lake and Sacagawea Ridge soils</t>
  </si>
  <si>
    <t>PAF-1</t>
  </si>
  <si>
    <t>Limber pine - common juniper - sagebrush</t>
  </si>
  <si>
    <t>PAF-2</t>
  </si>
  <si>
    <t>G-1</t>
  </si>
  <si>
    <t>Montane forest</t>
  </si>
  <si>
    <t>G-2</t>
  </si>
  <si>
    <t>G-3</t>
  </si>
  <si>
    <t>G-5</t>
  </si>
  <si>
    <t>G-7</t>
  </si>
  <si>
    <t>G-8</t>
  </si>
  <si>
    <t>SC-1</t>
  </si>
  <si>
    <t>Grass - sagebrush</t>
  </si>
  <si>
    <t>SC-2</t>
  </si>
  <si>
    <t>HR-1</t>
  </si>
  <si>
    <t>HR-2</t>
  </si>
  <si>
    <t>WD-1</t>
  </si>
  <si>
    <t>Pete's Lake Road</t>
  </si>
  <si>
    <t>PLR 1</t>
  </si>
  <si>
    <t>108°53'15"</t>
  </si>
  <si>
    <t>42°43'40"</t>
  </si>
  <si>
    <t>Ustic Argicryoll</t>
  </si>
  <si>
    <t>PLR 2</t>
  </si>
  <si>
    <t>108°53'8"</t>
  </si>
  <si>
    <t>42°43'36"</t>
  </si>
  <si>
    <t>Ustic Haplocryoll</t>
  </si>
  <si>
    <t>Fairfield Creek</t>
  </si>
  <si>
    <t>FC 6</t>
  </si>
  <si>
    <t>FC 5</t>
  </si>
  <si>
    <t>108°51'13"</t>
  </si>
  <si>
    <t>42°44'8"</t>
  </si>
  <si>
    <t>Limber pine, juniper, sagebrush</t>
  </si>
  <si>
    <t>FC 4</t>
  </si>
  <si>
    <t>FC 3</t>
  </si>
  <si>
    <t>FC 2</t>
  </si>
  <si>
    <t>108°51'29"</t>
  </si>
  <si>
    <t xml:space="preserve"> 42°44'10"</t>
  </si>
  <si>
    <t>Ustic Argicryoll/Palecryoll</t>
  </si>
  <si>
    <t>FC 1</t>
  </si>
  <si>
    <t>Deer Spring</t>
  </si>
  <si>
    <t>DS 1</t>
  </si>
  <si>
    <t>108°48'48"</t>
  </si>
  <si>
    <t>42°44'7"</t>
  </si>
  <si>
    <t>Sagebrush, fescue, wheatgrass</t>
  </si>
  <si>
    <t>Table Mountain</t>
  </si>
  <si>
    <t>TM-1</t>
  </si>
  <si>
    <t>108°45'36"</t>
  </si>
  <si>
    <t>42°45'20"</t>
  </si>
  <si>
    <t>Unidentified till feature</t>
  </si>
  <si>
    <t>P1 Alice Lake</t>
  </si>
  <si>
    <t>109.2229 °</t>
  </si>
  <si>
    <t>42.7687 °</t>
  </si>
  <si>
    <t xml:space="preserve"> 1-25</t>
  </si>
  <si>
    <t>Alpine tundra</t>
  </si>
  <si>
    <t>Cambisol (Humic, Loamic)</t>
  </si>
  <si>
    <t xml:space="preserve">P2 Temple Lake </t>
  </si>
  <si>
    <t>109.2182 °</t>
  </si>
  <si>
    <t>42.7683 °</t>
  </si>
  <si>
    <t xml:space="preserve"> 3-27</t>
  </si>
  <si>
    <t>Alpine tundra/ Krummholz</t>
  </si>
  <si>
    <t>Protostagnic Cambisol (Humic, Loamic, Raptic)</t>
  </si>
  <si>
    <t>P3 Lonesome Lake</t>
  </si>
  <si>
    <t>109.213 °</t>
  </si>
  <si>
    <t>42.777 °</t>
  </si>
  <si>
    <t xml:space="preserve"> 1-27</t>
  </si>
  <si>
    <t>Entic Podzol (Arenic)</t>
  </si>
  <si>
    <t>RCT2</t>
  </si>
  <si>
    <t>108°39'54"</t>
  </si>
  <si>
    <t>42°40'39"</t>
  </si>
  <si>
    <t>Red Peak/Chugwater fines over coarse granitic gravels</t>
  </si>
  <si>
    <t>outwash terrace</t>
  </si>
  <si>
    <t>Grass, Sagebrush</t>
  </si>
  <si>
    <t>Haplocryids</t>
  </si>
  <si>
    <t>250-380</t>
  </si>
  <si>
    <t>RCT3</t>
  </si>
  <si>
    <t>108° 40'10"</t>
  </si>
  <si>
    <t>42°40'40"</t>
  </si>
  <si>
    <t>Petrocryids/Calcicryids</t>
  </si>
  <si>
    <t>RCT4</t>
  </si>
  <si>
    <t>42°40'24"</t>
  </si>
  <si>
    <t>RCT5</t>
  </si>
  <si>
    <t>108° 40'19"</t>
  </si>
  <si>
    <t>42°40'17"</t>
  </si>
  <si>
    <t>LWS-13-1</t>
  </si>
  <si>
    <t>108° 43'34"</t>
  </si>
  <si>
    <t>42°49'47"</t>
  </si>
  <si>
    <t>granitic alluvium</t>
  </si>
  <si>
    <t>Grass, Sage, riparian</t>
  </si>
  <si>
    <t>SB</t>
  </si>
  <si>
    <t>108°43'12"</t>
  </si>
  <si>
    <t>42°49'30"</t>
  </si>
  <si>
    <t>PB-13-1</t>
  </si>
  <si>
    <t>108°53'16"</t>
  </si>
  <si>
    <t>42°52'08"</t>
  </si>
  <si>
    <t>organic-rich granitic</t>
  </si>
  <si>
    <t>GalPD</t>
  </si>
  <si>
    <t>108°51'39"</t>
  </si>
  <si>
    <t>42°53'03"</t>
  </si>
  <si>
    <t>GR-13-1</t>
  </si>
  <si>
    <t>108°51'47"</t>
  </si>
  <si>
    <t>42°53'12"</t>
  </si>
  <si>
    <t>GR-13-2</t>
  </si>
  <si>
    <t>108°52'15"</t>
  </si>
  <si>
    <t>42°52'46"</t>
  </si>
  <si>
    <t>PB-13-2</t>
  </si>
  <si>
    <t>108°52'58"</t>
  </si>
  <si>
    <t>42°52'28"</t>
  </si>
  <si>
    <t>Dahms (2002)</t>
  </si>
  <si>
    <t>Dahms (2004)</t>
  </si>
  <si>
    <t>Fabel et al. (2004)</t>
  </si>
  <si>
    <t>de Castro Portes et al. (2018)</t>
  </si>
  <si>
    <t>Dahms and Egli (2016)</t>
  </si>
  <si>
    <t xml:space="preserve">Bigfoot Lake cirque </t>
  </si>
  <si>
    <t>109° 1'1"</t>
  </si>
  <si>
    <t>42° 38'20"</t>
  </si>
  <si>
    <t>109° 0'59"</t>
  </si>
  <si>
    <t>42°38'24"</t>
  </si>
  <si>
    <t>109° 0'53"</t>
  </si>
  <si>
    <t>42°38'26"</t>
  </si>
  <si>
    <t>109° 0'35"</t>
  </si>
  <si>
    <t>42°38'30"</t>
  </si>
  <si>
    <t>Helen Lake cirque</t>
  </si>
  <si>
    <t>109° 0'38"</t>
  </si>
  <si>
    <t>42°40'4"</t>
  </si>
  <si>
    <t>Medial moraine</t>
  </si>
  <si>
    <t>Typic Haplocryept</t>
  </si>
  <si>
    <t>109° 0'3"</t>
  </si>
  <si>
    <t>42°38'2"</t>
  </si>
  <si>
    <t>109° 0'1"</t>
  </si>
  <si>
    <t>42°38'8"</t>
  </si>
  <si>
    <t>109° 0'7"</t>
  </si>
  <si>
    <t>109° 0'21"</t>
  </si>
  <si>
    <t>42°37'49"</t>
  </si>
  <si>
    <t>109° 0'22"</t>
  </si>
  <si>
    <t>42°37'53"</t>
  </si>
  <si>
    <t>109° 0'18"</t>
  </si>
  <si>
    <t>42°37'57"</t>
  </si>
  <si>
    <t>109° 0'12"</t>
  </si>
  <si>
    <t>42°3'53"</t>
  </si>
  <si>
    <t>42°38'11"</t>
  </si>
  <si>
    <t>109° 0'26"</t>
  </si>
  <si>
    <t>42°37'42"</t>
  </si>
  <si>
    <t>42°39'35"</t>
  </si>
  <si>
    <t>42°38'46"</t>
  </si>
  <si>
    <t>Krummholtz</t>
  </si>
  <si>
    <t>42°3'16"</t>
  </si>
  <si>
    <t>Typic Argicryoll</t>
  </si>
  <si>
    <t>108°51'59"</t>
  </si>
  <si>
    <t xml:space="preserve"> 42°44'2"</t>
  </si>
  <si>
    <t>108°52'1"</t>
  </si>
  <si>
    <t xml:space="preserve"> 42°43'58"</t>
  </si>
  <si>
    <t>108°51'24"</t>
  </si>
  <si>
    <t xml:space="preserve"> 42°43'32"</t>
  </si>
  <si>
    <t>108°51'28"</t>
  </si>
  <si>
    <t xml:space="preserve"> 42°43'24"</t>
  </si>
  <si>
    <t>108°51'34"</t>
  </si>
  <si>
    <t xml:space="preserve"> 42°43'25"</t>
  </si>
  <si>
    <t>108°50'44"</t>
  </si>
  <si>
    <t xml:space="preserve"> 42°43'48"</t>
  </si>
  <si>
    <t>108°50'56"</t>
  </si>
  <si>
    <t xml:space="preserve"> 42°43'39"</t>
  </si>
  <si>
    <t>108°51'02"</t>
  </si>
  <si>
    <t xml:space="preserve"> 42°43'41"</t>
  </si>
  <si>
    <t>108°48'46"</t>
  </si>
  <si>
    <t xml:space="preserve"> 42°44'47"</t>
  </si>
  <si>
    <t>108°48'53"</t>
  </si>
  <si>
    <t xml:space="preserve"> 42°44'43"</t>
  </si>
  <si>
    <t>108°47'27"</t>
  </si>
  <si>
    <t xml:space="preserve"> 42°46'0"</t>
  </si>
  <si>
    <t>108°47'30"</t>
  </si>
  <si>
    <t xml:space="preserve"> 42°45'58"</t>
  </si>
  <si>
    <t>Calcicryid</t>
  </si>
  <si>
    <t>108°47'26"</t>
  </si>
  <si>
    <t xml:space="preserve"> 42°44'53"</t>
  </si>
  <si>
    <t>108°51'26"</t>
  </si>
  <si>
    <t>42°44'5"</t>
  </si>
  <si>
    <t>108°52'0"</t>
  </si>
  <si>
    <t>42°44'2"</t>
  </si>
  <si>
    <t>108°52'2"</t>
  </si>
  <si>
    <t xml:space="preserve"> 42°44'6"</t>
  </si>
  <si>
    <t>108°51'49"</t>
  </si>
  <si>
    <t xml:space="preserve"> 42°44'12"</t>
  </si>
  <si>
    <t>Popo Agie River</t>
  </si>
  <si>
    <t>China</t>
  </si>
  <si>
    <t>Sichuan</t>
  </si>
  <si>
    <t>Profile 2</t>
    <phoneticPr fontId="0" type="noConversion"/>
  </si>
  <si>
    <t>101°59'47''</t>
  </si>
  <si>
    <t>29°34'11''</t>
  </si>
  <si>
    <t>2880–2940</t>
  </si>
  <si>
    <t>biotite schist, granodirite, quartzite</t>
  </si>
  <si>
    <t>pionieer plants</t>
  </si>
  <si>
    <t>Profile 3</t>
    <phoneticPr fontId="0" type="noConversion"/>
  </si>
  <si>
    <t>recessional moraine</t>
  </si>
  <si>
    <t>grassland</t>
  </si>
  <si>
    <t>Profile 4</t>
    <phoneticPr fontId="0" type="noConversion"/>
  </si>
  <si>
    <t>Profile 5</t>
    <phoneticPr fontId="0" type="noConversion"/>
  </si>
  <si>
    <t>Profile 6</t>
    <phoneticPr fontId="0" type="noConversion"/>
  </si>
  <si>
    <t>Profile 7</t>
    <phoneticPr fontId="0" type="noConversion"/>
  </si>
  <si>
    <t>terminal moraine</t>
  </si>
  <si>
    <t>coniferous forest</t>
  </si>
  <si>
    <t>Peru</t>
  </si>
  <si>
    <t>J1</t>
    <phoneticPr fontId="0" type="noConversion"/>
  </si>
  <si>
    <t>70°40' - 71°25' W</t>
  </si>
  <si>
    <t>13°30' - 14°00' S</t>
  </si>
  <si>
    <t>till (volcanic material)</t>
  </si>
  <si>
    <t>moraine crest</t>
  </si>
  <si>
    <t>Puna</t>
  </si>
  <si>
    <t>J2</t>
    <phoneticPr fontId="0" type="noConversion"/>
  </si>
  <si>
    <t>J3</t>
    <phoneticPr fontId="0" type="noConversion"/>
  </si>
  <si>
    <t>J4</t>
    <phoneticPr fontId="0" type="noConversion"/>
  </si>
  <si>
    <t>U1</t>
    <phoneticPr fontId="0" type="noConversion"/>
  </si>
  <si>
    <t>U2</t>
    <phoneticPr fontId="0" type="noConversion"/>
  </si>
  <si>
    <t>U3</t>
    <phoneticPr fontId="0" type="noConversion"/>
  </si>
  <si>
    <t>U4</t>
    <phoneticPr fontId="0" type="noConversion"/>
  </si>
  <si>
    <t>U5</t>
    <phoneticPr fontId="0" type="noConversion"/>
  </si>
  <si>
    <t>U6</t>
    <phoneticPr fontId="0" type="noConversion"/>
  </si>
  <si>
    <t>U7</t>
    <phoneticPr fontId="0" type="noConversion"/>
  </si>
  <si>
    <t>U8</t>
    <phoneticPr fontId="0" type="noConversion"/>
  </si>
  <si>
    <t>moraine crest (end moraine)</t>
  </si>
  <si>
    <t>M1</t>
    <phoneticPr fontId="0" type="noConversion"/>
  </si>
  <si>
    <t>Q1</t>
    <phoneticPr fontId="0" type="noConversion"/>
  </si>
  <si>
    <t>Q2</t>
    <phoneticPr fontId="0" type="noConversion"/>
  </si>
  <si>
    <t>Q3</t>
    <phoneticPr fontId="0" type="noConversion"/>
  </si>
  <si>
    <t>Q4</t>
    <phoneticPr fontId="0" type="noConversion"/>
  </si>
  <si>
    <t>European Alps, Appenine</t>
  </si>
  <si>
    <t>Sila</t>
  </si>
  <si>
    <t>Sila I</t>
  </si>
  <si>
    <t>16°32’19’’</t>
  </si>
  <si>
    <t>39°16’50’’</t>
  </si>
  <si>
    <t>Volcanic deposits, granite</t>
  </si>
  <si>
    <t>Shrubs, grass</t>
  </si>
  <si>
    <t>Vitric Cambisol</t>
  </si>
  <si>
    <t>Sila II</t>
  </si>
  <si>
    <t>Other alpine sites</t>
  </si>
  <si>
    <t>Present-day situation</t>
  </si>
  <si>
    <t>Average situation during soil formation</t>
  </si>
  <si>
    <t>He and Tang (2008)</t>
  </si>
  <si>
    <t>Erosion</t>
  </si>
  <si>
    <t>Soil age</t>
  </si>
  <si>
    <t>Mavris et al. (2010),</t>
  </si>
  <si>
    <t>Egli et al. (2003),</t>
  </si>
  <si>
    <t>Favilli et al. (2009)</t>
  </si>
  <si>
    <t>Raab et al. (2017)</t>
  </si>
  <si>
    <t>Dahms (2004), Fabel et al. (2004)</t>
  </si>
  <si>
    <t>Dahms (2004),</t>
  </si>
  <si>
    <t>Goodman et al. (2001), Schauwecker et al. (2014)</t>
  </si>
  <si>
    <t>9° 56'15''</t>
  </si>
  <si>
    <t>46° 25'57''</t>
  </si>
  <si>
    <t>9° 56'00''</t>
  </si>
  <si>
    <t>9° 56'05''</t>
  </si>
  <si>
    <t>46° 25'53''</t>
  </si>
  <si>
    <t>9° 55'58''</t>
  </si>
  <si>
    <t>46° 25'50''</t>
  </si>
  <si>
    <t>9° 56'04''</t>
  </si>
  <si>
    <t>46° 25'49''</t>
  </si>
  <si>
    <t>9° 55'56''</t>
  </si>
  <si>
    <t>46° 25'40''</t>
  </si>
  <si>
    <t>9° 55'59''</t>
  </si>
  <si>
    <t>46° 25'45''</t>
  </si>
  <si>
    <t>9° 56'52''</t>
  </si>
  <si>
    <t>46° 26'27''</t>
  </si>
  <si>
    <t>46° 26'29''</t>
  </si>
  <si>
    <t>9° 56'21''</t>
  </si>
  <si>
    <t>46° 26'35''</t>
  </si>
  <si>
    <t>9° 56'11''</t>
  </si>
  <si>
    <t>46° 26'24''</t>
  </si>
  <si>
    <t>9° 56'01''</t>
  </si>
  <si>
    <t>46° 26'05''</t>
  </si>
  <si>
    <t>46° 26'40''</t>
  </si>
  <si>
    <t>46° 25'54''</t>
  </si>
  <si>
    <t>boulder field</t>
  </si>
  <si>
    <t>Wind River Range</t>
  </si>
  <si>
    <t>Characteristics of the alpine sites and related climate and erosion input data used for modelling</t>
  </si>
  <si>
    <t>SCB 2</t>
  </si>
  <si>
    <t>Egli et al. (2001)</t>
  </si>
  <si>
    <t>Böhlert et al. (2011)</t>
  </si>
  <si>
    <t>Supplementary Table S1</t>
  </si>
  <si>
    <t>Granite debris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</si>
</sst>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7" fillId="0" borderId="0" xfId="0" applyFont="1"/>
  </cellXfs>
  <cellStyles count="11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0"/>
  <sheetViews>
    <sheetView tabSelected="1" topLeftCell="A46" workbookViewId="0">
      <selection activeCell="H57" sqref="H57"/>
    </sheetView>
  </sheetViews>
  <sheetFormatPr baseColWidth="10" defaultRowHeight="12" x14ac:dyDescent="0"/>
  <cols>
    <col min="1" max="3" width="10.83203125" style="1"/>
    <col min="4" max="7" width="10.83203125" style="16"/>
    <col min="8" max="8" width="45" style="16" customWidth="1"/>
    <col min="9" max="9" width="26.5" style="16" customWidth="1"/>
    <col min="10" max="10" width="50.83203125" style="16" customWidth="1"/>
    <col min="11" max="11" width="23.1640625" style="16" customWidth="1"/>
    <col min="12" max="14" width="10.83203125" style="16"/>
    <col min="15" max="15" width="17.1640625" style="16" customWidth="1"/>
    <col min="16" max="16" width="16" style="16" customWidth="1"/>
    <col min="17" max="17" width="15" style="16" customWidth="1"/>
    <col min="18" max="19" width="10.83203125" style="16"/>
    <col min="20" max="20" width="19.6640625" style="16" customWidth="1"/>
    <col min="21" max="21" width="17" style="16" customWidth="1"/>
    <col min="22" max="22" width="19.33203125" style="16" customWidth="1"/>
    <col min="23" max="23" width="17.33203125" style="16" customWidth="1"/>
    <col min="24" max="24" width="46.5" style="16" customWidth="1"/>
    <col min="25" max="16384" width="10.83203125" style="1"/>
  </cols>
  <sheetData>
    <row r="1" spans="1:24" ht="15">
      <c r="A1" s="39" t="s">
        <v>513</v>
      </c>
    </row>
    <row r="2" spans="1:24" ht="15">
      <c r="A2" s="40" t="s">
        <v>509</v>
      </c>
    </row>
    <row r="5" spans="1:24">
      <c r="A5" s="15" t="s">
        <v>461</v>
      </c>
    </row>
    <row r="6" spans="1:24" ht="13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4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2" t="s">
        <v>471</v>
      </c>
      <c r="N7" s="6"/>
      <c r="O7" s="6"/>
      <c r="P7" s="6"/>
      <c r="Q7" s="6"/>
      <c r="R7" s="32" t="s">
        <v>472</v>
      </c>
      <c r="S7" s="33"/>
      <c r="T7" s="33"/>
      <c r="U7" s="33"/>
      <c r="V7" s="33"/>
      <c r="W7" s="33"/>
      <c r="X7" s="33"/>
    </row>
    <row r="8" spans="1:24">
      <c r="A8" s="7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475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16" t="s">
        <v>12</v>
      </c>
      <c r="S8" s="16" t="s">
        <v>11</v>
      </c>
      <c r="T8" s="16" t="s">
        <v>13</v>
      </c>
      <c r="U8" s="16" t="s">
        <v>14</v>
      </c>
      <c r="V8" s="16" t="s">
        <v>15</v>
      </c>
      <c r="W8" s="16" t="s">
        <v>474</v>
      </c>
      <c r="X8" s="16" t="s">
        <v>191</v>
      </c>
    </row>
    <row r="9" spans="1:24" ht="13" thickBot="1">
      <c r="A9" s="9" t="s">
        <v>16</v>
      </c>
      <c r="B9" s="10" t="s">
        <v>17</v>
      </c>
      <c r="C9" s="10" t="s">
        <v>18</v>
      </c>
      <c r="D9" s="10" t="s">
        <v>19</v>
      </c>
      <c r="E9" s="10" t="s">
        <v>18</v>
      </c>
      <c r="F9" s="10" t="s">
        <v>20</v>
      </c>
      <c r="G9" s="10"/>
      <c r="H9" s="10" t="s">
        <v>21</v>
      </c>
      <c r="I9" s="10"/>
      <c r="J9" s="10"/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26</v>
      </c>
      <c r="Q9" s="10" t="s">
        <v>26</v>
      </c>
      <c r="R9" s="20" t="s">
        <v>25</v>
      </c>
      <c r="S9" s="20" t="s">
        <v>26</v>
      </c>
      <c r="T9" s="20" t="s">
        <v>26</v>
      </c>
      <c r="U9" s="20" t="s">
        <v>26</v>
      </c>
      <c r="V9" s="20" t="s">
        <v>26</v>
      </c>
      <c r="W9" s="20" t="s">
        <v>190</v>
      </c>
      <c r="X9" s="20"/>
    </row>
    <row r="10" spans="1:24">
      <c r="A10" s="41" t="s">
        <v>27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4">
      <c r="A11" s="11" t="s">
        <v>28</v>
      </c>
      <c r="B11" s="5" t="s">
        <v>29</v>
      </c>
      <c r="C11" s="5" t="s">
        <v>30</v>
      </c>
      <c r="D11" s="5">
        <v>1930</v>
      </c>
      <c r="E11" s="5">
        <v>330</v>
      </c>
      <c r="F11" s="5">
        <v>10</v>
      </c>
      <c r="G11" s="5" t="s">
        <v>31</v>
      </c>
      <c r="H11" s="5" t="s">
        <v>32</v>
      </c>
      <c r="I11" s="5" t="s">
        <v>33</v>
      </c>
      <c r="J11" s="5" t="s">
        <v>34</v>
      </c>
      <c r="K11" s="5" t="s">
        <v>35</v>
      </c>
      <c r="L11" s="5">
        <v>138</v>
      </c>
      <c r="M11" s="5">
        <v>1000</v>
      </c>
      <c r="N11" s="5">
        <v>0.7</v>
      </c>
      <c r="O11" s="5">
        <v>300</v>
      </c>
      <c r="P11" s="5">
        <v>200</v>
      </c>
      <c r="Q11" s="5">
        <v>500</v>
      </c>
      <c r="R11" s="34">
        <v>0.7</v>
      </c>
      <c r="S11" s="35">
        <v>1000</v>
      </c>
      <c r="T11" s="35">
        <v>300</v>
      </c>
      <c r="U11" s="35">
        <v>200</v>
      </c>
      <c r="V11" s="35">
        <v>500</v>
      </c>
      <c r="W11" s="46">
        <v>100</v>
      </c>
      <c r="X11" s="5" t="s">
        <v>476</v>
      </c>
    </row>
    <row r="12" spans="1:24">
      <c r="A12" s="11" t="s">
        <v>36</v>
      </c>
      <c r="B12" s="5" t="s">
        <v>37</v>
      </c>
      <c r="C12" s="5" t="s">
        <v>38</v>
      </c>
      <c r="D12" s="5">
        <v>1930</v>
      </c>
      <c r="E12" s="5">
        <v>330</v>
      </c>
      <c r="F12" s="5">
        <v>15</v>
      </c>
      <c r="G12" s="5" t="s">
        <v>31</v>
      </c>
      <c r="H12" s="5" t="s">
        <v>32</v>
      </c>
      <c r="I12" s="5" t="s">
        <v>33</v>
      </c>
      <c r="J12" s="5" t="s">
        <v>34</v>
      </c>
      <c r="K12" s="5" t="s">
        <v>35</v>
      </c>
      <c r="L12" s="5">
        <v>128</v>
      </c>
      <c r="M12" s="5">
        <v>1000</v>
      </c>
      <c r="N12" s="5">
        <v>0.7</v>
      </c>
      <c r="O12" s="5">
        <v>300</v>
      </c>
      <c r="P12" s="5">
        <v>200</v>
      </c>
      <c r="Q12" s="5">
        <v>500</v>
      </c>
      <c r="R12" s="34">
        <v>0.7</v>
      </c>
      <c r="S12" s="35">
        <v>1000</v>
      </c>
      <c r="T12" s="35">
        <v>300</v>
      </c>
      <c r="U12" s="35">
        <v>200</v>
      </c>
      <c r="V12" s="35">
        <v>500</v>
      </c>
      <c r="W12" s="46">
        <v>120</v>
      </c>
      <c r="X12" s="5" t="s">
        <v>477</v>
      </c>
    </row>
    <row r="13" spans="1:24">
      <c r="A13" s="11" t="s">
        <v>39</v>
      </c>
      <c r="B13" s="5" t="s">
        <v>40</v>
      </c>
      <c r="C13" s="5" t="s">
        <v>41</v>
      </c>
      <c r="D13" s="5">
        <v>1930</v>
      </c>
      <c r="E13" s="5">
        <v>280</v>
      </c>
      <c r="F13" s="5" t="s">
        <v>42</v>
      </c>
      <c r="G13" s="5" t="s">
        <v>31</v>
      </c>
      <c r="H13" s="5" t="s">
        <v>32</v>
      </c>
      <c r="I13" s="5" t="s">
        <v>33</v>
      </c>
      <c r="J13" s="5" t="s">
        <v>43</v>
      </c>
      <c r="K13" s="5" t="s">
        <v>35</v>
      </c>
      <c r="L13" s="5">
        <v>108</v>
      </c>
      <c r="M13" s="5">
        <v>1000</v>
      </c>
      <c r="N13" s="5">
        <v>0.7</v>
      </c>
      <c r="O13" s="5">
        <v>250</v>
      </c>
      <c r="P13" s="5">
        <v>150</v>
      </c>
      <c r="Q13" s="5">
        <v>600</v>
      </c>
      <c r="R13" s="34">
        <v>0.7</v>
      </c>
      <c r="S13" s="35">
        <v>1000</v>
      </c>
      <c r="T13" s="35">
        <v>250</v>
      </c>
      <c r="U13" s="35">
        <v>150</v>
      </c>
      <c r="V13" s="35">
        <v>600</v>
      </c>
      <c r="W13" s="46">
        <v>100</v>
      </c>
      <c r="X13" s="5"/>
    </row>
    <row r="14" spans="1:24">
      <c r="A14" s="11" t="s">
        <v>44</v>
      </c>
      <c r="B14" s="5" t="s">
        <v>40</v>
      </c>
      <c r="C14" s="5" t="s">
        <v>45</v>
      </c>
      <c r="D14" s="5">
        <v>1935</v>
      </c>
      <c r="E14" s="5">
        <v>320</v>
      </c>
      <c r="F14" s="5" t="s">
        <v>42</v>
      </c>
      <c r="G14" s="5" t="s">
        <v>31</v>
      </c>
      <c r="H14" s="5" t="s">
        <v>32</v>
      </c>
      <c r="I14" s="5" t="s">
        <v>33</v>
      </c>
      <c r="J14" s="5" t="s">
        <v>43</v>
      </c>
      <c r="K14" s="5" t="s">
        <v>35</v>
      </c>
      <c r="L14" s="5">
        <v>98</v>
      </c>
      <c r="M14" s="5">
        <v>1000</v>
      </c>
      <c r="N14" s="5">
        <v>0.7</v>
      </c>
      <c r="O14" s="5">
        <v>250</v>
      </c>
      <c r="P14" s="5">
        <v>150</v>
      </c>
      <c r="Q14" s="5">
        <v>600</v>
      </c>
      <c r="R14" s="34">
        <v>0.7</v>
      </c>
      <c r="S14" s="35">
        <v>1000</v>
      </c>
      <c r="T14" s="35">
        <v>250</v>
      </c>
      <c r="U14" s="35">
        <v>150</v>
      </c>
      <c r="V14" s="35">
        <v>600</v>
      </c>
      <c r="W14" s="46">
        <v>100</v>
      </c>
      <c r="X14" s="5"/>
    </row>
    <row r="15" spans="1:24">
      <c r="A15" s="11" t="s">
        <v>46</v>
      </c>
      <c r="B15" s="5" t="s">
        <v>47</v>
      </c>
      <c r="C15" s="5" t="s">
        <v>48</v>
      </c>
      <c r="D15" s="5">
        <v>1950</v>
      </c>
      <c r="E15" s="5">
        <v>30</v>
      </c>
      <c r="F15" s="5" t="s">
        <v>42</v>
      </c>
      <c r="G15" s="5" t="s">
        <v>31</v>
      </c>
      <c r="H15" s="5" t="s">
        <v>32</v>
      </c>
      <c r="I15" s="5" t="s">
        <v>33</v>
      </c>
      <c r="J15" s="5" t="s">
        <v>49</v>
      </c>
      <c r="K15" s="5" t="s">
        <v>35</v>
      </c>
      <c r="L15" s="5">
        <v>68</v>
      </c>
      <c r="M15" s="5">
        <v>1000</v>
      </c>
      <c r="N15" s="5">
        <v>0.7</v>
      </c>
      <c r="O15" s="5">
        <v>250</v>
      </c>
      <c r="P15" s="5">
        <v>150</v>
      </c>
      <c r="Q15" s="5">
        <v>600</v>
      </c>
      <c r="R15" s="34">
        <v>0.7</v>
      </c>
      <c r="S15" s="35">
        <v>1000</v>
      </c>
      <c r="T15" s="35">
        <v>250</v>
      </c>
      <c r="U15" s="35">
        <v>150</v>
      </c>
      <c r="V15" s="35">
        <v>600</v>
      </c>
      <c r="W15" s="46">
        <v>100</v>
      </c>
      <c r="X15" s="5"/>
    </row>
    <row r="16" spans="1:24">
      <c r="A16" s="11" t="s">
        <v>50</v>
      </c>
      <c r="B16" s="5" t="s">
        <v>51</v>
      </c>
      <c r="C16" s="5" t="s">
        <v>52</v>
      </c>
      <c r="D16" s="5">
        <v>2015</v>
      </c>
      <c r="E16" s="5">
        <v>330</v>
      </c>
      <c r="F16" s="5" t="s">
        <v>42</v>
      </c>
      <c r="G16" s="5" t="s">
        <v>31</v>
      </c>
      <c r="H16" s="5" t="s">
        <v>32</v>
      </c>
      <c r="I16" s="5" t="s">
        <v>33</v>
      </c>
      <c r="J16" s="5" t="s">
        <v>43</v>
      </c>
      <c r="K16" s="5" t="s">
        <v>35</v>
      </c>
      <c r="L16" s="5">
        <v>48</v>
      </c>
      <c r="M16" s="5">
        <v>1000</v>
      </c>
      <c r="N16" s="5">
        <v>0.3</v>
      </c>
      <c r="O16" s="5">
        <v>200</v>
      </c>
      <c r="P16" s="5">
        <v>150</v>
      </c>
      <c r="Q16" s="5">
        <v>650</v>
      </c>
      <c r="R16" s="34">
        <v>0.3</v>
      </c>
      <c r="S16" s="35">
        <v>1000</v>
      </c>
      <c r="T16" s="35">
        <v>200</v>
      </c>
      <c r="U16" s="35">
        <v>150</v>
      </c>
      <c r="V16" s="35">
        <v>650</v>
      </c>
      <c r="W16" s="46">
        <v>120</v>
      </c>
      <c r="X16" s="5"/>
    </row>
    <row r="17" spans="1:24">
      <c r="A17" s="11" t="s">
        <v>53</v>
      </c>
      <c r="B17" s="5" t="s">
        <v>54</v>
      </c>
      <c r="C17" s="5" t="s">
        <v>55</v>
      </c>
      <c r="D17" s="5">
        <v>2015</v>
      </c>
      <c r="E17" s="5">
        <v>260</v>
      </c>
      <c r="F17" s="5" t="s">
        <v>42</v>
      </c>
      <c r="G17" s="5" t="s">
        <v>31</v>
      </c>
      <c r="H17" s="5" t="s">
        <v>32</v>
      </c>
      <c r="I17" s="5" t="s">
        <v>33</v>
      </c>
      <c r="J17" s="5" t="s">
        <v>49</v>
      </c>
      <c r="K17" s="5" t="s">
        <v>35</v>
      </c>
      <c r="L17" s="5">
        <v>48</v>
      </c>
      <c r="M17" s="5">
        <v>1000</v>
      </c>
      <c r="N17" s="5">
        <v>0.3</v>
      </c>
      <c r="O17" s="5">
        <v>150</v>
      </c>
      <c r="P17" s="5">
        <v>150</v>
      </c>
      <c r="Q17" s="5">
        <v>700</v>
      </c>
      <c r="R17" s="34">
        <v>0.3</v>
      </c>
      <c r="S17" s="35">
        <v>1000</v>
      </c>
      <c r="T17" s="35">
        <v>150</v>
      </c>
      <c r="U17" s="35">
        <v>150</v>
      </c>
      <c r="V17" s="35">
        <v>700</v>
      </c>
      <c r="W17" s="46">
        <v>120</v>
      </c>
      <c r="X17" s="5"/>
    </row>
    <row r="18" spans="1:24">
      <c r="A18" s="11" t="s">
        <v>56</v>
      </c>
      <c r="B18" s="5" t="s">
        <v>57</v>
      </c>
      <c r="C18" s="5" t="s">
        <v>58</v>
      </c>
      <c r="D18" s="5">
        <v>1990</v>
      </c>
      <c r="E18" s="5">
        <v>150</v>
      </c>
      <c r="F18" s="5" t="s">
        <v>42</v>
      </c>
      <c r="G18" s="5" t="s">
        <v>31</v>
      </c>
      <c r="H18" s="5" t="s">
        <v>32</v>
      </c>
      <c r="I18" s="5" t="s">
        <v>33</v>
      </c>
      <c r="J18" s="5" t="s">
        <v>49</v>
      </c>
      <c r="K18" s="5" t="s">
        <v>35</v>
      </c>
      <c r="L18" s="5">
        <v>58</v>
      </c>
      <c r="M18" s="5">
        <v>1000</v>
      </c>
      <c r="N18" s="5">
        <v>0.5</v>
      </c>
      <c r="O18" s="5">
        <v>150</v>
      </c>
      <c r="P18" s="5">
        <v>150</v>
      </c>
      <c r="Q18" s="5">
        <v>700</v>
      </c>
      <c r="R18" s="34">
        <v>0.5</v>
      </c>
      <c r="S18" s="35">
        <v>1000</v>
      </c>
      <c r="T18" s="35">
        <v>150</v>
      </c>
      <c r="U18" s="35">
        <v>150</v>
      </c>
      <c r="V18" s="35">
        <v>700</v>
      </c>
      <c r="W18" s="46">
        <v>100</v>
      </c>
      <c r="X18" s="5"/>
    </row>
    <row r="19" spans="1:24">
      <c r="A19" s="11" t="s">
        <v>59</v>
      </c>
      <c r="B19" s="5" t="s">
        <v>60</v>
      </c>
      <c r="C19" s="5" t="s">
        <v>61</v>
      </c>
      <c r="D19" s="5">
        <v>2000</v>
      </c>
      <c r="E19" s="5">
        <v>30</v>
      </c>
      <c r="F19" s="5" t="s">
        <v>42</v>
      </c>
      <c r="G19" s="5" t="s">
        <v>31</v>
      </c>
      <c r="H19" s="5" t="s">
        <v>32</v>
      </c>
      <c r="I19" s="5" t="s">
        <v>33</v>
      </c>
      <c r="J19" s="5" t="s">
        <v>49</v>
      </c>
      <c r="K19" s="5" t="s">
        <v>35</v>
      </c>
      <c r="L19" s="5">
        <v>73</v>
      </c>
      <c r="M19" s="5">
        <v>1000</v>
      </c>
      <c r="N19" s="5">
        <v>0.4</v>
      </c>
      <c r="O19" s="5">
        <v>150</v>
      </c>
      <c r="P19" s="5">
        <v>150</v>
      </c>
      <c r="Q19" s="5">
        <v>700</v>
      </c>
      <c r="R19" s="34">
        <v>0.4</v>
      </c>
      <c r="S19" s="35">
        <v>1000</v>
      </c>
      <c r="T19" s="35">
        <v>150</v>
      </c>
      <c r="U19" s="35">
        <v>150</v>
      </c>
      <c r="V19" s="35">
        <v>700</v>
      </c>
      <c r="W19" s="46">
        <v>100</v>
      </c>
      <c r="X19" s="5"/>
    </row>
    <row r="20" spans="1:24">
      <c r="A20" s="11" t="s">
        <v>62</v>
      </c>
      <c r="B20" s="5" t="s">
        <v>63</v>
      </c>
      <c r="C20" s="5" t="s">
        <v>64</v>
      </c>
      <c r="D20" s="5">
        <v>1980</v>
      </c>
      <c r="E20" s="5">
        <v>60</v>
      </c>
      <c r="F20" s="5" t="s">
        <v>42</v>
      </c>
      <c r="G20" s="5" t="s">
        <v>31</v>
      </c>
      <c r="H20" s="5" t="s">
        <v>32</v>
      </c>
      <c r="I20" s="5" t="s">
        <v>33</v>
      </c>
      <c r="J20" s="5" t="s">
        <v>43</v>
      </c>
      <c r="K20" s="5" t="s">
        <v>35</v>
      </c>
      <c r="L20" s="5">
        <v>78</v>
      </c>
      <c r="M20" s="5">
        <v>1000</v>
      </c>
      <c r="N20" s="5">
        <v>0.6</v>
      </c>
      <c r="O20" s="5">
        <v>150</v>
      </c>
      <c r="P20" s="5">
        <v>150</v>
      </c>
      <c r="Q20" s="5">
        <v>700</v>
      </c>
      <c r="R20" s="34">
        <v>0.6</v>
      </c>
      <c r="S20" s="35">
        <v>1000</v>
      </c>
      <c r="T20" s="35">
        <v>150</v>
      </c>
      <c r="U20" s="35">
        <v>150</v>
      </c>
      <c r="V20" s="35">
        <v>700</v>
      </c>
      <c r="W20" s="46">
        <v>100</v>
      </c>
      <c r="X20" s="5"/>
    </row>
    <row r="21" spans="1:2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4"/>
      <c r="S21" s="35"/>
      <c r="T21" s="35"/>
      <c r="U21" s="35"/>
      <c r="V21" s="35"/>
      <c r="W21" s="47"/>
      <c r="X21" s="5"/>
    </row>
    <row r="22" spans="1:24">
      <c r="A22" s="12" t="s">
        <v>65</v>
      </c>
      <c r="B22" s="4" t="s">
        <v>483</v>
      </c>
      <c r="C22" s="4" t="s">
        <v>484</v>
      </c>
      <c r="D22" s="5">
        <v>2020</v>
      </c>
      <c r="E22" s="4">
        <v>300</v>
      </c>
      <c r="F22" s="4" t="s">
        <v>42</v>
      </c>
      <c r="G22" s="4" t="s">
        <v>66</v>
      </c>
      <c r="H22" s="5" t="s">
        <v>32</v>
      </c>
      <c r="I22" s="5" t="s">
        <v>33</v>
      </c>
      <c r="J22" s="5" t="s">
        <v>67</v>
      </c>
      <c r="K22" s="5" t="s">
        <v>35</v>
      </c>
      <c r="L22" s="12">
        <v>35</v>
      </c>
      <c r="M22" s="5">
        <v>1000</v>
      </c>
      <c r="N22" s="5">
        <v>0.5</v>
      </c>
      <c r="O22" s="5">
        <v>250</v>
      </c>
      <c r="P22" s="5">
        <v>150</v>
      </c>
      <c r="Q22" s="5">
        <v>600</v>
      </c>
      <c r="R22" s="34">
        <v>0.5</v>
      </c>
      <c r="S22" s="35">
        <v>1000</v>
      </c>
      <c r="T22" s="35">
        <v>250</v>
      </c>
      <c r="U22" s="35">
        <v>150</v>
      </c>
      <c r="V22" s="35">
        <v>600</v>
      </c>
      <c r="W22" s="46">
        <v>100</v>
      </c>
      <c r="X22" s="5"/>
    </row>
    <row r="23" spans="1:24">
      <c r="A23" s="12" t="s">
        <v>68</v>
      </c>
      <c r="B23" s="4" t="s">
        <v>54</v>
      </c>
      <c r="C23" s="4" t="s">
        <v>484</v>
      </c>
      <c r="D23" s="5">
        <v>2020</v>
      </c>
      <c r="E23" s="4">
        <v>100</v>
      </c>
      <c r="F23" s="4" t="s">
        <v>42</v>
      </c>
      <c r="G23" s="4" t="s">
        <v>69</v>
      </c>
      <c r="H23" s="5" t="s">
        <v>32</v>
      </c>
      <c r="I23" s="5" t="s">
        <v>33</v>
      </c>
      <c r="J23" s="5" t="s">
        <v>67</v>
      </c>
      <c r="K23" s="5" t="s">
        <v>35</v>
      </c>
      <c r="L23" s="12">
        <v>35</v>
      </c>
      <c r="M23" s="5">
        <v>1000</v>
      </c>
      <c r="N23" s="5">
        <v>0.5</v>
      </c>
      <c r="O23" s="5">
        <v>250</v>
      </c>
      <c r="P23" s="5">
        <v>150</v>
      </c>
      <c r="Q23" s="5">
        <v>600</v>
      </c>
      <c r="R23" s="34">
        <v>0.5</v>
      </c>
      <c r="S23" s="35">
        <v>1000</v>
      </c>
      <c r="T23" s="35">
        <v>250</v>
      </c>
      <c r="U23" s="35">
        <v>150</v>
      </c>
      <c r="V23" s="35">
        <v>600</v>
      </c>
      <c r="W23" s="46">
        <v>150</v>
      </c>
      <c r="X23" s="5"/>
    </row>
    <row r="24" spans="1:24">
      <c r="A24" s="12" t="s">
        <v>70</v>
      </c>
      <c r="B24" s="4" t="s">
        <v>485</v>
      </c>
      <c r="C24" s="4" t="s">
        <v>484</v>
      </c>
      <c r="D24" s="5">
        <v>2020</v>
      </c>
      <c r="E24" s="4">
        <v>90</v>
      </c>
      <c r="F24" s="4" t="s">
        <v>42</v>
      </c>
      <c r="G24" s="4" t="s">
        <v>66</v>
      </c>
      <c r="H24" s="5" t="s">
        <v>32</v>
      </c>
      <c r="I24" s="5" t="s">
        <v>33</v>
      </c>
      <c r="J24" s="5" t="s">
        <v>67</v>
      </c>
      <c r="K24" s="5" t="s">
        <v>35</v>
      </c>
      <c r="L24" s="12">
        <v>35</v>
      </c>
      <c r="M24" s="5">
        <v>1000</v>
      </c>
      <c r="N24" s="5">
        <v>0.5</v>
      </c>
      <c r="O24" s="5">
        <v>250</v>
      </c>
      <c r="P24" s="5">
        <v>150</v>
      </c>
      <c r="Q24" s="5">
        <v>600</v>
      </c>
      <c r="R24" s="34">
        <v>0.5</v>
      </c>
      <c r="S24" s="35">
        <v>1000</v>
      </c>
      <c r="T24" s="35">
        <v>250</v>
      </c>
      <c r="U24" s="35">
        <v>150</v>
      </c>
      <c r="V24" s="35">
        <v>600</v>
      </c>
      <c r="W24" s="46">
        <v>150</v>
      </c>
      <c r="X24" s="5"/>
    </row>
    <row r="25" spans="1:24">
      <c r="A25" s="12" t="s">
        <v>71</v>
      </c>
      <c r="B25" s="4" t="s">
        <v>486</v>
      </c>
      <c r="C25" s="4" t="s">
        <v>487</v>
      </c>
      <c r="D25" s="5">
        <v>2025</v>
      </c>
      <c r="E25" s="4">
        <v>10</v>
      </c>
      <c r="F25" s="4">
        <v>10</v>
      </c>
      <c r="G25" s="4" t="s">
        <v>66</v>
      </c>
      <c r="H25" s="5" t="s">
        <v>32</v>
      </c>
      <c r="I25" s="5" t="s">
        <v>33</v>
      </c>
      <c r="J25" s="5" t="s">
        <v>67</v>
      </c>
      <c r="K25" s="5" t="s">
        <v>35</v>
      </c>
      <c r="L25" s="12">
        <v>30</v>
      </c>
      <c r="M25" s="5">
        <v>1000</v>
      </c>
      <c r="N25" s="5">
        <v>0.5</v>
      </c>
      <c r="O25" s="5">
        <v>250</v>
      </c>
      <c r="P25" s="5">
        <v>200</v>
      </c>
      <c r="Q25" s="5">
        <v>550</v>
      </c>
      <c r="R25" s="34">
        <v>0.5</v>
      </c>
      <c r="S25" s="35">
        <v>1000</v>
      </c>
      <c r="T25" s="35">
        <v>250</v>
      </c>
      <c r="U25" s="35">
        <v>200</v>
      </c>
      <c r="V25" s="35">
        <v>550</v>
      </c>
      <c r="W25" s="46">
        <v>250</v>
      </c>
      <c r="X25" s="5"/>
    </row>
    <row r="26" spans="1:24">
      <c r="A26" s="12" t="s">
        <v>72</v>
      </c>
      <c r="B26" s="4" t="s">
        <v>488</v>
      </c>
      <c r="C26" s="4" t="s">
        <v>489</v>
      </c>
      <c r="D26" s="5">
        <v>2025</v>
      </c>
      <c r="E26" s="4">
        <v>25</v>
      </c>
      <c r="F26" s="4">
        <v>15</v>
      </c>
      <c r="G26" s="4" t="s">
        <v>69</v>
      </c>
      <c r="H26" s="5" t="s">
        <v>32</v>
      </c>
      <c r="I26" s="5" t="s">
        <v>33</v>
      </c>
      <c r="J26" s="5" t="s">
        <v>67</v>
      </c>
      <c r="K26" s="5" t="s">
        <v>35</v>
      </c>
      <c r="L26" s="12">
        <v>30</v>
      </c>
      <c r="M26" s="5">
        <v>1000</v>
      </c>
      <c r="N26" s="5">
        <v>0.5</v>
      </c>
      <c r="O26" s="5">
        <v>250</v>
      </c>
      <c r="P26" s="5">
        <v>250</v>
      </c>
      <c r="Q26" s="5">
        <v>500</v>
      </c>
      <c r="R26" s="34">
        <v>0.5</v>
      </c>
      <c r="S26" s="35">
        <v>1000</v>
      </c>
      <c r="T26" s="35">
        <v>250</v>
      </c>
      <c r="U26" s="35">
        <v>250</v>
      </c>
      <c r="V26" s="35">
        <v>500</v>
      </c>
      <c r="W26" s="46">
        <v>250</v>
      </c>
      <c r="X26" s="5"/>
    </row>
    <row r="27" spans="1:24">
      <c r="A27" s="12" t="s">
        <v>73</v>
      </c>
      <c r="B27" s="4" t="s">
        <v>490</v>
      </c>
      <c r="C27" s="4" t="s">
        <v>491</v>
      </c>
      <c r="D27" s="5">
        <v>2025</v>
      </c>
      <c r="E27" s="4">
        <v>120</v>
      </c>
      <c r="F27" s="4" t="s">
        <v>42</v>
      </c>
      <c r="G27" s="4" t="s">
        <v>66</v>
      </c>
      <c r="H27" s="5" t="s">
        <v>32</v>
      </c>
      <c r="I27" s="5" t="s">
        <v>33</v>
      </c>
      <c r="J27" s="5" t="s">
        <v>67</v>
      </c>
      <c r="K27" s="5" t="s">
        <v>35</v>
      </c>
      <c r="L27" s="12">
        <v>20</v>
      </c>
      <c r="M27" s="5">
        <v>1000</v>
      </c>
      <c r="N27" s="5">
        <v>0.5</v>
      </c>
      <c r="O27" s="5">
        <v>250</v>
      </c>
      <c r="P27" s="5">
        <v>150</v>
      </c>
      <c r="Q27" s="5">
        <v>600</v>
      </c>
      <c r="R27" s="34">
        <v>0.5</v>
      </c>
      <c r="S27" s="35">
        <v>1000</v>
      </c>
      <c r="T27" s="35">
        <v>250</v>
      </c>
      <c r="U27" s="35">
        <v>150</v>
      </c>
      <c r="V27" s="35">
        <v>600</v>
      </c>
      <c r="W27" s="46">
        <v>350</v>
      </c>
      <c r="X27" s="5"/>
    </row>
    <row r="28" spans="1:24">
      <c r="A28" s="12" t="s">
        <v>74</v>
      </c>
      <c r="B28" s="4" t="s">
        <v>492</v>
      </c>
      <c r="C28" s="4" t="s">
        <v>493</v>
      </c>
      <c r="D28" s="5">
        <v>2025</v>
      </c>
      <c r="E28" s="4">
        <v>110</v>
      </c>
      <c r="F28" s="4" t="s">
        <v>42</v>
      </c>
      <c r="G28" s="4" t="s">
        <v>69</v>
      </c>
      <c r="H28" s="5" t="s">
        <v>32</v>
      </c>
      <c r="I28" s="5" t="s">
        <v>33</v>
      </c>
      <c r="J28" s="5" t="s">
        <v>75</v>
      </c>
      <c r="K28" s="5" t="s">
        <v>35</v>
      </c>
      <c r="L28" s="12">
        <v>3</v>
      </c>
      <c r="M28" s="5">
        <v>1000</v>
      </c>
      <c r="N28" s="5">
        <v>0.5</v>
      </c>
      <c r="O28" s="5">
        <v>150</v>
      </c>
      <c r="P28" s="5">
        <v>150</v>
      </c>
      <c r="Q28" s="5">
        <v>700</v>
      </c>
      <c r="R28" s="34">
        <v>0.5</v>
      </c>
      <c r="S28" s="35">
        <v>1000</v>
      </c>
      <c r="T28" s="35">
        <v>150</v>
      </c>
      <c r="U28" s="35">
        <v>150</v>
      </c>
      <c r="V28" s="35">
        <v>700</v>
      </c>
      <c r="W28" s="46">
        <v>500</v>
      </c>
      <c r="X28" s="5"/>
    </row>
    <row r="29" spans="1:24">
      <c r="A29" s="12" t="s">
        <v>76</v>
      </c>
      <c r="B29" s="4" t="s">
        <v>494</v>
      </c>
      <c r="C29" s="4" t="s">
        <v>495</v>
      </c>
      <c r="D29" s="5">
        <v>2025</v>
      </c>
      <c r="E29" s="4">
        <v>55</v>
      </c>
      <c r="F29" s="4">
        <v>10</v>
      </c>
      <c r="G29" s="4" t="s">
        <v>66</v>
      </c>
      <c r="H29" s="5" t="s">
        <v>32</v>
      </c>
      <c r="I29" s="5" t="s">
        <v>33</v>
      </c>
      <c r="J29" s="5" t="s">
        <v>75</v>
      </c>
      <c r="K29" s="5" t="s">
        <v>35</v>
      </c>
      <c r="L29" s="12">
        <v>3</v>
      </c>
      <c r="M29" s="5">
        <v>1000</v>
      </c>
      <c r="N29" s="5">
        <v>0.5</v>
      </c>
      <c r="O29" s="5">
        <v>150</v>
      </c>
      <c r="P29" s="5">
        <v>200</v>
      </c>
      <c r="Q29" s="5">
        <v>650</v>
      </c>
      <c r="R29" s="34">
        <v>0.5</v>
      </c>
      <c r="S29" s="35">
        <v>1000</v>
      </c>
      <c r="T29" s="35">
        <v>150</v>
      </c>
      <c r="U29" s="35">
        <v>200</v>
      </c>
      <c r="V29" s="35">
        <v>650</v>
      </c>
      <c r="W29" s="46">
        <v>500</v>
      </c>
      <c r="X29" s="5"/>
    </row>
    <row r="30" spans="1:24">
      <c r="A30" s="12">
        <v>1</v>
      </c>
      <c r="B30" s="4" t="s">
        <v>496</v>
      </c>
      <c r="C30" s="4" t="s">
        <v>497</v>
      </c>
      <c r="D30" s="5">
        <v>1910</v>
      </c>
      <c r="E30" s="5">
        <v>0</v>
      </c>
      <c r="F30" s="5" t="s">
        <v>42</v>
      </c>
      <c r="G30" s="5" t="s">
        <v>31</v>
      </c>
      <c r="H30" s="5" t="s">
        <v>32</v>
      </c>
      <c r="I30" s="5" t="s">
        <v>77</v>
      </c>
      <c r="J30" s="5" t="s">
        <v>43</v>
      </c>
      <c r="K30" s="5" t="s">
        <v>35</v>
      </c>
      <c r="L30" s="5">
        <v>140</v>
      </c>
      <c r="M30" s="5">
        <v>1000</v>
      </c>
      <c r="N30" s="5">
        <v>0.7</v>
      </c>
      <c r="O30" s="5">
        <v>250</v>
      </c>
      <c r="P30" s="5">
        <v>150</v>
      </c>
      <c r="Q30" s="5">
        <v>600</v>
      </c>
      <c r="R30" s="34">
        <v>0.7</v>
      </c>
      <c r="S30" s="35">
        <v>1000</v>
      </c>
      <c r="T30" s="35">
        <v>250</v>
      </c>
      <c r="U30" s="35">
        <v>150</v>
      </c>
      <c r="V30" s="35">
        <v>600</v>
      </c>
      <c r="W30" s="46">
        <v>100</v>
      </c>
      <c r="X30" s="5"/>
    </row>
    <row r="31" spans="1:24">
      <c r="A31" s="12">
        <v>2</v>
      </c>
      <c r="B31" s="4" t="s">
        <v>47</v>
      </c>
      <c r="C31" s="4" t="s">
        <v>30</v>
      </c>
      <c r="D31" s="5">
        <v>1915</v>
      </c>
      <c r="E31" s="5">
        <v>80</v>
      </c>
      <c r="F31" s="4">
        <v>10</v>
      </c>
      <c r="G31" s="4" t="s">
        <v>69</v>
      </c>
      <c r="H31" s="5" t="s">
        <v>32</v>
      </c>
      <c r="I31" s="5" t="s">
        <v>33</v>
      </c>
      <c r="J31" s="5" t="s">
        <v>49</v>
      </c>
      <c r="K31" s="5" t="s">
        <v>35</v>
      </c>
      <c r="L31" s="5">
        <v>120</v>
      </c>
      <c r="M31" s="5">
        <v>1000</v>
      </c>
      <c r="N31" s="5">
        <v>0.7</v>
      </c>
      <c r="O31" s="5">
        <v>200</v>
      </c>
      <c r="P31" s="5">
        <v>200</v>
      </c>
      <c r="Q31" s="5">
        <v>600</v>
      </c>
      <c r="R31" s="34">
        <v>0.7</v>
      </c>
      <c r="S31" s="35">
        <v>1000</v>
      </c>
      <c r="T31" s="35">
        <v>200</v>
      </c>
      <c r="U31" s="35">
        <v>200</v>
      </c>
      <c r="V31" s="35">
        <v>600</v>
      </c>
      <c r="W31" s="46">
        <v>110</v>
      </c>
      <c r="X31" s="5"/>
    </row>
    <row r="32" spans="1:24">
      <c r="A32" s="12">
        <v>3</v>
      </c>
      <c r="B32" s="4" t="s">
        <v>496</v>
      </c>
      <c r="C32" s="4" t="s">
        <v>498</v>
      </c>
      <c r="D32" s="5">
        <v>1930</v>
      </c>
      <c r="E32" s="5">
        <v>100</v>
      </c>
      <c r="F32" s="4">
        <v>10</v>
      </c>
      <c r="G32" s="4" t="s">
        <v>69</v>
      </c>
      <c r="H32" s="5" t="s">
        <v>32</v>
      </c>
      <c r="I32" s="5" t="s">
        <v>33</v>
      </c>
      <c r="J32" s="5" t="s">
        <v>49</v>
      </c>
      <c r="K32" s="5" t="s">
        <v>35</v>
      </c>
      <c r="L32" s="5">
        <v>100</v>
      </c>
      <c r="M32" s="5">
        <v>1000</v>
      </c>
      <c r="N32" s="5">
        <v>0.7</v>
      </c>
      <c r="O32" s="5">
        <v>200</v>
      </c>
      <c r="P32" s="5">
        <v>200</v>
      </c>
      <c r="Q32" s="5">
        <v>600</v>
      </c>
      <c r="R32" s="34">
        <v>0.7</v>
      </c>
      <c r="S32" s="35">
        <v>1000</v>
      </c>
      <c r="T32" s="35">
        <v>200</v>
      </c>
      <c r="U32" s="35">
        <v>200</v>
      </c>
      <c r="V32" s="35">
        <v>600</v>
      </c>
      <c r="W32" s="46">
        <v>100</v>
      </c>
      <c r="X32" s="5"/>
    </row>
    <row r="33" spans="1:24">
      <c r="A33" s="12">
        <v>4</v>
      </c>
      <c r="B33" s="4" t="s">
        <v>499</v>
      </c>
      <c r="C33" s="4" t="s">
        <v>500</v>
      </c>
      <c r="D33" s="5">
        <v>1960</v>
      </c>
      <c r="E33" s="5">
        <v>130</v>
      </c>
      <c r="F33" s="4">
        <v>10</v>
      </c>
      <c r="G33" s="4" t="s">
        <v>66</v>
      </c>
      <c r="H33" s="5" t="s">
        <v>32</v>
      </c>
      <c r="I33" s="5" t="s">
        <v>33</v>
      </c>
      <c r="J33" s="5" t="s">
        <v>78</v>
      </c>
      <c r="K33" s="5" t="s">
        <v>35</v>
      </c>
      <c r="L33" s="5">
        <v>80</v>
      </c>
      <c r="M33" s="5">
        <v>1000</v>
      </c>
      <c r="N33" s="5">
        <v>0.5</v>
      </c>
      <c r="O33" s="5">
        <v>150</v>
      </c>
      <c r="P33" s="5">
        <v>200</v>
      </c>
      <c r="Q33" s="5">
        <v>650</v>
      </c>
      <c r="R33" s="34">
        <v>0.5</v>
      </c>
      <c r="S33" s="35">
        <v>1000</v>
      </c>
      <c r="T33" s="35">
        <v>150</v>
      </c>
      <c r="U33" s="35">
        <v>200</v>
      </c>
      <c r="V33" s="35">
        <v>650</v>
      </c>
      <c r="W33" s="46">
        <v>120</v>
      </c>
      <c r="X33" s="5"/>
    </row>
    <row r="34" spans="1:24">
      <c r="A34" s="12">
        <v>5</v>
      </c>
      <c r="B34" s="4" t="s">
        <v>501</v>
      </c>
      <c r="C34" s="4" t="s">
        <v>502</v>
      </c>
      <c r="D34" s="5">
        <v>1980</v>
      </c>
      <c r="E34" s="5">
        <v>120</v>
      </c>
      <c r="F34" s="4">
        <v>10</v>
      </c>
      <c r="G34" s="4" t="s">
        <v>69</v>
      </c>
      <c r="H34" s="5" t="s">
        <v>32</v>
      </c>
      <c r="I34" s="5" t="s">
        <v>33</v>
      </c>
      <c r="J34" s="5" t="s">
        <v>49</v>
      </c>
      <c r="K34" s="5" t="s">
        <v>35</v>
      </c>
      <c r="L34" s="5">
        <v>70</v>
      </c>
      <c r="M34" s="5">
        <v>1000</v>
      </c>
      <c r="N34" s="5">
        <v>0.5</v>
      </c>
      <c r="O34" s="5">
        <v>150</v>
      </c>
      <c r="P34" s="5">
        <v>200</v>
      </c>
      <c r="Q34" s="5">
        <v>650</v>
      </c>
      <c r="R34" s="34">
        <v>0.5</v>
      </c>
      <c r="S34" s="35">
        <v>1000</v>
      </c>
      <c r="T34" s="35">
        <v>150</v>
      </c>
      <c r="U34" s="35">
        <v>200</v>
      </c>
      <c r="V34" s="35">
        <v>650</v>
      </c>
      <c r="W34" s="46">
        <v>120</v>
      </c>
      <c r="X34" s="5"/>
    </row>
    <row r="35" spans="1:24">
      <c r="A35" s="12">
        <v>6</v>
      </c>
      <c r="B35" s="4" t="s">
        <v>503</v>
      </c>
      <c r="C35" s="4" t="s">
        <v>504</v>
      </c>
      <c r="D35" s="5">
        <v>2025</v>
      </c>
      <c r="E35" s="5">
        <v>160</v>
      </c>
      <c r="F35" s="4">
        <v>10</v>
      </c>
      <c r="G35" s="4" t="s">
        <v>69</v>
      </c>
      <c r="H35" s="5" t="s">
        <v>32</v>
      </c>
      <c r="I35" s="5" t="s">
        <v>33</v>
      </c>
      <c r="J35" s="5" t="s">
        <v>34</v>
      </c>
      <c r="K35" s="5" t="s">
        <v>35</v>
      </c>
      <c r="L35" s="5">
        <v>60</v>
      </c>
      <c r="M35" s="5">
        <v>1000</v>
      </c>
      <c r="N35" s="5">
        <v>0.2</v>
      </c>
      <c r="O35" s="5">
        <v>200</v>
      </c>
      <c r="P35" s="5">
        <v>200</v>
      </c>
      <c r="Q35" s="5">
        <v>600</v>
      </c>
      <c r="R35" s="34">
        <v>0.2</v>
      </c>
      <c r="S35" s="35">
        <v>1000</v>
      </c>
      <c r="T35" s="35">
        <v>200</v>
      </c>
      <c r="U35" s="35">
        <v>200</v>
      </c>
      <c r="V35" s="35">
        <v>600</v>
      </c>
      <c r="W35" s="46">
        <v>160</v>
      </c>
      <c r="X35" s="5"/>
    </row>
    <row r="36" spans="1:24">
      <c r="A36" s="11">
        <v>7</v>
      </c>
      <c r="B36" s="4" t="s">
        <v>486</v>
      </c>
      <c r="C36" s="4" t="s">
        <v>505</v>
      </c>
      <c r="D36" s="5">
        <v>2010</v>
      </c>
      <c r="E36" s="5">
        <v>90</v>
      </c>
      <c r="F36" s="5" t="s">
        <v>42</v>
      </c>
      <c r="G36" s="5" t="s">
        <v>31</v>
      </c>
      <c r="H36" s="5" t="s">
        <v>32</v>
      </c>
      <c r="I36" s="5" t="s">
        <v>33</v>
      </c>
      <c r="J36" s="5" t="s">
        <v>67</v>
      </c>
      <c r="K36" s="5" t="s">
        <v>35</v>
      </c>
      <c r="L36" s="5">
        <v>30</v>
      </c>
      <c r="M36" s="5">
        <v>1000</v>
      </c>
      <c r="N36" s="5">
        <v>0.3</v>
      </c>
      <c r="O36" s="5">
        <v>150</v>
      </c>
      <c r="P36" s="5">
        <v>150</v>
      </c>
      <c r="Q36" s="5">
        <v>700</v>
      </c>
      <c r="R36" s="34">
        <v>0.3</v>
      </c>
      <c r="S36" s="35">
        <v>1000</v>
      </c>
      <c r="T36" s="35">
        <v>150</v>
      </c>
      <c r="U36" s="35">
        <v>150</v>
      </c>
      <c r="V36" s="35">
        <v>700</v>
      </c>
      <c r="W36" s="46">
        <v>280</v>
      </c>
      <c r="X36" s="5"/>
    </row>
    <row r="37" spans="1:24">
      <c r="A37" s="11">
        <v>8</v>
      </c>
      <c r="B37" s="4" t="s">
        <v>54</v>
      </c>
      <c r="C37" s="4" t="s">
        <v>506</v>
      </c>
      <c r="D37" s="5">
        <v>2010</v>
      </c>
      <c r="E37" s="5">
        <v>90</v>
      </c>
      <c r="F37" s="5" t="s">
        <v>42</v>
      </c>
      <c r="G37" s="5" t="s">
        <v>31</v>
      </c>
      <c r="H37" s="5" t="s">
        <v>32</v>
      </c>
      <c r="I37" s="5" t="s">
        <v>33</v>
      </c>
      <c r="J37" s="5" t="s">
        <v>67</v>
      </c>
      <c r="K37" s="5" t="s">
        <v>35</v>
      </c>
      <c r="L37" s="5">
        <v>30</v>
      </c>
      <c r="M37" s="5">
        <v>1000</v>
      </c>
      <c r="N37" s="5">
        <v>0.3</v>
      </c>
      <c r="O37" s="5">
        <v>150</v>
      </c>
      <c r="P37" s="5">
        <v>150</v>
      </c>
      <c r="Q37" s="5">
        <v>700</v>
      </c>
      <c r="R37" s="34">
        <v>0.3</v>
      </c>
      <c r="S37" s="35">
        <v>1000</v>
      </c>
      <c r="T37" s="35">
        <v>150</v>
      </c>
      <c r="U37" s="35">
        <v>150</v>
      </c>
      <c r="V37" s="35">
        <v>700</v>
      </c>
      <c r="W37" s="46">
        <v>280</v>
      </c>
      <c r="X37" s="5"/>
    </row>
    <row r="38" spans="1:24">
      <c r="A38" s="11">
        <v>9</v>
      </c>
      <c r="B38" s="4" t="s">
        <v>488</v>
      </c>
      <c r="C38" s="4" t="s">
        <v>506</v>
      </c>
      <c r="D38" s="5">
        <v>2015</v>
      </c>
      <c r="E38" s="5">
        <v>80</v>
      </c>
      <c r="F38" s="5">
        <v>5</v>
      </c>
      <c r="G38" s="5" t="s">
        <v>31</v>
      </c>
      <c r="H38" s="5" t="s">
        <v>32</v>
      </c>
      <c r="I38" s="5" t="s">
        <v>33</v>
      </c>
      <c r="J38" s="5" t="s">
        <v>67</v>
      </c>
      <c r="K38" s="5" t="s">
        <v>35</v>
      </c>
      <c r="L38" s="5">
        <v>20</v>
      </c>
      <c r="M38" s="5">
        <v>1000</v>
      </c>
      <c r="N38" s="5">
        <v>0.3</v>
      </c>
      <c r="O38" s="5">
        <v>150</v>
      </c>
      <c r="P38" s="5">
        <v>200</v>
      </c>
      <c r="Q38" s="5">
        <v>650</v>
      </c>
      <c r="R38" s="34">
        <v>0.3</v>
      </c>
      <c r="S38" s="35">
        <v>1000</v>
      </c>
      <c r="T38" s="35">
        <v>150</v>
      </c>
      <c r="U38" s="35">
        <v>200</v>
      </c>
      <c r="V38" s="35">
        <v>650</v>
      </c>
      <c r="W38" s="46">
        <v>350</v>
      </c>
      <c r="X38" s="5"/>
    </row>
    <row r="39" spans="1:24">
      <c r="A39" s="1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34"/>
      <c r="S39" s="35"/>
      <c r="T39" s="35"/>
      <c r="U39" s="35"/>
      <c r="V39" s="35"/>
      <c r="W39" s="47"/>
      <c r="X39" s="5"/>
    </row>
    <row r="40" spans="1:24">
      <c r="A40" s="11" t="s">
        <v>79</v>
      </c>
      <c r="B40" s="5" t="s">
        <v>80</v>
      </c>
      <c r="C40" s="5" t="s">
        <v>81</v>
      </c>
      <c r="D40" s="5">
        <v>1930</v>
      </c>
      <c r="E40" s="5">
        <v>330</v>
      </c>
      <c r="F40" s="5">
        <v>10</v>
      </c>
      <c r="G40" s="5" t="s">
        <v>31</v>
      </c>
      <c r="H40" s="5" t="s">
        <v>32</v>
      </c>
      <c r="I40" s="5" t="s">
        <v>77</v>
      </c>
      <c r="J40" s="5" t="s">
        <v>34</v>
      </c>
      <c r="K40" s="5" t="s">
        <v>35</v>
      </c>
      <c r="L40" s="5">
        <v>150</v>
      </c>
      <c r="M40" s="5">
        <v>1000</v>
      </c>
      <c r="N40" s="5">
        <v>0.8</v>
      </c>
      <c r="O40" s="5">
        <v>300</v>
      </c>
      <c r="P40" s="5">
        <v>200</v>
      </c>
      <c r="Q40" s="5">
        <v>500</v>
      </c>
      <c r="R40" s="34">
        <v>0.8</v>
      </c>
      <c r="S40" s="35">
        <v>1000</v>
      </c>
      <c r="T40" s="35">
        <v>300</v>
      </c>
      <c r="U40" s="35">
        <v>200</v>
      </c>
      <c r="V40" s="35">
        <v>500</v>
      </c>
      <c r="W40" s="46">
        <v>120</v>
      </c>
      <c r="X40" s="5"/>
    </row>
    <row r="41" spans="1:24">
      <c r="A41" s="11" t="s">
        <v>82</v>
      </c>
      <c r="B41" s="5" t="s">
        <v>83</v>
      </c>
      <c r="C41" s="5" t="s">
        <v>84</v>
      </c>
      <c r="D41" s="5">
        <v>1920</v>
      </c>
      <c r="E41" s="5">
        <v>320</v>
      </c>
      <c r="F41" s="5">
        <v>10</v>
      </c>
      <c r="G41" s="5" t="s">
        <v>66</v>
      </c>
      <c r="H41" s="5" t="s">
        <v>32</v>
      </c>
      <c r="I41" s="5" t="s">
        <v>77</v>
      </c>
      <c r="J41" s="5" t="s">
        <v>85</v>
      </c>
      <c r="K41" s="5" t="s">
        <v>86</v>
      </c>
      <c r="L41" s="5">
        <v>1300</v>
      </c>
      <c r="M41" s="5">
        <v>1000</v>
      </c>
      <c r="N41" s="5">
        <v>0.8</v>
      </c>
      <c r="O41" s="5">
        <v>350</v>
      </c>
      <c r="P41" s="5">
        <v>200</v>
      </c>
      <c r="Q41" s="5">
        <v>450</v>
      </c>
      <c r="R41" s="34">
        <v>0.8</v>
      </c>
      <c r="S41" s="35">
        <v>1000</v>
      </c>
      <c r="T41" s="35">
        <v>350</v>
      </c>
      <c r="U41" s="35">
        <v>200</v>
      </c>
      <c r="V41" s="35">
        <v>450</v>
      </c>
      <c r="W41" s="46">
        <v>50</v>
      </c>
      <c r="X41" s="5"/>
    </row>
    <row r="42" spans="1:24">
      <c r="A42" s="11" t="s">
        <v>87</v>
      </c>
      <c r="B42" s="5" t="s">
        <v>88</v>
      </c>
      <c r="C42" s="5" t="s">
        <v>89</v>
      </c>
      <c r="D42" s="5">
        <v>2030</v>
      </c>
      <c r="E42" s="5">
        <v>350</v>
      </c>
      <c r="F42" s="5">
        <v>10</v>
      </c>
      <c r="G42" s="5" t="s">
        <v>31</v>
      </c>
      <c r="H42" s="5" t="s">
        <v>32</v>
      </c>
      <c r="I42" s="5" t="s">
        <v>77</v>
      </c>
      <c r="J42" s="5" t="s">
        <v>85</v>
      </c>
      <c r="K42" s="5" t="s">
        <v>90</v>
      </c>
      <c r="L42" s="5">
        <v>12500</v>
      </c>
      <c r="M42" s="5">
        <v>1000</v>
      </c>
      <c r="N42" s="5">
        <v>0.2</v>
      </c>
      <c r="O42" s="5">
        <v>500</v>
      </c>
      <c r="P42" s="5">
        <v>150</v>
      </c>
      <c r="Q42" s="5">
        <v>350</v>
      </c>
      <c r="R42" s="34">
        <v>0.2</v>
      </c>
      <c r="S42" s="35">
        <v>1000</v>
      </c>
      <c r="T42" s="35">
        <v>500</v>
      </c>
      <c r="U42" s="35">
        <v>150</v>
      </c>
      <c r="V42" s="35">
        <v>350</v>
      </c>
      <c r="W42" s="46">
        <v>32.535051804533659</v>
      </c>
      <c r="X42" s="5"/>
    </row>
    <row r="43" spans="1:24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34"/>
      <c r="S43" s="35"/>
      <c r="T43" s="35"/>
      <c r="U43" s="35"/>
      <c r="V43" s="35"/>
      <c r="W43" s="47"/>
      <c r="X43" s="5"/>
    </row>
    <row r="44" spans="1:24">
      <c r="A44" s="13" t="s">
        <v>91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34"/>
      <c r="S44" s="35"/>
      <c r="T44" s="35"/>
      <c r="U44" s="35"/>
      <c r="V44" s="35"/>
      <c r="W44" s="47"/>
      <c r="X44" s="5"/>
    </row>
    <row r="45" spans="1:24">
      <c r="A45" s="13"/>
      <c r="B45" s="5" t="s">
        <v>92</v>
      </c>
      <c r="C45" s="5" t="s">
        <v>93</v>
      </c>
      <c r="D45" s="5">
        <v>1760</v>
      </c>
      <c r="E45" s="5" t="s">
        <v>94</v>
      </c>
      <c r="F45" s="5">
        <v>0</v>
      </c>
      <c r="G45" s="5" t="s">
        <v>31</v>
      </c>
      <c r="H45" s="5" t="s">
        <v>32</v>
      </c>
      <c r="I45" s="5" t="s">
        <v>95</v>
      </c>
      <c r="J45" s="5" t="s">
        <v>96</v>
      </c>
      <c r="K45" s="5" t="s">
        <v>97</v>
      </c>
      <c r="L45" s="5">
        <v>150</v>
      </c>
      <c r="M45" s="5">
        <v>2000</v>
      </c>
      <c r="N45" s="5">
        <v>1.2</v>
      </c>
      <c r="O45" s="5">
        <v>250</v>
      </c>
      <c r="P45" s="5">
        <v>200</v>
      </c>
      <c r="Q45" s="5">
        <v>1550</v>
      </c>
      <c r="R45" s="34">
        <v>1.2</v>
      </c>
      <c r="S45" s="35">
        <v>2000</v>
      </c>
      <c r="T45" s="35">
        <v>250</v>
      </c>
      <c r="U45" s="35">
        <v>200</v>
      </c>
      <c r="V45" s="35">
        <v>1550</v>
      </c>
      <c r="W45" s="46">
        <v>130</v>
      </c>
      <c r="X45" s="5" t="s">
        <v>511</v>
      </c>
    </row>
    <row r="46" spans="1:24">
      <c r="A46" s="13"/>
      <c r="B46" s="5" t="s">
        <v>98</v>
      </c>
      <c r="C46" s="5" t="s">
        <v>99</v>
      </c>
      <c r="D46" s="5">
        <v>1760</v>
      </c>
      <c r="E46" s="5" t="s">
        <v>94</v>
      </c>
      <c r="F46" s="5">
        <v>0</v>
      </c>
      <c r="G46" s="5" t="s">
        <v>31</v>
      </c>
      <c r="H46" s="5" t="s">
        <v>32</v>
      </c>
      <c r="I46" s="5" t="s">
        <v>95</v>
      </c>
      <c r="J46" s="5" t="s">
        <v>96</v>
      </c>
      <c r="K46" s="5" t="s">
        <v>97</v>
      </c>
      <c r="L46" s="5">
        <v>260</v>
      </c>
      <c r="M46" s="5">
        <v>2000</v>
      </c>
      <c r="N46" s="5">
        <v>1.2</v>
      </c>
      <c r="O46" s="5">
        <v>300</v>
      </c>
      <c r="P46" s="5">
        <v>200</v>
      </c>
      <c r="Q46" s="5">
        <v>1500</v>
      </c>
      <c r="R46" s="34">
        <v>1.2</v>
      </c>
      <c r="S46" s="35">
        <v>2000</v>
      </c>
      <c r="T46" s="35">
        <v>300</v>
      </c>
      <c r="U46" s="35">
        <v>200</v>
      </c>
      <c r="V46" s="35">
        <v>1500</v>
      </c>
      <c r="W46" s="46">
        <v>80</v>
      </c>
      <c r="X46" s="5"/>
    </row>
    <row r="47" spans="1:24">
      <c r="A47" s="13"/>
      <c r="B47" s="5" t="s">
        <v>100</v>
      </c>
      <c r="C47" s="5" t="s">
        <v>101</v>
      </c>
      <c r="D47" s="5">
        <v>1760</v>
      </c>
      <c r="E47" s="5" t="s">
        <v>94</v>
      </c>
      <c r="F47" s="5">
        <v>0</v>
      </c>
      <c r="G47" s="5" t="s">
        <v>31</v>
      </c>
      <c r="H47" s="5" t="s">
        <v>32</v>
      </c>
      <c r="I47" s="5" t="s">
        <v>95</v>
      </c>
      <c r="J47" s="5" t="s">
        <v>102</v>
      </c>
      <c r="K47" s="5" t="s">
        <v>97</v>
      </c>
      <c r="L47" s="5">
        <v>300</v>
      </c>
      <c r="M47" s="5">
        <v>2000</v>
      </c>
      <c r="N47" s="5">
        <v>1.2</v>
      </c>
      <c r="O47" s="5">
        <v>300</v>
      </c>
      <c r="P47" s="5">
        <v>200</v>
      </c>
      <c r="Q47" s="5">
        <v>1500</v>
      </c>
      <c r="R47" s="34">
        <v>1.2</v>
      </c>
      <c r="S47" s="35">
        <v>2000</v>
      </c>
      <c r="T47" s="35">
        <v>300</v>
      </c>
      <c r="U47" s="35">
        <v>200</v>
      </c>
      <c r="V47" s="35">
        <v>1500</v>
      </c>
      <c r="W47" s="46">
        <v>80</v>
      </c>
      <c r="X47" s="5"/>
    </row>
    <row r="48" spans="1:24">
      <c r="A48" s="13"/>
      <c r="B48" s="5" t="s">
        <v>103</v>
      </c>
      <c r="C48" s="5" t="s">
        <v>104</v>
      </c>
      <c r="D48" s="5">
        <v>1760</v>
      </c>
      <c r="E48" s="5" t="s">
        <v>94</v>
      </c>
      <c r="F48" s="5">
        <v>0</v>
      </c>
      <c r="G48" s="5" t="s">
        <v>31</v>
      </c>
      <c r="H48" s="5" t="s">
        <v>32</v>
      </c>
      <c r="I48" s="5" t="s">
        <v>95</v>
      </c>
      <c r="J48" s="5" t="s">
        <v>102</v>
      </c>
      <c r="K48" s="5" t="s">
        <v>105</v>
      </c>
      <c r="L48" s="5">
        <v>450</v>
      </c>
      <c r="M48" s="5">
        <v>2000</v>
      </c>
      <c r="N48" s="5">
        <v>1.2</v>
      </c>
      <c r="O48" s="5">
        <v>350</v>
      </c>
      <c r="P48" s="5">
        <v>200</v>
      </c>
      <c r="Q48" s="5">
        <v>1450</v>
      </c>
      <c r="R48" s="34">
        <v>1.2</v>
      </c>
      <c r="S48" s="35">
        <v>2000</v>
      </c>
      <c r="T48" s="35">
        <v>350</v>
      </c>
      <c r="U48" s="35">
        <v>200</v>
      </c>
      <c r="V48" s="35">
        <v>1450</v>
      </c>
      <c r="W48" s="46">
        <v>50</v>
      </c>
      <c r="X48" s="5"/>
    </row>
    <row r="49" spans="1:24">
      <c r="A49" s="13"/>
      <c r="B49" s="5" t="s">
        <v>106</v>
      </c>
      <c r="C49" s="5" t="s">
        <v>107</v>
      </c>
      <c r="D49" s="5">
        <v>1760</v>
      </c>
      <c r="E49" s="5" t="s">
        <v>94</v>
      </c>
      <c r="F49" s="5">
        <v>0</v>
      </c>
      <c r="G49" s="5" t="s">
        <v>31</v>
      </c>
      <c r="H49" s="5" t="s">
        <v>32</v>
      </c>
      <c r="I49" s="5" t="s">
        <v>95</v>
      </c>
      <c r="J49" s="5" t="s">
        <v>102</v>
      </c>
      <c r="K49" s="5" t="s">
        <v>105</v>
      </c>
      <c r="L49" s="5">
        <v>700</v>
      </c>
      <c r="M49" s="5">
        <v>2000</v>
      </c>
      <c r="N49" s="5">
        <v>1.2</v>
      </c>
      <c r="O49" s="5">
        <v>350</v>
      </c>
      <c r="P49" s="5">
        <v>200</v>
      </c>
      <c r="Q49" s="5">
        <v>1450</v>
      </c>
      <c r="R49" s="34">
        <v>1.2</v>
      </c>
      <c r="S49" s="35">
        <v>2000</v>
      </c>
      <c r="T49" s="35">
        <v>350</v>
      </c>
      <c r="U49" s="35">
        <v>200</v>
      </c>
      <c r="V49" s="35">
        <v>1450</v>
      </c>
      <c r="W49" s="46">
        <v>50</v>
      </c>
      <c r="X49" s="5"/>
    </row>
    <row r="50" spans="1:24">
      <c r="A50" s="13"/>
      <c r="B50" s="5" t="s">
        <v>108</v>
      </c>
      <c r="C50" s="5" t="s">
        <v>109</v>
      </c>
      <c r="D50" s="5">
        <v>1760</v>
      </c>
      <c r="E50" s="5" t="s">
        <v>94</v>
      </c>
      <c r="F50" s="5">
        <v>0</v>
      </c>
      <c r="G50" s="5" t="s">
        <v>31</v>
      </c>
      <c r="H50" s="5" t="s">
        <v>32</v>
      </c>
      <c r="I50" s="5" t="s">
        <v>95</v>
      </c>
      <c r="J50" s="5" t="s">
        <v>102</v>
      </c>
      <c r="K50" s="5" t="s">
        <v>105</v>
      </c>
      <c r="L50" s="5">
        <v>3000</v>
      </c>
      <c r="M50" s="5">
        <v>2000</v>
      </c>
      <c r="N50" s="5">
        <v>1.2</v>
      </c>
      <c r="O50" s="8">
        <v>400</v>
      </c>
      <c r="P50" s="5">
        <v>200</v>
      </c>
      <c r="Q50" s="5">
        <v>1400</v>
      </c>
      <c r="R50" s="34">
        <v>1.2</v>
      </c>
      <c r="S50" s="35">
        <v>2000</v>
      </c>
      <c r="T50" s="35">
        <v>400</v>
      </c>
      <c r="U50" s="35">
        <v>200</v>
      </c>
      <c r="V50" s="35">
        <v>1400</v>
      </c>
      <c r="W50" s="46">
        <v>35.557378174780858</v>
      </c>
      <c r="X50" s="5"/>
    </row>
    <row r="51" spans="1:24">
      <c r="A51" s="14"/>
      <c r="B51" s="8" t="s">
        <v>110</v>
      </c>
      <c r="C51" s="8" t="s">
        <v>111</v>
      </c>
      <c r="D51" s="8">
        <v>1790</v>
      </c>
      <c r="E51" s="8" t="s">
        <v>94</v>
      </c>
      <c r="F51" s="8">
        <v>0</v>
      </c>
      <c r="G51" s="8" t="s">
        <v>31</v>
      </c>
      <c r="H51" s="8" t="s">
        <v>32</v>
      </c>
      <c r="I51" s="8" t="s">
        <v>77</v>
      </c>
      <c r="J51" s="8" t="s">
        <v>102</v>
      </c>
      <c r="K51" s="8" t="s">
        <v>112</v>
      </c>
      <c r="L51" s="8">
        <v>10500</v>
      </c>
      <c r="M51" s="8">
        <v>2000</v>
      </c>
      <c r="N51" s="8">
        <v>1.2</v>
      </c>
      <c r="O51" s="8">
        <v>400</v>
      </c>
      <c r="P51" s="5">
        <v>200</v>
      </c>
      <c r="Q51" s="5">
        <v>1400</v>
      </c>
      <c r="R51" s="34">
        <v>1.2</v>
      </c>
      <c r="S51" s="35">
        <v>2000</v>
      </c>
      <c r="T51" s="35">
        <v>400</v>
      </c>
      <c r="U51" s="35">
        <v>200</v>
      </c>
      <c r="V51" s="35">
        <v>1400</v>
      </c>
      <c r="W51" s="46">
        <v>32.095664680769445</v>
      </c>
      <c r="X51" s="8"/>
    </row>
    <row r="52" spans="1:2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34"/>
      <c r="S52" s="35"/>
      <c r="T52" s="35"/>
      <c r="U52" s="35"/>
      <c r="V52" s="35"/>
      <c r="W52" s="47"/>
      <c r="X52" s="5"/>
    </row>
    <row r="53" spans="1:24">
      <c r="A53" s="13" t="s">
        <v>113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34"/>
      <c r="S53" s="35"/>
      <c r="T53" s="35"/>
      <c r="U53" s="35"/>
      <c r="V53" s="35"/>
      <c r="W53" s="47"/>
      <c r="X53" s="5"/>
    </row>
    <row r="54" spans="1:24">
      <c r="A54" s="13"/>
      <c r="B54" s="5" t="s">
        <v>114</v>
      </c>
      <c r="C54" s="5" t="s">
        <v>115</v>
      </c>
      <c r="D54" s="5">
        <v>2030</v>
      </c>
      <c r="E54" s="5">
        <v>350</v>
      </c>
      <c r="F54" s="5" t="s">
        <v>42</v>
      </c>
      <c r="G54" s="5" t="s">
        <v>31</v>
      </c>
      <c r="H54" s="5" t="s">
        <v>32</v>
      </c>
      <c r="I54" s="5" t="s">
        <v>77</v>
      </c>
      <c r="J54" s="5" t="s">
        <v>102</v>
      </c>
      <c r="K54" s="5" t="s">
        <v>90</v>
      </c>
      <c r="L54" s="5">
        <v>3500</v>
      </c>
      <c r="M54" s="5">
        <v>2000</v>
      </c>
      <c r="N54" s="5">
        <v>0.5</v>
      </c>
      <c r="O54" s="5">
        <v>350</v>
      </c>
      <c r="P54" s="5">
        <v>200</v>
      </c>
      <c r="Q54" s="5">
        <v>1450</v>
      </c>
      <c r="R54" s="34">
        <v>0.5</v>
      </c>
      <c r="S54" s="35">
        <v>2000</v>
      </c>
      <c r="T54" s="35">
        <v>350</v>
      </c>
      <c r="U54" s="35">
        <v>200</v>
      </c>
      <c r="V54" s="35">
        <v>1450</v>
      </c>
      <c r="W54" s="46">
        <v>38.373134850253109</v>
      </c>
      <c r="X54" s="5" t="s">
        <v>511</v>
      </c>
    </row>
    <row r="55" spans="1:24">
      <c r="A55" s="13"/>
      <c r="B55" s="5" t="s">
        <v>116</v>
      </c>
      <c r="C55" s="5" t="s">
        <v>117</v>
      </c>
      <c r="D55" s="5">
        <v>2020</v>
      </c>
      <c r="E55" s="5">
        <v>10</v>
      </c>
      <c r="F55" s="5" t="s">
        <v>42</v>
      </c>
      <c r="G55" s="5" t="s">
        <v>31</v>
      </c>
      <c r="H55" s="5" t="s">
        <v>32</v>
      </c>
      <c r="I55" s="5" t="s">
        <v>77</v>
      </c>
      <c r="J55" s="5" t="s">
        <v>102</v>
      </c>
      <c r="K55" s="5" t="s">
        <v>90</v>
      </c>
      <c r="L55" s="5">
        <v>11500</v>
      </c>
      <c r="M55" s="5">
        <v>2000</v>
      </c>
      <c r="N55" s="5">
        <v>0.5</v>
      </c>
      <c r="O55" s="5">
        <v>350</v>
      </c>
      <c r="P55" s="5">
        <v>200</v>
      </c>
      <c r="Q55" s="5">
        <v>1450</v>
      </c>
      <c r="R55" s="34">
        <v>0.5</v>
      </c>
      <c r="S55" s="35">
        <v>2000</v>
      </c>
      <c r="T55" s="35">
        <v>350</v>
      </c>
      <c r="U55" s="35">
        <v>200</v>
      </c>
      <c r="V55" s="35">
        <v>1450</v>
      </c>
      <c r="W55" s="46">
        <v>16.271640253894912</v>
      </c>
      <c r="X55" s="5"/>
    </row>
    <row r="56" spans="1:24">
      <c r="A56" s="1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34"/>
      <c r="S56" s="35"/>
      <c r="T56" s="35"/>
      <c r="U56" s="35"/>
      <c r="V56" s="35"/>
      <c r="W56" s="47"/>
      <c r="X56" s="5"/>
    </row>
    <row r="57" spans="1:24">
      <c r="A57" s="13" t="s">
        <v>118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34"/>
      <c r="S57" s="35"/>
      <c r="T57" s="35"/>
      <c r="U57" s="35"/>
      <c r="V57" s="35"/>
      <c r="W57" s="47"/>
      <c r="X57" s="5"/>
    </row>
    <row r="58" spans="1:24">
      <c r="A58" s="11" t="s">
        <v>28</v>
      </c>
      <c r="B58" s="5" t="s">
        <v>119</v>
      </c>
      <c r="C58" s="5" t="s">
        <v>120</v>
      </c>
      <c r="D58" s="5">
        <v>2100</v>
      </c>
      <c r="E58" s="5">
        <v>35</v>
      </c>
      <c r="F58" s="5">
        <v>11</v>
      </c>
      <c r="G58" s="5" t="s">
        <v>31</v>
      </c>
      <c r="H58" s="5" t="s">
        <v>32</v>
      </c>
      <c r="I58" s="5" t="s">
        <v>77</v>
      </c>
      <c r="J58" s="5" t="s">
        <v>121</v>
      </c>
      <c r="K58" s="5" t="s">
        <v>90</v>
      </c>
      <c r="L58" s="5">
        <v>14900</v>
      </c>
      <c r="M58" s="5">
        <v>1250</v>
      </c>
      <c r="N58" s="5">
        <v>-1.1000000000000001</v>
      </c>
      <c r="O58" s="5">
        <v>500</v>
      </c>
      <c r="P58" s="5">
        <v>200</v>
      </c>
      <c r="Q58" s="5">
        <v>550</v>
      </c>
      <c r="R58" s="34">
        <v>-1.1000000000000001</v>
      </c>
      <c r="S58" s="35">
        <v>1250</v>
      </c>
      <c r="T58" s="35">
        <v>500</v>
      </c>
      <c r="U58" s="35">
        <v>200</v>
      </c>
      <c r="V58" s="35">
        <v>550</v>
      </c>
      <c r="W58" s="46">
        <v>39.947040663525527</v>
      </c>
      <c r="X58" s="5" t="s">
        <v>512</v>
      </c>
    </row>
    <row r="59" spans="1:24">
      <c r="A59" s="11" t="s">
        <v>36</v>
      </c>
      <c r="B59" s="5" t="s">
        <v>122</v>
      </c>
      <c r="C59" s="5" t="s">
        <v>123</v>
      </c>
      <c r="D59" s="5">
        <v>2060</v>
      </c>
      <c r="E59" s="5">
        <v>0</v>
      </c>
      <c r="F59" s="5">
        <v>16</v>
      </c>
      <c r="G59" s="5" t="s">
        <v>31</v>
      </c>
      <c r="H59" s="5" t="s">
        <v>514</v>
      </c>
      <c r="I59" s="5" t="s">
        <v>124</v>
      </c>
      <c r="J59" s="5" t="s">
        <v>102</v>
      </c>
      <c r="K59" s="5" t="s">
        <v>90</v>
      </c>
      <c r="L59" s="5">
        <v>10000</v>
      </c>
      <c r="M59" s="5">
        <v>1250</v>
      </c>
      <c r="N59" s="5">
        <v>-0.8</v>
      </c>
      <c r="O59" s="5">
        <v>350</v>
      </c>
      <c r="P59" s="5">
        <v>250</v>
      </c>
      <c r="Q59" s="5">
        <v>650</v>
      </c>
      <c r="R59" s="34">
        <v>-0.8</v>
      </c>
      <c r="S59" s="35">
        <v>1250</v>
      </c>
      <c r="T59" s="35">
        <v>350</v>
      </c>
      <c r="U59" s="35">
        <v>250</v>
      </c>
      <c r="V59" s="35">
        <v>650</v>
      </c>
      <c r="W59" s="46">
        <v>64.191329361538891</v>
      </c>
      <c r="X59" s="5"/>
    </row>
    <row r="60" spans="1:24">
      <c r="A60" s="11" t="s">
        <v>39</v>
      </c>
      <c r="B60" s="5" t="s">
        <v>125</v>
      </c>
      <c r="C60" s="5" t="s">
        <v>126</v>
      </c>
      <c r="D60" s="5">
        <v>2150</v>
      </c>
      <c r="E60" s="5">
        <v>315</v>
      </c>
      <c r="F60" s="5">
        <v>9</v>
      </c>
      <c r="G60" s="5" t="s">
        <v>31</v>
      </c>
      <c r="H60" s="5" t="s">
        <v>32</v>
      </c>
      <c r="I60" s="5" t="s">
        <v>77</v>
      </c>
      <c r="J60" s="5" t="s">
        <v>102</v>
      </c>
      <c r="K60" s="5" t="s">
        <v>90</v>
      </c>
      <c r="L60" s="5">
        <v>10700</v>
      </c>
      <c r="M60" s="5">
        <v>1250</v>
      </c>
      <c r="N60" s="5">
        <v>-1.3</v>
      </c>
      <c r="O60" s="5">
        <v>350</v>
      </c>
      <c r="P60" s="5">
        <v>250</v>
      </c>
      <c r="Q60" s="5">
        <v>650</v>
      </c>
      <c r="R60" s="34">
        <v>-1.3</v>
      </c>
      <c r="S60" s="35">
        <v>1250</v>
      </c>
      <c r="T60" s="35">
        <v>350</v>
      </c>
      <c r="U60" s="35">
        <v>250</v>
      </c>
      <c r="V60" s="35">
        <v>650</v>
      </c>
      <c r="W60" s="46">
        <v>48.573521126628044</v>
      </c>
      <c r="X60" s="5"/>
    </row>
    <row r="61" spans="1:24">
      <c r="A61" s="11" t="s">
        <v>44</v>
      </c>
      <c r="B61" s="5" t="s">
        <v>127</v>
      </c>
      <c r="C61" s="5" t="s">
        <v>128</v>
      </c>
      <c r="D61" s="5">
        <v>2130</v>
      </c>
      <c r="E61" s="5">
        <v>300</v>
      </c>
      <c r="F61" s="5">
        <v>8</v>
      </c>
      <c r="G61" s="5" t="s">
        <v>31</v>
      </c>
      <c r="H61" s="5" t="s">
        <v>514</v>
      </c>
      <c r="I61" s="5" t="s">
        <v>129</v>
      </c>
      <c r="J61" s="5" t="s">
        <v>102</v>
      </c>
      <c r="K61" s="5" t="s">
        <v>90</v>
      </c>
      <c r="L61" s="5">
        <v>9600</v>
      </c>
      <c r="M61" s="5">
        <v>1250</v>
      </c>
      <c r="N61" s="5">
        <v>-1.2</v>
      </c>
      <c r="O61" s="5">
        <v>350</v>
      </c>
      <c r="P61" s="5">
        <v>250</v>
      </c>
      <c r="Q61" s="5">
        <v>650</v>
      </c>
      <c r="R61" s="34">
        <v>-1.2</v>
      </c>
      <c r="S61" s="35">
        <v>1250</v>
      </c>
      <c r="T61" s="35">
        <v>350</v>
      </c>
      <c r="U61" s="35">
        <v>250</v>
      </c>
      <c r="V61" s="35">
        <v>650</v>
      </c>
      <c r="W61" s="46">
        <v>48.143497021154168</v>
      </c>
      <c r="X61" s="5"/>
    </row>
    <row r="62" spans="1:24">
      <c r="A62" s="11" t="s">
        <v>46</v>
      </c>
      <c r="B62" s="5" t="s">
        <v>130</v>
      </c>
      <c r="C62" s="5" t="s">
        <v>131</v>
      </c>
      <c r="D62" s="5">
        <v>2280</v>
      </c>
      <c r="E62" s="5">
        <v>300</v>
      </c>
      <c r="F62" s="5">
        <v>6</v>
      </c>
      <c r="G62" s="5" t="s">
        <v>31</v>
      </c>
      <c r="H62" s="5" t="s">
        <v>514</v>
      </c>
      <c r="I62" s="5" t="s">
        <v>132</v>
      </c>
      <c r="J62" s="5" t="s">
        <v>102</v>
      </c>
      <c r="K62" s="5" t="s">
        <v>90</v>
      </c>
      <c r="L62" s="5">
        <v>8600</v>
      </c>
      <c r="M62" s="5">
        <v>1250</v>
      </c>
      <c r="N62" s="5">
        <v>-2</v>
      </c>
      <c r="O62" s="5">
        <v>350</v>
      </c>
      <c r="P62" s="5">
        <v>250</v>
      </c>
      <c r="Q62" s="5">
        <v>650</v>
      </c>
      <c r="R62" s="34">
        <v>-2</v>
      </c>
      <c r="S62" s="35">
        <v>1250</v>
      </c>
      <c r="T62" s="35">
        <v>350</v>
      </c>
      <c r="U62" s="35">
        <v>250</v>
      </c>
      <c r="V62" s="35">
        <v>650</v>
      </c>
      <c r="W62" s="46">
        <v>47.295713723423219</v>
      </c>
      <c r="X62" s="5"/>
    </row>
    <row r="63" spans="1:24">
      <c r="A63" s="1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34"/>
      <c r="S63" s="35"/>
      <c r="T63" s="35"/>
      <c r="U63" s="35"/>
      <c r="V63" s="35"/>
      <c r="W63" s="47"/>
      <c r="X63" s="5"/>
    </row>
    <row r="64" spans="1:24">
      <c r="A64" s="13" t="s">
        <v>133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34"/>
      <c r="S64" s="35"/>
      <c r="T64" s="35"/>
      <c r="U64" s="35"/>
      <c r="V64" s="35"/>
      <c r="W64" s="47"/>
      <c r="X64" s="5"/>
    </row>
    <row r="65" spans="1:24">
      <c r="A65" s="11" t="s">
        <v>28</v>
      </c>
      <c r="B65" s="5" t="s">
        <v>134</v>
      </c>
      <c r="C65" s="5" t="s">
        <v>135</v>
      </c>
      <c r="D65" s="5">
        <v>2100</v>
      </c>
      <c r="E65" s="5">
        <v>60</v>
      </c>
      <c r="F65" s="5">
        <v>32</v>
      </c>
      <c r="G65" s="5" t="s">
        <v>31</v>
      </c>
      <c r="H65" s="5" t="s">
        <v>136</v>
      </c>
      <c r="I65" s="5" t="s">
        <v>77</v>
      </c>
      <c r="J65" s="5" t="s">
        <v>137</v>
      </c>
      <c r="K65" s="5" t="s">
        <v>90</v>
      </c>
      <c r="L65" s="5">
        <v>17311</v>
      </c>
      <c r="M65" s="5">
        <v>1300</v>
      </c>
      <c r="N65" s="5">
        <v>1.5</v>
      </c>
      <c r="O65" s="5">
        <v>500</v>
      </c>
      <c r="P65" s="5">
        <v>250</v>
      </c>
      <c r="Q65" s="5">
        <v>550</v>
      </c>
      <c r="R65" s="34">
        <v>1.5</v>
      </c>
      <c r="S65" s="35">
        <v>1300</v>
      </c>
      <c r="T65" s="35">
        <v>500</v>
      </c>
      <c r="U65" s="35">
        <v>250</v>
      </c>
      <c r="V65" s="35">
        <v>550</v>
      </c>
      <c r="W65" s="46">
        <v>38.72028194697311</v>
      </c>
      <c r="X65" s="5" t="s">
        <v>478</v>
      </c>
    </row>
    <row r="66" spans="1:24">
      <c r="A66" s="11" t="s">
        <v>36</v>
      </c>
      <c r="B66" s="5" t="s">
        <v>138</v>
      </c>
      <c r="C66" s="5" t="s">
        <v>139</v>
      </c>
      <c r="D66" s="5">
        <v>2230</v>
      </c>
      <c r="E66" s="5">
        <v>70</v>
      </c>
      <c r="F66" s="5">
        <v>55</v>
      </c>
      <c r="G66" s="5" t="s">
        <v>31</v>
      </c>
      <c r="H66" s="5" t="s">
        <v>136</v>
      </c>
      <c r="I66" s="5" t="s">
        <v>77</v>
      </c>
      <c r="J66" s="5" t="s">
        <v>140</v>
      </c>
      <c r="K66" s="5" t="s">
        <v>90</v>
      </c>
      <c r="L66" s="5">
        <v>11106</v>
      </c>
      <c r="M66" s="5">
        <v>1300</v>
      </c>
      <c r="N66" s="5">
        <v>0.7</v>
      </c>
      <c r="O66" s="5">
        <v>500</v>
      </c>
      <c r="P66" s="5">
        <v>300</v>
      </c>
      <c r="Q66" s="5">
        <v>500</v>
      </c>
      <c r="R66" s="34">
        <v>0.7</v>
      </c>
      <c r="S66" s="35">
        <v>1300</v>
      </c>
      <c r="T66" s="35">
        <v>500</v>
      </c>
      <c r="U66" s="35">
        <v>300</v>
      </c>
      <c r="V66" s="35">
        <v>500</v>
      </c>
      <c r="W66" s="46">
        <v>80.955868544380067</v>
      </c>
      <c r="X66" s="5"/>
    </row>
    <row r="67" spans="1:24">
      <c r="A67" s="11" t="s">
        <v>39</v>
      </c>
      <c r="B67" s="5" t="s">
        <v>141</v>
      </c>
      <c r="C67" s="5" t="s">
        <v>142</v>
      </c>
      <c r="D67" s="5">
        <v>2380</v>
      </c>
      <c r="E67" s="5">
        <v>320</v>
      </c>
      <c r="F67" s="5">
        <v>5</v>
      </c>
      <c r="G67" s="5" t="s">
        <v>31</v>
      </c>
      <c r="H67" s="5" t="s">
        <v>136</v>
      </c>
      <c r="I67" s="5" t="s">
        <v>77</v>
      </c>
      <c r="J67" s="5" t="s">
        <v>102</v>
      </c>
      <c r="K67" s="5" t="s">
        <v>35</v>
      </c>
      <c r="L67" s="5">
        <v>10754</v>
      </c>
      <c r="M67" s="5">
        <v>1300</v>
      </c>
      <c r="N67" s="5">
        <v>0</v>
      </c>
      <c r="O67" s="5">
        <v>300</v>
      </c>
      <c r="P67" s="5">
        <v>250</v>
      </c>
      <c r="Q67" s="5">
        <v>750</v>
      </c>
      <c r="R67" s="34">
        <v>0</v>
      </c>
      <c r="S67" s="35">
        <v>1300</v>
      </c>
      <c r="T67" s="35">
        <v>300</v>
      </c>
      <c r="U67" s="35">
        <v>250</v>
      </c>
      <c r="V67" s="35">
        <v>750</v>
      </c>
      <c r="W67" s="46">
        <v>16.191173708876015</v>
      </c>
      <c r="X67" s="5"/>
    </row>
    <row r="68" spans="1:24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34"/>
      <c r="S68" s="35"/>
      <c r="T68" s="35"/>
      <c r="U68" s="35"/>
      <c r="V68" s="35"/>
      <c r="W68" s="47"/>
      <c r="X68" s="5"/>
    </row>
    <row r="69" spans="1:24">
      <c r="A69" s="11" t="s">
        <v>44</v>
      </c>
      <c r="B69" s="5" t="s">
        <v>143</v>
      </c>
      <c r="C69" s="5" t="s">
        <v>144</v>
      </c>
      <c r="D69" s="5">
        <v>2370</v>
      </c>
      <c r="E69" s="5">
        <v>300</v>
      </c>
      <c r="F69" s="5">
        <v>10</v>
      </c>
      <c r="G69" s="5" t="s">
        <v>31</v>
      </c>
      <c r="H69" s="5" t="s">
        <v>136</v>
      </c>
      <c r="I69" s="5" t="s">
        <v>145</v>
      </c>
      <c r="J69" s="5" t="s">
        <v>102</v>
      </c>
      <c r="K69" s="5" t="s">
        <v>35</v>
      </c>
      <c r="L69" s="5">
        <v>8860</v>
      </c>
      <c r="M69" s="5">
        <v>1300</v>
      </c>
      <c r="N69" s="5">
        <v>0</v>
      </c>
      <c r="O69" s="5">
        <v>300</v>
      </c>
      <c r="P69" s="5">
        <v>250</v>
      </c>
      <c r="Q69" s="5">
        <v>750</v>
      </c>
      <c r="R69" s="34">
        <v>0</v>
      </c>
      <c r="S69" s="35">
        <v>1300</v>
      </c>
      <c r="T69" s="35">
        <v>300</v>
      </c>
      <c r="U69" s="35">
        <v>250</v>
      </c>
      <c r="V69" s="35">
        <v>750</v>
      </c>
      <c r="W69" s="46">
        <v>31.530475815615482</v>
      </c>
      <c r="X69" s="5"/>
    </row>
    <row r="70" spans="1:24">
      <c r="A70" s="11" t="s">
        <v>46</v>
      </c>
      <c r="B70" s="5" t="s">
        <v>134</v>
      </c>
      <c r="C70" s="5" t="s">
        <v>146</v>
      </c>
      <c r="D70" s="5">
        <v>2083</v>
      </c>
      <c r="E70" s="5">
        <v>240</v>
      </c>
      <c r="F70" s="5">
        <v>32</v>
      </c>
      <c r="G70" s="5" t="s">
        <v>69</v>
      </c>
      <c r="H70" s="5" t="s">
        <v>136</v>
      </c>
      <c r="I70" s="5" t="s">
        <v>77</v>
      </c>
      <c r="J70" s="5" t="s">
        <v>137</v>
      </c>
      <c r="K70" s="5" t="s">
        <v>90</v>
      </c>
      <c r="L70" s="5">
        <v>10837</v>
      </c>
      <c r="M70" s="5">
        <v>1300</v>
      </c>
      <c r="N70" s="5">
        <v>1.5</v>
      </c>
      <c r="O70" s="5">
        <v>500</v>
      </c>
      <c r="P70" s="5">
        <v>300</v>
      </c>
      <c r="Q70" s="5">
        <v>500</v>
      </c>
      <c r="R70" s="34">
        <v>1.5</v>
      </c>
      <c r="S70" s="35">
        <v>1300</v>
      </c>
      <c r="T70" s="35">
        <v>500</v>
      </c>
      <c r="U70" s="35">
        <v>300</v>
      </c>
      <c r="V70" s="35">
        <v>500</v>
      </c>
      <c r="W70" s="46">
        <v>48.573521126628044</v>
      </c>
      <c r="X70" s="5"/>
    </row>
    <row r="71" spans="1:24">
      <c r="A71" s="11" t="s">
        <v>50</v>
      </c>
      <c r="B71" s="5" t="s">
        <v>134</v>
      </c>
      <c r="C71" s="5" t="s">
        <v>147</v>
      </c>
      <c r="D71" s="5">
        <v>2076</v>
      </c>
      <c r="E71" s="5">
        <v>5</v>
      </c>
      <c r="F71" s="5">
        <v>38</v>
      </c>
      <c r="G71" s="5" t="s">
        <v>31</v>
      </c>
      <c r="H71" s="5" t="s">
        <v>136</v>
      </c>
      <c r="I71" s="5" t="s">
        <v>77</v>
      </c>
      <c r="J71" s="5" t="s">
        <v>137</v>
      </c>
      <c r="K71" s="5" t="s">
        <v>90</v>
      </c>
      <c r="L71" s="5">
        <v>4729</v>
      </c>
      <c r="M71" s="5">
        <v>1300</v>
      </c>
      <c r="N71" s="5">
        <v>1.6</v>
      </c>
      <c r="O71" s="5">
        <v>500</v>
      </c>
      <c r="P71" s="5">
        <v>250</v>
      </c>
      <c r="Q71" s="5">
        <v>550</v>
      </c>
      <c r="R71" s="34">
        <v>1.6</v>
      </c>
      <c r="S71" s="35">
        <v>1300</v>
      </c>
      <c r="T71" s="35">
        <v>500</v>
      </c>
      <c r="U71" s="35">
        <v>250</v>
      </c>
      <c r="V71" s="35">
        <v>550</v>
      </c>
      <c r="W71" s="46">
        <v>40.898358680192686</v>
      </c>
      <c r="X71" s="5"/>
    </row>
    <row r="72" spans="1:24">
      <c r="A72" s="11" t="s">
        <v>53</v>
      </c>
      <c r="B72" s="5" t="s">
        <v>138</v>
      </c>
      <c r="C72" s="5" t="s">
        <v>147</v>
      </c>
      <c r="D72" s="5">
        <v>2100</v>
      </c>
      <c r="E72" s="5">
        <v>3</v>
      </c>
      <c r="F72" s="5">
        <v>43</v>
      </c>
      <c r="G72" s="5" t="s">
        <v>31</v>
      </c>
      <c r="H72" s="5" t="s">
        <v>136</v>
      </c>
      <c r="I72" s="5" t="s">
        <v>77</v>
      </c>
      <c r="J72" s="5" t="s">
        <v>137</v>
      </c>
      <c r="K72" s="5" t="s">
        <v>90</v>
      </c>
      <c r="L72" s="5">
        <v>5452</v>
      </c>
      <c r="M72" s="5">
        <v>1300</v>
      </c>
      <c r="N72" s="5">
        <v>1.5</v>
      </c>
      <c r="O72" s="5">
        <v>500</v>
      </c>
      <c r="P72" s="5">
        <v>250</v>
      </c>
      <c r="Q72" s="5">
        <v>550</v>
      </c>
      <c r="R72" s="34">
        <v>1.5</v>
      </c>
      <c r="S72" s="35">
        <v>1300</v>
      </c>
      <c r="T72" s="35">
        <v>500</v>
      </c>
      <c r="U72" s="35">
        <v>250</v>
      </c>
      <c r="V72" s="35">
        <v>550</v>
      </c>
      <c r="W72" s="46">
        <v>54.531144906923579</v>
      </c>
      <c r="X72" s="5"/>
    </row>
    <row r="73" spans="1:24">
      <c r="A73" s="11" t="s">
        <v>56</v>
      </c>
      <c r="B73" s="5" t="s">
        <v>148</v>
      </c>
      <c r="C73" s="5" t="s">
        <v>149</v>
      </c>
      <c r="D73" s="5">
        <v>2552</v>
      </c>
      <c r="E73" s="5">
        <v>200</v>
      </c>
      <c r="F73" s="5">
        <v>33</v>
      </c>
      <c r="G73" s="5" t="s">
        <v>69</v>
      </c>
      <c r="H73" s="5" t="s">
        <v>136</v>
      </c>
      <c r="I73" s="5" t="s">
        <v>150</v>
      </c>
      <c r="J73" s="5" t="s">
        <v>102</v>
      </c>
      <c r="K73" s="5" t="s">
        <v>151</v>
      </c>
      <c r="L73" s="5">
        <v>9203</v>
      </c>
      <c r="M73" s="5">
        <v>1300</v>
      </c>
      <c r="N73" s="5">
        <v>-1.1000000000000001</v>
      </c>
      <c r="O73" s="5">
        <v>250</v>
      </c>
      <c r="P73" s="5">
        <v>250</v>
      </c>
      <c r="Q73" s="5">
        <v>800</v>
      </c>
      <c r="R73" s="34">
        <v>-1.1000000000000001</v>
      </c>
      <c r="S73" s="35">
        <v>1300</v>
      </c>
      <c r="T73" s="35">
        <v>250</v>
      </c>
      <c r="U73" s="35">
        <v>250</v>
      </c>
      <c r="V73" s="35">
        <v>800</v>
      </c>
      <c r="W73" s="46">
        <v>47.295713723423219</v>
      </c>
      <c r="X73" s="5"/>
    </row>
    <row r="74" spans="1:24">
      <c r="A74" s="11" t="s">
        <v>59</v>
      </c>
      <c r="B74" s="5" t="s">
        <v>152</v>
      </c>
      <c r="C74" s="5" t="s">
        <v>153</v>
      </c>
      <c r="D74" s="5">
        <v>2449</v>
      </c>
      <c r="E74" s="5">
        <v>90</v>
      </c>
      <c r="F74" s="5">
        <v>0</v>
      </c>
      <c r="G74" s="5" t="s">
        <v>31</v>
      </c>
      <c r="H74" s="5" t="s">
        <v>136</v>
      </c>
      <c r="I74" s="5" t="s">
        <v>154</v>
      </c>
      <c r="J74" s="5" t="s">
        <v>102</v>
      </c>
      <c r="K74" s="5" t="s">
        <v>90</v>
      </c>
      <c r="L74" s="5">
        <v>11197</v>
      </c>
      <c r="M74" s="5">
        <v>1300</v>
      </c>
      <c r="N74" s="5">
        <v>-0.4</v>
      </c>
      <c r="O74" s="5">
        <v>300</v>
      </c>
      <c r="P74" s="5">
        <v>150</v>
      </c>
      <c r="Q74" s="5">
        <v>850</v>
      </c>
      <c r="R74" s="34">
        <v>-0.4</v>
      </c>
      <c r="S74" s="35">
        <v>1300</v>
      </c>
      <c r="T74" s="35">
        <v>300</v>
      </c>
      <c r="U74" s="35">
        <v>150</v>
      </c>
      <c r="V74" s="35">
        <v>850</v>
      </c>
      <c r="W74" s="46">
        <v>16.191173708876015</v>
      </c>
      <c r="X74" s="5"/>
    </row>
    <row r="75" spans="1:24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34"/>
      <c r="S75" s="35"/>
      <c r="T75" s="35"/>
      <c r="U75" s="35"/>
      <c r="V75" s="35"/>
      <c r="W75" s="47"/>
      <c r="X75" s="5"/>
    </row>
    <row r="76" spans="1:24">
      <c r="A76" s="13" t="s">
        <v>155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34"/>
      <c r="S76" s="35"/>
      <c r="T76" s="35"/>
      <c r="U76" s="35"/>
      <c r="V76" s="35"/>
      <c r="W76" s="47"/>
      <c r="X76" s="5"/>
    </row>
    <row r="77" spans="1:24">
      <c r="A77" s="5" t="s">
        <v>156</v>
      </c>
      <c r="B77" s="5" t="s">
        <v>157</v>
      </c>
      <c r="C77" s="5" t="s">
        <v>158</v>
      </c>
      <c r="D77" s="5">
        <v>620</v>
      </c>
      <c r="E77" s="5">
        <v>325</v>
      </c>
      <c r="F77" s="5" t="s">
        <v>159</v>
      </c>
      <c r="G77" s="5" t="s">
        <v>31</v>
      </c>
      <c r="H77" s="5" t="s">
        <v>32</v>
      </c>
      <c r="I77" s="5" t="s">
        <v>33</v>
      </c>
      <c r="J77" s="5" t="s">
        <v>160</v>
      </c>
      <c r="K77" s="5" t="s">
        <v>112</v>
      </c>
      <c r="L77" s="5">
        <v>19200</v>
      </c>
      <c r="M77" s="5">
        <v>1300</v>
      </c>
      <c r="N77" s="5">
        <v>7.5</v>
      </c>
      <c r="O77" s="5">
        <v>650</v>
      </c>
      <c r="P77" s="5">
        <v>100</v>
      </c>
      <c r="Q77" s="5">
        <v>550</v>
      </c>
      <c r="R77" s="34">
        <v>5.7894736842105265</v>
      </c>
      <c r="S77" s="35">
        <v>1163.1578947368421</v>
      </c>
      <c r="T77" s="35">
        <v>557.89473684210532</v>
      </c>
      <c r="U77" s="35">
        <v>100</v>
      </c>
      <c r="V77" s="35">
        <v>505.26315789473676</v>
      </c>
      <c r="W77" s="46">
        <v>14.876319566133729</v>
      </c>
      <c r="X77" s="5"/>
    </row>
    <row r="78" spans="1:24">
      <c r="A78" s="5" t="s">
        <v>161</v>
      </c>
      <c r="B78" s="5" t="s">
        <v>162</v>
      </c>
      <c r="C78" s="5" t="s">
        <v>163</v>
      </c>
      <c r="D78" s="5">
        <v>614</v>
      </c>
      <c r="E78" s="5">
        <v>325</v>
      </c>
      <c r="F78" s="5" t="s">
        <v>159</v>
      </c>
      <c r="G78" s="5" t="s">
        <v>31</v>
      </c>
      <c r="H78" s="5" t="s">
        <v>32</v>
      </c>
      <c r="I78" s="5" t="s">
        <v>33</v>
      </c>
      <c r="J78" s="5" t="s">
        <v>160</v>
      </c>
      <c r="K78" s="5" t="s">
        <v>164</v>
      </c>
      <c r="L78" s="5">
        <v>19200</v>
      </c>
      <c r="M78" s="5">
        <v>1300</v>
      </c>
      <c r="N78" s="5">
        <v>7.5</v>
      </c>
      <c r="O78" s="5">
        <v>650</v>
      </c>
      <c r="P78" s="5">
        <v>100</v>
      </c>
      <c r="Q78" s="5">
        <v>550</v>
      </c>
      <c r="R78" s="34">
        <v>5.7894736842105265</v>
      </c>
      <c r="S78" s="35">
        <v>1163.1578947368421</v>
      </c>
      <c r="T78" s="35">
        <v>557.89473684210532</v>
      </c>
      <c r="U78" s="35">
        <v>100</v>
      </c>
      <c r="V78" s="35">
        <v>505.26315789473676</v>
      </c>
      <c r="W78" s="46">
        <v>14.876319566133729</v>
      </c>
      <c r="X78" s="5" t="s">
        <v>192</v>
      </c>
    </row>
    <row r="79" spans="1:24">
      <c r="A79" s="1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34"/>
      <c r="S79" s="35"/>
      <c r="T79" s="35"/>
      <c r="U79" s="35"/>
      <c r="V79" s="35"/>
      <c r="W79" s="47"/>
      <c r="X79" s="5"/>
    </row>
    <row r="80" spans="1:24">
      <c r="A80" s="1" t="s">
        <v>165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34"/>
      <c r="S80" s="35"/>
      <c r="T80" s="35"/>
      <c r="U80" s="35"/>
      <c r="V80" s="35"/>
      <c r="W80" s="47"/>
      <c r="X80" s="5" t="s">
        <v>193</v>
      </c>
    </row>
    <row r="81" spans="1:24">
      <c r="A81" s="16" t="s">
        <v>166</v>
      </c>
      <c r="B81" s="8" t="s">
        <v>167</v>
      </c>
      <c r="C81" s="8" t="s">
        <v>168</v>
      </c>
      <c r="D81" s="5">
        <v>2420</v>
      </c>
      <c r="E81" s="5">
        <v>140</v>
      </c>
      <c r="F81" s="5" t="s">
        <v>169</v>
      </c>
      <c r="G81" s="5"/>
      <c r="H81" s="5" t="s">
        <v>32</v>
      </c>
      <c r="I81" s="5" t="s">
        <v>170</v>
      </c>
      <c r="J81" s="5" t="s">
        <v>171</v>
      </c>
      <c r="K81" s="5" t="s">
        <v>172</v>
      </c>
      <c r="L81" s="8">
        <v>64</v>
      </c>
      <c r="M81" s="8">
        <v>1200</v>
      </c>
      <c r="N81" s="8">
        <v>-1.2</v>
      </c>
      <c r="O81" s="8">
        <v>200</v>
      </c>
      <c r="P81" s="8">
        <v>250</v>
      </c>
      <c r="Q81" s="5">
        <v>750</v>
      </c>
      <c r="R81" s="34">
        <v>-1.2</v>
      </c>
      <c r="S81" s="35">
        <v>1200</v>
      </c>
      <c r="T81" s="35">
        <v>200</v>
      </c>
      <c r="U81" s="35">
        <v>250</v>
      </c>
      <c r="V81" s="35">
        <v>750</v>
      </c>
      <c r="W81" s="46">
        <v>200</v>
      </c>
    </row>
    <row r="82" spans="1:24">
      <c r="A82" s="16" t="s">
        <v>173</v>
      </c>
      <c r="B82" s="8" t="s">
        <v>174</v>
      </c>
      <c r="C82" s="8" t="s">
        <v>175</v>
      </c>
      <c r="D82" s="5">
        <v>2415</v>
      </c>
      <c r="E82" s="5">
        <v>180</v>
      </c>
      <c r="F82" s="5" t="s">
        <v>176</v>
      </c>
      <c r="G82" s="5"/>
      <c r="H82" s="5" t="s">
        <v>32</v>
      </c>
      <c r="I82" s="5" t="s">
        <v>170</v>
      </c>
      <c r="J82" s="5" t="s">
        <v>171</v>
      </c>
      <c r="K82" s="5" t="s">
        <v>172</v>
      </c>
      <c r="L82" s="8">
        <v>64</v>
      </c>
      <c r="M82" s="8">
        <v>1200</v>
      </c>
      <c r="N82" s="8">
        <v>-1.1000000000000001</v>
      </c>
      <c r="O82" s="8">
        <v>200</v>
      </c>
      <c r="P82" s="8">
        <v>200</v>
      </c>
      <c r="Q82" s="5">
        <v>800</v>
      </c>
      <c r="R82" s="34">
        <v>-1.1000000000000001</v>
      </c>
      <c r="S82" s="35">
        <v>1200</v>
      </c>
      <c r="T82" s="35">
        <v>200</v>
      </c>
      <c r="U82" s="35">
        <v>200</v>
      </c>
      <c r="V82" s="35">
        <v>800</v>
      </c>
      <c r="W82" s="46">
        <v>200</v>
      </c>
    </row>
    <row r="83" spans="1:24">
      <c r="A83" s="16" t="s">
        <v>177</v>
      </c>
      <c r="B83" s="8" t="s">
        <v>178</v>
      </c>
      <c r="C83" s="8" t="s">
        <v>179</v>
      </c>
      <c r="D83" s="5">
        <v>2460</v>
      </c>
      <c r="E83" s="5">
        <v>140</v>
      </c>
      <c r="F83" s="5" t="s">
        <v>180</v>
      </c>
      <c r="G83" s="5"/>
      <c r="H83" s="5" t="s">
        <v>32</v>
      </c>
      <c r="I83" s="5" t="s">
        <v>170</v>
      </c>
      <c r="J83" s="5" t="s">
        <v>171</v>
      </c>
      <c r="K83" s="5" t="s">
        <v>172</v>
      </c>
      <c r="L83" s="8">
        <v>193</v>
      </c>
      <c r="M83" s="8">
        <v>1200</v>
      </c>
      <c r="N83" s="8">
        <v>-1.4</v>
      </c>
      <c r="O83" s="8">
        <v>250</v>
      </c>
      <c r="P83" s="8">
        <v>250</v>
      </c>
      <c r="Q83" s="5">
        <v>700</v>
      </c>
      <c r="R83" s="34">
        <v>-1.4</v>
      </c>
      <c r="S83" s="35">
        <v>1200</v>
      </c>
      <c r="T83" s="35">
        <v>250</v>
      </c>
      <c r="U83" s="35">
        <v>250</v>
      </c>
      <c r="V83" s="35">
        <v>700</v>
      </c>
      <c r="W83" s="46">
        <v>120</v>
      </c>
    </row>
    <row r="84" spans="1:24">
      <c r="A84" s="16" t="s">
        <v>181</v>
      </c>
      <c r="B84" s="8" t="s">
        <v>182</v>
      </c>
      <c r="C84" s="8" t="s">
        <v>183</v>
      </c>
      <c r="D84" s="5">
        <v>2480</v>
      </c>
      <c r="E84" s="5">
        <v>280</v>
      </c>
      <c r="F84" s="5" t="s">
        <v>184</v>
      </c>
      <c r="G84" s="5"/>
      <c r="H84" s="5" t="s">
        <v>32</v>
      </c>
      <c r="I84" s="5" t="s">
        <v>170</v>
      </c>
      <c r="J84" s="5" t="s">
        <v>185</v>
      </c>
      <c r="K84" s="5" t="s">
        <v>186</v>
      </c>
      <c r="L84" s="8">
        <v>259</v>
      </c>
      <c r="M84" s="8">
        <v>1200</v>
      </c>
      <c r="N84" s="8">
        <v>-1.5</v>
      </c>
      <c r="O84" s="8">
        <v>300</v>
      </c>
      <c r="P84" s="8">
        <v>300</v>
      </c>
      <c r="Q84" s="5">
        <v>600</v>
      </c>
      <c r="R84" s="34">
        <v>-1.5</v>
      </c>
      <c r="S84" s="35">
        <v>1200</v>
      </c>
      <c r="T84" s="35">
        <v>300</v>
      </c>
      <c r="U84" s="35">
        <v>300</v>
      </c>
      <c r="V84" s="35">
        <v>600</v>
      </c>
      <c r="W84" s="46">
        <v>100</v>
      </c>
    </row>
    <row r="85" spans="1:24">
      <c r="A85" s="17" t="s">
        <v>187</v>
      </c>
      <c r="B85" s="8" t="s">
        <v>188</v>
      </c>
      <c r="C85" s="8" t="s">
        <v>189</v>
      </c>
      <c r="D85" s="8">
        <v>2510</v>
      </c>
      <c r="E85" s="8">
        <v>220</v>
      </c>
      <c r="F85" s="8" t="s">
        <v>184</v>
      </c>
      <c r="G85" s="8"/>
      <c r="H85" s="8" t="s">
        <v>32</v>
      </c>
      <c r="I85" s="8" t="s">
        <v>170</v>
      </c>
      <c r="J85" s="8" t="s">
        <v>171</v>
      </c>
      <c r="K85" s="8" t="s">
        <v>186</v>
      </c>
      <c r="L85" s="8">
        <v>11000</v>
      </c>
      <c r="M85" s="8">
        <v>1200</v>
      </c>
      <c r="N85" s="8">
        <v>-1.6</v>
      </c>
      <c r="O85" s="8">
        <v>300</v>
      </c>
      <c r="P85" s="8">
        <v>300</v>
      </c>
      <c r="Q85" s="8">
        <v>600</v>
      </c>
      <c r="R85" s="34">
        <v>-1.6</v>
      </c>
      <c r="S85" s="35">
        <v>1200</v>
      </c>
      <c r="T85" s="35">
        <v>300</v>
      </c>
      <c r="U85" s="35">
        <v>300</v>
      </c>
      <c r="V85" s="35">
        <v>600</v>
      </c>
      <c r="W85" s="46">
        <v>48.143497021154168</v>
      </c>
    </row>
    <row r="86" spans="1:24">
      <c r="R86" s="34"/>
    </row>
    <row r="87" spans="1:24">
      <c r="A87" s="17" t="s">
        <v>462</v>
      </c>
      <c r="R87" s="34"/>
      <c r="S87" s="35"/>
      <c r="T87" s="35"/>
      <c r="U87" s="35"/>
      <c r="V87" s="35"/>
      <c r="W87" s="35"/>
    </row>
    <row r="88" spans="1:24">
      <c r="A88" s="18" t="s">
        <v>463</v>
      </c>
      <c r="B88" s="1" t="s">
        <v>464</v>
      </c>
      <c r="C88" s="1" t="s">
        <v>465</v>
      </c>
      <c r="D88" s="5">
        <v>1572</v>
      </c>
      <c r="E88" s="5">
        <v>195</v>
      </c>
      <c r="F88" s="5">
        <v>2</v>
      </c>
      <c r="G88" s="5" t="s">
        <v>66</v>
      </c>
      <c r="H88" s="16" t="s">
        <v>466</v>
      </c>
      <c r="I88" s="16" t="s">
        <v>507</v>
      </c>
      <c r="J88" s="16" t="s">
        <v>467</v>
      </c>
      <c r="K88" s="16" t="s">
        <v>468</v>
      </c>
      <c r="L88" s="16">
        <v>51600</v>
      </c>
      <c r="M88" s="5">
        <v>1200</v>
      </c>
      <c r="N88" s="5">
        <v>8</v>
      </c>
      <c r="O88" s="5">
        <v>400</v>
      </c>
      <c r="P88" s="5">
        <v>100</v>
      </c>
      <c r="Q88" s="5">
        <v>700</v>
      </c>
      <c r="R88" s="34">
        <v>3.25</v>
      </c>
      <c r="S88" s="35">
        <v>1112.3076923076924</v>
      </c>
      <c r="T88" s="35">
        <v>400</v>
      </c>
      <c r="U88" s="35">
        <v>100</v>
      </c>
      <c r="V88" s="35">
        <v>612.30769230769238</v>
      </c>
      <c r="W88" s="35">
        <v>132.70257945022107</v>
      </c>
      <c r="X88" s="16" t="s">
        <v>479</v>
      </c>
    </row>
    <row r="89" spans="1:24" ht="13" thickBot="1">
      <c r="A89" s="19" t="s">
        <v>469</v>
      </c>
      <c r="B89" s="3" t="s">
        <v>464</v>
      </c>
      <c r="C89" s="3" t="s">
        <v>465</v>
      </c>
      <c r="D89" s="10">
        <v>1572</v>
      </c>
      <c r="E89" s="10">
        <v>195</v>
      </c>
      <c r="F89" s="10">
        <v>2</v>
      </c>
      <c r="G89" s="10" t="s">
        <v>66</v>
      </c>
      <c r="H89" s="20" t="s">
        <v>466</v>
      </c>
      <c r="I89" s="20" t="s">
        <v>507</v>
      </c>
      <c r="J89" s="20" t="s">
        <v>467</v>
      </c>
      <c r="K89" s="20" t="s">
        <v>468</v>
      </c>
      <c r="L89" s="20">
        <v>46600</v>
      </c>
      <c r="M89" s="10">
        <v>1200</v>
      </c>
      <c r="N89" s="10">
        <v>8</v>
      </c>
      <c r="O89" s="10">
        <v>400</v>
      </c>
      <c r="P89" s="10">
        <v>100</v>
      </c>
      <c r="Q89" s="21">
        <v>700</v>
      </c>
      <c r="R89" s="36">
        <v>3.25</v>
      </c>
      <c r="S89" s="37">
        <v>1112.3076923076924</v>
      </c>
      <c r="T89" s="37">
        <v>400</v>
      </c>
      <c r="U89" s="37">
        <v>100</v>
      </c>
      <c r="V89" s="37">
        <v>612.30769230769238</v>
      </c>
      <c r="W89" s="37">
        <v>136.36108586932565</v>
      </c>
      <c r="X89" s="20"/>
    </row>
    <row r="90" spans="1:24">
      <c r="S90" s="35"/>
      <c r="T90" s="35"/>
      <c r="U90" s="35"/>
      <c r="V90" s="35"/>
      <c r="W90" s="35"/>
    </row>
    <row r="91" spans="1:24">
      <c r="S91" s="35"/>
      <c r="T91" s="35"/>
      <c r="U91" s="35"/>
      <c r="V91" s="35"/>
      <c r="W91" s="35"/>
    </row>
    <row r="92" spans="1:24">
      <c r="A92" s="15" t="s">
        <v>508</v>
      </c>
      <c r="S92" s="35"/>
      <c r="T92" s="35"/>
      <c r="U92" s="35"/>
      <c r="V92" s="35"/>
      <c r="W92" s="35"/>
    </row>
    <row r="93" spans="1:24" ht="13" thickBo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S93" s="35"/>
      <c r="T93" s="35"/>
      <c r="U93" s="35"/>
      <c r="V93" s="35"/>
      <c r="W93" s="21"/>
    </row>
    <row r="94" spans="1:24">
      <c r="A94" s="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32" t="s">
        <v>471</v>
      </c>
      <c r="N94" s="6"/>
      <c r="O94" s="6"/>
      <c r="P94" s="6"/>
      <c r="Q94" s="6"/>
      <c r="R94" s="32" t="s">
        <v>472</v>
      </c>
      <c r="S94" s="38"/>
      <c r="T94" s="38"/>
      <c r="U94" s="38"/>
      <c r="V94" s="38" t="s">
        <v>472</v>
      </c>
      <c r="W94" s="38"/>
      <c r="X94" s="33"/>
    </row>
    <row r="95" spans="1:24">
      <c r="A95" s="7" t="s">
        <v>0</v>
      </c>
      <c r="B95" s="8" t="s">
        <v>1</v>
      </c>
      <c r="C95" s="8" t="s">
        <v>2</v>
      </c>
      <c r="D95" s="8" t="s">
        <v>3</v>
      </c>
      <c r="E95" s="8" t="s">
        <v>4</v>
      </c>
      <c r="F95" s="8" t="s">
        <v>5</v>
      </c>
      <c r="G95" s="8" t="s">
        <v>6</v>
      </c>
      <c r="H95" s="8" t="s">
        <v>7</v>
      </c>
      <c r="I95" s="8" t="s">
        <v>8</v>
      </c>
      <c r="J95" s="8" t="s">
        <v>9</v>
      </c>
      <c r="K95" s="8" t="s">
        <v>10</v>
      </c>
      <c r="L95" s="8" t="s">
        <v>475</v>
      </c>
      <c r="M95" s="8" t="s">
        <v>11</v>
      </c>
      <c r="N95" s="8" t="s">
        <v>12</v>
      </c>
      <c r="O95" s="8" t="s">
        <v>13</v>
      </c>
      <c r="P95" s="8" t="s">
        <v>14</v>
      </c>
      <c r="Q95" s="8" t="s">
        <v>15</v>
      </c>
      <c r="R95" s="16" t="s">
        <v>12</v>
      </c>
      <c r="S95" s="35" t="s">
        <v>11</v>
      </c>
      <c r="T95" s="35" t="s">
        <v>13</v>
      </c>
      <c r="U95" s="35" t="s">
        <v>14</v>
      </c>
      <c r="V95" s="35" t="s">
        <v>15</v>
      </c>
      <c r="W95" s="35" t="s">
        <v>474</v>
      </c>
      <c r="X95" s="16" t="s">
        <v>191</v>
      </c>
    </row>
    <row r="96" spans="1:24" ht="13" thickBot="1">
      <c r="A96" s="9" t="s">
        <v>16</v>
      </c>
      <c r="B96" s="10" t="s">
        <v>17</v>
      </c>
      <c r="C96" s="10" t="s">
        <v>18</v>
      </c>
      <c r="D96" s="10" t="s">
        <v>19</v>
      </c>
      <c r="E96" s="10" t="s">
        <v>18</v>
      </c>
      <c r="F96" s="10" t="s">
        <v>20</v>
      </c>
      <c r="G96" s="10"/>
      <c r="H96" s="10" t="s">
        <v>21</v>
      </c>
      <c r="I96" s="10"/>
      <c r="J96" s="10"/>
      <c r="K96" s="10" t="s">
        <v>22</v>
      </c>
      <c r="L96" s="10" t="s">
        <v>23</v>
      </c>
      <c r="M96" s="10" t="s">
        <v>24</v>
      </c>
      <c r="N96" s="10" t="s">
        <v>25</v>
      </c>
      <c r="O96" s="10" t="s">
        <v>26</v>
      </c>
      <c r="P96" s="10" t="s">
        <v>26</v>
      </c>
      <c r="Q96" s="10" t="s">
        <v>26</v>
      </c>
      <c r="R96" s="20" t="s">
        <v>25</v>
      </c>
      <c r="S96" s="37" t="s">
        <v>26</v>
      </c>
      <c r="T96" s="37" t="s">
        <v>26</v>
      </c>
      <c r="U96" s="37" t="s">
        <v>26</v>
      </c>
      <c r="V96" s="37" t="s">
        <v>26</v>
      </c>
      <c r="W96" s="37" t="s">
        <v>190</v>
      </c>
      <c r="X96" s="20"/>
    </row>
    <row r="97" spans="1:24">
      <c r="A97" s="13" t="s">
        <v>349</v>
      </c>
      <c r="B97" s="5"/>
      <c r="C97" s="5"/>
      <c r="D97" s="5"/>
      <c r="E97" s="5"/>
      <c r="F97" s="5"/>
      <c r="G97" s="5"/>
      <c r="H97" s="5"/>
      <c r="I97" s="5"/>
      <c r="J97" s="5"/>
      <c r="K97" s="22"/>
      <c r="L97" s="5"/>
      <c r="M97" s="5"/>
      <c r="N97" s="5"/>
      <c r="O97" s="5"/>
      <c r="P97" s="5"/>
      <c r="Q97" s="5"/>
      <c r="S97" s="35"/>
      <c r="T97" s="35"/>
      <c r="U97" s="35"/>
      <c r="V97" s="35"/>
      <c r="W97" s="29"/>
      <c r="X97" s="5"/>
    </row>
    <row r="98" spans="1:24">
      <c r="A98" s="5" t="s">
        <v>195</v>
      </c>
      <c r="B98" s="23" t="s">
        <v>196</v>
      </c>
      <c r="C98" s="5" t="s">
        <v>197</v>
      </c>
      <c r="D98" s="5">
        <v>3414</v>
      </c>
      <c r="E98" s="5" t="s">
        <v>94</v>
      </c>
      <c r="F98" s="5">
        <v>0</v>
      </c>
      <c r="G98" s="5" t="s">
        <v>198</v>
      </c>
      <c r="H98" s="5" t="s">
        <v>32</v>
      </c>
      <c r="I98" s="5" t="s">
        <v>199</v>
      </c>
      <c r="J98" s="5" t="s">
        <v>200</v>
      </c>
      <c r="K98" s="5" t="s">
        <v>35</v>
      </c>
      <c r="L98" s="5">
        <v>150</v>
      </c>
      <c r="M98" s="5">
        <v>850</v>
      </c>
      <c r="N98" s="5">
        <v>-3.3</v>
      </c>
      <c r="O98" s="5">
        <v>200</v>
      </c>
      <c r="P98" s="5">
        <v>150</v>
      </c>
      <c r="Q98" s="5">
        <v>500</v>
      </c>
      <c r="R98" s="34">
        <v>-3.3</v>
      </c>
      <c r="S98" s="35">
        <v>850</v>
      </c>
      <c r="T98" s="35">
        <v>200</v>
      </c>
      <c r="U98" s="35">
        <v>150</v>
      </c>
      <c r="V98" s="35">
        <v>500</v>
      </c>
      <c r="W98" s="46">
        <v>180</v>
      </c>
      <c r="X98" s="5" t="s">
        <v>344</v>
      </c>
    </row>
    <row r="99" spans="1:24">
      <c r="A99" s="5" t="s">
        <v>201</v>
      </c>
      <c r="B99" s="23" t="s">
        <v>350</v>
      </c>
      <c r="C99" s="5" t="s">
        <v>351</v>
      </c>
      <c r="D99" s="5">
        <v>3358</v>
      </c>
      <c r="E99" s="5" t="s">
        <v>94</v>
      </c>
      <c r="F99" s="5">
        <v>0</v>
      </c>
      <c r="G99" s="5" t="s">
        <v>198</v>
      </c>
      <c r="H99" s="5" t="s">
        <v>32</v>
      </c>
      <c r="I99" s="5" t="s">
        <v>208</v>
      </c>
      <c r="J99" s="5" t="s">
        <v>102</v>
      </c>
      <c r="K99" s="5" t="s">
        <v>205</v>
      </c>
      <c r="L99" s="5">
        <v>9930</v>
      </c>
      <c r="M99" s="5">
        <v>850</v>
      </c>
      <c r="N99" s="5"/>
      <c r="O99" s="42">
        <v>250</v>
      </c>
      <c r="P99" s="42">
        <v>150</v>
      </c>
      <c r="Q99" s="44">
        <f t="shared" ref="Q99:Q100" si="0">M99-O99-P99</f>
        <v>450</v>
      </c>
      <c r="R99" s="34"/>
      <c r="S99" s="35">
        <v>850</v>
      </c>
      <c r="T99" s="35">
        <v>300</v>
      </c>
      <c r="U99" s="35">
        <v>150</v>
      </c>
      <c r="V99" s="35">
        <v>400</v>
      </c>
      <c r="W99" s="46">
        <v>48.143497021154168</v>
      </c>
      <c r="X99" s="5"/>
    </row>
    <row r="100" spans="1:24">
      <c r="A100" s="5" t="s">
        <v>202</v>
      </c>
      <c r="B100" s="23" t="s">
        <v>203</v>
      </c>
      <c r="C100" s="5" t="s">
        <v>204</v>
      </c>
      <c r="D100" s="5">
        <v>3365</v>
      </c>
      <c r="E100" s="5" t="s">
        <v>94</v>
      </c>
      <c r="F100" s="5">
        <v>0</v>
      </c>
      <c r="G100" s="5" t="s">
        <v>198</v>
      </c>
      <c r="H100" s="5" t="s">
        <v>32</v>
      </c>
      <c r="I100" s="5" t="s">
        <v>199</v>
      </c>
      <c r="J100" s="5" t="s">
        <v>102</v>
      </c>
      <c r="K100" s="5" t="s">
        <v>205</v>
      </c>
      <c r="L100" s="5">
        <v>9930</v>
      </c>
      <c r="M100" s="5">
        <v>850</v>
      </c>
      <c r="N100" s="5">
        <v>-3</v>
      </c>
      <c r="O100" s="42">
        <v>300</v>
      </c>
      <c r="P100" s="42">
        <v>150</v>
      </c>
      <c r="Q100" s="44">
        <f t="shared" si="0"/>
        <v>400</v>
      </c>
      <c r="R100" s="34">
        <v>-3</v>
      </c>
      <c r="S100" s="35">
        <v>850</v>
      </c>
      <c r="T100" s="35">
        <v>300</v>
      </c>
      <c r="U100" s="35">
        <v>100</v>
      </c>
      <c r="V100" s="35">
        <v>450</v>
      </c>
      <c r="W100" s="46">
        <v>48.143497021154168</v>
      </c>
      <c r="X100" s="5"/>
    </row>
    <row r="101" spans="1:24">
      <c r="A101" s="5" t="s">
        <v>206</v>
      </c>
      <c r="B101" s="23" t="s">
        <v>207</v>
      </c>
      <c r="C101" s="5" t="s">
        <v>204</v>
      </c>
      <c r="D101" s="5">
        <v>3353</v>
      </c>
      <c r="E101" s="5" t="s">
        <v>94</v>
      </c>
      <c r="F101" s="5">
        <v>0</v>
      </c>
      <c r="G101" s="5" t="s">
        <v>198</v>
      </c>
      <c r="H101" s="5" t="s">
        <v>32</v>
      </c>
      <c r="I101" s="5" t="s">
        <v>208</v>
      </c>
      <c r="J101" s="5" t="s">
        <v>102</v>
      </c>
      <c r="K101" s="5" t="s">
        <v>205</v>
      </c>
      <c r="L101" s="5">
        <v>12930</v>
      </c>
      <c r="M101" s="5">
        <v>850</v>
      </c>
      <c r="N101" s="5">
        <v>-3</v>
      </c>
      <c r="O101" s="5">
        <v>300</v>
      </c>
      <c r="P101" s="5">
        <v>100</v>
      </c>
      <c r="Q101" s="5">
        <v>450</v>
      </c>
      <c r="R101" s="34">
        <v>-3</v>
      </c>
      <c r="S101" s="35">
        <v>850</v>
      </c>
      <c r="T101" s="35">
        <v>300</v>
      </c>
      <c r="U101" s="35">
        <v>100</v>
      </c>
      <c r="V101" s="35">
        <v>450</v>
      </c>
      <c r="W101" s="46">
        <v>32.535051804533659</v>
      </c>
      <c r="X101" s="5"/>
    </row>
    <row r="102" spans="1:24">
      <c r="A102" s="5" t="s">
        <v>209</v>
      </c>
      <c r="B102" s="23" t="s">
        <v>352</v>
      </c>
      <c r="C102" s="5" t="s">
        <v>353</v>
      </c>
      <c r="D102" s="5">
        <v>3348</v>
      </c>
      <c r="E102" s="5" t="s">
        <v>94</v>
      </c>
      <c r="F102" s="5">
        <v>0</v>
      </c>
      <c r="G102" s="5" t="s">
        <v>198</v>
      </c>
      <c r="H102" s="5" t="s">
        <v>32</v>
      </c>
      <c r="I102" s="5" t="s">
        <v>199</v>
      </c>
      <c r="J102" s="5" t="s">
        <v>102</v>
      </c>
      <c r="K102" s="5" t="s">
        <v>205</v>
      </c>
      <c r="L102" s="5">
        <v>12930</v>
      </c>
      <c r="M102" s="5">
        <v>850</v>
      </c>
      <c r="N102" s="5"/>
      <c r="O102" s="5">
        <v>300</v>
      </c>
      <c r="P102" s="5">
        <v>100</v>
      </c>
      <c r="Q102" s="5">
        <v>450</v>
      </c>
      <c r="R102" s="34"/>
      <c r="S102" s="35">
        <v>850</v>
      </c>
      <c r="T102" s="35">
        <v>300</v>
      </c>
      <c r="U102" s="35">
        <v>100</v>
      </c>
      <c r="V102" s="35">
        <v>450</v>
      </c>
      <c r="W102" s="46">
        <v>32.535051804533659</v>
      </c>
      <c r="X102" s="5"/>
    </row>
    <row r="103" spans="1:24">
      <c r="A103" s="5" t="s">
        <v>210</v>
      </c>
      <c r="B103" s="23" t="s">
        <v>354</v>
      </c>
      <c r="C103" s="5" t="s">
        <v>355</v>
      </c>
      <c r="D103" s="5">
        <v>3338</v>
      </c>
      <c r="E103" s="5" t="s">
        <v>94</v>
      </c>
      <c r="F103" s="5">
        <v>0</v>
      </c>
      <c r="G103" s="5" t="s">
        <v>198</v>
      </c>
      <c r="H103" s="5" t="s">
        <v>32</v>
      </c>
      <c r="I103" s="5" t="s">
        <v>77</v>
      </c>
      <c r="J103" s="5" t="s">
        <v>102</v>
      </c>
      <c r="K103" s="5" t="s">
        <v>205</v>
      </c>
      <c r="L103" s="5">
        <v>14500</v>
      </c>
      <c r="M103" s="5">
        <v>850</v>
      </c>
      <c r="N103" s="5"/>
      <c r="O103" s="5">
        <v>300</v>
      </c>
      <c r="P103" s="5">
        <v>100</v>
      </c>
      <c r="Q103" s="5">
        <v>450</v>
      </c>
      <c r="R103" s="34"/>
      <c r="S103" s="35">
        <v>850</v>
      </c>
      <c r="T103" s="35">
        <v>300</v>
      </c>
      <c r="U103" s="35">
        <v>100</v>
      </c>
      <c r="V103" s="35">
        <v>450</v>
      </c>
      <c r="W103" s="46">
        <v>31.957632530820423</v>
      </c>
      <c r="X103" s="5"/>
    </row>
    <row r="104" spans="1:24">
      <c r="A104" s="5" t="s">
        <v>211</v>
      </c>
      <c r="B104" s="23" t="s">
        <v>356</v>
      </c>
      <c r="C104" s="5" t="s">
        <v>357</v>
      </c>
      <c r="D104" s="5">
        <v>3346</v>
      </c>
      <c r="E104" s="5" t="s">
        <v>94</v>
      </c>
      <c r="F104" s="5">
        <v>3</v>
      </c>
      <c r="G104" s="5" t="s">
        <v>198</v>
      </c>
      <c r="H104" s="5" t="s">
        <v>32</v>
      </c>
      <c r="I104" s="5" t="s">
        <v>77</v>
      </c>
      <c r="J104" s="5" t="s">
        <v>102</v>
      </c>
      <c r="K104" s="5" t="s">
        <v>205</v>
      </c>
      <c r="L104" s="5">
        <v>14500</v>
      </c>
      <c r="M104" s="5">
        <v>850</v>
      </c>
      <c r="N104" s="5"/>
      <c r="O104" s="5">
        <v>300</v>
      </c>
      <c r="P104" s="5">
        <v>100</v>
      </c>
      <c r="Q104" s="5">
        <v>450</v>
      </c>
      <c r="R104" s="34"/>
      <c r="S104" s="35">
        <v>850</v>
      </c>
      <c r="T104" s="35">
        <v>300</v>
      </c>
      <c r="U104" s="35">
        <v>100</v>
      </c>
      <c r="V104" s="35">
        <v>450</v>
      </c>
      <c r="W104" s="46">
        <v>31.957632530820423</v>
      </c>
      <c r="X104" s="5"/>
    </row>
    <row r="105" spans="1:24">
      <c r="A105" s="5" t="s">
        <v>212</v>
      </c>
      <c r="B105" s="23" t="s">
        <v>213</v>
      </c>
      <c r="C105" s="5" t="s">
        <v>214</v>
      </c>
      <c r="D105" s="5">
        <v>3347</v>
      </c>
      <c r="E105" s="5" t="s">
        <v>94</v>
      </c>
      <c r="F105" s="5">
        <v>0</v>
      </c>
      <c r="G105" s="5" t="s">
        <v>198</v>
      </c>
      <c r="H105" s="5" t="s">
        <v>32</v>
      </c>
      <c r="I105" s="5" t="s">
        <v>77</v>
      </c>
      <c r="J105" s="5" t="s">
        <v>102</v>
      </c>
      <c r="K105" s="5" t="s">
        <v>205</v>
      </c>
      <c r="L105" s="5">
        <v>14500</v>
      </c>
      <c r="M105" s="5">
        <v>850</v>
      </c>
      <c r="N105" s="5">
        <v>-2.9</v>
      </c>
      <c r="O105" s="5">
        <v>300</v>
      </c>
      <c r="P105" s="5">
        <v>100</v>
      </c>
      <c r="Q105" s="5">
        <v>450</v>
      </c>
      <c r="R105" s="34">
        <v>-2.9</v>
      </c>
      <c r="S105" s="35">
        <v>850</v>
      </c>
      <c r="T105" s="35">
        <v>300</v>
      </c>
      <c r="U105" s="35">
        <v>100</v>
      </c>
      <c r="V105" s="35">
        <v>450</v>
      </c>
      <c r="W105" s="46">
        <v>31.957632530820423</v>
      </c>
      <c r="X105" s="5"/>
    </row>
    <row r="106" spans="1:2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34"/>
      <c r="S106" s="35"/>
      <c r="T106" s="35"/>
      <c r="U106" s="35"/>
      <c r="V106" s="35"/>
      <c r="W106" s="29"/>
      <c r="X106" s="5"/>
    </row>
    <row r="107" spans="1:24">
      <c r="A107" s="13" t="s">
        <v>358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34"/>
      <c r="S107" s="35"/>
      <c r="T107" s="35"/>
      <c r="U107" s="35"/>
      <c r="V107" s="35"/>
      <c r="W107" s="29"/>
      <c r="X107" s="5"/>
    </row>
    <row r="108" spans="1:24">
      <c r="A108" s="5" t="s">
        <v>215</v>
      </c>
      <c r="B108" s="23" t="s">
        <v>359</v>
      </c>
      <c r="C108" s="5" t="s">
        <v>360</v>
      </c>
      <c r="D108" s="5">
        <v>3202</v>
      </c>
      <c r="E108" s="5" t="s">
        <v>94</v>
      </c>
      <c r="F108" s="5">
        <v>0</v>
      </c>
      <c r="G108" s="5" t="s">
        <v>198</v>
      </c>
      <c r="H108" s="5" t="s">
        <v>32</v>
      </c>
      <c r="I108" s="5" t="s">
        <v>361</v>
      </c>
      <c r="J108" s="5" t="s">
        <v>242</v>
      </c>
      <c r="K108" s="5" t="s">
        <v>362</v>
      </c>
      <c r="L108" s="5">
        <v>16000</v>
      </c>
      <c r="M108" s="5">
        <v>850</v>
      </c>
      <c r="N108" s="5"/>
      <c r="O108" s="42">
        <v>300</v>
      </c>
      <c r="P108" s="42">
        <v>100</v>
      </c>
      <c r="Q108" s="44">
        <f t="shared" ref="Q108:Q119" si="1">M108-O108-P108</f>
        <v>450</v>
      </c>
      <c r="R108" s="34"/>
      <c r="S108" s="35">
        <v>850</v>
      </c>
      <c r="T108" s="35">
        <v>300</v>
      </c>
      <c r="U108" s="35">
        <v>100</v>
      </c>
      <c r="V108" s="35">
        <v>450</v>
      </c>
      <c r="W108" s="46">
        <v>31.507208286776009</v>
      </c>
      <c r="X108" s="5" t="s">
        <v>344</v>
      </c>
    </row>
    <row r="109" spans="1:24">
      <c r="A109" s="42" t="s">
        <v>510</v>
      </c>
      <c r="B109" s="42" t="s">
        <v>94</v>
      </c>
      <c r="C109" s="42" t="s">
        <v>94</v>
      </c>
      <c r="D109" s="42" t="s">
        <v>94</v>
      </c>
      <c r="E109" s="42" t="s">
        <v>94</v>
      </c>
      <c r="F109" s="42">
        <v>0</v>
      </c>
      <c r="G109" s="42" t="s">
        <v>198</v>
      </c>
      <c r="H109" s="42" t="s">
        <v>32</v>
      </c>
      <c r="I109" s="43" t="s">
        <v>94</v>
      </c>
      <c r="J109" s="43" t="s">
        <v>94</v>
      </c>
      <c r="K109" s="43" t="s">
        <v>94</v>
      </c>
      <c r="L109" s="42">
        <v>14500</v>
      </c>
      <c r="M109" s="45">
        <v>850</v>
      </c>
      <c r="N109" s="5"/>
      <c r="O109" s="42">
        <v>300</v>
      </c>
      <c r="P109" s="42">
        <v>100</v>
      </c>
      <c r="Q109" s="44">
        <f t="shared" si="1"/>
        <v>450</v>
      </c>
      <c r="S109" s="35">
        <v>850</v>
      </c>
      <c r="T109" s="29">
        <v>300</v>
      </c>
      <c r="U109" s="5">
        <v>100</v>
      </c>
      <c r="V109" s="16">
        <v>450</v>
      </c>
      <c r="W109" s="46">
        <v>31.957632530820423</v>
      </c>
    </row>
    <row r="110" spans="1:24">
      <c r="A110" s="5" t="s">
        <v>216</v>
      </c>
      <c r="B110" s="23" t="s">
        <v>363</v>
      </c>
      <c r="C110" s="5" t="s">
        <v>364</v>
      </c>
      <c r="D110" s="5">
        <v>3385</v>
      </c>
      <c r="E110" s="5" t="s">
        <v>94</v>
      </c>
      <c r="F110" s="5">
        <v>0</v>
      </c>
      <c r="G110" s="5" t="s">
        <v>198</v>
      </c>
      <c r="H110" s="5" t="s">
        <v>32</v>
      </c>
      <c r="I110" s="5" t="s">
        <v>199</v>
      </c>
      <c r="J110" s="5" t="s">
        <v>102</v>
      </c>
      <c r="K110" s="5" t="s">
        <v>205</v>
      </c>
      <c r="L110" s="5">
        <v>14500</v>
      </c>
      <c r="M110" s="5">
        <v>850</v>
      </c>
      <c r="N110" s="5"/>
      <c r="O110" s="42">
        <v>300</v>
      </c>
      <c r="P110" s="42">
        <v>100</v>
      </c>
      <c r="Q110" s="44">
        <f t="shared" si="1"/>
        <v>450</v>
      </c>
      <c r="R110" s="34"/>
      <c r="S110" s="35">
        <v>850</v>
      </c>
      <c r="T110" s="35">
        <v>300</v>
      </c>
      <c r="U110" s="35">
        <v>100</v>
      </c>
      <c r="V110" s="35">
        <v>450</v>
      </c>
      <c r="W110" s="46">
        <v>31.957632530820423</v>
      </c>
      <c r="X110" s="5"/>
    </row>
    <row r="111" spans="1:24">
      <c r="A111" s="5" t="s">
        <v>217</v>
      </c>
      <c r="B111" s="23" t="s">
        <v>365</v>
      </c>
      <c r="C111" s="5" t="s">
        <v>366</v>
      </c>
      <c r="D111" s="5">
        <v>3378</v>
      </c>
      <c r="E111" s="5" t="s">
        <v>94</v>
      </c>
      <c r="F111" s="5">
        <v>0</v>
      </c>
      <c r="G111" s="5" t="s">
        <v>198</v>
      </c>
      <c r="H111" s="5" t="s">
        <v>32</v>
      </c>
      <c r="I111" s="5" t="s">
        <v>199</v>
      </c>
      <c r="J111" s="5" t="s">
        <v>102</v>
      </c>
      <c r="K111" s="5" t="s">
        <v>205</v>
      </c>
      <c r="L111" s="5">
        <v>14500</v>
      </c>
      <c r="M111" s="5">
        <v>850</v>
      </c>
      <c r="N111" s="5"/>
      <c r="O111" s="42">
        <v>300</v>
      </c>
      <c r="P111" s="42">
        <v>100</v>
      </c>
      <c r="Q111" s="44">
        <f t="shared" si="1"/>
        <v>450</v>
      </c>
      <c r="R111" s="34"/>
      <c r="S111" s="35">
        <v>850</v>
      </c>
      <c r="T111" s="35">
        <v>300</v>
      </c>
      <c r="U111" s="35">
        <v>100</v>
      </c>
      <c r="V111" s="35">
        <v>450</v>
      </c>
      <c r="W111" s="46">
        <v>31.957632530820423</v>
      </c>
      <c r="X111" s="5"/>
    </row>
    <row r="112" spans="1:24">
      <c r="A112" s="5" t="s">
        <v>218</v>
      </c>
      <c r="B112" s="23" t="s">
        <v>367</v>
      </c>
      <c r="C112" s="5" t="s">
        <v>225</v>
      </c>
      <c r="D112" s="5">
        <v>3384</v>
      </c>
      <c r="E112" s="5" t="s">
        <v>94</v>
      </c>
      <c r="F112" s="5">
        <v>0</v>
      </c>
      <c r="G112" s="5" t="s">
        <v>198</v>
      </c>
      <c r="H112" s="5" t="s">
        <v>32</v>
      </c>
      <c r="I112" s="5" t="s">
        <v>199</v>
      </c>
      <c r="J112" s="5" t="s">
        <v>102</v>
      </c>
      <c r="K112" s="5" t="s">
        <v>205</v>
      </c>
      <c r="L112" s="5">
        <v>14500</v>
      </c>
      <c r="M112" s="5">
        <v>850</v>
      </c>
      <c r="N112" s="5"/>
      <c r="O112" s="42">
        <v>300</v>
      </c>
      <c r="P112" s="42">
        <v>100</v>
      </c>
      <c r="Q112" s="44">
        <f t="shared" si="1"/>
        <v>450</v>
      </c>
      <c r="R112" s="34"/>
      <c r="S112" s="35">
        <v>850</v>
      </c>
      <c r="T112" s="35">
        <v>300</v>
      </c>
      <c r="U112" s="35">
        <v>100</v>
      </c>
      <c r="V112" s="35">
        <v>450</v>
      </c>
      <c r="W112" s="46">
        <v>31.957632530820423</v>
      </c>
      <c r="X112" s="5"/>
    </row>
    <row r="113" spans="1:24">
      <c r="A113" s="5" t="s">
        <v>219</v>
      </c>
      <c r="B113" s="23" t="s">
        <v>368</v>
      </c>
      <c r="C113" s="5" t="s">
        <v>369</v>
      </c>
      <c r="D113" s="5">
        <v>3409</v>
      </c>
      <c r="E113" s="5" t="s">
        <v>94</v>
      </c>
      <c r="F113" s="5">
        <v>0</v>
      </c>
      <c r="G113" s="5" t="s">
        <v>198</v>
      </c>
      <c r="H113" s="5" t="s">
        <v>32</v>
      </c>
      <c r="I113" s="5" t="s">
        <v>199</v>
      </c>
      <c r="J113" s="5" t="s">
        <v>102</v>
      </c>
      <c r="K113" s="5" t="s">
        <v>205</v>
      </c>
      <c r="L113" s="5">
        <v>9930</v>
      </c>
      <c r="M113" s="5">
        <v>850</v>
      </c>
      <c r="N113" s="5"/>
      <c r="O113" s="42">
        <v>300</v>
      </c>
      <c r="P113" s="42">
        <v>100</v>
      </c>
      <c r="Q113" s="44">
        <f t="shared" si="1"/>
        <v>450</v>
      </c>
      <c r="R113" s="34"/>
      <c r="S113" s="35">
        <v>850</v>
      </c>
      <c r="T113" s="35">
        <v>300</v>
      </c>
      <c r="U113" s="35">
        <v>100</v>
      </c>
      <c r="V113" s="35">
        <v>450</v>
      </c>
      <c r="W113" s="46">
        <v>48.143497021154168</v>
      </c>
      <c r="X113" s="5"/>
    </row>
    <row r="114" spans="1:24">
      <c r="A114" s="5" t="s">
        <v>220</v>
      </c>
      <c r="B114" s="23" t="s">
        <v>370</v>
      </c>
      <c r="C114" s="5" t="s">
        <v>371</v>
      </c>
      <c r="D114" s="5">
        <v>3397</v>
      </c>
      <c r="E114" s="5" t="s">
        <v>94</v>
      </c>
      <c r="F114" s="5">
        <v>0</v>
      </c>
      <c r="G114" s="5" t="s">
        <v>198</v>
      </c>
      <c r="H114" s="5" t="s">
        <v>32</v>
      </c>
      <c r="I114" s="5" t="s">
        <v>199</v>
      </c>
      <c r="J114" s="5" t="s">
        <v>102</v>
      </c>
      <c r="K114" s="5" t="s">
        <v>205</v>
      </c>
      <c r="L114" s="5">
        <v>9930</v>
      </c>
      <c r="M114" s="5">
        <v>850</v>
      </c>
      <c r="N114" s="5"/>
      <c r="O114" s="42">
        <v>300</v>
      </c>
      <c r="P114" s="42">
        <v>100</v>
      </c>
      <c r="Q114" s="44">
        <f t="shared" si="1"/>
        <v>450</v>
      </c>
      <c r="R114" s="34"/>
      <c r="S114" s="35">
        <v>850</v>
      </c>
      <c r="T114" s="35">
        <v>300</v>
      </c>
      <c r="U114" s="35">
        <v>100</v>
      </c>
      <c r="V114" s="35">
        <v>450</v>
      </c>
      <c r="W114" s="46">
        <v>48.143497021154168</v>
      </c>
      <c r="X114" s="5"/>
    </row>
    <row r="115" spans="1:24">
      <c r="A115" s="5" t="s">
        <v>221</v>
      </c>
      <c r="B115" s="23" t="s">
        <v>372</v>
      </c>
      <c r="C115" s="5" t="s">
        <v>373</v>
      </c>
      <c r="D115" s="5">
        <v>3390</v>
      </c>
      <c r="E115" s="5" t="s">
        <v>94</v>
      </c>
      <c r="F115" s="5">
        <v>0</v>
      </c>
      <c r="G115" s="5" t="s">
        <v>198</v>
      </c>
      <c r="H115" s="5" t="s">
        <v>32</v>
      </c>
      <c r="I115" s="5" t="s">
        <v>199</v>
      </c>
      <c r="J115" s="5" t="s">
        <v>102</v>
      </c>
      <c r="K115" s="5" t="s">
        <v>205</v>
      </c>
      <c r="L115" s="5">
        <v>12930</v>
      </c>
      <c r="M115" s="5">
        <v>850</v>
      </c>
      <c r="N115" s="5"/>
      <c r="O115" s="42">
        <v>300</v>
      </c>
      <c r="P115" s="42">
        <v>100</v>
      </c>
      <c r="Q115" s="44">
        <f t="shared" si="1"/>
        <v>450</v>
      </c>
      <c r="R115" s="34"/>
      <c r="S115" s="35">
        <v>850</v>
      </c>
      <c r="T115" s="35">
        <v>300</v>
      </c>
      <c r="U115" s="35">
        <v>100</v>
      </c>
      <c r="V115" s="35">
        <v>450</v>
      </c>
      <c r="W115" s="46">
        <v>32.535051804533659</v>
      </c>
      <c r="X115" s="5"/>
    </row>
    <row r="116" spans="1:24">
      <c r="A116" s="5" t="s">
        <v>222</v>
      </c>
      <c r="B116" s="23" t="s">
        <v>374</v>
      </c>
      <c r="C116" s="5" t="s">
        <v>375</v>
      </c>
      <c r="D116" s="5">
        <v>3387</v>
      </c>
      <c r="E116" s="5" t="s">
        <v>94</v>
      </c>
      <c r="F116" s="5">
        <v>0</v>
      </c>
      <c r="G116" s="5" t="s">
        <v>198</v>
      </c>
      <c r="H116" s="5" t="s">
        <v>32</v>
      </c>
      <c r="I116" s="5" t="s">
        <v>199</v>
      </c>
      <c r="J116" s="5" t="s">
        <v>102</v>
      </c>
      <c r="K116" s="5" t="s">
        <v>205</v>
      </c>
      <c r="L116" s="5">
        <v>12930</v>
      </c>
      <c r="M116" s="5">
        <v>850</v>
      </c>
      <c r="N116" s="5"/>
      <c r="O116" s="42">
        <v>300</v>
      </c>
      <c r="P116" s="42">
        <v>100</v>
      </c>
      <c r="Q116" s="44">
        <f t="shared" si="1"/>
        <v>450</v>
      </c>
      <c r="R116" s="34"/>
      <c r="S116" s="35">
        <v>850</v>
      </c>
      <c r="T116" s="35">
        <v>300</v>
      </c>
      <c r="U116" s="35">
        <v>100</v>
      </c>
      <c r="V116" s="35">
        <v>450</v>
      </c>
      <c r="W116" s="46">
        <v>32.535051804533659</v>
      </c>
      <c r="X116" s="5"/>
    </row>
    <row r="117" spans="1:24">
      <c r="A117" s="5" t="s">
        <v>223</v>
      </c>
      <c r="B117" s="5" t="s">
        <v>224</v>
      </c>
      <c r="C117" s="5" t="s">
        <v>225</v>
      </c>
      <c r="D117" s="5">
        <v>3406</v>
      </c>
      <c r="E117" s="5" t="s">
        <v>94</v>
      </c>
      <c r="F117" s="5">
        <v>0</v>
      </c>
      <c r="G117" s="5" t="s">
        <v>198</v>
      </c>
      <c r="H117" s="5" t="s">
        <v>32</v>
      </c>
      <c r="I117" s="5" t="s">
        <v>226</v>
      </c>
      <c r="J117" s="5" t="s">
        <v>102</v>
      </c>
      <c r="K117" s="5" t="s">
        <v>205</v>
      </c>
      <c r="L117" s="5">
        <v>22000</v>
      </c>
      <c r="M117" s="5">
        <v>850</v>
      </c>
      <c r="N117" s="5">
        <v>-3.3</v>
      </c>
      <c r="O117" s="42">
        <v>300</v>
      </c>
      <c r="P117" s="42">
        <v>50</v>
      </c>
      <c r="Q117" s="44">
        <f t="shared" si="1"/>
        <v>500</v>
      </c>
      <c r="R117" s="34">
        <v>-5.663636363636364</v>
      </c>
      <c r="S117" s="35">
        <v>819.09090909090901</v>
      </c>
      <c r="T117" s="35">
        <v>300</v>
      </c>
      <c r="U117" s="35">
        <v>50</v>
      </c>
      <c r="V117" s="35">
        <v>469.09090909090901</v>
      </c>
      <c r="W117" s="46">
        <v>30</v>
      </c>
      <c r="X117" s="5"/>
    </row>
    <row r="118" spans="1:24">
      <c r="A118" s="5" t="s">
        <v>227</v>
      </c>
      <c r="B118" s="23" t="s">
        <v>363</v>
      </c>
      <c r="C118" s="5" t="s">
        <v>376</v>
      </c>
      <c r="D118" s="5">
        <v>3375</v>
      </c>
      <c r="E118" s="5" t="s">
        <v>94</v>
      </c>
      <c r="F118" s="5">
        <v>0</v>
      </c>
      <c r="G118" s="5" t="s">
        <v>198</v>
      </c>
      <c r="H118" s="5" t="s">
        <v>32</v>
      </c>
      <c r="I118" s="5" t="s">
        <v>208</v>
      </c>
      <c r="J118" s="5" t="s">
        <v>102</v>
      </c>
      <c r="K118" s="5" t="s">
        <v>205</v>
      </c>
      <c r="L118" s="5">
        <v>14500</v>
      </c>
      <c r="M118" s="5">
        <v>850</v>
      </c>
      <c r="N118" s="5"/>
      <c r="O118" s="42">
        <v>300</v>
      </c>
      <c r="P118" s="42">
        <v>100</v>
      </c>
      <c r="Q118" s="44">
        <f t="shared" si="1"/>
        <v>450</v>
      </c>
      <c r="R118" s="34"/>
      <c r="S118" s="35">
        <v>850</v>
      </c>
      <c r="T118" s="35">
        <v>300</v>
      </c>
      <c r="U118" s="35">
        <v>100</v>
      </c>
      <c r="V118" s="35">
        <v>450</v>
      </c>
      <c r="W118" s="46">
        <v>31.957632530820423</v>
      </c>
      <c r="X118" s="5"/>
    </row>
    <row r="119" spans="1:24">
      <c r="A119" s="5" t="s">
        <v>228</v>
      </c>
      <c r="B119" s="5" t="s">
        <v>377</v>
      </c>
      <c r="C119" s="5" t="s">
        <v>378</v>
      </c>
      <c r="D119" s="5">
        <v>3457</v>
      </c>
      <c r="E119" s="5" t="s">
        <v>94</v>
      </c>
      <c r="F119" s="5">
        <v>0</v>
      </c>
      <c r="G119" s="5" t="s">
        <v>198</v>
      </c>
      <c r="H119" s="5" t="s">
        <v>32</v>
      </c>
      <c r="I119" s="5" t="s">
        <v>199</v>
      </c>
      <c r="J119" s="5" t="s">
        <v>102</v>
      </c>
      <c r="K119" s="5" t="s">
        <v>35</v>
      </c>
      <c r="L119" s="5">
        <v>1500</v>
      </c>
      <c r="M119" s="5">
        <v>850</v>
      </c>
      <c r="N119" s="5">
        <v>-3.7</v>
      </c>
      <c r="O119" s="42">
        <v>250</v>
      </c>
      <c r="P119" s="42">
        <v>150</v>
      </c>
      <c r="Q119" s="44">
        <f t="shared" si="1"/>
        <v>450</v>
      </c>
      <c r="R119" s="34"/>
      <c r="S119" s="35">
        <v>850</v>
      </c>
      <c r="T119" s="35">
        <v>250</v>
      </c>
      <c r="U119" s="35">
        <v>150</v>
      </c>
      <c r="V119" s="35">
        <v>450</v>
      </c>
      <c r="W119" s="46">
        <v>41.547821087115921</v>
      </c>
      <c r="X119" s="5" t="s">
        <v>344</v>
      </c>
    </row>
    <row r="120" spans="1:2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34"/>
      <c r="S120" s="35"/>
      <c r="T120" s="35"/>
      <c r="U120" s="35"/>
      <c r="V120" s="35"/>
      <c r="W120" s="47"/>
      <c r="X120" s="5"/>
    </row>
    <row r="121" spans="1:24">
      <c r="A121" s="5" t="s">
        <v>229</v>
      </c>
      <c r="B121" s="23" t="s">
        <v>356</v>
      </c>
      <c r="C121" s="5" t="s">
        <v>379</v>
      </c>
      <c r="D121" s="5">
        <v>3228</v>
      </c>
      <c r="E121" s="5" t="s">
        <v>94</v>
      </c>
      <c r="F121" s="5">
        <v>0</v>
      </c>
      <c r="G121" s="5" t="s">
        <v>198</v>
      </c>
      <c r="H121" s="5" t="s">
        <v>32</v>
      </c>
      <c r="I121" s="5" t="s">
        <v>361</v>
      </c>
      <c r="J121" s="5" t="s">
        <v>242</v>
      </c>
      <c r="K121" s="5" t="s">
        <v>362</v>
      </c>
      <c r="L121" s="5">
        <v>16000</v>
      </c>
      <c r="M121" s="5">
        <v>850</v>
      </c>
      <c r="N121" s="5">
        <v>-3.7</v>
      </c>
      <c r="O121" s="5">
        <v>300</v>
      </c>
      <c r="P121" s="5">
        <v>100</v>
      </c>
      <c r="Q121" s="5">
        <v>450</v>
      </c>
      <c r="R121" s="34"/>
      <c r="S121" s="35">
        <v>850</v>
      </c>
      <c r="T121" s="35">
        <v>300</v>
      </c>
      <c r="U121" s="35">
        <v>100</v>
      </c>
      <c r="V121" s="35">
        <v>450</v>
      </c>
      <c r="W121" s="46">
        <v>31.507208286776009</v>
      </c>
      <c r="X121" s="5"/>
    </row>
    <row r="122" spans="1:24">
      <c r="A122" s="5" t="s">
        <v>230</v>
      </c>
      <c r="B122" s="23" t="s">
        <v>356</v>
      </c>
      <c r="C122" s="5" t="s">
        <v>380</v>
      </c>
      <c r="D122" s="5">
        <v>3278</v>
      </c>
      <c r="E122" s="5" t="s">
        <v>94</v>
      </c>
      <c r="F122" s="5">
        <v>0</v>
      </c>
      <c r="G122" s="5" t="s">
        <v>198</v>
      </c>
      <c r="H122" s="5" t="s">
        <v>32</v>
      </c>
      <c r="I122" s="5" t="s">
        <v>361</v>
      </c>
      <c r="J122" s="5" t="s">
        <v>381</v>
      </c>
      <c r="K122" s="5" t="s">
        <v>362</v>
      </c>
      <c r="L122" s="5">
        <v>16000</v>
      </c>
      <c r="M122" s="5">
        <v>850</v>
      </c>
      <c r="N122" s="5">
        <v>-3.7</v>
      </c>
      <c r="O122" s="5">
        <v>300</v>
      </c>
      <c r="P122" s="5">
        <v>100</v>
      </c>
      <c r="Q122" s="5">
        <v>450</v>
      </c>
      <c r="R122" s="34"/>
      <c r="S122" s="35">
        <v>850</v>
      </c>
      <c r="T122" s="35">
        <v>300</v>
      </c>
      <c r="U122" s="35">
        <v>100</v>
      </c>
      <c r="V122" s="35">
        <v>450</v>
      </c>
      <c r="W122" s="46">
        <v>31.507208286776009</v>
      </c>
      <c r="X122" s="5"/>
    </row>
    <row r="123" spans="1:24">
      <c r="B123" s="23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34"/>
      <c r="S123" s="35"/>
      <c r="T123" s="35"/>
      <c r="U123" s="35"/>
      <c r="V123" s="35"/>
      <c r="W123" s="47"/>
      <c r="X123" s="5"/>
    </row>
    <row r="124" spans="1:24">
      <c r="A124" s="5" t="s">
        <v>231</v>
      </c>
      <c r="B124" s="23" t="s">
        <v>352</v>
      </c>
      <c r="C124" s="5" t="s">
        <v>382</v>
      </c>
      <c r="D124" s="5">
        <v>3287</v>
      </c>
      <c r="E124" s="5" t="s">
        <v>94</v>
      </c>
      <c r="F124" s="5">
        <v>0</v>
      </c>
      <c r="G124" s="5" t="s">
        <v>198</v>
      </c>
      <c r="H124" s="5" t="s">
        <v>32</v>
      </c>
      <c r="I124" s="5" t="s">
        <v>208</v>
      </c>
      <c r="J124" s="5" t="s">
        <v>102</v>
      </c>
      <c r="K124" s="5" t="s">
        <v>205</v>
      </c>
      <c r="L124" s="5">
        <v>12930</v>
      </c>
      <c r="M124" s="5">
        <v>850</v>
      </c>
      <c r="N124" s="5">
        <v>-3.7</v>
      </c>
      <c r="O124" s="5">
        <v>300</v>
      </c>
      <c r="P124" s="5">
        <v>100</v>
      </c>
      <c r="Q124" s="5">
        <v>450</v>
      </c>
      <c r="R124" s="34"/>
      <c r="S124" s="35">
        <v>850</v>
      </c>
      <c r="T124" s="35">
        <v>300</v>
      </c>
      <c r="U124" s="35">
        <v>100</v>
      </c>
      <c r="V124" s="35">
        <v>450</v>
      </c>
      <c r="W124" s="46">
        <v>48.802577706800491</v>
      </c>
      <c r="X124" s="5"/>
    </row>
    <row r="125" spans="1:2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34"/>
      <c r="S125" s="35"/>
      <c r="T125" s="35"/>
      <c r="U125" s="35"/>
      <c r="V125" s="35"/>
      <c r="W125" s="47"/>
      <c r="X125" s="5"/>
    </row>
    <row r="126" spans="1:24">
      <c r="A126" s="13" t="s">
        <v>232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34"/>
      <c r="S126" s="35"/>
      <c r="T126" s="35"/>
      <c r="U126" s="35"/>
      <c r="V126" s="35"/>
      <c r="W126" s="47"/>
      <c r="X126" s="5"/>
    </row>
    <row r="127" spans="1:24">
      <c r="A127" s="5" t="s">
        <v>233</v>
      </c>
      <c r="B127" s="23" t="s">
        <v>234</v>
      </c>
      <c r="C127" s="5" t="s">
        <v>235</v>
      </c>
      <c r="D127" s="5">
        <v>3343</v>
      </c>
      <c r="E127" s="5">
        <v>270</v>
      </c>
      <c r="F127" s="5">
        <v>2</v>
      </c>
      <c r="G127" s="5" t="s">
        <v>198</v>
      </c>
      <c r="H127" s="5" t="s">
        <v>32</v>
      </c>
      <c r="I127" s="5" t="s">
        <v>226</v>
      </c>
      <c r="J127" s="5" t="s">
        <v>102</v>
      </c>
      <c r="K127" s="5" t="s">
        <v>205</v>
      </c>
      <c r="L127" s="5">
        <v>22000</v>
      </c>
      <c r="M127" s="5">
        <v>850</v>
      </c>
      <c r="N127" s="5">
        <v>-3.7</v>
      </c>
      <c r="O127" s="42">
        <v>300</v>
      </c>
      <c r="P127" s="42">
        <v>100</v>
      </c>
      <c r="Q127" s="44">
        <f t="shared" ref="Q127:Q128" si="2">M127-O127-P127</f>
        <v>450</v>
      </c>
      <c r="R127" s="34">
        <v>-6.0636363636363635</v>
      </c>
      <c r="S127" s="35">
        <v>819.09090909090901</v>
      </c>
      <c r="T127" s="35">
        <v>300</v>
      </c>
      <c r="U127" s="35">
        <v>100</v>
      </c>
      <c r="V127" s="35">
        <v>419.09090909090901</v>
      </c>
      <c r="W127" s="46">
        <v>50.909090909090907</v>
      </c>
      <c r="X127" s="5"/>
    </row>
    <row r="128" spans="1:24">
      <c r="A128" s="5" t="s">
        <v>236</v>
      </c>
      <c r="B128" s="5" t="s">
        <v>234</v>
      </c>
      <c r="C128" s="5" t="s">
        <v>235</v>
      </c>
      <c r="D128" s="5">
        <v>3347</v>
      </c>
      <c r="E128" s="5">
        <v>270</v>
      </c>
      <c r="F128" s="5">
        <v>2</v>
      </c>
      <c r="G128" s="5" t="s">
        <v>198</v>
      </c>
      <c r="H128" s="5" t="s">
        <v>32</v>
      </c>
      <c r="I128" s="5" t="s">
        <v>226</v>
      </c>
      <c r="J128" s="5" t="s">
        <v>102</v>
      </c>
      <c r="K128" s="5" t="s">
        <v>383</v>
      </c>
      <c r="L128" s="5">
        <v>22000</v>
      </c>
      <c r="M128" s="5">
        <v>850</v>
      </c>
      <c r="N128" s="5">
        <v>-3.7</v>
      </c>
      <c r="O128" s="42">
        <v>300</v>
      </c>
      <c r="P128" s="42">
        <v>100</v>
      </c>
      <c r="Q128" s="44">
        <f t="shared" si="2"/>
        <v>450</v>
      </c>
      <c r="R128" s="34">
        <v>-6.0636363636363635</v>
      </c>
      <c r="S128" s="35">
        <v>819.09090909090901</v>
      </c>
      <c r="T128" s="35">
        <v>300</v>
      </c>
      <c r="U128" s="35">
        <v>100</v>
      </c>
      <c r="V128" s="35">
        <v>419.09090909090901</v>
      </c>
      <c r="W128" s="46">
        <v>50.909090909090907</v>
      </c>
      <c r="X128" s="5" t="s">
        <v>344</v>
      </c>
    </row>
    <row r="129" spans="1:24">
      <c r="A129" s="5"/>
      <c r="B129" s="5"/>
      <c r="C129" s="5"/>
      <c r="D129" s="5"/>
      <c r="E129" s="5"/>
      <c r="F129" s="5"/>
      <c r="G129" s="5" t="s">
        <v>198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34"/>
      <c r="S129" s="35"/>
      <c r="T129" s="35"/>
      <c r="U129" s="35"/>
      <c r="V129" s="35"/>
      <c r="W129" s="47"/>
      <c r="X129" s="5"/>
    </row>
    <row r="130" spans="1:24">
      <c r="A130" s="18" t="s">
        <v>237</v>
      </c>
      <c r="B130" s="5"/>
      <c r="C130" s="5"/>
      <c r="D130" s="5"/>
      <c r="E130" s="5"/>
      <c r="F130" s="5"/>
      <c r="G130" s="5" t="s">
        <v>198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34"/>
      <c r="S130" s="35"/>
      <c r="T130" s="35"/>
      <c r="U130" s="35"/>
      <c r="V130" s="35"/>
      <c r="W130" s="47"/>
      <c r="X130" s="5"/>
    </row>
    <row r="131" spans="1:24">
      <c r="A131" s="5" t="s">
        <v>238</v>
      </c>
      <c r="B131" s="5" t="s">
        <v>384</v>
      </c>
      <c r="C131" s="5" t="s">
        <v>385</v>
      </c>
      <c r="D131" s="5">
        <v>2422</v>
      </c>
      <c r="E131" s="5"/>
      <c r="F131" s="5"/>
      <c r="G131" s="5" t="s">
        <v>198</v>
      </c>
      <c r="H131" s="5" t="s">
        <v>32</v>
      </c>
      <c r="I131" s="5" t="s">
        <v>77</v>
      </c>
      <c r="J131" s="5" t="s">
        <v>239</v>
      </c>
      <c r="K131" s="5" t="s">
        <v>262</v>
      </c>
      <c r="L131" s="5">
        <v>22000</v>
      </c>
      <c r="M131" s="5">
        <v>550</v>
      </c>
      <c r="N131" s="5">
        <v>3</v>
      </c>
      <c r="O131" s="42">
        <v>400</v>
      </c>
      <c r="P131" s="42">
        <v>0</v>
      </c>
      <c r="Q131" s="44">
        <f>M131-O131-P131</f>
        <v>150</v>
      </c>
      <c r="R131" s="34">
        <v>0.63636363636363646</v>
      </c>
      <c r="S131" s="35">
        <v>530</v>
      </c>
      <c r="T131" s="35">
        <v>400</v>
      </c>
      <c r="U131" s="35">
        <v>0</v>
      </c>
      <c r="V131" s="35">
        <v>130</v>
      </c>
      <c r="W131" s="46">
        <v>50.909090909090907</v>
      </c>
      <c r="X131" s="5" t="s">
        <v>345</v>
      </c>
    </row>
    <row r="132" spans="1:24">
      <c r="A132" s="5" t="s">
        <v>240</v>
      </c>
      <c r="B132" s="5" t="s">
        <v>386</v>
      </c>
      <c r="C132" s="5" t="s">
        <v>387</v>
      </c>
      <c r="D132" s="5">
        <v>2378</v>
      </c>
      <c r="E132" s="5"/>
      <c r="F132" s="5"/>
      <c r="G132" s="5" t="s">
        <v>198</v>
      </c>
      <c r="H132" s="5" t="s">
        <v>32</v>
      </c>
      <c r="I132" s="5" t="s">
        <v>77</v>
      </c>
      <c r="J132" s="5" t="s">
        <v>239</v>
      </c>
      <c r="K132" s="5" t="s">
        <v>262</v>
      </c>
      <c r="L132" s="5">
        <v>22000</v>
      </c>
      <c r="M132" s="5">
        <v>550</v>
      </c>
      <c r="N132" s="5">
        <v>3</v>
      </c>
      <c r="O132" s="42">
        <v>400</v>
      </c>
      <c r="P132" s="42">
        <v>0</v>
      </c>
      <c r="Q132" s="44">
        <f>M132-O132-P132</f>
        <v>150</v>
      </c>
      <c r="R132" s="34">
        <v>0.63636363636363646</v>
      </c>
      <c r="S132" s="35">
        <v>530</v>
      </c>
      <c r="T132" s="35">
        <v>400</v>
      </c>
      <c r="U132" s="35">
        <v>0</v>
      </c>
      <c r="V132" s="35">
        <v>130</v>
      </c>
      <c r="W132" s="46">
        <v>50.909090909090907</v>
      </c>
      <c r="X132" s="5"/>
    </row>
    <row r="133" spans="1:2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2"/>
      <c r="P133" s="42"/>
      <c r="Q133" s="44"/>
      <c r="R133" s="34"/>
      <c r="S133" s="35"/>
      <c r="T133" s="35"/>
      <c r="U133" s="35"/>
      <c r="V133" s="35"/>
      <c r="W133" s="47"/>
      <c r="X133" s="5"/>
    </row>
    <row r="134" spans="1:2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2"/>
      <c r="P134" s="42"/>
      <c r="Q134" s="44"/>
      <c r="R134" s="34"/>
      <c r="S134" s="35"/>
      <c r="T134" s="35"/>
      <c r="U134" s="35"/>
      <c r="V134" s="35"/>
      <c r="W134" s="47"/>
      <c r="X134" s="5"/>
    </row>
    <row r="135" spans="1:24">
      <c r="A135" s="5" t="s">
        <v>241</v>
      </c>
      <c r="B135" s="5" t="s">
        <v>388</v>
      </c>
      <c r="C135" s="5" t="s">
        <v>389</v>
      </c>
      <c r="D135" s="5">
        <v>2339</v>
      </c>
      <c r="E135" s="5">
        <v>60</v>
      </c>
      <c r="F135" s="5">
        <v>4</v>
      </c>
      <c r="G135" s="5" t="s">
        <v>198</v>
      </c>
      <c r="H135" s="5" t="s">
        <v>32</v>
      </c>
      <c r="I135" s="5" t="s">
        <v>77</v>
      </c>
      <c r="J135" s="5" t="s">
        <v>242</v>
      </c>
      <c r="K135" s="5" t="s">
        <v>258</v>
      </c>
      <c r="L135" s="5">
        <v>130000</v>
      </c>
      <c r="M135" s="5">
        <v>500</v>
      </c>
      <c r="N135" s="5">
        <v>3.5</v>
      </c>
      <c r="O135" s="42">
        <v>350</v>
      </c>
      <c r="P135" s="42">
        <v>0</v>
      </c>
      <c r="Q135" s="44">
        <f t="shared" ref="Q135:Q140" si="3">M135-O135-P135</f>
        <v>150</v>
      </c>
      <c r="R135" s="34">
        <v>-1.0499999999999996</v>
      </c>
      <c r="S135" s="35">
        <v>465</v>
      </c>
      <c r="T135" s="35">
        <v>300</v>
      </c>
      <c r="U135" s="35">
        <v>0</v>
      </c>
      <c r="V135" s="35">
        <v>165</v>
      </c>
      <c r="W135" s="46">
        <v>19.373404844263217</v>
      </c>
      <c r="X135" s="5" t="s">
        <v>345</v>
      </c>
    </row>
    <row r="136" spans="1:24">
      <c r="A136" s="5" t="s">
        <v>243</v>
      </c>
      <c r="B136" s="5" t="s">
        <v>390</v>
      </c>
      <c r="C136" s="5" t="s">
        <v>391</v>
      </c>
      <c r="D136" s="5">
        <v>2390</v>
      </c>
      <c r="E136" s="5">
        <v>60</v>
      </c>
      <c r="F136" s="5">
        <v>4</v>
      </c>
      <c r="G136" s="5" t="s">
        <v>198</v>
      </c>
      <c r="H136" s="5" t="s">
        <v>32</v>
      </c>
      <c r="I136" s="5" t="s">
        <v>77</v>
      </c>
      <c r="J136" s="5" t="s">
        <v>242</v>
      </c>
      <c r="K136" s="5" t="s">
        <v>258</v>
      </c>
      <c r="L136" s="5">
        <v>630000</v>
      </c>
      <c r="M136" s="5">
        <v>500</v>
      </c>
      <c r="N136" s="5">
        <v>3.5</v>
      </c>
      <c r="O136" s="42">
        <v>350</v>
      </c>
      <c r="P136" s="42">
        <v>0</v>
      </c>
      <c r="Q136" s="44">
        <f t="shared" si="3"/>
        <v>150</v>
      </c>
      <c r="R136" s="34">
        <v>-1.4867187500000001</v>
      </c>
      <c r="S136" s="35">
        <v>461.640625</v>
      </c>
      <c r="T136" s="35">
        <v>300</v>
      </c>
      <c r="U136" s="35">
        <v>0</v>
      </c>
      <c r="V136" s="35">
        <v>161.640625</v>
      </c>
      <c r="W136" s="46">
        <v>17.463707174407439</v>
      </c>
      <c r="X136" s="5"/>
    </row>
    <row r="137" spans="1:24">
      <c r="A137" s="5" t="s">
        <v>244</v>
      </c>
      <c r="B137" s="5" t="s">
        <v>392</v>
      </c>
      <c r="C137" s="5" t="s">
        <v>393</v>
      </c>
      <c r="D137" s="5">
        <v>2414</v>
      </c>
      <c r="E137" s="5">
        <v>60</v>
      </c>
      <c r="F137" s="5">
        <v>5</v>
      </c>
      <c r="G137" s="5" t="s">
        <v>198</v>
      </c>
      <c r="H137" s="5" t="s">
        <v>32</v>
      </c>
      <c r="I137" s="5" t="s">
        <v>77</v>
      </c>
      <c r="J137" s="5" t="s">
        <v>242</v>
      </c>
      <c r="K137" s="5" t="s">
        <v>258</v>
      </c>
      <c r="L137" s="5">
        <v>130000</v>
      </c>
      <c r="M137" s="5">
        <v>500</v>
      </c>
      <c r="N137" s="5">
        <v>3.5</v>
      </c>
      <c r="O137" s="42">
        <v>350</v>
      </c>
      <c r="P137" s="42">
        <v>20</v>
      </c>
      <c r="Q137" s="44">
        <f t="shared" si="3"/>
        <v>130</v>
      </c>
      <c r="R137" s="34">
        <v>-1.0499999999999996</v>
      </c>
      <c r="S137" s="35">
        <v>465</v>
      </c>
      <c r="T137" s="35">
        <v>300</v>
      </c>
      <c r="U137" s="35">
        <v>20</v>
      </c>
      <c r="V137" s="35">
        <v>145</v>
      </c>
      <c r="W137" s="46">
        <v>30.997447750821149</v>
      </c>
      <c r="X137" s="5"/>
    </row>
    <row r="138" spans="1:24">
      <c r="A138" s="5" t="s">
        <v>245</v>
      </c>
      <c r="B138" s="5" t="s">
        <v>394</v>
      </c>
      <c r="C138" s="5" t="s">
        <v>395</v>
      </c>
      <c r="D138" s="5">
        <v>2253</v>
      </c>
      <c r="E138" s="5">
        <v>10</v>
      </c>
      <c r="F138" s="5">
        <v>10</v>
      </c>
      <c r="G138" s="5" t="s">
        <v>198</v>
      </c>
      <c r="H138" s="5" t="s">
        <v>32</v>
      </c>
      <c r="I138" s="5" t="s">
        <v>77</v>
      </c>
      <c r="J138" s="5" t="s">
        <v>242</v>
      </c>
      <c r="K138" s="5" t="s">
        <v>258</v>
      </c>
      <c r="L138" s="5">
        <v>65000</v>
      </c>
      <c r="M138" s="5">
        <v>500</v>
      </c>
      <c r="N138" s="5">
        <v>3.5</v>
      </c>
      <c r="O138" s="42">
        <v>350</v>
      </c>
      <c r="P138" s="42">
        <v>30</v>
      </c>
      <c r="Q138" s="44">
        <f t="shared" si="3"/>
        <v>120</v>
      </c>
      <c r="R138" s="34">
        <v>-1.6</v>
      </c>
      <c r="S138" s="35">
        <v>460.76923076923077</v>
      </c>
      <c r="T138" s="35">
        <v>300</v>
      </c>
      <c r="U138" s="35">
        <v>30</v>
      </c>
      <c r="V138" s="35">
        <v>130.76923076923077</v>
      </c>
      <c r="W138" s="46">
        <v>51.756947393900013</v>
      </c>
      <c r="X138" s="5"/>
    </row>
    <row r="139" spans="1:24">
      <c r="A139" s="5" t="s">
        <v>246</v>
      </c>
      <c r="B139" s="5" t="s">
        <v>396</v>
      </c>
      <c r="C139" s="5" t="s">
        <v>397</v>
      </c>
      <c r="D139" s="5">
        <v>2235</v>
      </c>
      <c r="E139" s="5">
        <v>10</v>
      </c>
      <c r="F139" s="5">
        <v>10</v>
      </c>
      <c r="G139" s="5" t="s">
        <v>198</v>
      </c>
      <c r="H139" s="5" t="s">
        <v>32</v>
      </c>
      <c r="I139" s="5" t="s">
        <v>77</v>
      </c>
      <c r="J139" s="5" t="s">
        <v>242</v>
      </c>
      <c r="K139" s="5" t="s">
        <v>262</v>
      </c>
      <c r="L139" s="5">
        <v>65000</v>
      </c>
      <c r="M139" s="5">
        <v>500</v>
      </c>
      <c r="N139" s="5">
        <v>3.5</v>
      </c>
      <c r="O139" s="42">
        <v>350</v>
      </c>
      <c r="P139" s="42">
        <v>30</v>
      </c>
      <c r="Q139" s="44">
        <f t="shared" si="3"/>
        <v>120</v>
      </c>
      <c r="R139" s="34">
        <v>-1.6</v>
      </c>
      <c r="S139" s="35">
        <v>460.76923076923077</v>
      </c>
      <c r="T139" s="35">
        <v>300</v>
      </c>
      <c r="U139" s="35">
        <v>30</v>
      </c>
      <c r="V139" s="35">
        <v>130.76923076923077</v>
      </c>
      <c r="W139" s="46">
        <v>51.756947393900013</v>
      </c>
      <c r="X139" s="5"/>
    </row>
    <row r="140" spans="1:24">
      <c r="A140" s="5" t="s">
        <v>247</v>
      </c>
      <c r="B140" s="5" t="s">
        <v>398</v>
      </c>
      <c r="C140" s="5" t="s">
        <v>399</v>
      </c>
      <c r="D140" s="5">
        <v>2221</v>
      </c>
      <c r="E140" s="5">
        <v>10</v>
      </c>
      <c r="F140" s="5">
        <v>10</v>
      </c>
      <c r="G140" s="5" t="s">
        <v>198</v>
      </c>
      <c r="H140" s="5" t="s">
        <v>32</v>
      </c>
      <c r="I140" s="5" t="s">
        <v>77</v>
      </c>
      <c r="J140" s="5" t="s">
        <v>242</v>
      </c>
      <c r="K140" s="5" t="s">
        <v>262</v>
      </c>
      <c r="L140" s="5">
        <v>22000</v>
      </c>
      <c r="M140" s="5">
        <v>500</v>
      </c>
      <c r="N140" s="5">
        <v>3.5</v>
      </c>
      <c r="O140" s="42">
        <v>350</v>
      </c>
      <c r="P140" s="42">
        <v>30</v>
      </c>
      <c r="Q140" s="44">
        <f t="shared" si="3"/>
        <v>120</v>
      </c>
      <c r="R140" s="34">
        <v>1.1363636363636362</v>
      </c>
      <c r="S140" s="35">
        <v>481.81818181818181</v>
      </c>
      <c r="T140" s="35">
        <v>300</v>
      </c>
      <c r="U140" s="35">
        <v>30</v>
      </c>
      <c r="V140" s="35">
        <v>151.81818181818181</v>
      </c>
      <c r="W140" s="46">
        <v>69.08739366505678</v>
      </c>
      <c r="X140" s="5"/>
    </row>
    <row r="141" spans="1:2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2"/>
      <c r="P141" s="42"/>
      <c r="Q141" s="44"/>
      <c r="R141" s="34"/>
      <c r="S141" s="35"/>
      <c r="T141" s="35"/>
      <c r="U141" s="35"/>
      <c r="V141" s="35"/>
      <c r="W141" s="47"/>
      <c r="X141" s="5"/>
    </row>
    <row r="142" spans="1:24">
      <c r="A142" s="5" t="s">
        <v>248</v>
      </c>
      <c r="B142" s="5" t="s">
        <v>400</v>
      </c>
      <c r="C142" s="5" t="s">
        <v>401</v>
      </c>
      <c r="D142" s="5">
        <v>1989</v>
      </c>
      <c r="E142" s="5">
        <v>55</v>
      </c>
      <c r="F142" s="5">
        <v>2</v>
      </c>
      <c r="G142" s="5" t="s">
        <v>198</v>
      </c>
      <c r="H142" s="5" t="s">
        <v>32</v>
      </c>
      <c r="I142" s="5" t="s">
        <v>77</v>
      </c>
      <c r="J142" s="5" t="s">
        <v>249</v>
      </c>
      <c r="K142" s="5" t="s">
        <v>258</v>
      </c>
      <c r="L142" s="5">
        <v>65000</v>
      </c>
      <c r="M142" s="5">
        <v>450</v>
      </c>
      <c r="N142" s="5">
        <v>4.5</v>
      </c>
      <c r="O142" s="42">
        <v>350</v>
      </c>
      <c r="P142" s="42">
        <v>0</v>
      </c>
      <c r="Q142" s="44">
        <f t="shared" ref="Q142:Q143" si="4">M142-O142-P142</f>
        <v>100</v>
      </c>
      <c r="R142" s="34">
        <v>-0.59999999999999987</v>
      </c>
      <c r="S142" s="35">
        <v>414.69230769230768</v>
      </c>
      <c r="T142" s="35">
        <v>300</v>
      </c>
      <c r="U142" s="35">
        <v>0</v>
      </c>
      <c r="V142" s="35">
        <v>114.69230769230768</v>
      </c>
      <c r="W142" s="46">
        <v>31.054168436340007</v>
      </c>
      <c r="X142" s="5" t="s">
        <v>345</v>
      </c>
    </row>
    <row r="143" spans="1:24">
      <c r="A143" s="5" t="s">
        <v>250</v>
      </c>
      <c r="B143" s="5" t="s">
        <v>402</v>
      </c>
      <c r="C143" s="5" t="s">
        <v>403</v>
      </c>
      <c r="D143" s="5">
        <v>1997</v>
      </c>
      <c r="E143" s="5">
        <v>55</v>
      </c>
      <c r="F143" s="5">
        <v>2</v>
      </c>
      <c r="G143" s="5" t="s">
        <v>198</v>
      </c>
      <c r="H143" s="5" t="s">
        <v>32</v>
      </c>
      <c r="I143" s="5" t="s">
        <v>77</v>
      </c>
      <c r="J143" s="5" t="s">
        <v>249</v>
      </c>
      <c r="K143" s="5" t="s">
        <v>262</v>
      </c>
      <c r="L143" s="5">
        <v>22000</v>
      </c>
      <c r="M143" s="5">
        <v>450</v>
      </c>
      <c r="N143" s="5">
        <v>4.5</v>
      </c>
      <c r="O143" s="42">
        <v>350</v>
      </c>
      <c r="P143" s="42">
        <v>0</v>
      </c>
      <c r="Q143" s="44">
        <f t="shared" si="4"/>
        <v>100</v>
      </c>
      <c r="R143" s="34">
        <v>2.1363636363636367</v>
      </c>
      <c r="S143" s="35">
        <v>433.63636363636363</v>
      </c>
      <c r="T143" s="35">
        <v>310</v>
      </c>
      <c r="U143" s="35">
        <v>0</v>
      </c>
      <c r="V143" s="35">
        <v>123.63636363636363</v>
      </c>
      <c r="W143" s="46">
        <v>50.909090909090907</v>
      </c>
      <c r="X143" s="5"/>
    </row>
    <row r="144" spans="1:2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2"/>
      <c r="P144" s="42"/>
      <c r="Q144" s="44"/>
      <c r="R144" s="34"/>
      <c r="S144" s="35"/>
      <c r="T144" s="35"/>
      <c r="U144" s="35"/>
      <c r="V144" s="35"/>
      <c r="W144" s="47"/>
      <c r="X144" s="5"/>
    </row>
    <row r="145" spans="1:24">
      <c r="A145" s="5" t="s">
        <v>251</v>
      </c>
      <c r="B145" s="5" t="s">
        <v>404</v>
      </c>
      <c r="C145" s="5" t="s">
        <v>405</v>
      </c>
      <c r="D145" s="5">
        <v>1854</v>
      </c>
      <c r="E145" s="5">
        <v>40</v>
      </c>
      <c r="F145" s="5">
        <v>2</v>
      </c>
      <c r="G145" s="5" t="s">
        <v>198</v>
      </c>
      <c r="H145" s="5" t="s">
        <v>32</v>
      </c>
      <c r="I145" s="5" t="s">
        <v>77</v>
      </c>
      <c r="J145" s="5" t="s">
        <v>249</v>
      </c>
      <c r="K145" s="5" t="s">
        <v>274</v>
      </c>
      <c r="L145" s="5">
        <v>640000</v>
      </c>
      <c r="M145" s="5">
        <v>400</v>
      </c>
      <c r="N145" s="5">
        <v>5.5</v>
      </c>
      <c r="O145" s="42">
        <v>300</v>
      </c>
      <c r="P145" s="42">
        <v>0</v>
      </c>
      <c r="Q145" s="44">
        <f t="shared" ref="Q145:Q146" si="5">M145-O145-P145</f>
        <v>100</v>
      </c>
      <c r="R145" s="34">
        <v>3.1363636363636362</v>
      </c>
      <c r="S145" s="35">
        <v>385.45454545454544</v>
      </c>
      <c r="T145" s="35">
        <v>270</v>
      </c>
      <c r="U145" s="35">
        <v>0</v>
      </c>
      <c r="V145" s="35">
        <v>115.45454545454544</v>
      </c>
      <c r="W145" s="46">
        <v>20.823068162659936</v>
      </c>
      <c r="X145" s="5" t="s">
        <v>345</v>
      </c>
    </row>
    <row r="146" spans="1:24">
      <c r="A146" s="5" t="s">
        <v>252</v>
      </c>
      <c r="B146" s="5" t="s">
        <v>406</v>
      </c>
      <c r="C146" s="5" t="s">
        <v>407</v>
      </c>
      <c r="D146" s="5">
        <v>1850</v>
      </c>
      <c r="E146" s="5">
        <v>40</v>
      </c>
      <c r="F146" s="5">
        <v>2</v>
      </c>
      <c r="G146" s="5" t="s">
        <v>198</v>
      </c>
      <c r="H146" s="5" t="s">
        <v>32</v>
      </c>
      <c r="I146" s="5" t="s">
        <v>77</v>
      </c>
      <c r="J146" s="5" t="s">
        <v>249</v>
      </c>
      <c r="K146" s="5" t="s">
        <v>408</v>
      </c>
      <c r="L146" s="5">
        <v>130000</v>
      </c>
      <c r="M146" s="5">
        <v>400</v>
      </c>
      <c r="N146" s="5">
        <v>5.5</v>
      </c>
      <c r="O146" s="42">
        <v>300</v>
      </c>
      <c r="P146" s="42">
        <v>0</v>
      </c>
      <c r="Q146" s="44">
        <f t="shared" si="5"/>
        <v>100</v>
      </c>
      <c r="R146" s="34">
        <v>0.95</v>
      </c>
      <c r="S146" s="35">
        <v>372</v>
      </c>
      <c r="T146" s="35">
        <v>250</v>
      </c>
      <c r="U146" s="35">
        <v>0</v>
      </c>
      <c r="V146" s="35">
        <v>122</v>
      </c>
      <c r="W146" s="46">
        <v>23.248085813115861</v>
      </c>
      <c r="X146" s="5"/>
    </row>
    <row r="147" spans="1:24">
      <c r="A147" s="5"/>
      <c r="B147" s="5"/>
      <c r="C147" s="5"/>
      <c r="D147" s="5"/>
      <c r="E147" s="5"/>
      <c r="F147" s="5"/>
      <c r="G147" s="5"/>
      <c r="H147" s="5" t="s">
        <v>32</v>
      </c>
      <c r="I147" s="5"/>
      <c r="J147" s="5"/>
      <c r="K147" s="5"/>
      <c r="L147" s="5"/>
      <c r="M147" s="5"/>
      <c r="N147" s="5"/>
      <c r="O147" s="42"/>
      <c r="P147" s="42"/>
      <c r="Q147" s="44"/>
      <c r="R147" s="34"/>
      <c r="S147" s="35"/>
      <c r="T147" s="35"/>
      <c r="U147" s="35"/>
      <c r="V147" s="35"/>
      <c r="W147" s="47"/>
      <c r="X147" s="5"/>
    </row>
    <row r="148" spans="1:24">
      <c r="A148" s="5" t="s">
        <v>253</v>
      </c>
      <c r="B148" s="5" t="s">
        <v>409</v>
      </c>
      <c r="C148" s="5" t="s">
        <v>410</v>
      </c>
      <c r="D148" s="5">
        <v>2115</v>
      </c>
      <c r="E148" s="5">
        <v>45</v>
      </c>
      <c r="F148" s="5">
        <v>4</v>
      </c>
      <c r="G148" s="5" t="s">
        <v>198</v>
      </c>
      <c r="H148" s="5" t="s">
        <v>32</v>
      </c>
      <c r="I148" s="5" t="s">
        <v>77</v>
      </c>
      <c r="J148" s="5" t="s">
        <v>249</v>
      </c>
      <c r="K148" s="5" t="s">
        <v>408</v>
      </c>
      <c r="L148" s="5">
        <v>640000</v>
      </c>
      <c r="M148" s="5">
        <v>400</v>
      </c>
      <c r="N148" s="5">
        <v>5.5</v>
      </c>
      <c r="O148" s="42">
        <v>300</v>
      </c>
      <c r="P148" s="42">
        <v>0</v>
      </c>
      <c r="Q148" s="44">
        <f>M148-O148-P148</f>
        <v>100</v>
      </c>
      <c r="R148" s="34">
        <v>0.4900000000000001</v>
      </c>
      <c r="S148" s="35">
        <v>369.16923076923075</v>
      </c>
      <c r="T148" s="35">
        <v>270</v>
      </c>
      <c r="U148" s="35">
        <v>0</v>
      </c>
      <c r="V148" s="35">
        <v>99.169230769230751</v>
      </c>
      <c r="W148" s="46">
        <v>20.823068162659936</v>
      </c>
      <c r="X148" s="5" t="s">
        <v>345</v>
      </c>
    </row>
    <row r="149" spans="1:2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2"/>
      <c r="P149" s="42"/>
      <c r="Q149" s="44"/>
      <c r="R149" s="34"/>
      <c r="S149" s="35"/>
      <c r="T149" s="35"/>
      <c r="U149" s="35"/>
      <c r="V149" s="35"/>
      <c r="W149" s="47"/>
      <c r="X149" s="5"/>
    </row>
    <row r="150" spans="1:2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2"/>
      <c r="P150" s="42"/>
      <c r="Q150" s="44"/>
      <c r="R150" s="34"/>
      <c r="S150" s="35"/>
      <c r="T150" s="35"/>
      <c r="U150" s="35"/>
      <c r="V150" s="35"/>
      <c r="W150" s="47"/>
      <c r="X150" s="5"/>
    </row>
    <row r="151" spans="1:24">
      <c r="A151" s="13" t="s">
        <v>254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2"/>
      <c r="P151" s="42"/>
      <c r="Q151" s="44"/>
      <c r="R151" s="34"/>
      <c r="S151" s="35"/>
      <c r="T151" s="35"/>
      <c r="U151" s="35"/>
      <c r="V151" s="35"/>
      <c r="W151" s="47"/>
      <c r="X151" s="5"/>
    </row>
    <row r="152" spans="1:24">
      <c r="A152" s="5" t="s">
        <v>255</v>
      </c>
      <c r="B152" s="5" t="s">
        <v>256</v>
      </c>
      <c r="C152" s="5" t="s">
        <v>257</v>
      </c>
      <c r="D152" s="5">
        <v>2640</v>
      </c>
      <c r="E152" s="5">
        <v>60</v>
      </c>
      <c r="F152" s="5">
        <v>1</v>
      </c>
      <c r="G152" s="5" t="s">
        <v>198</v>
      </c>
      <c r="H152" s="5" t="s">
        <v>32</v>
      </c>
      <c r="I152" s="5" t="s">
        <v>77</v>
      </c>
      <c r="J152" s="5" t="s">
        <v>239</v>
      </c>
      <c r="K152" s="5" t="s">
        <v>258</v>
      </c>
      <c r="L152" s="5">
        <v>130000</v>
      </c>
      <c r="M152" s="5">
        <v>550</v>
      </c>
      <c r="N152" s="5">
        <v>3</v>
      </c>
      <c r="O152" s="42">
        <v>350</v>
      </c>
      <c r="P152" s="42">
        <v>0</v>
      </c>
      <c r="Q152" s="44">
        <f>M152-O152-P152</f>
        <v>200</v>
      </c>
      <c r="R152" s="34">
        <v>-1.5499999999999998</v>
      </c>
      <c r="S152" s="35">
        <v>511.5</v>
      </c>
      <c r="T152" s="35">
        <v>280</v>
      </c>
      <c r="U152" s="35">
        <v>0</v>
      </c>
      <c r="V152" s="35">
        <v>231.5</v>
      </c>
      <c r="W152" s="46">
        <v>23.248085813115861</v>
      </c>
      <c r="X152" s="5" t="s">
        <v>481</v>
      </c>
    </row>
    <row r="153" spans="1:24">
      <c r="A153" s="5" t="s">
        <v>259</v>
      </c>
      <c r="B153" s="5" t="s">
        <v>260</v>
      </c>
      <c r="C153" s="5" t="s">
        <v>261</v>
      </c>
      <c r="D153" s="5">
        <v>2579</v>
      </c>
      <c r="E153" s="5">
        <v>60</v>
      </c>
      <c r="F153" s="5">
        <v>1</v>
      </c>
      <c r="G153" s="5" t="s">
        <v>198</v>
      </c>
      <c r="H153" s="5" t="s">
        <v>32</v>
      </c>
      <c r="I153" s="5" t="s">
        <v>77</v>
      </c>
      <c r="J153" s="5" t="s">
        <v>239</v>
      </c>
      <c r="K153" s="5" t="s">
        <v>262</v>
      </c>
      <c r="L153" s="5">
        <v>22000</v>
      </c>
      <c r="M153" s="5">
        <v>550</v>
      </c>
      <c r="N153" s="5">
        <v>3</v>
      </c>
      <c r="O153" s="42">
        <v>400</v>
      </c>
      <c r="P153" s="42">
        <v>0</v>
      </c>
      <c r="Q153" s="44">
        <f>M153-O153-P153</f>
        <v>150</v>
      </c>
      <c r="R153" s="34">
        <v>0.63636363636363646</v>
      </c>
      <c r="S153" s="35">
        <v>530</v>
      </c>
      <c r="T153" s="35">
        <v>310</v>
      </c>
      <c r="U153" s="35">
        <v>0</v>
      </c>
      <c r="V153" s="35">
        <v>220</v>
      </c>
      <c r="W153" s="46">
        <v>50.909090909090907</v>
      </c>
      <c r="X153" s="5" t="s">
        <v>346</v>
      </c>
    </row>
    <row r="154" spans="1:2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34"/>
      <c r="S154" s="35"/>
      <c r="T154" s="35"/>
      <c r="U154" s="35"/>
      <c r="V154" s="35"/>
      <c r="W154" s="47"/>
      <c r="X154" s="5"/>
    </row>
    <row r="155" spans="1:24">
      <c r="A155" s="13" t="s">
        <v>263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34"/>
      <c r="S155" s="35"/>
      <c r="T155" s="35"/>
      <c r="U155" s="35"/>
      <c r="V155" s="35"/>
      <c r="W155" s="47"/>
      <c r="X155" s="5"/>
    </row>
    <row r="156" spans="1:24">
      <c r="A156" s="5" t="s">
        <v>264</v>
      </c>
      <c r="B156" s="5" t="s">
        <v>411</v>
      </c>
      <c r="C156" s="5" t="s">
        <v>412</v>
      </c>
      <c r="D156" s="5">
        <v>2331</v>
      </c>
      <c r="E156" s="5"/>
      <c r="F156" s="5"/>
      <c r="G156" s="5"/>
      <c r="H156" s="5"/>
      <c r="I156" s="5"/>
      <c r="J156" s="5"/>
      <c r="K156" s="5" t="s">
        <v>258</v>
      </c>
      <c r="L156" s="5">
        <v>65000</v>
      </c>
      <c r="M156" s="5">
        <v>500</v>
      </c>
      <c r="N156" s="5">
        <v>3.5</v>
      </c>
      <c r="O156" s="5">
        <v>350</v>
      </c>
      <c r="P156" s="5">
        <v>0</v>
      </c>
      <c r="Q156" s="5">
        <v>150</v>
      </c>
      <c r="R156" s="34">
        <v>-1.6</v>
      </c>
      <c r="S156" s="35">
        <v>460.76923076923077</v>
      </c>
      <c r="T156" s="35">
        <v>300</v>
      </c>
      <c r="U156" s="35">
        <v>0</v>
      </c>
      <c r="V156" s="35">
        <v>160.76923076923077</v>
      </c>
      <c r="W156" s="46">
        <v>25.878473696950007</v>
      </c>
      <c r="X156" s="5"/>
    </row>
    <row r="157" spans="1:24">
      <c r="A157" s="5" t="s">
        <v>265</v>
      </c>
      <c r="B157" s="5" t="s">
        <v>266</v>
      </c>
      <c r="C157" s="5" t="s">
        <v>267</v>
      </c>
      <c r="D157" s="5">
        <v>2329</v>
      </c>
      <c r="E157" s="5" t="s">
        <v>94</v>
      </c>
      <c r="F157" s="5">
        <v>0</v>
      </c>
      <c r="G157" s="5" t="s">
        <v>198</v>
      </c>
      <c r="H157" s="5" t="s">
        <v>32</v>
      </c>
      <c r="I157" s="5" t="s">
        <v>77</v>
      </c>
      <c r="J157" s="5" t="s">
        <v>268</v>
      </c>
      <c r="K157" s="5" t="s">
        <v>258</v>
      </c>
      <c r="L157" s="5">
        <v>65000</v>
      </c>
      <c r="M157" s="5">
        <v>500</v>
      </c>
      <c r="N157" s="5">
        <v>3.5</v>
      </c>
      <c r="O157" s="5">
        <v>350</v>
      </c>
      <c r="P157" s="5">
        <v>0</v>
      </c>
      <c r="Q157" s="5">
        <v>150</v>
      </c>
      <c r="R157" s="34">
        <v>-1.6</v>
      </c>
      <c r="S157" s="35">
        <v>460.76923076923077</v>
      </c>
      <c r="T157" s="35">
        <v>300</v>
      </c>
      <c r="U157" s="35">
        <v>0</v>
      </c>
      <c r="V157" s="35">
        <v>160.76923076923077</v>
      </c>
      <c r="W157" s="46">
        <v>25.878473696950007</v>
      </c>
      <c r="X157" s="5" t="s">
        <v>480</v>
      </c>
    </row>
    <row r="158" spans="1:24">
      <c r="A158" s="5" t="s">
        <v>269</v>
      </c>
      <c r="B158" s="5" t="s">
        <v>413</v>
      </c>
      <c r="C158" s="5" t="s">
        <v>414</v>
      </c>
      <c r="D158" s="5">
        <v>2423</v>
      </c>
      <c r="E158" s="5"/>
      <c r="F158" s="5"/>
      <c r="G158" s="5"/>
      <c r="H158" s="5"/>
      <c r="I158" s="5"/>
      <c r="J158" s="5"/>
      <c r="K158" s="5" t="s">
        <v>262</v>
      </c>
      <c r="L158" s="5">
        <v>22000</v>
      </c>
      <c r="M158" s="5">
        <v>500</v>
      </c>
      <c r="N158" s="5">
        <v>3.5</v>
      </c>
      <c r="O158" s="5">
        <v>350</v>
      </c>
      <c r="P158" s="5">
        <v>0</v>
      </c>
      <c r="Q158" s="5">
        <v>150</v>
      </c>
      <c r="R158" s="34">
        <v>-1.6</v>
      </c>
      <c r="S158" s="35">
        <v>460.76923076923077</v>
      </c>
      <c r="T158" s="35">
        <v>300</v>
      </c>
      <c r="U158" s="35">
        <v>0</v>
      </c>
      <c r="V158" s="35">
        <v>160.76923076923077</v>
      </c>
      <c r="W158" s="46">
        <v>34.54369683252839</v>
      </c>
      <c r="X158" s="5"/>
    </row>
    <row r="159" spans="1:24">
      <c r="A159" s="5" t="s">
        <v>270</v>
      </c>
      <c r="B159" s="5" t="s">
        <v>415</v>
      </c>
      <c r="C159" s="5" t="s">
        <v>416</v>
      </c>
      <c r="D159" s="5">
        <v>2434</v>
      </c>
      <c r="E159" s="5"/>
      <c r="F159" s="5"/>
      <c r="G159" s="5"/>
      <c r="H159" s="5"/>
      <c r="I159" s="5"/>
      <c r="J159" s="5"/>
      <c r="K159" s="5" t="s">
        <v>258</v>
      </c>
      <c r="L159" s="5">
        <v>65000</v>
      </c>
      <c r="M159" s="5">
        <v>500</v>
      </c>
      <c r="N159" s="5">
        <v>3.5</v>
      </c>
      <c r="O159" s="5">
        <v>350</v>
      </c>
      <c r="P159" s="5">
        <v>0</v>
      </c>
      <c r="Q159" s="5">
        <v>150</v>
      </c>
      <c r="R159" s="34">
        <v>-1.6</v>
      </c>
      <c r="S159" s="35">
        <v>460.76923076923077</v>
      </c>
      <c r="T159" s="35">
        <v>250</v>
      </c>
      <c r="U159" s="35">
        <v>0</v>
      </c>
      <c r="V159" s="35">
        <v>210.76923076923077</v>
      </c>
      <c r="W159" s="46">
        <v>25.878473696950007</v>
      </c>
      <c r="X159" s="5"/>
    </row>
    <row r="160" spans="1:24">
      <c r="A160" s="5" t="s">
        <v>271</v>
      </c>
      <c r="B160" s="5" t="s">
        <v>272</v>
      </c>
      <c r="C160" s="5" t="s">
        <v>273</v>
      </c>
      <c r="D160" s="5">
        <v>2426</v>
      </c>
      <c r="E160" s="5" t="s">
        <v>94</v>
      </c>
      <c r="F160" s="5">
        <v>0</v>
      </c>
      <c r="G160" s="5" t="s">
        <v>198</v>
      </c>
      <c r="H160" s="5" t="s">
        <v>32</v>
      </c>
      <c r="I160" s="5" t="s">
        <v>77</v>
      </c>
      <c r="J160" s="5" t="s">
        <v>268</v>
      </c>
      <c r="K160" s="5" t="s">
        <v>274</v>
      </c>
      <c r="L160" s="5">
        <v>630000</v>
      </c>
      <c r="M160" s="5">
        <v>500</v>
      </c>
      <c r="N160" s="5">
        <v>3.5</v>
      </c>
      <c r="O160" s="5">
        <v>350</v>
      </c>
      <c r="P160" s="5">
        <v>0</v>
      </c>
      <c r="Q160" s="5">
        <v>150</v>
      </c>
      <c r="R160" s="34">
        <v>-1.4867187500000001</v>
      </c>
      <c r="S160" s="35">
        <v>461.640625</v>
      </c>
      <c r="T160" s="35">
        <v>250</v>
      </c>
      <c r="U160" s="35">
        <v>0</v>
      </c>
      <c r="V160" s="35">
        <v>211.640625</v>
      </c>
      <c r="W160" s="46">
        <v>13.970965739525951</v>
      </c>
      <c r="X160" s="5"/>
    </row>
    <row r="161" spans="1:24">
      <c r="A161" s="5" t="s">
        <v>275</v>
      </c>
      <c r="B161" s="5" t="s">
        <v>417</v>
      </c>
      <c r="C161" s="5" t="s">
        <v>418</v>
      </c>
      <c r="D161" s="5">
        <v>2441</v>
      </c>
      <c r="E161" s="5"/>
      <c r="F161" s="5"/>
      <c r="G161" s="5"/>
      <c r="H161" s="5"/>
      <c r="I161" s="5"/>
      <c r="J161" s="5"/>
      <c r="K161" s="5" t="s">
        <v>258</v>
      </c>
      <c r="L161" s="5">
        <v>130000</v>
      </c>
      <c r="M161" s="5">
        <v>500</v>
      </c>
      <c r="N161" s="5">
        <v>3.5</v>
      </c>
      <c r="O161" s="5">
        <v>350</v>
      </c>
      <c r="P161" s="5">
        <v>0</v>
      </c>
      <c r="Q161" s="5">
        <v>150</v>
      </c>
      <c r="R161" s="34">
        <v>-1.0499999999999996</v>
      </c>
      <c r="S161" s="35">
        <v>460.76923076923077</v>
      </c>
      <c r="T161" s="35">
        <v>250</v>
      </c>
      <c r="U161" s="35">
        <v>0</v>
      </c>
      <c r="V161" s="35">
        <v>210.76923076923077</v>
      </c>
      <c r="W161" s="46">
        <v>20.702778957560003</v>
      </c>
      <c r="X161" s="5"/>
    </row>
    <row r="162" spans="1:2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34"/>
      <c r="S162" s="35"/>
      <c r="T162" s="35"/>
      <c r="U162" s="35"/>
      <c r="V162" s="35"/>
      <c r="W162" s="47"/>
      <c r="X162" s="5"/>
    </row>
    <row r="163" spans="1:24">
      <c r="A163" s="13" t="s">
        <v>276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34"/>
      <c r="S163" s="35"/>
      <c r="T163" s="35"/>
      <c r="U163" s="35"/>
      <c r="V163" s="35"/>
      <c r="W163" s="47"/>
      <c r="X163" s="5"/>
    </row>
    <row r="164" spans="1:24">
      <c r="A164" s="5" t="s">
        <v>277</v>
      </c>
      <c r="B164" s="5" t="s">
        <v>278</v>
      </c>
      <c r="C164" s="5" t="s">
        <v>279</v>
      </c>
      <c r="D164" s="5">
        <v>2304</v>
      </c>
      <c r="E164" s="5" t="s">
        <v>94</v>
      </c>
      <c r="F164" s="5">
        <v>0</v>
      </c>
      <c r="G164" s="5" t="s">
        <v>198</v>
      </c>
      <c r="H164" s="5" t="s">
        <v>32</v>
      </c>
      <c r="I164" s="5" t="s">
        <v>77</v>
      </c>
      <c r="J164" s="5" t="s">
        <v>280</v>
      </c>
      <c r="K164" s="5" t="s">
        <v>274</v>
      </c>
      <c r="L164" s="5">
        <v>850000</v>
      </c>
      <c r="M164" s="5">
        <v>500</v>
      </c>
      <c r="N164" s="5">
        <v>3</v>
      </c>
      <c r="O164" s="5">
        <v>300</v>
      </c>
      <c r="P164" s="5">
        <v>50</v>
      </c>
      <c r="Q164" s="5">
        <v>150</v>
      </c>
      <c r="R164" s="34">
        <v>-2.1311764705882354</v>
      </c>
      <c r="S164" s="35">
        <v>460.52941176470591</v>
      </c>
      <c r="T164" s="35">
        <v>250</v>
      </c>
      <c r="U164" s="35">
        <v>50</v>
      </c>
      <c r="V164" s="35">
        <v>160.52941176470591</v>
      </c>
      <c r="W164" s="46">
        <v>13.347280947582462</v>
      </c>
      <c r="X164" s="5" t="s">
        <v>480</v>
      </c>
    </row>
    <row r="165" spans="1:2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34"/>
      <c r="S165" s="35"/>
      <c r="T165" s="35"/>
      <c r="U165" s="35"/>
      <c r="V165" s="35"/>
      <c r="W165" s="47"/>
      <c r="X165" s="5"/>
    </row>
    <row r="166" spans="1:24">
      <c r="A166" s="13" t="s">
        <v>281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34"/>
      <c r="S166" s="35"/>
      <c r="T166" s="35"/>
      <c r="U166" s="35"/>
      <c r="V166" s="35"/>
      <c r="W166" s="47"/>
      <c r="X166" s="5"/>
    </row>
    <row r="167" spans="1:24">
      <c r="A167" s="8" t="s">
        <v>282</v>
      </c>
      <c r="B167" s="8" t="s">
        <v>283</v>
      </c>
      <c r="C167" s="8" t="s">
        <v>284</v>
      </c>
      <c r="D167" s="8">
        <v>2225</v>
      </c>
      <c r="E167" s="8" t="s">
        <v>94</v>
      </c>
      <c r="F167" s="8">
        <v>0</v>
      </c>
      <c r="G167" s="8" t="s">
        <v>198</v>
      </c>
      <c r="H167" s="8" t="s">
        <v>32</v>
      </c>
      <c r="I167" s="8" t="s">
        <v>285</v>
      </c>
      <c r="J167" s="8" t="s">
        <v>280</v>
      </c>
      <c r="K167" s="8" t="s">
        <v>274</v>
      </c>
      <c r="L167" s="8">
        <v>1200000</v>
      </c>
      <c r="M167" s="8">
        <v>450</v>
      </c>
      <c r="N167" s="8">
        <v>3</v>
      </c>
      <c r="O167" s="8">
        <v>300</v>
      </c>
      <c r="P167" s="8">
        <v>0</v>
      </c>
      <c r="Q167" s="8">
        <v>150</v>
      </c>
      <c r="R167" s="34">
        <v>-2.1311764705882354</v>
      </c>
      <c r="S167" s="35">
        <v>414.47647058823526</v>
      </c>
      <c r="T167" s="35">
        <v>250</v>
      </c>
      <c r="U167" s="35">
        <v>0</v>
      </c>
      <c r="V167" s="35">
        <v>164.47647058823526</v>
      </c>
      <c r="W167" s="46">
        <v>13.347280947582462</v>
      </c>
      <c r="X167" s="8" t="s">
        <v>345</v>
      </c>
    </row>
    <row r="168" spans="1:2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34"/>
      <c r="S168" s="35"/>
      <c r="T168" s="35"/>
      <c r="U168" s="35"/>
      <c r="V168" s="35"/>
      <c r="W168" s="47"/>
      <c r="X168" s="8"/>
    </row>
    <row r="169" spans="1:2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34"/>
      <c r="S169" s="35"/>
      <c r="T169" s="35"/>
      <c r="U169" s="35"/>
      <c r="V169" s="35"/>
      <c r="W169" s="47"/>
      <c r="X169" s="8"/>
    </row>
    <row r="170" spans="1:24">
      <c r="A170" s="26" t="s">
        <v>286</v>
      </c>
      <c r="B170" s="5" t="s">
        <v>287</v>
      </c>
      <c r="C170" s="5" t="s">
        <v>288</v>
      </c>
      <c r="D170" s="5">
        <v>3213</v>
      </c>
      <c r="E170" s="5">
        <v>60</v>
      </c>
      <c r="F170" s="24" t="s">
        <v>289</v>
      </c>
      <c r="G170" s="8" t="s">
        <v>198</v>
      </c>
      <c r="H170" s="8" t="s">
        <v>32</v>
      </c>
      <c r="I170" s="5" t="s">
        <v>199</v>
      </c>
      <c r="J170" s="5" t="s">
        <v>290</v>
      </c>
      <c r="K170" s="5" t="s">
        <v>291</v>
      </c>
      <c r="L170" s="25">
        <f>(11285+12406)/2</f>
        <v>11845.5</v>
      </c>
      <c r="M170" s="5" t="s">
        <v>194</v>
      </c>
      <c r="N170" s="8">
        <v>-2.2999999999999998</v>
      </c>
      <c r="O170" s="5">
        <v>250</v>
      </c>
      <c r="P170" s="5">
        <v>100</v>
      </c>
      <c r="Q170" s="5">
        <v>500</v>
      </c>
      <c r="R170" s="34">
        <v>-2.2999999999999998</v>
      </c>
      <c r="S170" s="35">
        <v>850</v>
      </c>
      <c r="T170" s="35">
        <v>250</v>
      </c>
      <c r="U170" s="35">
        <v>100</v>
      </c>
      <c r="V170" s="35">
        <v>500</v>
      </c>
      <c r="W170" s="46">
        <v>280</v>
      </c>
      <c r="X170" s="8" t="s">
        <v>347</v>
      </c>
    </row>
    <row r="171" spans="1:24">
      <c r="A171" s="26" t="s">
        <v>292</v>
      </c>
      <c r="B171" s="5" t="s">
        <v>293</v>
      </c>
      <c r="C171" s="5" t="s">
        <v>294</v>
      </c>
      <c r="D171" s="5">
        <v>3190</v>
      </c>
      <c r="E171" s="5">
        <v>350</v>
      </c>
      <c r="F171" s="8" t="s">
        <v>295</v>
      </c>
      <c r="G171" s="8" t="s">
        <v>198</v>
      </c>
      <c r="H171" s="8" t="s">
        <v>32</v>
      </c>
      <c r="I171" s="5" t="s">
        <v>77</v>
      </c>
      <c r="J171" s="5" t="s">
        <v>296</v>
      </c>
      <c r="K171" s="5" t="s">
        <v>297</v>
      </c>
      <c r="L171" s="25">
        <f>(15937+15162)/2</f>
        <v>15549.5</v>
      </c>
      <c r="M171" s="5" t="s">
        <v>194</v>
      </c>
      <c r="N171" s="8">
        <v>-2</v>
      </c>
      <c r="O171" s="8">
        <v>350</v>
      </c>
      <c r="P171" s="8">
        <v>50</v>
      </c>
      <c r="Q171" s="8">
        <v>450</v>
      </c>
      <c r="R171" s="34">
        <v>-2</v>
      </c>
      <c r="S171" s="35">
        <v>850</v>
      </c>
      <c r="T171" s="35">
        <v>250</v>
      </c>
      <c r="U171" s="35">
        <v>50</v>
      </c>
      <c r="V171" s="35">
        <v>550</v>
      </c>
      <c r="W171" s="46">
        <v>195</v>
      </c>
      <c r="X171" s="8"/>
    </row>
    <row r="172" spans="1:24">
      <c r="A172" s="26" t="s">
        <v>298</v>
      </c>
      <c r="B172" s="8" t="s">
        <v>299</v>
      </c>
      <c r="C172" s="8" t="s">
        <v>300</v>
      </c>
      <c r="D172" s="8">
        <v>3104</v>
      </c>
      <c r="E172" s="8">
        <v>45</v>
      </c>
      <c r="F172" s="8" t="s">
        <v>301</v>
      </c>
      <c r="G172" s="8" t="s">
        <v>198</v>
      </c>
      <c r="H172" s="8" t="s">
        <v>32</v>
      </c>
      <c r="I172" s="8" t="s">
        <v>199</v>
      </c>
      <c r="J172" s="8" t="s">
        <v>242</v>
      </c>
      <c r="K172" s="8" t="s">
        <v>302</v>
      </c>
      <c r="L172" s="25">
        <f>(15253+16267)/2</f>
        <v>15760</v>
      </c>
      <c r="M172" s="8" t="s">
        <v>194</v>
      </c>
      <c r="N172" s="8">
        <v>-1.7</v>
      </c>
      <c r="O172" s="8">
        <v>450</v>
      </c>
      <c r="P172" s="8">
        <v>0</v>
      </c>
      <c r="Q172" s="8">
        <v>400</v>
      </c>
      <c r="R172" s="34">
        <v>-1.7</v>
      </c>
      <c r="S172" s="35">
        <v>850</v>
      </c>
      <c r="T172" s="35">
        <v>250</v>
      </c>
      <c r="U172" s="35">
        <v>0</v>
      </c>
      <c r="V172" s="35">
        <v>600</v>
      </c>
      <c r="W172" s="46">
        <v>140</v>
      </c>
      <c r="X172" s="8"/>
    </row>
    <row r="173" spans="1:24">
      <c r="A173" s="26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25"/>
      <c r="M173" s="8"/>
      <c r="N173" s="8"/>
      <c r="O173" s="8"/>
      <c r="P173" s="8"/>
      <c r="Q173" s="8"/>
      <c r="R173" s="34"/>
      <c r="S173" s="35"/>
      <c r="T173" s="35"/>
      <c r="U173" s="35"/>
      <c r="V173" s="35"/>
      <c r="W173" s="47"/>
      <c r="X173" s="8"/>
    </row>
    <row r="174" spans="1:24">
      <c r="A174" s="26" t="s">
        <v>419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25"/>
      <c r="M174" s="8"/>
      <c r="N174" s="8"/>
      <c r="O174" s="8"/>
      <c r="P174" s="8"/>
      <c r="Q174" s="8"/>
      <c r="R174" s="34"/>
      <c r="S174" s="35"/>
      <c r="T174" s="35"/>
      <c r="U174" s="35"/>
      <c r="V174" s="35"/>
      <c r="W174" s="47"/>
      <c r="X174" s="8"/>
    </row>
    <row r="175" spans="1:24">
      <c r="A175" s="13" t="s">
        <v>303</v>
      </c>
      <c r="B175" s="5" t="s">
        <v>304</v>
      </c>
      <c r="C175" s="5" t="s">
        <v>305</v>
      </c>
      <c r="D175" s="5">
        <v>1722</v>
      </c>
      <c r="E175" s="8"/>
      <c r="F175" s="8">
        <v>0</v>
      </c>
      <c r="G175" s="8" t="s">
        <v>31</v>
      </c>
      <c r="H175" s="16" t="s">
        <v>306</v>
      </c>
      <c r="I175" s="8" t="s">
        <v>307</v>
      </c>
      <c r="J175" s="5" t="s">
        <v>308</v>
      </c>
      <c r="K175" s="8" t="s">
        <v>309</v>
      </c>
      <c r="L175" s="17">
        <v>20000</v>
      </c>
      <c r="M175" s="5" t="s">
        <v>310</v>
      </c>
      <c r="N175" s="5">
        <v>6.7</v>
      </c>
      <c r="O175" s="5">
        <v>250</v>
      </c>
      <c r="P175" s="5">
        <v>0</v>
      </c>
      <c r="Q175" s="5">
        <v>65</v>
      </c>
      <c r="R175" s="34">
        <v>4.7445454545454542</v>
      </c>
      <c r="S175" s="35">
        <v>305.55</v>
      </c>
      <c r="T175" s="35">
        <v>240</v>
      </c>
      <c r="U175" s="35">
        <v>0</v>
      </c>
      <c r="V175" s="35">
        <v>65.550000000000011</v>
      </c>
      <c r="W175" s="46">
        <v>29.069612984591199</v>
      </c>
      <c r="X175" s="8" t="s">
        <v>348</v>
      </c>
    </row>
    <row r="176" spans="1:24">
      <c r="A176" s="13" t="s">
        <v>311</v>
      </c>
      <c r="B176" s="5" t="s">
        <v>312</v>
      </c>
      <c r="C176" s="5" t="s">
        <v>313</v>
      </c>
      <c r="D176" s="5">
        <v>1750</v>
      </c>
      <c r="E176" s="8"/>
      <c r="F176" s="8">
        <v>0</v>
      </c>
      <c r="G176" s="8" t="s">
        <v>31</v>
      </c>
      <c r="H176" s="16" t="s">
        <v>306</v>
      </c>
      <c r="I176" s="8" t="s">
        <v>307</v>
      </c>
      <c r="J176" s="5" t="s">
        <v>308</v>
      </c>
      <c r="K176" s="8" t="s">
        <v>314</v>
      </c>
      <c r="L176" s="17">
        <v>160000</v>
      </c>
      <c r="M176" s="5" t="s">
        <v>310</v>
      </c>
      <c r="N176" s="5">
        <v>6.6</v>
      </c>
      <c r="O176" s="5">
        <v>250</v>
      </c>
      <c r="P176" s="5">
        <v>0</v>
      </c>
      <c r="Q176" s="5">
        <v>65</v>
      </c>
      <c r="R176" s="34">
        <v>1.6843749999999997</v>
      </c>
      <c r="S176" s="35">
        <v>291.17812500000002</v>
      </c>
      <c r="T176" s="35">
        <v>230</v>
      </c>
      <c r="U176" s="35">
        <v>0</v>
      </c>
      <c r="V176" s="35">
        <v>61.178125000000023</v>
      </c>
      <c r="W176" s="46">
        <v>14.14522565190029</v>
      </c>
      <c r="X176" s="8"/>
    </row>
    <row r="177" spans="1:24">
      <c r="A177" s="13" t="s">
        <v>315</v>
      </c>
      <c r="B177" s="5" t="s">
        <v>312</v>
      </c>
      <c r="C177" s="5" t="s">
        <v>316</v>
      </c>
      <c r="D177" s="5">
        <v>1768</v>
      </c>
      <c r="E177" s="8"/>
      <c r="F177" s="8">
        <v>0</v>
      </c>
      <c r="G177" s="8" t="s">
        <v>31</v>
      </c>
      <c r="H177" s="16" t="s">
        <v>306</v>
      </c>
      <c r="I177" s="8" t="s">
        <v>307</v>
      </c>
      <c r="J177" s="5" t="s">
        <v>308</v>
      </c>
      <c r="K177" s="8" t="s">
        <v>314</v>
      </c>
      <c r="L177" s="17">
        <v>260000</v>
      </c>
      <c r="M177" s="5" t="s">
        <v>310</v>
      </c>
      <c r="N177" s="5">
        <v>6.4</v>
      </c>
      <c r="O177" s="5">
        <v>250</v>
      </c>
      <c r="P177" s="5">
        <v>0</v>
      </c>
      <c r="Q177" s="5">
        <v>65</v>
      </c>
      <c r="R177" s="34">
        <v>1.7000000000000006</v>
      </c>
      <c r="S177" s="35">
        <v>292.22307692307692</v>
      </c>
      <c r="T177" s="35">
        <v>230</v>
      </c>
      <c r="U177" s="35">
        <v>0</v>
      </c>
      <c r="V177" s="35">
        <v>62.223076923076917</v>
      </c>
      <c r="W177" s="46">
        <v>14.943442552944816</v>
      </c>
      <c r="X177" s="8"/>
    </row>
    <row r="178" spans="1:24">
      <c r="A178" s="13" t="s">
        <v>317</v>
      </c>
      <c r="B178" s="5" t="s">
        <v>318</v>
      </c>
      <c r="C178" s="5" t="s">
        <v>319</v>
      </c>
      <c r="D178" s="5">
        <v>1795</v>
      </c>
      <c r="E178" s="8"/>
      <c r="F178" s="8">
        <v>0</v>
      </c>
      <c r="G178" s="8" t="s">
        <v>31</v>
      </c>
      <c r="H178" s="16" t="s">
        <v>306</v>
      </c>
      <c r="I178" s="8" t="s">
        <v>307</v>
      </c>
      <c r="J178" s="5" t="s">
        <v>308</v>
      </c>
      <c r="K178" s="8" t="s">
        <v>314</v>
      </c>
      <c r="L178" s="17">
        <v>660000</v>
      </c>
      <c r="M178" s="5" t="s">
        <v>310</v>
      </c>
      <c r="N178" s="5">
        <v>6.3</v>
      </c>
      <c r="O178" s="5">
        <v>250</v>
      </c>
      <c r="P178" s="5">
        <v>0</v>
      </c>
      <c r="Q178" s="5">
        <v>65</v>
      </c>
      <c r="R178" s="34">
        <v>1.2674242424242423</v>
      </c>
      <c r="S178" s="35">
        <v>290.61136363636365</v>
      </c>
      <c r="T178" s="35">
        <v>230</v>
      </c>
      <c r="U178" s="35">
        <v>0</v>
      </c>
      <c r="V178" s="35">
        <v>60.611363636363649</v>
      </c>
      <c r="W178" s="46">
        <v>13.712288509700032</v>
      </c>
      <c r="X178" s="8"/>
    </row>
    <row r="179" spans="1:24">
      <c r="A179" s="13" t="s">
        <v>320</v>
      </c>
      <c r="B179" s="5" t="s">
        <v>321</v>
      </c>
      <c r="C179" s="5" t="s">
        <v>322</v>
      </c>
      <c r="D179" s="5">
        <v>1643</v>
      </c>
      <c r="E179" s="8"/>
      <c r="F179" s="8">
        <v>0</v>
      </c>
      <c r="G179" s="8" t="s">
        <v>31</v>
      </c>
      <c r="H179" s="16" t="s">
        <v>323</v>
      </c>
      <c r="I179" s="8" t="s">
        <v>307</v>
      </c>
      <c r="J179" s="5" t="s">
        <v>324</v>
      </c>
      <c r="K179" s="8" t="s">
        <v>314</v>
      </c>
      <c r="L179" s="17">
        <v>160000</v>
      </c>
      <c r="M179" s="5">
        <v>330</v>
      </c>
      <c r="N179" s="5">
        <v>7.2</v>
      </c>
      <c r="O179" s="5">
        <v>250</v>
      </c>
      <c r="P179" s="5">
        <v>0</v>
      </c>
      <c r="Q179" s="5">
        <v>80</v>
      </c>
      <c r="R179" s="34">
        <v>2.2843749999999998</v>
      </c>
      <c r="S179" s="35">
        <v>305.04374999999999</v>
      </c>
      <c r="T179" s="35">
        <v>230</v>
      </c>
      <c r="U179" s="35">
        <v>0</v>
      </c>
      <c r="V179" s="35">
        <v>75.043749999999989</v>
      </c>
      <c r="W179" s="46">
        <v>14.14522565190029</v>
      </c>
      <c r="X179" s="8"/>
    </row>
    <row r="180" spans="1:24">
      <c r="A180" s="13" t="s">
        <v>325</v>
      </c>
      <c r="B180" s="5" t="s">
        <v>326</v>
      </c>
      <c r="C180" s="5" t="s">
        <v>327</v>
      </c>
      <c r="D180" s="5">
        <v>1676</v>
      </c>
      <c r="E180" s="8"/>
      <c r="F180" s="8">
        <v>0</v>
      </c>
      <c r="G180" s="8" t="s">
        <v>31</v>
      </c>
      <c r="H180" s="16" t="s">
        <v>323</v>
      </c>
      <c r="I180" s="8" t="s">
        <v>307</v>
      </c>
      <c r="J180" s="5" t="s">
        <v>308</v>
      </c>
      <c r="K180" s="8" t="s">
        <v>314</v>
      </c>
      <c r="L180" s="17">
        <v>260000</v>
      </c>
      <c r="M180" s="5">
        <v>330</v>
      </c>
      <c r="N180" s="5">
        <v>7</v>
      </c>
      <c r="O180" s="5">
        <v>250</v>
      </c>
      <c r="P180" s="5">
        <v>0</v>
      </c>
      <c r="Q180" s="5">
        <v>80</v>
      </c>
      <c r="R180" s="34">
        <v>2.3000000000000003</v>
      </c>
      <c r="S180" s="35">
        <v>292.22307692307692</v>
      </c>
      <c r="T180" s="35">
        <v>230</v>
      </c>
      <c r="U180" s="35">
        <v>0</v>
      </c>
      <c r="V180" s="35">
        <v>62.223076923076917</v>
      </c>
      <c r="W180" s="46">
        <v>14.943442552944816</v>
      </c>
      <c r="X180" s="8"/>
    </row>
    <row r="181" spans="1:24">
      <c r="A181" s="13" t="s">
        <v>328</v>
      </c>
      <c r="B181" s="5" t="s">
        <v>329</v>
      </c>
      <c r="C181" s="5" t="s">
        <v>330</v>
      </c>
      <c r="D181" s="5">
        <v>1826</v>
      </c>
      <c r="E181" s="8"/>
      <c r="F181" s="8">
        <v>0</v>
      </c>
      <c r="G181" s="8" t="s">
        <v>31</v>
      </c>
      <c r="H181" s="16" t="s">
        <v>331</v>
      </c>
      <c r="I181" s="8" t="s">
        <v>307</v>
      </c>
      <c r="J181" s="5" t="s">
        <v>324</v>
      </c>
      <c r="K181" s="8" t="s">
        <v>309</v>
      </c>
      <c r="L181" s="17">
        <v>5000</v>
      </c>
      <c r="M181" s="5" t="s">
        <v>310</v>
      </c>
      <c r="N181" s="5">
        <v>6.1</v>
      </c>
      <c r="O181" s="5">
        <v>250</v>
      </c>
      <c r="P181" s="5">
        <v>0</v>
      </c>
      <c r="Q181" s="5">
        <v>65</v>
      </c>
      <c r="R181" s="34">
        <v>6.1</v>
      </c>
      <c r="S181" s="35">
        <v>315</v>
      </c>
      <c r="T181" s="35">
        <v>250</v>
      </c>
      <c r="U181" s="35">
        <v>0</v>
      </c>
      <c r="V181" s="35">
        <v>65</v>
      </c>
      <c r="W181" s="46">
        <v>27.26557245346179</v>
      </c>
      <c r="X181" s="8"/>
    </row>
    <row r="182" spans="1:24">
      <c r="A182" s="13" t="s">
        <v>332</v>
      </c>
      <c r="B182" s="5" t="s">
        <v>333</v>
      </c>
      <c r="C182" s="5" t="s">
        <v>334</v>
      </c>
      <c r="D182" s="5">
        <v>1768</v>
      </c>
      <c r="E182" s="8"/>
      <c r="F182" s="8">
        <v>0</v>
      </c>
      <c r="G182" s="8" t="s">
        <v>31</v>
      </c>
      <c r="H182" s="16" t="s">
        <v>306</v>
      </c>
      <c r="I182" s="8" t="s">
        <v>307</v>
      </c>
      <c r="J182" s="5" t="s">
        <v>324</v>
      </c>
      <c r="K182" s="8" t="s">
        <v>309</v>
      </c>
      <c r="L182" s="17">
        <v>20000</v>
      </c>
      <c r="M182" s="5" t="s">
        <v>310</v>
      </c>
      <c r="N182" s="5">
        <v>6.4</v>
      </c>
      <c r="O182" s="5">
        <v>250</v>
      </c>
      <c r="P182" s="5">
        <v>0</v>
      </c>
      <c r="Q182" s="5">
        <v>65</v>
      </c>
      <c r="R182" s="34">
        <v>4.4527272727272722</v>
      </c>
      <c r="S182" s="35">
        <v>305.55</v>
      </c>
      <c r="T182" s="35">
        <v>230</v>
      </c>
      <c r="U182" s="35">
        <v>0</v>
      </c>
      <c r="V182" s="35">
        <v>75.550000000000011</v>
      </c>
      <c r="W182" s="46">
        <v>29.069612984591199</v>
      </c>
      <c r="X182" s="8"/>
    </row>
    <row r="183" spans="1:24">
      <c r="A183" s="13" t="s">
        <v>335</v>
      </c>
      <c r="B183" s="5" t="s">
        <v>336</v>
      </c>
      <c r="C183" s="5" t="s">
        <v>337</v>
      </c>
      <c r="D183" s="5">
        <v>1798</v>
      </c>
      <c r="E183" s="8"/>
      <c r="F183" s="8">
        <v>0</v>
      </c>
      <c r="G183" s="8" t="s">
        <v>31</v>
      </c>
      <c r="H183" s="16" t="s">
        <v>323</v>
      </c>
      <c r="I183" s="8" t="s">
        <v>307</v>
      </c>
      <c r="J183" s="5" t="s">
        <v>308</v>
      </c>
      <c r="K183" s="8" t="s">
        <v>314</v>
      </c>
      <c r="L183" s="17">
        <v>160000</v>
      </c>
      <c r="M183" s="5" t="s">
        <v>310</v>
      </c>
      <c r="N183" s="5">
        <v>6.3</v>
      </c>
      <c r="O183" s="5">
        <v>250</v>
      </c>
      <c r="P183" s="5">
        <v>0</v>
      </c>
      <c r="Q183" s="5">
        <v>65</v>
      </c>
      <c r="R183" s="34">
        <v>1.3843749999999999</v>
      </c>
      <c r="S183" s="35">
        <v>291.17812500000002</v>
      </c>
      <c r="T183" s="35">
        <v>230</v>
      </c>
      <c r="U183" s="35">
        <v>0</v>
      </c>
      <c r="V183" s="35">
        <v>61.178125000000023</v>
      </c>
      <c r="W183" s="46">
        <v>14.14522565190029</v>
      </c>
      <c r="X183" s="8"/>
    </row>
    <row r="184" spans="1:24">
      <c r="A184" s="13" t="s">
        <v>338</v>
      </c>
      <c r="B184" s="5" t="s">
        <v>339</v>
      </c>
      <c r="C184" s="5" t="s">
        <v>340</v>
      </c>
      <c r="D184" s="5">
        <v>1838</v>
      </c>
      <c r="E184" s="8"/>
      <c r="F184" s="8">
        <v>0</v>
      </c>
      <c r="G184" s="8" t="s">
        <v>31</v>
      </c>
      <c r="H184" s="16" t="s">
        <v>323</v>
      </c>
      <c r="I184" s="8" t="s">
        <v>307</v>
      </c>
      <c r="J184" s="5" t="s">
        <v>308</v>
      </c>
      <c r="K184" s="8" t="s">
        <v>314</v>
      </c>
      <c r="L184" s="17">
        <v>260000</v>
      </c>
      <c r="M184" s="5" t="s">
        <v>310</v>
      </c>
      <c r="N184" s="5">
        <v>6</v>
      </c>
      <c r="O184" s="5">
        <v>250</v>
      </c>
      <c r="P184" s="5">
        <v>0</v>
      </c>
      <c r="Q184" s="5">
        <v>65</v>
      </c>
      <c r="R184" s="34">
        <v>1.3</v>
      </c>
      <c r="S184" s="35">
        <v>292.22307692307692</v>
      </c>
      <c r="T184" s="35">
        <v>230</v>
      </c>
      <c r="U184" s="35">
        <v>0</v>
      </c>
      <c r="V184" s="35">
        <v>62.223076923076917</v>
      </c>
      <c r="W184" s="46">
        <v>14.14522565190029</v>
      </c>
      <c r="X184" s="8"/>
    </row>
    <row r="185" spans="1:24" ht="13" thickBot="1">
      <c r="A185" s="27" t="s">
        <v>341</v>
      </c>
      <c r="B185" s="10" t="s">
        <v>342</v>
      </c>
      <c r="C185" s="10" t="s">
        <v>343</v>
      </c>
      <c r="D185" s="10">
        <v>1908</v>
      </c>
      <c r="E185" s="10"/>
      <c r="F185" s="10">
        <v>0</v>
      </c>
      <c r="G185" s="10" t="s">
        <v>31</v>
      </c>
      <c r="H185" s="20" t="s">
        <v>323</v>
      </c>
      <c r="I185" s="10" t="s">
        <v>307</v>
      </c>
      <c r="J185" s="10" t="s">
        <v>308</v>
      </c>
      <c r="K185" s="10" t="s">
        <v>314</v>
      </c>
      <c r="L185" s="20">
        <v>660000</v>
      </c>
      <c r="M185" s="10" t="s">
        <v>310</v>
      </c>
      <c r="N185" s="10">
        <v>5.6</v>
      </c>
      <c r="O185" s="10">
        <v>250</v>
      </c>
      <c r="P185" s="10">
        <v>0</v>
      </c>
      <c r="Q185" s="10">
        <v>65</v>
      </c>
      <c r="R185" s="36">
        <v>0.56742424242424205</v>
      </c>
      <c r="S185" s="37">
        <v>290.61136363636365</v>
      </c>
      <c r="T185" s="37">
        <v>230</v>
      </c>
      <c r="U185" s="37">
        <v>0</v>
      </c>
      <c r="V185" s="37">
        <v>60.611363636363649</v>
      </c>
      <c r="W185" s="37">
        <v>13.712288509700032</v>
      </c>
      <c r="X185" s="10"/>
    </row>
    <row r="186" spans="1:24">
      <c r="S186" s="35"/>
      <c r="T186" s="35"/>
      <c r="U186" s="35"/>
      <c r="V186" s="35"/>
      <c r="W186" s="35"/>
    </row>
    <row r="187" spans="1:24">
      <c r="S187" s="35"/>
      <c r="T187" s="35"/>
      <c r="U187" s="35"/>
      <c r="V187" s="35"/>
      <c r="W187" s="35"/>
    </row>
    <row r="188" spans="1:24">
      <c r="A188" s="15" t="s">
        <v>470</v>
      </c>
      <c r="S188" s="35"/>
      <c r="T188" s="35"/>
      <c r="U188" s="35"/>
      <c r="V188" s="35"/>
      <c r="W188" s="35"/>
    </row>
    <row r="189" spans="1:24" ht="13" thickBo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8"/>
      <c r="M189" s="5"/>
      <c r="N189" s="5"/>
      <c r="O189" s="5"/>
      <c r="P189" s="5"/>
      <c r="Q189" s="5"/>
      <c r="S189" s="35"/>
      <c r="T189" s="35"/>
      <c r="U189" s="35"/>
      <c r="V189" s="35"/>
      <c r="W189" s="35"/>
    </row>
    <row r="190" spans="1:24">
      <c r="A190" s="2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32" t="s">
        <v>471</v>
      </c>
      <c r="N190" s="6"/>
      <c r="O190" s="6"/>
      <c r="P190" s="6"/>
      <c r="Q190" s="6"/>
      <c r="R190" s="32" t="s">
        <v>472</v>
      </c>
      <c r="S190" s="38"/>
      <c r="T190" s="38"/>
      <c r="U190" s="38"/>
      <c r="V190" s="38" t="s">
        <v>472</v>
      </c>
      <c r="W190" s="38"/>
      <c r="X190" s="33"/>
    </row>
    <row r="191" spans="1:24">
      <c r="A191" s="7" t="s">
        <v>0</v>
      </c>
      <c r="B191" s="8" t="s">
        <v>1</v>
      </c>
      <c r="C191" s="8" t="s">
        <v>2</v>
      </c>
      <c r="D191" s="8" t="s">
        <v>3</v>
      </c>
      <c r="E191" s="8" t="s">
        <v>4</v>
      </c>
      <c r="F191" s="8" t="s">
        <v>5</v>
      </c>
      <c r="G191" s="8" t="s">
        <v>6</v>
      </c>
      <c r="H191" s="8" t="s">
        <v>7</v>
      </c>
      <c r="I191" s="8" t="s">
        <v>8</v>
      </c>
      <c r="J191" s="8" t="s">
        <v>9</v>
      </c>
      <c r="K191" s="8" t="s">
        <v>10</v>
      </c>
      <c r="L191" s="8" t="s">
        <v>475</v>
      </c>
      <c r="M191" s="8" t="s">
        <v>11</v>
      </c>
      <c r="N191" s="8" t="s">
        <v>12</v>
      </c>
      <c r="O191" s="8" t="s">
        <v>13</v>
      </c>
      <c r="P191" s="8" t="s">
        <v>14</v>
      </c>
      <c r="Q191" s="8" t="s">
        <v>15</v>
      </c>
      <c r="R191" s="16" t="s">
        <v>12</v>
      </c>
      <c r="S191" s="35" t="s">
        <v>11</v>
      </c>
      <c r="T191" s="35" t="s">
        <v>13</v>
      </c>
      <c r="U191" s="35" t="s">
        <v>14</v>
      </c>
      <c r="V191" s="35" t="s">
        <v>15</v>
      </c>
      <c r="W191" s="35" t="s">
        <v>474</v>
      </c>
      <c r="X191" s="16" t="s">
        <v>191</v>
      </c>
    </row>
    <row r="192" spans="1:24" ht="13" thickBot="1">
      <c r="A192" s="9" t="s">
        <v>16</v>
      </c>
      <c r="B192" s="10" t="s">
        <v>17</v>
      </c>
      <c r="C192" s="10" t="s">
        <v>18</v>
      </c>
      <c r="D192" s="10" t="s">
        <v>19</v>
      </c>
      <c r="E192" s="10" t="s">
        <v>18</v>
      </c>
      <c r="F192" s="10" t="s">
        <v>20</v>
      </c>
      <c r="G192" s="10"/>
      <c r="H192" s="10" t="s">
        <v>21</v>
      </c>
      <c r="I192" s="10"/>
      <c r="J192" s="10"/>
      <c r="K192" s="10" t="s">
        <v>22</v>
      </c>
      <c r="L192" s="10" t="s">
        <v>23</v>
      </c>
      <c r="M192" s="10" t="s">
        <v>24</v>
      </c>
      <c r="N192" s="10" t="s">
        <v>25</v>
      </c>
      <c r="O192" s="10" t="s">
        <v>26</v>
      </c>
      <c r="P192" s="10" t="s">
        <v>26</v>
      </c>
      <c r="Q192" s="10" t="s">
        <v>26</v>
      </c>
      <c r="R192" s="20" t="s">
        <v>25</v>
      </c>
      <c r="S192" s="37" t="s">
        <v>26</v>
      </c>
      <c r="T192" s="37" t="s">
        <v>26</v>
      </c>
      <c r="U192" s="37" t="s">
        <v>26</v>
      </c>
      <c r="V192" s="37" t="s">
        <v>26</v>
      </c>
      <c r="W192" s="37" t="s">
        <v>190</v>
      </c>
      <c r="X192" s="20"/>
    </row>
    <row r="193" spans="1:24">
      <c r="A193" s="1" t="s">
        <v>420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8"/>
      <c r="M193" s="5"/>
      <c r="N193" s="5"/>
      <c r="O193" s="5"/>
      <c r="P193" s="5"/>
      <c r="Q193" s="5"/>
      <c r="S193" s="35"/>
      <c r="T193" s="35"/>
      <c r="U193" s="35"/>
      <c r="V193" s="35"/>
      <c r="W193" s="35"/>
      <c r="X193" s="5"/>
    </row>
    <row r="194" spans="1:24">
      <c r="A194" s="1" t="s">
        <v>421</v>
      </c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8"/>
      <c r="M194" s="5"/>
      <c r="N194" s="5"/>
      <c r="O194" s="5"/>
      <c r="P194" s="5"/>
      <c r="Q194" s="5"/>
      <c r="S194" s="35"/>
      <c r="T194" s="35"/>
      <c r="U194" s="35"/>
      <c r="V194" s="35"/>
      <c r="W194" s="35"/>
      <c r="X194" s="5" t="s">
        <v>473</v>
      </c>
    </row>
    <row r="195" spans="1:24">
      <c r="A195" s="4" t="s">
        <v>422</v>
      </c>
      <c r="B195" s="5" t="s">
        <v>423</v>
      </c>
      <c r="C195" s="5" t="s">
        <v>424</v>
      </c>
      <c r="D195" s="5" t="s">
        <v>425</v>
      </c>
      <c r="E195" s="5"/>
      <c r="F195" s="5"/>
      <c r="G195" s="5"/>
      <c r="H195" s="5" t="s">
        <v>426</v>
      </c>
      <c r="I195" s="5" t="s">
        <v>33</v>
      </c>
      <c r="J195" s="5" t="s">
        <v>427</v>
      </c>
      <c r="K195" s="5"/>
      <c r="L195" s="5">
        <v>39</v>
      </c>
      <c r="M195" s="5">
        <v>1949</v>
      </c>
      <c r="N195" s="5">
        <v>4</v>
      </c>
      <c r="O195" s="5">
        <v>200</v>
      </c>
      <c r="P195" s="5">
        <v>200</v>
      </c>
      <c r="Q195" s="5">
        <f t="shared" ref="Q195:Q200" si="6">M195-O195-P195</f>
        <v>1549</v>
      </c>
      <c r="R195" s="16">
        <v>4</v>
      </c>
      <c r="S195" s="35">
        <v>1949</v>
      </c>
      <c r="T195" s="35">
        <v>200</v>
      </c>
      <c r="U195" s="35">
        <v>200</v>
      </c>
      <c r="V195" s="35">
        <v>1549</v>
      </c>
      <c r="W195" s="46">
        <v>250</v>
      </c>
      <c r="X195" s="5"/>
    </row>
    <row r="196" spans="1:24">
      <c r="A196" s="4" t="s">
        <v>428</v>
      </c>
      <c r="B196" s="5" t="s">
        <v>423</v>
      </c>
      <c r="C196" s="5" t="s">
        <v>424</v>
      </c>
      <c r="D196" s="5" t="s">
        <v>425</v>
      </c>
      <c r="E196" s="5"/>
      <c r="F196" s="5"/>
      <c r="G196" s="5"/>
      <c r="H196" s="5" t="s">
        <v>426</v>
      </c>
      <c r="I196" s="5" t="s">
        <v>429</v>
      </c>
      <c r="J196" s="5" t="s">
        <v>430</v>
      </c>
      <c r="K196" s="5"/>
      <c r="L196" s="5">
        <v>70</v>
      </c>
      <c r="M196" s="5">
        <v>1949</v>
      </c>
      <c r="N196" s="5">
        <v>4</v>
      </c>
      <c r="O196" s="5">
        <v>250</v>
      </c>
      <c r="P196" s="5">
        <v>200</v>
      </c>
      <c r="Q196" s="5">
        <f t="shared" si="6"/>
        <v>1499</v>
      </c>
      <c r="R196" s="16">
        <v>4</v>
      </c>
      <c r="S196" s="35">
        <v>1949</v>
      </c>
      <c r="T196" s="35">
        <v>250</v>
      </c>
      <c r="U196" s="35">
        <v>200</v>
      </c>
      <c r="V196" s="35">
        <v>1499</v>
      </c>
      <c r="W196" s="46">
        <v>180</v>
      </c>
      <c r="X196" s="5"/>
    </row>
    <row r="197" spans="1:24">
      <c r="A197" s="4" t="s">
        <v>431</v>
      </c>
      <c r="B197" s="5" t="s">
        <v>423</v>
      </c>
      <c r="C197" s="5" t="s">
        <v>424</v>
      </c>
      <c r="D197" s="5" t="s">
        <v>425</v>
      </c>
      <c r="E197" s="5"/>
      <c r="F197" s="5"/>
      <c r="G197" s="5"/>
      <c r="H197" s="5" t="s">
        <v>426</v>
      </c>
      <c r="I197" s="5" t="s">
        <v>33</v>
      </c>
      <c r="J197" s="5" t="s">
        <v>430</v>
      </c>
      <c r="K197" s="5"/>
      <c r="L197" s="5">
        <v>98</v>
      </c>
      <c r="M197" s="5">
        <v>1949</v>
      </c>
      <c r="N197" s="5">
        <v>4</v>
      </c>
      <c r="O197" s="5">
        <v>250</v>
      </c>
      <c r="P197" s="5">
        <v>200</v>
      </c>
      <c r="Q197" s="5">
        <f t="shared" si="6"/>
        <v>1499</v>
      </c>
      <c r="R197" s="16">
        <v>4</v>
      </c>
      <c r="S197" s="35">
        <v>1949</v>
      </c>
      <c r="T197" s="35">
        <v>250</v>
      </c>
      <c r="U197" s="35">
        <v>200</v>
      </c>
      <c r="V197" s="35">
        <v>1499</v>
      </c>
      <c r="W197" s="46">
        <v>170</v>
      </c>
      <c r="X197" s="5"/>
    </row>
    <row r="198" spans="1:24">
      <c r="A198" s="4" t="s">
        <v>432</v>
      </c>
      <c r="B198" s="5" t="s">
        <v>423</v>
      </c>
      <c r="C198" s="5" t="s">
        <v>424</v>
      </c>
      <c r="D198" s="5" t="s">
        <v>425</v>
      </c>
      <c r="E198" s="5"/>
      <c r="F198" s="5"/>
      <c r="G198" s="5"/>
      <c r="H198" s="5" t="s">
        <v>426</v>
      </c>
      <c r="I198" s="5" t="s">
        <v>33</v>
      </c>
      <c r="J198" s="5" t="s">
        <v>185</v>
      </c>
      <c r="K198" s="5"/>
      <c r="L198" s="5">
        <v>130</v>
      </c>
      <c r="M198" s="5">
        <v>1949</v>
      </c>
      <c r="N198" s="5">
        <v>4</v>
      </c>
      <c r="O198" s="5">
        <v>300</v>
      </c>
      <c r="P198" s="5">
        <v>200</v>
      </c>
      <c r="Q198" s="5">
        <f t="shared" si="6"/>
        <v>1449</v>
      </c>
      <c r="R198" s="16">
        <v>4</v>
      </c>
      <c r="S198" s="35">
        <v>1949</v>
      </c>
      <c r="T198" s="35">
        <v>300</v>
      </c>
      <c r="U198" s="35">
        <v>200</v>
      </c>
      <c r="V198" s="35">
        <v>1449</v>
      </c>
      <c r="W198" s="46">
        <v>140</v>
      </c>
      <c r="X198" s="5"/>
    </row>
    <row r="199" spans="1:24">
      <c r="A199" s="4" t="s">
        <v>433</v>
      </c>
      <c r="B199" s="5" t="s">
        <v>423</v>
      </c>
      <c r="C199" s="5" t="s">
        <v>424</v>
      </c>
      <c r="D199" s="5" t="s">
        <v>425</v>
      </c>
      <c r="E199" s="5"/>
      <c r="F199" s="5"/>
      <c r="G199" s="5"/>
      <c r="H199" s="5" t="s">
        <v>426</v>
      </c>
      <c r="I199" s="5" t="s">
        <v>170</v>
      </c>
      <c r="J199" s="5" t="s">
        <v>185</v>
      </c>
      <c r="K199" s="5"/>
      <c r="L199" s="5">
        <v>159</v>
      </c>
      <c r="M199" s="5">
        <v>1949</v>
      </c>
      <c r="N199" s="5">
        <v>4</v>
      </c>
      <c r="O199" s="5">
        <v>350</v>
      </c>
      <c r="P199" s="5">
        <v>200</v>
      </c>
      <c r="Q199" s="5">
        <f t="shared" si="6"/>
        <v>1399</v>
      </c>
      <c r="R199" s="16">
        <v>4</v>
      </c>
      <c r="S199" s="35">
        <v>1949</v>
      </c>
      <c r="T199" s="35">
        <v>350</v>
      </c>
      <c r="U199" s="35">
        <v>200</v>
      </c>
      <c r="V199" s="35">
        <v>1399</v>
      </c>
      <c r="W199" s="46">
        <v>120</v>
      </c>
      <c r="X199" s="5"/>
    </row>
    <row r="200" spans="1:24">
      <c r="A200" s="4" t="s">
        <v>434</v>
      </c>
      <c r="B200" s="5" t="s">
        <v>423</v>
      </c>
      <c r="C200" s="5" t="s">
        <v>424</v>
      </c>
      <c r="D200" s="5" t="s">
        <v>425</v>
      </c>
      <c r="E200" s="5"/>
      <c r="F200" s="5"/>
      <c r="G200" s="5"/>
      <c r="H200" s="5" t="s">
        <v>426</v>
      </c>
      <c r="I200" s="5" t="s">
        <v>435</v>
      </c>
      <c r="J200" s="5" t="s">
        <v>436</v>
      </c>
      <c r="K200" s="5"/>
      <c r="L200" s="5">
        <v>183</v>
      </c>
      <c r="M200" s="5">
        <v>1949</v>
      </c>
      <c r="N200" s="5">
        <v>4</v>
      </c>
      <c r="O200" s="5">
        <v>550</v>
      </c>
      <c r="P200" s="5">
        <v>100</v>
      </c>
      <c r="Q200" s="5">
        <f t="shared" si="6"/>
        <v>1299</v>
      </c>
      <c r="R200" s="16">
        <v>4</v>
      </c>
      <c r="S200" s="35">
        <v>1949</v>
      </c>
      <c r="T200" s="35">
        <v>550</v>
      </c>
      <c r="U200" s="35">
        <v>100</v>
      </c>
      <c r="V200" s="35">
        <v>1299</v>
      </c>
      <c r="W200" s="46">
        <v>110</v>
      </c>
      <c r="X200" s="5"/>
    </row>
    <row r="201" spans="1:24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8"/>
      <c r="M201" s="5"/>
      <c r="N201" s="5"/>
      <c r="O201" s="5"/>
      <c r="P201" s="5"/>
      <c r="Q201" s="5"/>
      <c r="S201" s="35"/>
      <c r="T201" s="35"/>
      <c r="U201" s="35"/>
      <c r="V201" s="35"/>
      <c r="W201" s="47"/>
      <c r="X201" s="5"/>
    </row>
    <row r="202" spans="1:24">
      <c r="A202" s="2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S202" s="35"/>
      <c r="T202" s="35"/>
      <c r="U202" s="35"/>
      <c r="V202" s="35"/>
      <c r="W202" s="47"/>
      <c r="X202" s="5"/>
    </row>
    <row r="203" spans="1:24">
      <c r="A203" s="26" t="s">
        <v>437</v>
      </c>
      <c r="B203" s="8"/>
      <c r="C203" s="5"/>
      <c r="D203" s="5"/>
      <c r="E203" s="5"/>
      <c r="F203" s="5"/>
      <c r="G203" s="5"/>
      <c r="H203" s="5"/>
      <c r="I203" s="5"/>
      <c r="J203" s="5"/>
      <c r="K203" s="5"/>
      <c r="L203" s="8"/>
      <c r="M203" s="5"/>
      <c r="N203" s="5"/>
      <c r="O203" s="5"/>
      <c r="P203" s="5"/>
      <c r="Q203" s="5"/>
      <c r="S203" s="35"/>
      <c r="T203" s="35"/>
      <c r="U203" s="35"/>
      <c r="V203" s="35"/>
      <c r="W203" s="47"/>
      <c r="X203" s="5"/>
    </row>
    <row r="204" spans="1:24">
      <c r="A204" s="5" t="s">
        <v>438</v>
      </c>
      <c r="B204" s="5" t="s">
        <v>439</v>
      </c>
      <c r="C204" s="5" t="s">
        <v>440</v>
      </c>
      <c r="D204" s="5">
        <v>3670</v>
      </c>
      <c r="E204" s="5"/>
      <c r="F204" s="5"/>
      <c r="G204" s="5"/>
      <c r="H204" s="5" t="s">
        <v>441</v>
      </c>
      <c r="I204" s="5" t="s">
        <v>442</v>
      </c>
      <c r="J204" s="5" t="s">
        <v>443</v>
      </c>
      <c r="K204" s="5"/>
      <c r="L204" s="29">
        <f>(19250+18587)/2</f>
        <v>18918.5</v>
      </c>
      <c r="M204" s="5">
        <v>1500</v>
      </c>
      <c r="N204" s="30">
        <f>12-((D204-3444)*0.65/100)</f>
        <v>10.531000000000001</v>
      </c>
      <c r="O204" s="29">
        <v>350</v>
      </c>
      <c r="P204" s="29">
        <v>100</v>
      </c>
      <c r="Q204" s="5">
        <f t="shared" ref="Q204:Q219" si="7">M204-O204-P204</f>
        <v>1050</v>
      </c>
      <c r="R204" s="34">
        <v>9.4783684210526307</v>
      </c>
      <c r="S204" s="35">
        <v>1476.3157894736842</v>
      </c>
      <c r="T204" s="35">
        <v>350</v>
      </c>
      <c r="U204" s="35">
        <v>100</v>
      </c>
      <c r="V204" s="35">
        <v>1026.3157894736842</v>
      </c>
      <c r="W204" s="46">
        <v>50</v>
      </c>
      <c r="X204" s="5" t="s">
        <v>482</v>
      </c>
    </row>
    <row r="205" spans="1:24">
      <c r="A205" s="5" t="s">
        <v>444</v>
      </c>
      <c r="B205" s="5" t="s">
        <v>439</v>
      </c>
      <c r="C205" s="5" t="s">
        <v>440</v>
      </c>
      <c r="D205" s="5">
        <v>3675</v>
      </c>
      <c r="E205" s="5"/>
      <c r="F205" s="5"/>
      <c r="G205" s="5"/>
      <c r="H205" s="5" t="s">
        <v>441</v>
      </c>
      <c r="I205" s="5" t="s">
        <v>442</v>
      </c>
      <c r="J205" s="5" t="s">
        <v>443</v>
      </c>
      <c r="K205" s="5"/>
      <c r="L205" s="29">
        <f>(19250+18587)/2</f>
        <v>18918.5</v>
      </c>
      <c r="M205" s="5">
        <v>1500</v>
      </c>
      <c r="N205" s="30">
        <f>12-((D205-3444)*0.65/100)</f>
        <v>10.4985</v>
      </c>
      <c r="O205" s="29">
        <v>350</v>
      </c>
      <c r="P205" s="29">
        <v>100</v>
      </c>
      <c r="Q205" s="5">
        <f t="shared" si="7"/>
        <v>1050</v>
      </c>
      <c r="R205" s="34">
        <v>9.4458684210526318</v>
      </c>
      <c r="S205" s="35">
        <v>1476.3157894736842</v>
      </c>
      <c r="T205" s="35">
        <v>350</v>
      </c>
      <c r="U205" s="35">
        <v>100</v>
      </c>
      <c r="V205" s="35">
        <v>1026.3157894736842</v>
      </c>
      <c r="W205" s="46">
        <v>50</v>
      </c>
      <c r="X205" s="5"/>
    </row>
    <row r="206" spans="1:24">
      <c r="A206" s="5" t="s">
        <v>445</v>
      </c>
      <c r="B206" s="5" t="s">
        <v>439</v>
      </c>
      <c r="C206" s="5" t="s">
        <v>440</v>
      </c>
      <c r="D206" s="5">
        <v>4030</v>
      </c>
      <c r="E206" s="5"/>
      <c r="F206" s="5"/>
      <c r="G206" s="5"/>
      <c r="H206" s="5" t="s">
        <v>441</v>
      </c>
      <c r="I206" s="5" t="s">
        <v>442</v>
      </c>
      <c r="J206" s="5" t="s">
        <v>443</v>
      </c>
      <c r="K206" s="5"/>
      <c r="L206" s="29">
        <f>(17600+16770)/2</f>
        <v>17185</v>
      </c>
      <c r="M206" s="5">
        <v>1500</v>
      </c>
      <c r="N206" s="30">
        <f>12-((D206-3444)*0.65/100)</f>
        <v>8.1909999999999989</v>
      </c>
      <c r="O206" s="29">
        <v>350</v>
      </c>
      <c r="P206" s="29">
        <v>100</v>
      </c>
      <c r="Q206" s="5">
        <f t="shared" si="7"/>
        <v>1050</v>
      </c>
      <c r="R206" s="34">
        <v>7.4072662538699676</v>
      </c>
      <c r="S206" s="35">
        <v>1420.5882352941176</v>
      </c>
      <c r="T206" s="35">
        <v>350</v>
      </c>
      <c r="U206" s="35">
        <v>100</v>
      </c>
      <c r="V206" s="35">
        <v>970.58823529411757</v>
      </c>
      <c r="W206" s="46">
        <v>50</v>
      </c>
      <c r="X206" s="5"/>
    </row>
    <row r="207" spans="1:24">
      <c r="A207" s="5" t="s">
        <v>446</v>
      </c>
      <c r="B207" s="5" t="s">
        <v>439</v>
      </c>
      <c r="C207" s="5" t="s">
        <v>440</v>
      </c>
      <c r="D207" s="5">
        <v>4110</v>
      </c>
      <c r="E207" s="5"/>
      <c r="F207" s="5"/>
      <c r="G207" s="5"/>
      <c r="H207" s="5" t="s">
        <v>441</v>
      </c>
      <c r="I207" s="5" t="s">
        <v>442</v>
      </c>
      <c r="J207" s="5" t="s">
        <v>443</v>
      </c>
      <c r="K207" s="5"/>
      <c r="L207" s="29">
        <v>12250</v>
      </c>
      <c r="M207" s="5">
        <v>1500</v>
      </c>
      <c r="N207" s="30">
        <f t="shared" ref="N207:N220" si="8">12-((D207-3444)*0.65/100)</f>
        <v>7.6709999999999994</v>
      </c>
      <c r="O207" s="29">
        <v>350</v>
      </c>
      <c r="P207" s="29">
        <v>100</v>
      </c>
      <c r="Q207" s="5">
        <f t="shared" si="7"/>
        <v>1050</v>
      </c>
      <c r="R207" s="34">
        <v>7.6709999999999994</v>
      </c>
      <c r="S207" s="35">
        <v>1200</v>
      </c>
      <c r="T207" s="35">
        <v>350</v>
      </c>
      <c r="U207" s="35">
        <v>100</v>
      </c>
      <c r="V207" s="35">
        <v>750</v>
      </c>
      <c r="W207" s="46">
        <v>50</v>
      </c>
      <c r="X207" s="5"/>
    </row>
    <row r="208" spans="1:24">
      <c r="A208" s="5" t="s">
        <v>447</v>
      </c>
      <c r="B208" s="5" t="s">
        <v>439</v>
      </c>
      <c r="C208" s="5" t="s">
        <v>440</v>
      </c>
      <c r="D208" s="5">
        <v>4500</v>
      </c>
      <c r="E208" s="5"/>
      <c r="F208" s="5"/>
      <c r="G208" s="5"/>
      <c r="H208" s="5" t="s">
        <v>441</v>
      </c>
      <c r="I208" s="5" t="s">
        <v>442</v>
      </c>
      <c r="J208" s="5" t="s">
        <v>443</v>
      </c>
      <c r="K208" s="5"/>
      <c r="L208" s="29">
        <f>(48585+43195)/2</f>
        <v>45890</v>
      </c>
      <c r="M208" s="5">
        <v>1500</v>
      </c>
      <c r="N208" s="30">
        <f t="shared" si="8"/>
        <v>5.1360000000000001</v>
      </c>
      <c r="O208" s="29">
        <v>350</v>
      </c>
      <c r="P208" s="29">
        <v>100</v>
      </c>
      <c r="Q208" s="5">
        <f t="shared" si="7"/>
        <v>1050</v>
      </c>
      <c r="R208" s="34">
        <v>2.3533913043478263</v>
      </c>
      <c r="S208" s="35">
        <v>1500</v>
      </c>
      <c r="T208" s="35">
        <v>350</v>
      </c>
      <c r="U208" s="35">
        <v>100</v>
      </c>
      <c r="V208" s="35">
        <v>1050</v>
      </c>
      <c r="W208" s="46">
        <v>50</v>
      </c>
      <c r="X208" s="5"/>
    </row>
    <row r="209" spans="1:24">
      <c r="A209" s="5" t="s">
        <v>448</v>
      </c>
      <c r="B209" s="5" t="s">
        <v>439</v>
      </c>
      <c r="C209" s="5" t="s">
        <v>440</v>
      </c>
      <c r="D209" s="5">
        <v>4450</v>
      </c>
      <c r="E209" s="5"/>
      <c r="F209" s="5"/>
      <c r="G209" s="5"/>
      <c r="H209" s="5" t="s">
        <v>441</v>
      </c>
      <c r="I209" s="5" t="s">
        <v>442</v>
      </c>
      <c r="J209" s="5" t="s">
        <v>443</v>
      </c>
      <c r="K209" s="5"/>
      <c r="L209" s="29">
        <f>(17435+16711)/2</f>
        <v>17073</v>
      </c>
      <c r="M209" s="5">
        <v>1500</v>
      </c>
      <c r="N209" s="30">
        <f t="shared" si="8"/>
        <v>5.4610000000000003</v>
      </c>
      <c r="O209" s="29">
        <v>350</v>
      </c>
      <c r="P209" s="29">
        <v>100</v>
      </c>
      <c r="Q209" s="5">
        <f t="shared" si="7"/>
        <v>1050</v>
      </c>
      <c r="R209" s="34">
        <v>4.727978328173374</v>
      </c>
      <c r="S209" s="35">
        <v>1420.5882352941176</v>
      </c>
      <c r="T209" s="35">
        <v>350</v>
      </c>
      <c r="U209" s="35">
        <v>100</v>
      </c>
      <c r="V209" s="35">
        <v>970.58823529411757</v>
      </c>
      <c r="W209" s="46">
        <v>50</v>
      </c>
      <c r="X209" s="5"/>
    </row>
    <row r="210" spans="1:24">
      <c r="A210" s="5" t="s">
        <v>449</v>
      </c>
      <c r="B210" s="5" t="s">
        <v>439</v>
      </c>
      <c r="C210" s="5" t="s">
        <v>440</v>
      </c>
      <c r="D210" s="5">
        <v>4355</v>
      </c>
      <c r="E210" s="5"/>
      <c r="F210" s="5"/>
      <c r="G210" s="5"/>
      <c r="H210" s="5" t="s">
        <v>441</v>
      </c>
      <c r="I210" s="5" t="s">
        <v>442</v>
      </c>
      <c r="J210" s="5" t="s">
        <v>443</v>
      </c>
      <c r="K210" s="5"/>
      <c r="L210" s="29">
        <f>(17435+16711)/2</f>
        <v>17073</v>
      </c>
      <c r="M210" s="5">
        <v>1500</v>
      </c>
      <c r="N210" s="30">
        <f t="shared" si="8"/>
        <v>6.0785</v>
      </c>
      <c r="O210" s="29">
        <v>350</v>
      </c>
      <c r="P210" s="29">
        <v>100</v>
      </c>
      <c r="Q210" s="5">
        <f t="shared" si="7"/>
        <v>1050</v>
      </c>
      <c r="R210" s="34">
        <v>5.3340077399380803</v>
      </c>
      <c r="S210" s="35">
        <v>1420.5882352941176</v>
      </c>
      <c r="T210" s="35">
        <v>350</v>
      </c>
      <c r="U210" s="35">
        <v>100</v>
      </c>
      <c r="V210" s="35">
        <v>970.58823529411757</v>
      </c>
      <c r="W210" s="46">
        <v>50</v>
      </c>
      <c r="X210" s="5"/>
    </row>
    <row r="211" spans="1:24">
      <c r="A211" s="5" t="s">
        <v>450</v>
      </c>
      <c r="B211" s="5" t="s">
        <v>439</v>
      </c>
      <c r="C211" s="5" t="s">
        <v>440</v>
      </c>
      <c r="D211" s="5">
        <v>4370</v>
      </c>
      <c r="E211" s="5"/>
      <c r="F211" s="5"/>
      <c r="G211" s="5"/>
      <c r="H211" s="5" t="s">
        <v>441</v>
      </c>
      <c r="I211" s="5" t="s">
        <v>442</v>
      </c>
      <c r="J211" s="5" t="s">
        <v>443</v>
      </c>
      <c r="K211" s="5"/>
      <c r="L211" s="29">
        <f>(17435+16711)/2</f>
        <v>17073</v>
      </c>
      <c r="M211" s="5">
        <v>1500</v>
      </c>
      <c r="N211" s="30">
        <f t="shared" si="8"/>
        <v>5.9809999999999999</v>
      </c>
      <c r="O211" s="29">
        <v>350</v>
      </c>
      <c r="P211" s="29">
        <v>100</v>
      </c>
      <c r="Q211" s="5">
        <f t="shared" si="7"/>
        <v>1050</v>
      </c>
      <c r="R211" s="34">
        <v>5.2383188854489164</v>
      </c>
      <c r="S211" s="35">
        <v>1420.5882352941176</v>
      </c>
      <c r="T211" s="35">
        <v>350</v>
      </c>
      <c r="U211" s="35">
        <v>100</v>
      </c>
      <c r="V211" s="35">
        <v>970.58823529411757</v>
      </c>
      <c r="W211" s="46">
        <v>50</v>
      </c>
      <c r="X211" s="5"/>
    </row>
    <row r="212" spans="1:24">
      <c r="A212" s="5" t="s">
        <v>451</v>
      </c>
      <c r="B212" s="5" t="s">
        <v>439</v>
      </c>
      <c r="C212" s="5" t="s">
        <v>440</v>
      </c>
      <c r="D212" s="5">
        <v>4385</v>
      </c>
      <c r="E212" s="5"/>
      <c r="F212" s="5"/>
      <c r="G212" s="5"/>
      <c r="H212" s="5" t="s">
        <v>441</v>
      </c>
      <c r="I212" s="5" t="s">
        <v>442</v>
      </c>
      <c r="J212" s="5" t="s">
        <v>443</v>
      </c>
      <c r="K212" s="5"/>
      <c r="L212" s="29">
        <f>(3160+2779)/2</f>
        <v>2969.5</v>
      </c>
      <c r="M212" s="5">
        <v>1500</v>
      </c>
      <c r="N212" s="30">
        <f t="shared" si="8"/>
        <v>5.8835000000000006</v>
      </c>
      <c r="O212" s="29">
        <v>350</v>
      </c>
      <c r="P212" s="29">
        <v>100</v>
      </c>
      <c r="Q212" s="5">
        <f t="shared" si="7"/>
        <v>1050</v>
      </c>
      <c r="R212" s="34">
        <v>5.8835000000000006</v>
      </c>
      <c r="S212" s="35">
        <v>1500</v>
      </c>
      <c r="T212" s="35">
        <v>350</v>
      </c>
      <c r="U212" s="35">
        <v>100</v>
      </c>
      <c r="V212" s="35">
        <v>1050</v>
      </c>
      <c r="W212" s="46">
        <v>120</v>
      </c>
      <c r="X212" s="5"/>
    </row>
    <row r="213" spans="1:24">
      <c r="A213" s="5" t="s">
        <v>452</v>
      </c>
      <c r="B213" s="5" t="s">
        <v>439</v>
      </c>
      <c r="C213" s="5" t="s">
        <v>440</v>
      </c>
      <c r="D213" s="5">
        <v>4400</v>
      </c>
      <c r="E213" s="5"/>
      <c r="F213" s="5"/>
      <c r="G213" s="5"/>
      <c r="H213" s="5" t="s">
        <v>441</v>
      </c>
      <c r="I213" s="5" t="s">
        <v>442</v>
      </c>
      <c r="J213" s="5" t="s">
        <v>443</v>
      </c>
      <c r="K213" s="5"/>
      <c r="L213" s="29">
        <f>(3160+2779)/2</f>
        <v>2969.5</v>
      </c>
      <c r="M213" s="5">
        <v>1500</v>
      </c>
      <c r="N213" s="30">
        <f t="shared" si="8"/>
        <v>5.7860000000000005</v>
      </c>
      <c r="O213" s="29">
        <v>350</v>
      </c>
      <c r="P213" s="29">
        <v>100</v>
      </c>
      <c r="Q213" s="5">
        <f t="shared" si="7"/>
        <v>1050</v>
      </c>
      <c r="R213" s="34">
        <v>5.7860000000000005</v>
      </c>
      <c r="S213" s="35">
        <v>1500</v>
      </c>
      <c r="T213" s="35">
        <v>350</v>
      </c>
      <c r="U213" s="35">
        <v>100</v>
      </c>
      <c r="V213" s="35">
        <v>1050</v>
      </c>
      <c r="W213" s="46">
        <v>120</v>
      </c>
      <c r="X213" s="5"/>
    </row>
    <row r="214" spans="1:24">
      <c r="A214" s="5" t="s">
        <v>453</v>
      </c>
      <c r="B214" s="5" t="s">
        <v>439</v>
      </c>
      <c r="C214" s="5" t="s">
        <v>440</v>
      </c>
      <c r="D214" s="5">
        <v>4420</v>
      </c>
      <c r="E214" s="5"/>
      <c r="F214" s="5"/>
      <c r="G214" s="5"/>
      <c r="H214" s="5" t="s">
        <v>441</v>
      </c>
      <c r="I214" s="5" t="s">
        <v>442</v>
      </c>
      <c r="J214" s="5" t="s">
        <v>443</v>
      </c>
      <c r="K214" s="5"/>
      <c r="L214" s="29">
        <f>(3160+2779)/2</f>
        <v>2969.5</v>
      </c>
      <c r="M214" s="5">
        <v>1500</v>
      </c>
      <c r="N214" s="30">
        <f t="shared" si="8"/>
        <v>5.6560000000000006</v>
      </c>
      <c r="O214" s="29">
        <v>350</v>
      </c>
      <c r="P214" s="29">
        <v>100</v>
      </c>
      <c r="Q214" s="5">
        <f t="shared" si="7"/>
        <v>1050</v>
      </c>
      <c r="R214" s="34">
        <v>5.6560000000000006</v>
      </c>
      <c r="S214" s="35">
        <v>1500</v>
      </c>
      <c r="T214" s="35">
        <v>350</v>
      </c>
      <c r="U214" s="35">
        <v>100</v>
      </c>
      <c r="V214" s="35">
        <v>1050</v>
      </c>
      <c r="W214" s="46">
        <v>100</v>
      </c>
      <c r="X214" s="5"/>
    </row>
    <row r="215" spans="1:24">
      <c r="A215" s="5" t="s">
        <v>454</v>
      </c>
      <c r="B215" s="5" t="s">
        <v>439</v>
      </c>
      <c r="C215" s="5" t="s">
        <v>440</v>
      </c>
      <c r="D215" s="5">
        <v>4450</v>
      </c>
      <c r="E215" s="5"/>
      <c r="F215" s="5"/>
      <c r="G215" s="5"/>
      <c r="H215" s="5" t="s">
        <v>441</v>
      </c>
      <c r="I215" s="5" t="s">
        <v>455</v>
      </c>
      <c r="J215" s="5" t="s">
        <v>443</v>
      </c>
      <c r="K215" s="5"/>
      <c r="L215" s="29">
        <f>(492+303)/2</f>
        <v>397.5</v>
      </c>
      <c r="M215" s="5">
        <v>1500</v>
      </c>
      <c r="N215" s="30">
        <f t="shared" si="8"/>
        <v>5.4610000000000003</v>
      </c>
      <c r="O215" s="29">
        <v>350</v>
      </c>
      <c r="P215" s="29">
        <v>100</v>
      </c>
      <c r="Q215" s="5">
        <f t="shared" si="7"/>
        <v>1050</v>
      </c>
      <c r="R215" s="34">
        <v>5.4610000000000003</v>
      </c>
      <c r="S215" s="35">
        <v>1500</v>
      </c>
      <c r="T215" s="35">
        <v>350</v>
      </c>
      <c r="U215" s="35">
        <v>100</v>
      </c>
      <c r="V215" s="35">
        <v>1050</v>
      </c>
      <c r="W215" s="46">
        <v>140</v>
      </c>
      <c r="X215" s="5"/>
    </row>
    <row r="216" spans="1:24">
      <c r="A216" s="5" t="s">
        <v>456</v>
      </c>
      <c r="B216" s="5" t="s">
        <v>439</v>
      </c>
      <c r="C216" s="5" t="s">
        <v>440</v>
      </c>
      <c r="D216" s="5">
        <v>4010</v>
      </c>
      <c r="E216" s="5"/>
      <c r="F216" s="5"/>
      <c r="G216" s="5"/>
      <c r="H216" s="5" t="s">
        <v>441</v>
      </c>
      <c r="I216" s="5" t="s">
        <v>442</v>
      </c>
      <c r="J216" s="5" t="s">
        <v>443</v>
      </c>
      <c r="K216" s="5"/>
      <c r="L216" s="29">
        <f>(19250+18587)/2</f>
        <v>18918.5</v>
      </c>
      <c r="M216" s="5">
        <v>1500</v>
      </c>
      <c r="N216" s="30">
        <f t="shared" si="8"/>
        <v>8.3209999999999997</v>
      </c>
      <c r="O216" s="29">
        <v>350</v>
      </c>
      <c r="P216" s="29">
        <v>100</v>
      </c>
      <c r="Q216" s="5">
        <f t="shared" si="7"/>
        <v>1050</v>
      </c>
      <c r="R216" s="34">
        <v>7.2683684210526307</v>
      </c>
      <c r="S216" s="35">
        <v>1476.3157894736842</v>
      </c>
      <c r="T216" s="35">
        <v>350</v>
      </c>
      <c r="U216" s="35">
        <v>100</v>
      </c>
      <c r="V216" s="35">
        <v>1026.3157894736842</v>
      </c>
      <c r="W216" s="46">
        <v>50</v>
      </c>
      <c r="X216" s="5"/>
    </row>
    <row r="217" spans="1:24">
      <c r="A217" s="5" t="s">
        <v>457</v>
      </c>
      <c r="B217" s="5" t="s">
        <v>439</v>
      </c>
      <c r="C217" s="5" t="s">
        <v>440</v>
      </c>
      <c r="D217" s="5">
        <v>4670</v>
      </c>
      <c r="E217" s="5"/>
      <c r="F217" s="5"/>
      <c r="G217" s="5"/>
      <c r="H217" s="5" t="s">
        <v>441</v>
      </c>
      <c r="I217" s="5" t="s">
        <v>442</v>
      </c>
      <c r="J217" s="5" t="s">
        <v>443</v>
      </c>
      <c r="K217" s="5"/>
      <c r="L217" s="29">
        <v>25460</v>
      </c>
      <c r="M217" s="5">
        <v>1500</v>
      </c>
      <c r="N217" s="30">
        <f t="shared" si="8"/>
        <v>4.0310000000000006</v>
      </c>
      <c r="O217" s="29">
        <v>350</v>
      </c>
      <c r="P217" s="29">
        <v>100</v>
      </c>
      <c r="Q217" s="5">
        <f t="shared" si="7"/>
        <v>1050</v>
      </c>
      <c r="R217" s="34">
        <v>2.2710000000000008</v>
      </c>
      <c r="S217" s="35">
        <v>1374</v>
      </c>
      <c r="T217" s="35">
        <v>350</v>
      </c>
      <c r="U217" s="35">
        <v>100</v>
      </c>
      <c r="V217" s="35">
        <v>924</v>
      </c>
      <c r="W217" s="46">
        <v>50</v>
      </c>
      <c r="X217" s="5"/>
    </row>
    <row r="218" spans="1:24">
      <c r="A218" s="5" t="s">
        <v>458</v>
      </c>
      <c r="B218" s="5" t="s">
        <v>439</v>
      </c>
      <c r="C218" s="5" t="s">
        <v>440</v>
      </c>
      <c r="D218" s="5">
        <v>4655</v>
      </c>
      <c r="E218" s="5"/>
      <c r="F218" s="5"/>
      <c r="G218" s="5"/>
      <c r="H218" s="5" t="s">
        <v>441</v>
      </c>
      <c r="I218" s="5" t="s">
        <v>442</v>
      </c>
      <c r="J218" s="5" t="s">
        <v>443</v>
      </c>
      <c r="K218" s="5"/>
      <c r="L218" s="29">
        <v>17554</v>
      </c>
      <c r="M218" s="5">
        <v>1500</v>
      </c>
      <c r="N218" s="30">
        <f t="shared" si="8"/>
        <v>4.1284999999999998</v>
      </c>
      <c r="O218" s="29">
        <v>350</v>
      </c>
      <c r="P218" s="29">
        <v>100</v>
      </c>
      <c r="Q218" s="5">
        <f t="shared" si="7"/>
        <v>1050</v>
      </c>
      <c r="R218" s="34">
        <v>3.2381081871345025</v>
      </c>
      <c r="S218" s="35">
        <v>1450</v>
      </c>
      <c r="T218" s="35">
        <v>350</v>
      </c>
      <c r="U218" s="35">
        <v>100</v>
      </c>
      <c r="V218" s="35">
        <v>1000</v>
      </c>
      <c r="W218" s="46">
        <v>50</v>
      </c>
      <c r="X218" s="5"/>
    </row>
    <row r="219" spans="1:24">
      <c r="A219" s="5" t="s">
        <v>459</v>
      </c>
      <c r="B219" s="5" t="s">
        <v>439</v>
      </c>
      <c r="C219" s="5" t="s">
        <v>440</v>
      </c>
      <c r="D219" s="5">
        <v>4745</v>
      </c>
      <c r="E219" s="5"/>
      <c r="F219" s="5"/>
      <c r="G219" s="5"/>
      <c r="H219" s="5" t="s">
        <v>441</v>
      </c>
      <c r="I219" s="5" t="s">
        <v>442</v>
      </c>
      <c r="J219" s="5" t="s">
        <v>443</v>
      </c>
      <c r="K219" s="5"/>
      <c r="L219" s="29">
        <f>(14981+13780)/2</f>
        <v>14380.5</v>
      </c>
      <c r="M219" s="5">
        <v>1500</v>
      </c>
      <c r="N219" s="30">
        <f t="shared" si="8"/>
        <v>3.5434999999999999</v>
      </c>
      <c r="O219" s="29">
        <v>350</v>
      </c>
      <c r="P219" s="29">
        <v>100</v>
      </c>
      <c r="Q219" s="5">
        <f t="shared" si="7"/>
        <v>1050</v>
      </c>
      <c r="R219" s="34">
        <v>3.5434999999999999</v>
      </c>
      <c r="S219" s="35">
        <v>1307.1428571428571</v>
      </c>
      <c r="T219" s="35">
        <v>350</v>
      </c>
      <c r="U219" s="35">
        <v>100</v>
      </c>
      <c r="V219" s="35">
        <v>857.14285714285711</v>
      </c>
      <c r="W219" s="46">
        <v>50</v>
      </c>
      <c r="X219" s="5"/>
    </row>
    <row r="220" spans="1:24" ht="13" thickBot="1">
      <c r="A220" s="10" t="s">
        <v>460</v>
      </c>
      <c r="B220" s="10" t="s">
        <v>439</v>
      </c>
      <c r="C220" s="10" t="s">
        <v>440</v>
      </c>
      <c r="D220" s="10">
        <v>4940</v>
      </c>
      <c r="E220" s="10"/>
      <c r="F220" s="10"/>
      <c r="G220" s="10"/>
      <c r="H220" s="10" t="s">
        <v>441</v>
      </c>
      <c r="I220" s="10" t="s">
        <v>442</v>
      </c>
      <c r="J220" s="10" t="s">
        <v>443</v>
      </c>
      <c r="K220" s="10"/>
      <c r="L220" s="21">
        <f>(12931+12596)/2</f>
        <v>12763.5</v>
      </c>
      <c r="M220" s="10">
        <v>1500</v>
      </c>
      <c r="N220" s="31">
        <f t="shared" si="8"/>
        <v>2.2759999999999998</v>
      </c>
      <c r="O220" s="21">
        <v>350</v>
      </c>
      <c r="P220" s="21">
        <v>100</v>
      </c>
      <c r="Q220" s="21">
        <f>M220-O220-P220</f>
        <v>1050</v>
      </c>
      <c r="R220" s="36">
        <v>2.2759999999999998</v>
      </c>
      <c r="S220" s="37">
        <v>1200</v>
      </c>
      <c r="T220" s="37">
        <v>350</v>
      </c>
      <c r="U220" s="37">
        <v>100</v>
      </c>
      <c r="V220" s="37">
        <v>750</v>
      </c>
      <c r="W220" s="37">
        <v>50</v>
      </c>
      <c r="X220" s="1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Egli</dc:creator>
  <cp:lastModifiedBy>Markus Egli</cp:lastModifiedBy>
  <dcterms:created xsi:type="dcterms:W3CDTF">2018-05-03T10:49:56Z</dcterms:created>
  <dcterms:modified xsi:type="dcterms:W3CDTF">2018-08-06T12:33:15Z</dcterms:modified>
</cp:coreProperties>
</file>