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ser\grinsvenvh\MAP2019\Duurzame landbouw\Frontier article efficiency\"/>
    </mc:Choice>
  </mc:AlternateContent>
  <xr:revisionPtr revIDLastSave="0" documentId="8_{68DFAFA4-F476-41FA-91C7-E85C2BE13744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Ware potato" sheetId="1" r:id="rId1"/>
    <sheet name="Wheat" sheetId="2" r:id="rId2"/>
    <sheet name="Fresh tomato" sheetId="3" r:id="rId3"/>
    <sheet name="Pig" sheetId="4" r:id="rId4"/>
    <sheet name="Broiler" sheetId="5" r:id="rId5"/>
    <sheet name="Dairy" sheetId="6" r:id="rId6"/>
  </sheets>
  <definedNames>
    <definedName name="_Ref507681109" localSheetId="5">Dairy!#REF!</definedName>
    <definedName name="_Ref507683267" localSheetId="4">Broiler!#REF!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E26" i="3"/>
  <c r="E27" i="3"/>
  <c r="E29" i="3"/>
  <c r="L48" i="4" l="1"/>
  <c r="L47" i="4"/>
  <c r="L46" i="4"/>
  <c r="L45" i="4"/>
  <c r="L44" i="4"/>
  <c r="L43" i="4"/>
  <c r="K48" i="4"/>
  <c r="K47" i="4"/>
  <c r="K46" i="4"/>
  <c r="K45" i="4"/>
  <c r="K43" i="4"/>
  <c r="K44" i="4"/>
  <c r="L40" i="6"/>
  <c r="L39" i="6"/>
  <c r="L38" i="6"/>
  <c r="L37" i="6"/>
  <c r="K41" i="6"/>
  <c r="L41" i="6" s="1"/>
  <c r="K40" i="6"/>
  <c r="K39" i="6"/>
  <c r="K38" i="6"/>
  <c r="K37" i="6"/>
  <c r="K36" i="6"/>
  <c r="L36" i="6" s="1"/>
  <c r="L35" i="5" l="1"/>
  <c r="K35" i="5"/>
  <c r="L34" i="5"/>
  <c r="K34" i="5"/>
  <c r="L33" i="5"/>
  <c r="K33" i="5"/>
  <c r="H32" i="4" l="1"/>
  <c r="C32" i="4"/>
  <c r="C39" i="4"/>
  <c r="N6" i="3"/>
  <c r="N5" i="3"/>
  <c r="N4" i="3"/>
  <c r="N7" i="3"/>
  <c r="G6" i="3"/>
  <c r="G5" i="3"/>
  <c r="G4" i="3"/>
  <c r="G7" i="3"/>
  <c r="J40" i="5" l="1"/>
  <c r="J39" i="5"/>
  <c r="K48" i="5"/>
  <c r="K47" i="5"/>
  <c r="K46" i="5"/>
  <c r="K45" i="5"/>
  <c r="K44" i="5"/>
  <c r="K43" i="5"/>
  <c r="K42" i="5"/>
  <c r="K41" i="5"/>
  <c r="K39" i="5" l="1"/>
  <c r="K40" i="5"/>
  <c r="G25" i="6"/>
  <c r="F25" i="6"/>
  <c r="E25" i="6"/>
  <c r="D25" i="6"/>
  <c r="C25" i="6"/>
  <c r="H32" i="6"/>
  <c r="G32" i="6"/>
  <c r="F32" i="6"/>
  <c r="E32" i="6"/>
  <c r="D32" i="6"/>
  <c r="C32" i="6"/>
  <c r="H39" i="4"/>
  <c r="G39" i="4"/>
  <c r="F39" i="4"/>
  <c r="E39" i="4"/>
  <c r="D39" i="4"/>
  <c r="J35" i="5"/>
  <c r="I35" i="5"/>
  <c r="H35" i="5"/>
  <c r="G35" i="5"/>
  <c r="F35" i="5"/>
  <c r="E35" i="5"/>
  <c r="D35" i="5"/>
  <c r="C35" i="5"/>
  <c r="G36" i="2"/>
  <c r="G33" i="2"/>
  <c r="G35" i="2"/>
  <c r="G34" i="2"/>
  <c r="H34" i="2" s="1"/>
  <c r="N34" i="2" s="1"/>
  <c r="G31" i="2"/>
  <c r="G32" i="2"/>
  <c r="I40" i="5"/>
  <c r="H40" i="5"/>
  <c r="G40" i="5"/>
  <c r="F40" i="5"/>
  <c r="E40" i="5"/>
  <c r="D40" i="5"/>
  <c r="I39" i="5"/>
  <c r="H39" i="5"/>
  <c r="G39" i="5"/>
  <c r="F39" i="5"/>
  <c r="E39" i="5"/>
  <c r="D39" i="5"/>
  <c r="C40" i="5"/>
  <c r="C39" i="5"/>
  <c r="J28" i="5"/>
  <c r="I28" i="5"/>
  <c r="H28" i="5"/>
  <c r="G28" i="5"/>
  <c r="F28" i="5"/>
  <c r="E28" i="5"/>
  <c r="D28" i="5"/>
  <c r="C28" i="5"/>
  <c r="G32" i="4"/>
  <c r="F32" i="4"/>
  <c r="E32" i="4"/>
  <c r="D32" i="4"/>
  <c r="D70" i="5"/>
  <c r="D68" i="5"/>
  <c r="L45" i="2"/>
  <c r="L44" i="2"/>
  <c r="L43" i="2"/>
  <c r="L42" i="2"/>
  <c r="L40" i="2"/>
  <c r="L41" i="2"/>
  <c r="J46" i="1"/>
  <c r="J45" i="1"/>
  <c r="J44" i="1"/>
  <c r="J43" i="1"/>
  <c r="J41" i="1"/>
  <c r="J42" i="1"/>
  <c r="N33" i="3"/>
  <c r="P33" i="3" s="1"/>
  <c r="N36" i="3"/>
  <c r="P36" i="3" s="1"/>
  <c r="N34" i="3"/>
  <c r="P34" i="3" s="1"/>
  <c r="N35" i="3"/>
  <c r="P35" i="3" s="1"/>
  <c r="M33" i="3"/>
  <c r="O33" i="3" s="1"/>
  <c r="M36" i="3"/>
  <c r="O36" i="3" s="1"/>
  <c r="M34" i="3"/>
  <c r="O34" i="3" s="1"/>
  <c r="M35" i="3"/>
  <c r="O35" i="3"/>
  <c r="L54" i="2"/>
  <c r="L53" i="2"/>
  <c r="L52" i="2"/>
  <c r="L51" i="2"/>
  <c r="L49" i="2"/>
  <c r="L50" i="2"/>
  <c r="J55" i="1"/>
  <c r="J54" i="1"/>
  <c r="J53" i="1"/>
  <c r="J52" i="1"/>
  <c r="J50" i="1"/>
  <c r="J51" i="1"/>
  <c r="L60" i="5"/>
  <c r="K60" i="5"/>
  <c r="L54" i="5"/>
  <c r="K54" i="5"/>
  <c r="L58" i="5"/>
  <c r="K58" i="5"/>
  <c r="L52" i="5"/>
  <c r="K52" i="5"/>
  <c r="L32" i="5"/>
  <c r="K32" i="5"/>
  <c r="K23" i="5"/>
  <c r="L23" i="5"/>
  <c r="I18" i="2"/>
  <c r="I17" i="2"/>
  <c r="I16" i="2"/>
  <c r="I14" i="2"/>
  <c r="I15" i="2"/>
  <c r="I13" i="2"/>
  <c r="H32" i="2" l="1"/>
  <c r="H31" i="2"/>
  <c r="N31" i="2" s="1"/>
  <c r="I31" i="2"/>
  <c r="H33" i="2"/>
  <c r="H36" i="2"/>
  <c r="H35" i="2"/>
  <c r="I34" i="2"/>
  <c r="I33" i="2" l="1"/>
  <c r="N33" i="2"/>
  <c r="I35" i="2"/>
  <c r="N35" i="2"/>
  <c r="I36" i="2"/>
  <c r="N36" i="2"/>
  <c r="I32" i="2"/>
  <c r="N32" i="2"/>
</calcChain>
</file>

<file path=xl/sharedStrings.xml><?xml version="1.0" encoding="utf-8"?>
<sst xmlns="http://schemas.openxmlformats.org/spreadsheetml/2006/main" count="724" uniqueCount="216">
  <si>
    <t>Yield &amp; production value</t>
  </si>
  <si>
    <t>Country</t>
  </si>
  <si>
    <t>Potato Yield (kg/ha)</t>
  </si>
  <si>
    <t>Eurostat Potato prices (€/kg)</t>
  </si>
  <si>
    <t>FAO Potato prices (€/kg)</t>
  </si>
  <si>
    <t>FR</t>
  </si>
  <si>
    <t>DE</t>
  </si>
  <si>
    <t>NL</t>
  </si>
  <si>
    <t>RO</t>
  </si>
  <si>
    <t>PL</t>
  </si>
  <si>
    <t>NL specific</t>
  </si>
  <si>
    <t>Land use</t>
  </si>
  <si>
    <t>Land</t>
  </si>
  <si>
    <t>Greenhouse gas emissions</t>
  </si>
  <si>
    <t>P surplus (kg P/ha)</t>
  </si>
  <si>
    <t>Total P applied (kg P/ha)</t>
  </si>
  <si>
    <t>Total P uptake (kg P/ha)</t>
  </si>
  <si>
    <t>N surplus (kg N/ha)</t>
  </si>
  <si>
    <t>Total N applied (kg N/ha)</t>
  </si>
  <si>
    <t>Total N uptake (kg N/ha)</t>
  </si>
  <si>
    <t>N-surplus</t>
  </si>
  <si>
    <t>P-surplus</t>
  </si>
  <si>
    <t>Assumed AFP ratio between straw-grain prices</t>
  </si>
  <si>
    <t>Totale productiewaarde (€/ha)</t>
  </si>
  <si>
    <t>Grain Yield (kg/ha)</t>
  </si>
  <si>
    <t>Straw Yield (kg/ha)</t>
  </si>
  <si>
    <t>P uptake grain</t>
  </si>
  <si>
    <t>P uptake straw</t>
  </si>
  <si>
    <t>N uptake grain</t>
  </si>
  <si>
    <t>N uptake straw</t>
  </si>
  <si>
    <t>Tomato Yield (kg/ha)</t>
  </si>
  <si>
    <t>Productiewaarde tomaten (€/kg)</t>
  </si>
  <si>
    <t>IT</t>
  </si>
  <si>
    <t>ES</t>
  </si>
  <si>
    <t>N surplus</t>
  </si>
  <si>
    <t>P surplus</t>
  </si>
  <si>
    <t>System</t>
  </si>
  <si>
    <t>Total</t>
  </si>
  <si>
    <t>Greenhouse</t>
  </si>
  <si>
    <t>Tunnel</t>
  </si>
  <si>
    <t>Open field</t>
  </si>
  <si>
    <t>total</t>
  </si>
  <si>
    <t>%</t>
  </si>
  <si>
    <t>N-uptake</t>
  </si>
  <si>
    <t>P-uptake</t>
  </si>
  <si>
    <t>N in waste</t>
  </si>
  <si>
    <t>P in waste</t>
  </si>
  <si>
    <t>Impact category</t>
  </si>
  <si>
    <t>CZ</t>
  </si>
  <si>
    <t>Totaal</t>
  </si>
  <si>
    <t>Transport</t>
  </si>
  <si>
    <t>Waste</t>
  </si>
  <si>
    <t>NL 1.68</t>
  </si>
  <si>
    <t>NL 1.61</t>
  </si>
  <si>
    <t>NL 1.68 specific</t>
  </si>
  <si>
    <t>NL 1.61 specific</t>
  </si>
  <si>
    <t>N surplus (kg N/ton)</t>
  </si>
  <si>
    <t>kg/ton</t>
  </si>
  <si>
    <t>kg/ha</t>
  </si>
  <si>
    <t>Imported feed</t>
  </si>
  <si>
    <t>Enteric methane</t>
  </si>
  <si>
    <t>Energy use</t>
  </si>
  <si>
    <t>GE</t>
  </si>
  <si>
    <t>PO</t>
  </si>
  <si>
    <t xml:space="preserve">Feed ration dairy cows (in kg DM/cow/yr, including feed intak young stock; source CAPRI-model </t>
  </si>
  <si>
    <t>Ingrediënt</t>
  </si>
  <si>
    <t>Wheat</t>
  </si>
  <si>
    <t>Barley</t>
  </si>
  <si>
    <t>Corn</t>
  </si>
  <si>
    <t>Soybean meal</t>
  </si>
  <si>
    <t>Rapeseed meal</t>
  </si>
  <si>
    <t>Wheat bran</t>
  </si>
  <si>
    <t>Calcium carbonate</t>
  </si>
  <si>
    <t>amino acids</t>
  </si>
  <si>
    <t>Vitamin premix</t>
  </si>
  <si>
    <t>Salt</t>
  </si>
  <si>
    <t>Rapeseed oil</t>
  </si>
  <si>
    <t>Mono-calcium phosphate</t>
  </si>
  <si>
    <t>Dried whey</t>
  </si>
  <si>
    <t>Extruded soybean grain</t>
  </si>
  <si>
    <t>Grass silage</t>
  </si>
  <si>
    <t>Maize silage</t>
  </si>
  <si>
    <t>Other forages</t>
  </si>
  <si>
    <t>Feed concentrates</t>
  </si>
  <si>
    <t>Field grass</t>
  </si>
  <si>
    <t>Standard EU Feed rations for industrial pig production (Liedke &amp; Deimling, 2014)</t>
  </si>
  <si>
    <t>wheat</t>
  </si>
  <si>
    <t>maize</t>
  </si>
  <si>
    <t>soybean meal</t>
  </si>
  <si>
    <t>calcium carbonate</t>
  </si>
  <si>
    <t>rapeseed oil</t>
  </si>
  <si>
    <t>rapeseed meal</t>
  </si>
  <si>
    <t>mono-calcium phosphate + sodium bicarbonate</t>
  </si>
  <si>
    <t>vitamin premix</t>
  </si>
  <si>
    <t>salt</t>
  </si>
  <si>
    <t>Standard EU Feed rations for industrial broiler production (Liedke &amp; Deimling, 2014)</t>
  </si>
  <si>
    <t xml:space="preserve">N-surplus </t>
  </si>
  <si>
    <t>NL specifiek</t>
  </si>
  <si>
    <t>Total N-input</t>
  </si>
  <si>
    <t>Total N removal</t>
  </si>
  <si>
    <t>N-input manure</t>
  </si>
  <si>
    <t>N-input syntheic fertilizer</t>
  </si>
  <si>
    <t xml:space="preserve"> (kg N/ha)</t>
  </si>
  <si>
    <t>N balance</t>
  </si>
  <si>
    <t>P balance</t>
  </si>
  <si>
    <t>Total N removal (incl straw)</t>
  </si>
  <si>
    <t>N removal in tomato</t>
  </si>
  <si>
    <t>N removal in residues</t>
  </si>
  <si>
    <t xml:space="preserve">P-surplus </t>
  </si>
  <si>
    <t>Total P-input</t>
  </si>
  <si>
    <t>P removal in tomato</t>
  </si>
  <si>
    <t>P removal in residues</t>
  </si>
  <si>
    <t>Total P removal</t>
  </si>
  <si>
    <t>P-input manure</t>
  </si>
  <si>
    <t>P-input syntheic fertilizer</t>
  </si>
  <si>
    <t>Total P removal (incl straw)</t>
  </si>
  <si>
    <t xml:space="preserve"> (kg P/ha)</t>
  </si>
  <si>
    <t>Arable</t>
  </si>
  <si>
    <t>Horti-culture</t>
  </si>
  <si>
    <t>CO2-eq/kg tomato</t>
  </si>
  <si>
    <t>excl. LUC</t>
  </si>
  <si>
    <t>Ammonia emission</t>
  </si>
  <si>
    <t>g NH3/kg tomato</t>
  </si>
  <si>
    <t>Grassland abroad</t>
  </si>
  <si>
    <t>Arable abroad</t>
  </si>
  <si>
    <t>Grassland national</t>
  </si>
  <si>
    <t>Arable national</t>
  </si>
  <si>
    <t>CO2-eq/kg potato</t>
  </si>
  <si>
    <t>g NH3/kg potato</t>
  </si>
  <si>
    <t>P  animal manure (kg P/ha)</t>
  </si>
  <si>
    <t>P  artificial fertilizer (kg P/ha)</t>
  </si>
  <si>
    <t>N animal manure (kg N/ha)</t>
  </si>
  <si>
    <t>Wheat grain price (€/kg)</t>
  </si>
  <si>
    <t>Straw price (€/kg)</t>
  </si>
  <si>
    <t>Straw price (€/kg grain)</t>
  </si>
  <si>
    <t>Total value (€/kg grain)</t>
  </si>
  <si>
    <t>FAO production value (€/ha)</t>
  </si>
  <si>
    <t>Eurostat production value (€/ha)</t>
  </si>
  <si>
    <t>Total production value (€/ha)</t>
  </si>
  <si>
    <t>per kg grain excl. LUC</t>
  </si>
  <si>
    <t>per kg straw excl. LUC</t>
  </si>
  <si>
    <t>Total excl LUC</t>
  </si>
  <si>
    <t>Total incl. LUC</t>
  </si>
  <si>
    <t>Contrib LUC</t>
  </si>
  <si>
    <t>N artificial fertilizer (kg N/ha)</t>
  </si>
  <si>
    <t>g NH3/kg grain</t>
  </si>
  <si>
    <t>Share</t>
  </si>
  <si>
    <t>Production value (€/100 kg LW)</t>
  </si>
  <si>
    <t>Share land use abroad</t>
  </si>
  <si>
    <t xml:space="preserve">Manure manage- ment </t>
  </si>
  <si>
    <t>Gross N excretion</t>
  </si>
  <si>
    <t>kg N/kg LW</t>
  </si>
  <si>
    <t>Gross P excretion</t>
  </si>
  <si>
    <t>kg P/kg LW</t>
  </si>
  <si>
    <t>Breeding</t>
  </si>
  <si>
    <t>Fattening</t>
  </si>
  <si>
    <t>Feed Conversion Ratio</t>
  </si>
  <si>
    <t>kg feed/kg LW</t>
  </si>
  <si>
    <t>Feed Conversion Ratio 2015 - Source Hoste: (2017)</t>
  </si>
  <si>
    <t>Feed Conversion Ratio 2015 - Source: van  Horne: (2017)</t>
  </si>
  <si>
    <t>m2/kg LW</t>
  </si>
  <si>
    <t>g NH3/    kg LW</t>
  </si>
  <si>
    <t>Value based on representative farm data "Binternet"</t>
  </si>
  <si>
    <t>Value based on national model analysis "WUM"</t>
  </si>
  <si>
    <t>(for details Kuling et al., 2018)</t>
  </si>
  <si>
    <t>NL mean</t>
  </si>
  <si>
    <t>NL mean specific</t>
  </si>
  <si>
    <t xml:space="preserve">NL mean </t>
  </si>
  <si>
    <t>Feed type</t>
  </si>
  <si>
    <t>Production value (€/kg FPCM)</t>
  </si>
  <si>
    <t>Milk</t>
  </si>
  <si>
    <t>Veal</t>
  </si>
  <si>
    <t>Beef</t>
  </si>
  <si>
    <t>m2/kg FPCM</t>
  </si>
  <si>
    <t>kg CO2-eq/kg FPCM</t>
  </si>
  <si>
    <t>kg CO2-eq/kg LW</t>
  </si>
  <si>
    <r>
      <t>N-use effici</t>
    </r>
    <r>
      <rPr>
        <sz val="10"/>
        <color theme="1"/>
        <rFont val="Calibri"/>
        <family val="2"/>
      </rPr>
      <t>ency</t>
    </r>
  </si>
  <si>
    <t xml:space="preserve"> excretion</t>
  </si>
  <si>
    <t>Greenhouse gas emissions                           kg CO2-eq/kg FPCM</t>
  </si>
  <si>
    <t>Gross N excretion kg N/kg FPCM</t>
  </si>
  <si>
    <t>Gross N excretion kg P/kg FPCM</t>
  </si>
  <si>
    <r>
      <t>P-use effici</t>
    </r>
    <r>
      <rPr>
        <sz val="10"/>
        <color theme="1"/>
        <rFont val="Calibri"/>
        <family val="2"/>
      </rPr>
      <t>ency</t>
    </r>
  </si>
  <si>
    <t>g NH3/    kg FCPM</t>
  </si>
  <si>
    <t>Greenhouse gas emissions                       kg CO2-eq/kg LW</t>
  </si>
  <si>
    <t xml:space="preserve">NL Conservative estimate </t>
  </si>
  <si>
    <t>NL Optimistic estimate</t>
  </si>
  <si>
    <t>NL Conservative estimate specific</t>
  </si>
  <si>
    <t>NL Optimistic estimate specific</t>
  </si>
  <si>
    <t>Contribution LUC total</t>
  </si>
  <si>
    <t>LUC</t>
  </si>
  <si>
    <t>Total excl. LUC</t>
  </si>
  <si>
    <t>Abs Contribution LUC imported feed</t>
  </si>
  <si>
    <t xml:space="preserve">Manure manage-ment </t>
  </si>
  <si>
    <t>Imported feed excl. LUC</t>
  </si>
  <si>
    <t>Greenhouse gas emissions LUC</t>
  </si>
  <si>
    <t>Total P uptake     (kg P/ha)</t>
  </si>
  <si>
    <r>
      <t>Other CO</t>
    </r>
    <r>
      <rPr>
        <vertAlign val="subscript"/>
        <sz val="11"/>
        <color theme="1"/>
        <rFont val="Calibri"/>
        <family val="2"/>
        <scheme val="minor"/>
      </rPr>
      <t>2</t>
    </r>
  </si>
  <si>
    <r>
      <t>N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</t>
    </r>
  </si>
  <si>
    <r>
      <t>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-fossil fuel</t>
    </r>
  </si>
  <si>
    <r>
      <t>Other CO</t>
    </r>
    <r>
      <rPr>
        <vertAlign val="subscript"/>
        <sz val="10"/>
        <color theme="1"/>
        <rFont val="Calibri"/>
        <family val="2"/>
        <scheme val="minor"/>
      </rPr>
      <t>2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</si>
  <si>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</si>
  <si>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-fossil fuel</t>
    </r>
  </si>
  <si>
    <t>Other</t>
  </si>
  <si>
    <t xml:space="preserve">LUC per kg  grain </t>
  </si>
  <si>
    <t xml:space="preserve">LUC per kg straw. </t>
  </si>
  <si>
    <t>Breakdown N2O on farm</t>
  </si>
  <si>
    <t>Greenhouse gas emissions (LCA)</t>
  </si>
  <si>
    <t>CO2-eq/ha</t>
  </si>
  <si>
    <t>Fertilizer direct</t>
  </si>
  <si>
    <t>Manure direct</t>
  </si>
  <si>
    <t>Crop residues direct</t>
  </si>
  <si>
    <t>indirect</t>
  </si>
  <si>
    <t>Greenhouse gas emissions LCA</t>
  </si>
  <si>
    <t>(kg CO2-eq/kg product)</t>
  </si>
  <si>
    <t>Domestic feed</t>
  </si>
  <si>
    <t>LUC imported feed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</si>
</sst>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9" fontId="0" fillId="0" borderId="0" xfId="1" applyFont="1"/>
    <xf numFmtId="164" fontId="0" fillId="0" borderId="0" xfId="0" applyNumberFormat="1"/>
    <xf numFmtId="165" fontId="0" fillId="0" borderId="0" xfId="1" applyNumberFormat="1" applyFont="1"/>
    <xf numFmtId="164" fontId="0" fillId="0" borderId="1" xfId="0" applyNumberFormat="1" applyBorder="1"/>
    <xf numFmtId="165" fontId="0" fillId="0" borderId="1" xfId="1" applyNumberFormat="1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0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2" fontId="0" fillId="0" borderId="0" xfId="0" applyNumberFormat="1"/>
    <xf numFmtId="166" fontId="0" fillId="0" borderId="0" xfId="0" applyNumberFormat="1"/>
    <xf numFmtId="0" fontId="2" fillId="3" borderId="0" xfId="0" applyFont="1" applyFill="1"/>
    <xf numFmtId="0" fontId="2" fillId="0" borderId="0" xfId="0" applyFont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1" fontId="0" fillId="0" borderId="0" xfId="0" applyNumberFormat="1"/>
    <xf numFmtId="2" fontId="0" fillId="0" borderId="1" xfId="0" applyNumberFormat="1" applyBorder="1"/>
    <xf numFmtId="0" fontId="2" fillId="3" borderId="0" xfId="0" applyFont="1" applyFill="1" applyAlignment="1"/>
    <xf numFmtId="166" fontId="0" fillId="0" borderId="1" xfId="0" applyNumberFormat="1" applyBorder="1"/>
    <xf numFmtId="2" fontId="0" fillId="0" borderId="0" xfId="0" applyNumberFormat="1" applyAlignment="1">
      <alignment horizontal="center"/>
    </xf>
    <xf numFmtId="0" fontId="7" fillId="3" borderId="0" xfId="0" applyFont="1" applyFill="1" applyAlignment="1">
      <alignment wrapTex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justify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justify" vertical="center" wrapText="1"/>
    </xf>
    <xf numFmtId="0" fontId="0" fillId="3" borderId="2" xfId="0" applyFill="1" applyBorder="1"/>
    <xf numFmtId="2" fontId="0" fillId="0" borderId="2" xfId="0" applyNumberFormat="1" applyBorder="1"/>
    <xf numFmtId="2" fontId="0" fillId="0" borderId="0" xfId="1" applyNumberFormat="1" applyFont="1"/>
    <xf numFmtId="0" fontId="0" fillId="4" borderId="0" xfId="0" applyFill="1"/>
    <xf numFmtId="2" fontId="0" fillId="3" borderId="2" xfId="0" applyNumberFormat="1" applyFill="1" applyBorder="1"/>
    <xf numFmtId="0" fontId="2" fillId="3" borderId="2" xfId="0" applyFont="1" applyFill="1" applyBorder="1"/>
    <xf numFmtId="166" fontId="0" fillId="4" borderId="0" xfId="0" applyNumberFormat="1" applyFill="1"/>
    <xf numFmtId="0" fontId="2" fillId="3" borderId="0" xfId="0" applyFont="1" applyFill="1" applyAlignment="1">
      <alignment horizontal="right" wrapText="1"/>
    </xf>
    <xf numFmtId="0" fontId="0" fillId="3" borderId="2" xfId="0" applyFill="1" applyBorder="1" applyAlignment="1">
      <alignment wrapText="1"/>
    </xf>
    <xf numFmtId="0" fontId="8" fillId="0" borderId="0" xfId="0" applyFont="1"/>
    <xf numFmtId="167" fontId="0" fillId="0" borderId="0" xfId="0" applyNumberFormat="1"/>
    <xf numFmtId="0" fontId="2" fillId="3" borderId="2" xfId="0" applyFont="1" applyFill="1" applyBorder="1" applyAlignment="1">
      <alignment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/>
    <xf numFmtId="0" fontId="7" fillId="3" borderId="0" xfId="0" applyFont="1" applyFill="1" applyAlignment="1">
      <alignment horizontal="right" wrapText="1"/>
    </xf>
    <xf numFmtId="0" fontId="0" fillId="3" borderId="0" xfId="0" applyFill="1" applyAlignment="1">
      <alignment horizontal="right"/>
    </xf>
    <xf numFmtId="0" fontId="0" fillId="3" borderId="2" xfId="0" applyFill="1" applyBorder="1" applyAlignment="1">
      <alignment horizontal="right"/>
    </xf>
    <xf numFmtId="2" fontId="0" fillId="3" borderId="0" xfId="0" applyNumberFormat="1" applyFill="1" applyAlignment="1">
      <alignment horizontal="right"/>
    </xf>
    <xf numFmtId="0" fontId="0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0" fontId="0" fillId="3" borderId="0" xfId="0" applyFont="1" applyFill="1" applyAlignment="1">
      <alignment horizontal="right" wrapText="1"/>
    </xf>
    <xf numFmtId="166" fontId="0" fillId="0" borderId="0" xfId="0" applyNumberFormat="1" applyFill="1"/>
    <xf numFmtId="0" fontId="8" fillId="3" borderId="0" xfId="0" applyFont="1" applyFill="1"/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/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0" xfId="0" applyBorder="1"/>
    <xf numFmtId="166" fontId="0" fillId="0" borderId="0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4"/>
  <sheetViews>
    <sheetView tabSelected="1" zoomScale="90" zoomScaleNormal="90" workbookViewId="0"/>
  </sheetViews>
  <sheetFormatPr defaultRowHeight="15" x14ac:dyDescent="0.25"/>
  <cols>
    <col min="2" max="2" width="9.85546875" customWidth="1"/>
    <col min="9" max="9" width="9.85546875" customWidth="1"/>
  </cols>
  <sheetData>
    <row r="1" spans="2:14" x14ac:dyDescent="0.25">
      <c r="B1" t="s">
        <v>103</v>
      </c>
      <c r="I1" t="s">
        <v>104</v>
      </c>
    </row>
    <row r="2" spans="2:14" ht="48" customHeight="1" x14ac:dyDescent="0.25">
      <c r="B2" s="28" t="s">
        <v>1</v>
      </c>
      <c r="C2" s="29" t="s">
        <v>96</v>
      </c>
      <c r="D2" s="29" t="s">
        <v>98</v>
      </c>
      <c r="E2" s="29" t="s">
        <v>100</v>
      </c>
      <c r="F2" s="29" t="s">
        <v>101</v>
      </c>
      <c r="G2" s="29" t="s">
        <v>99</v>
      </c>
      <c r="I2" s="28" t="s">
        <v>1</v>
      </c>
      <c r="J2" s="29" t="s">
        <v>108</v>
      </c>
      <c r="K2" s="29" t="s">
        <v>109</v>
      </c>
      <c r="L2" s="29" t="s">
        <v>113</v>
      </c>
      <c r="M2" s="29" t="s">
        <v>114</v>
      </c>
      <c r="N2" s="29" t="s">
        <v>112</v>
      </c>
    </row>
    <row r="3" spans="2:14" ht="17.25" customHeight="1" x14ac:dyDescent="0.25">
      <c r="B3" s="28"/>
      <c r="C3" s="29"/>
      <c r="D3" s="29"/>
      <c r="E3" s="29" t="s">
        <v>102</v>
      </c>
      <c r="F3" s="29"/>
      <c r="G3" s="29"/>
      <c r="I3" s="28"/>
      <c r="J3" s="29"/>
      <c r="K3" s="29"/>
      <c r="L3" s="29" t="s">
        <v>116</v>
      </c>
      <c r="M3" s="29"/>
      <c r="N3" s="29"/>
    </row>
    <row r="4" spans="2:14" x14ac:dyDescent="0.25">
      <c r="B4" s="63" t="s">
        <v>5</v>
      </c>
      <c r="C4" s="64">
        <v>33</v>
      </c>
      <c r="D4" s="65">
        <v>175</v>
      </c>
      <c r="E4" s="65">
        <v>17</v>
      </c>
      <c r="F4" s="65">
        <v>158</v>
      </c>
      <c r="G4" s="65">
        <v>142</v>
      </c>
      <c r="H4" s="66"/>
      <c r="I4" s="63" t="s">
        <v>5</v>
      </c>
      <c r="J4" s="64">
        <v>17</v>
      </c>
      <c r="K4" s="65">
        <v>39</v>
      </c>
      <c r="L4" s="65">
        <v>4</v>
      </c>
      <c r="M4" s="65">
        <v>35</v>
      </c>
      <c r="N4" s="65">
        <v>22</v>
      </c>
    </row>
    <row r="5" spans="2:14" x14ac:dyDescent="0.25">
      <c r="B5" s="63" t="s">
        <v>62</v>
      </c>
      <c r="C5" s="64">
        <v>23</v>
      </c>
      <c r="D5" s="65">
        <v>163</v>
      </c>
      <c r="E5" s="65">
        <v>33</v>
      </c>
      <c r="F5" s="65">
        <v>130</v>
      </c>
      <c r="G5" s="65">
        <v>140</v>
      </c>
      <c r="H5" s="66"/>
      <c r="I5" s="63" t="s">
        <v>62</v>
      </c>
      <c r="J5" s="64">
        <v>16</v>
      </c>
      <c r="K5" s="65">
        <v>37</v>
      </c>
      <c r="L5" s="65">
        <v>9</v>
      </c>
      <c r="M5" s="65">
        <v>28</v>
      </c>
      <c r="N5" s="65">
        <v>21</v>
      </c>
    </row>
    <row r="6" spans="2:14" x14ac:dyDescent="0.25">
      <c r="B6" s="63" t="s">
        <v>7</v>
      </c>
      <c r="C6" s="64">
        <v>179</v>
      </c>
      <c r="D6" s="65">
        <v>334</v>
      </c>
      <c r="E6" s="65">
        <v>186</v>
      </c>
      <c r="F6" s="65">
        <v>148</v>
      </c>
      <c r="G6" s="65">
        <v>156</v>
      </c>
      <c r="H6" s="66"/>
      <c r="I6" s="63" t="s">
        <v>7</v>
      </c>
      <c r="J6" s="64">
        <v>44</v>
      </c>
      <c r="K6" s="65">
        <v>67</v>
      </c>
      <c r="L6" s="65">
        <v>52</v>
      </c>
      <c r="M6" s="65">
        <v>15</v>
      </c>
      <c r="N6" s="65">
        <v>24</v>
      </c>
    </row>
    <row r="7" spans="2:14" x14ac:dyDescent="0.25">
      <c r="B7" s="63" t="s">
        <v>9</v>
      </c>
      <c r="C7" s="64">
        <v>-2</v>
      </c>
      <c r="D7" s="65">
        <v>70</v>
      </c>
      <c r="E7" s="65">
        <v>18</v>
      </c>
      <c r="F7" s="65">
        <v>52</v>
      </c>
      <c r="G7" s="65">
        <v>72</v>
      </c>
      <c r="H7" s="66"/>
      <c r="I7" s="63" t="s">
        <v>9</v>
      </c>
      <c r="J7" s="64">
        <v>5</v>
      </c>
      <c r="K7" s="65">
        <v>16</v>
      </c>
      <c r="L7" s="65">
        <v>5</v>
      </c>
      <c r="M7" s="65">
        <v>11</v>
      </c>
      <c r="N7" s="65">
        <v>11</v>
      </c>
    </row>
    <row r="8" spans="2:14" x14ac:dyDescent="0.25">
      <c r="B8" s="63" t="s">
        <v>8</v>
      </c>
      <c r="C8" s="64">
        <v>9</v>
      </c>
      <c r="D8" s="65">
        <v>56</v>
      </c>
      <c r="E8" s="65">
        <v>11</v>
      </c>
      <c r="F8" s="65">
        <v>45</v>
      </c>
      <c r="G8" s="65">
        <v>47</v>
      </c>
      <c r="H8" s="66"/>
      <c r="I8" s="63" t="s">
        <v>8</v>
      </c>
      <c r="J8" s="64">
        <v>4</v>
      </c>
      <c r="K8" s="65">
        <v>12</v>
      </c>
      <c r="L8" s="65">
        <v>3</v>
      </c>
      <c r="M8" s="65">
        <v>9</v>
      </c>
      <c r="N8" s="65">
        <v>7</v>
      </c>
    </row>
    <row r="9" spans="2:14" x14ac:dyDescent="0.25">
      <c r="B9" s="63" t="s">
        <v>10</v>
      </c>
      <c r="C9" s="64">
        <v>125</v>
      </c>
      <c r="D9" s="65">
        <v>281</v>
      </c>
      <c r="E9" s="65">
        <v>104</v>
      </c>
      <c r="F9" s="65">
        <v>176</v>
      </c>
      <c r="G9" s="65">
        <v>156</v>
      </c>
      <c r="H9" s="66"/>
      <c r="I9" s="63" t="s">
        <v>10</v>
      </c>
      <c r="J9" s="64">
        <v>12</v>
      </c>
      <c r="K9" s="65">
        <v>36</v>
      </c>
      <c r="L9" s="65">
        <v>24</v>
      </c>
      <c r="M9" s="65">
        <v>11</v>
      </c>
      <c r="N9" s="65">
        <v>24</v>
      </c>
    </row>
    <row r="11" spans="2:14" ht="39" x14ac:dyDescent="0.25">
      <c r="B11" s="21" t="s">
        <v>0</v>
      </c>
      <c r="C11" s="21"/>
      <c r="D11" s="21"/>
      <c r="E11" s="21"/>
      <c r="F11" s="21"/>
      <c r="G11" s="21"/>
    </row>
    <row r="12" spans="2:14" ht="51.75" x14ac:dyDescent="0.25">
      <c r="B12" s="21" t="s">
        <v>1</v>
      </c>
      <c r="C12" s="21" t="s">
        <v>137</v>
      </c>
      <c r="D12" s="21" t="s">
        <v>136</v>
      </c>
      <c r="E12" s="21" t="s">
        <v>2</v>
      </c>
      <c r="F12" s="21" t="s">
        <v>3</v>
      </c>
      <c r="G12" s="21" t="s">
        <v>4</v>
      </c>
    </row>
    <row r="13" spans="2:14" x14ac:dyDescent="0.25">
      <c r="B13" t="s">
        <v>5</v>
      </c>
      <c r="C13" s="30">
        <v>17737.637600000002</v>
      </c>
      <c r="D13" s="30">
        <v>12221.698806652947</v>
      </c>
      <c r="E13" s="30">
        <v>44260</v>
      </c>
      <c r="F13" s="24">
        <v>0.40076000000000001</v>
      </c>
      <c r="G13" s="24">
        <v>0.2761341799966775</v>
      </c>
    </row>
    <row r="14" spans="2:14" x14ac:dyDescent="0.25">
      <c r="B14" t="s">
        <v>62</v>
      </c>
      <c r="C14" s="30">
        <v>7670.8969999999981</v>
      </c>
      <c r="D14" s="30">
        <v>8689.7057045257443</v>
      </c>
      <c r="E14" s="30">
        <v>43550</v>
      </c>
      <c r="F14" s="24">
        <v>0.17613999999999996</v>
      </c>
      <c r="G14" s="24">
        <v>0.19953400010392064</v>
      </c>
    </row>
    <row r="15" spans="2:14" x14ac:dyDescent="0.25">
      <c r="B15" t="s">
        <v>7</v>
      </c>
      <c r="C15" s="30">
        <v>7016.0676000000003</v>
      </c>
      <c r="D15" s="30">
        <v>7713.6523325343569</v>
      </c>
      <c r="E15" s="30">
        <v>48380</v>
      </c>
      <c r="F15" s="24">
        <v>0.14502000000000001</v>
      </c>
      <c r="G15" s="24">
        <v>0.15943886590604292</v>
      </c>
    </row>
    <row r="16" spans="2:14" x14ac:dyDescent="0.25">
      <c r="B16" t="s">
        <v>9</v>
      </c>
      <c r="C16" s="30">
        <v>2823.9998000000001</v>
      </c>
      <c r="D16" s="30">
        <v>2415.8203256306592</v>
      </c>
      <c r="E16" s="30">
        <v>22310</v>
      </c>
      <c r="F16" s="24">
        <v>0.12658</v>
      </c>
      <c r="G16" s="24">
        <v>0.10828419209460596</v>
      </c>
    </row>
    <row r="17" spans="2:16" x14ac:dyDescent="0.25">
      <c r="B17" t="s">
        <v>8</v>
      </c>
      <c r="C17" s="30">
        <v>5135.4160000000002</v>
      </c>
      <c r="D17" s="30">
        <v>5845.2981013682784</v>
      </c>
      <c r="E17" s="30">
        <v>14740</v>
      </c>
      <c r="F17" s="24">
        <v>0.34839999999999999</v>
      </c>
      <c r="G17" s="24">
        <v>0.39656025111046667</v>
      </c>
    </row>
    <row r="18" spans="2:16" x14ac:dyDescent="0.25">
      <c r="B18" t="s">
        <v>10</v>
      </c>
      <c r="C18" s="30">
        <v>7016.0676000000003</v>
      </c>
      <c r="D18" s="30">
        <v>7713.6523325343569</v>
      </c>
      <c r="E18" s="30">
        <v>48380</v>
      </c>
      <c r="F18" s="24">
        <v>0.14502000000000001</v>
      </c>
      <c r="G18" s="24">
        <v>0.15943886590604292</v>
      </c>
    </row>
    <row r="20" spans="2:16" x14ac:dyDescent="0.25">
      <c r="B20" s="26" t="s">
        <v>11</v>
      </c>
      <c r="C20" s="26"/>
      <c r="D20" s="26"/>
      <c r="E20" s="26"/>
    </row>
    <row r="21" spans="2:16" ht="26.25" x14ac:dyDescent="0.25">
      <c r="B21" s="21" t="s">
        <v>1</v>
      </c>
      <c r="C21" s="21" t="s">
        <v>37</v>
      </c>
      <c r="D21" s="21" t="s">
        <v>125</v>
      </c>
      <c r="E21" s="21" t="s">
        <v>126</v>
      </c>
    </row>
    <row r="22" spans="2:16" x14ac:dyDescent="0.25">
      <c r="B22" t="s">
        <v>5</v>
      </c>
      <c r="C22" s="24">
        <v>0.24083415</v>
      </c>
      <c r="D22" s="24">
        <v>0</v>
      </c>
      <c r="E22" s="24">
        <v>0.24083415</v>
      </c>
    </row>
    <row r="23" spans="2:16" x14ac:dyDescent="0.25">
      <c r="B23" t="s">
        <v>62</v>
      </c>
      <c r="C23" s="24">
        <v>0.24504123999999999</v>
      </c>
      <c r="D23" s="24">
        <v>0</v>
      </c>
      <c r="E23" s="24">
        <v>0.24504123999999999</v>
      </c>
    </row>
    <row r="24" spans="2:16" x14ac:dyDescent="0.25">
      <c r="B24" t="s">
        <v>7</v>
      </c>
      <c r="C24" s="24">
        <v>0.21648903</v>
      </c>
      <c r="D24" s="24">
        <v>0</v>
      </c>
      <c r="E24" s="24">
        <v>0.21648903</v>
      </c>
    </row>
    <row r="25" spans="2:16" x14ac:dyDescent="0.25">
      <c r="B25" t="s">
        <v>9</v>
      </c>
      <c r="C25" s="24">
        <v>0.51975163999999996</v>
      </c>
      <c r="D25" s="24">
        <v>0</v>
      </c>
      <c r="E25" s="24">
        <v>0.51975163999999996</v>
      </c>
    </row>
    <row r="26" spans="2:16" x14ac:dyDescent="0.25">
      <c r="B26" t="s">
        <v>8</v>
      </c>
      <c r="C26" s="24">
        <v>0.91823818000000001</v>
      </c>
      <c r="D26" s="24">
        <v>0</v>
      </c>
      <c r="E26" s="24">
        <v>0.91823818000000001</v>
      </c>
    </row>
    <row r="27" spans="2:16" x14ac:dyDescent="0.25">
      <c r="B27" t="s">
        <v>10</v>
      </c>
      <c r="C27" s="24">
        <v>0.21648903</v>
      </c>
      <c r="D27" s="24">
        <v>0</v>
      </c>
      <c r="E27" s="24">
        <v>0.21648903</v>
      </c>
    </row>
    <row r="29" spans="2:16" x14ac:dyDescent="0.25">
      <c r="B29" s="22" t="s">
        <v>206</v>
      </c>
      <c r="C29" s="22"/>
      <c r="D29" s="58"/>
      <c r="E29" s="58"/>
      <c r="F29" s="58"/>
      <c r="G29" s="58"/>
      <c r="I29" s="22" t="s">
        <v>205</v>
      </c>
      <c r="J29" s="58"/>
      <c r="K29" s="58"/>
      <c r="L29" s="58"/>
      <c r="M29" s="58"/>
      <c r="N29" s="58"/>
      <c r="O29" s="58"/>
      <c r="P29" s="58"/>
    </row>
    <row r="30" spans="2:16" ht="49.5" x14ac:dyDescent="0.35">
      <c r="B30" s="21" t="s">
        <v>1</v>
      </c>
      <c r="C30" s="59" t="s">
        <v>190</v>
      </c>
      <c r="D30" s="60" t="s">
        <v>200</v>
      </c>
      <c r="E30" s="60" t="s">
        <v>201</v>
      </c>
      <c r="F30" s="60" t="s">
        <v>196</v>
      </c>
      <c r="G30" s="60" t="s">
        <v>189</v>
      </c>
      <c r="I30" s="58"/>
      <c r="J30" s="59" t="s">
        <v>208</v>
      </c>
      <c r="K30" s="60" t="s">
        <v>211</v>
      </c>
      <c r="L30" s="60" t="s">
        <v>209</v>
      </c>
      <c r="M30" s="60" t="s">
        <v>211</v>
      </c>
      <c r="N30" s="60" t="s">
        <v>210</v>
      </c>
      <c r="O30" s="60" t="s">
        <v>211</v>
      </c>
      <c r="P30" s="60" t="s">
        <v>37</v>
      </c>
    </row>
    <row r="31" spans="2:16" x14ac:dyDescent="0.25">
      <c r="B31" s="22"/>
      <c r="C31" s="22"/>
      <c r="D31" s="22"/>
      <c r="E31" s="22" t="s">
        <v>127</v>
      </c>
      <c r="F31" s="22"/>
      <c r="G31" s="22"/>
      <c r="I31" s="58"/>
      <c r="J31" s="22"/>
      <c r="K31" s="22"/>
      <c r="L31" s="22" t="s">
        <v>207</v>
      </c>
      <c r="M31" s="22"/>
      <c r="N31" s="22"/>
      <c r="O31" s="58"/>
      <c r="P31" s="58"/>
    </row>
    <row r="32" spans="2:16" x14ac:dyDescent="0.25">
      <c r="B32" t="s">
        <v>5</v>
      </c>
      <c r="C32" s="25">
        <v>7.4385021999999995E-2</v>
      </c>
      <c r="D32" s="25">
        <v>4.6134063000000003E-2</v>
      </c>
      <c r="E32" s="25">
        <v>9.4772499E-3</v>
      </c>
      <c r="F32" s="25">
        <v>1.6825574999999999E-2</v>
      </c>
      <c r="G32" s="25">
        <v>1.9335965000000001E-3</v>
      </c>
      <c r="I32" t="s">
        <v>5</v>
      </c>
      <c r="J32" s="24">
        <v>2.4830000000000001</v>
      </c>
      <c r="K32" s="24">
        <v>0.80959999999999999</v>
      </c>
      <c r="L32" s="24">
        <v>0.27100000000000002</v>
      </c>
      <c r="M32" s="24">
        <v>0.1152</v>
      </c>
      <c r="N32" s="24">
        <v>1.125</v>
      </c>
      <c r="O32" s="24">
        <v>0.25119999999999998</v>
      </c>
      <c r="P32" s="24">
        <v>5.0549999999999997</v>
      </c>
    </row>
    <row r="33" spans="2:16" x14ac:dyDescent="0.25">
      <c r="B33" t="s">
        <v>62</v>
      </c>
      <c r="C33" s="46">
        <v>6.5739617E-2</v>
      </c>
      <c r="D33" s="25">
        <v>4.2762821999999999E-2</v>
      </c>
      <c r="E33" s="25">
        <v>9.1469807999999993E-3</v>
      </c>
      <c r="F33" s="25">
        <v>1.2362985E-2</v>
      </c>
      <c r="G33" s="25">
        <v>1.4591358999999999E-3</v>
      </c>
      <c r="I33" t="s">
        <v>62</v>
      </c>
      <c r="J33" s="24">
        <v>2.0430000000000001</v>
      </c>
      <c r="K33" s="24">
        <v>0.66390000000000005</v>
      </c>
      <c r="L33" s="24">
        <v>0.51980000000000004</v>
      </c>
      <c r="M33" s="24">
        <v>0.22090000000000001</v>
      </c>
      <c r="N33" s="24">
        <v>1.113</v>
      </c>
      <c r="O33" s="24">
        <v>0.25040000000000001</v>
      </c>
      <c r="P33" s="24">
        <v>4.8109999999999999</v>
      </c>
    </row>
    <row r="34" spans="2:16" x14ac:dyDescent="0.25">
      <c r="B34" t="s">
        <v>7</v>
      </c>
      <c r="C34" s="25">
        <v>9.3976391000000006E-2</v>
      </c>
      <c r="D34" s="25">
        <v>6.8441922000000002E-2</v>
      </c>
      <c r="E34" s="25">
        <v>8.7790957999999992E-3</v>
      </c>
      <c r="F34" s="25">
        <v>1.5243134E-2</v>
      </c>
      <c r="G34" s="25">
        <v>1.5019246E-3</v>
      </c>
      <c r="I34" t="s">
        <v>7</v>
      </c>
      <c r="J34" s="24">
        <v>2.3260000000000001</v>
      </c>
      <c r="K34" s="24">
        <v>0.75590000000000002</v>
      </c>
      <c r="L34" s="24">
        <v>2.9249999999999998</v>
      </c>
      <c r="M34" s="24">
        <v>1.2430000000000001</v>
      </c>
      <c r="N34" s="24">
        <v>1.23</v>
      </c>
      <c r="O34" s="24">
        <v>0.27600000000000002</v>
      </c>
      <c r="P34" s="24">
        <v>8.7559000000000005</v>
      </c>
    </row>
    <row r="35" spans="2:16" x14ac:dyDescent="0.25">
      <c r="B35" t="s">
        <v>9</v>
      </c>
      <c r="C35" s="25">
        <v>0.10298698000000001</v>
      </c>
      <c r="D35" s="25">
        <v>6.3977437999999998E-2</v>
      </c>
      <c r="E35" s="25">
        <v>2.2762951E-2</v>
      </c>
      <c r="F35" s="25">
        <v>1.4581383999999999E-2</v>
      </c>
      <c r="G35" s="25">
        <v>1.6564411000000001E-3</v>
      </c>
      <c r="I35" t="s">
        <v>9</v>
      </c>
      <c r="J35" s="24">
        <v>0.81210000000000004</v>
      </c>
      <c r="K35" s="24">
        <v>0.2656</v>
      </c>
      <c r="L35" s="24">
        <v>0.27779999999999999</v>
      </c>
      <c r="M35" s="24">
        <v>0.1181</v>
      </c>
      <c r="N35" s="24">
        <v>0.74719999999999998</v>
      </c>
      <c r="O35" s="24">
        <v>0.81710000000000005</v>
      </c>
      <c r="P35" s="24">
        <v>3.0379</v>
      </c>
    </row>
    <row r="36" spans="2:16" x14ac:dyDescent="0.25">
      <c r="B36" t="s">
        <v>8</v>
      </c>
      <c r="C36" s="25">
        <v>6.6550021000000001E-2</v>
      </c>
      <c r="D36" s="25">
        <v>4.4032411E-2</v>
      </c>
      <c r="E36" s="25">
        <v>1.3428249E-2</v>
      </c>
      <c r="F36" s="25">
        <v>8.1114837999999995E-3</v>
      </c>
      <c r="G36" s="25">
        <v>9.7559063999999997E-4</v>
      </c>
      <c r="I36" t="s">
        <v>8</v>
      </c>
      <c r="J36" s="24">
        <v>0.70709999999999995</v>
      </c>
      <c r="K36" s="24">
        <v>0.2298</v>
      </c>
      <c r="L36" s="24">
        <v>0.17799999999999999</v>
      </c>
      <c r="M36" s="24">
        <v>7.5600000000000001E-2</v>
      </c>
      <c r="N36" s="24">
        <v>0.61680000000000001</v>
      </c>
      <c r="O36" s="24">
        <v>0.13880000000000001</v>
      </c>
      <c r="P36" s="24">
        <v>1.9460999999999999</v>
      </c>
    </row>
    <row r="37" spans="2:16" x14ac:dyDescent="0.25">
      <c r="B37" t="s">
        <v>10</v>
      </c>
      <c r="C37" s="25">
        <v>8.9528676000000001E-2</v>
      </c>
      <c r="D37" s="25">
        <v>6.348898E-2</v>
      </c>
      <c r="E37" s="25">
        <v>9.3974804999999995E-3</v>
      </c>
      <c r="F37" s="25">
        <v>1.5076239999999999E-2</v>
      </c>
      <c r="G37" s="25">
        <v>1.5557290000000001E-3</v>
      </c>
    </row>
    <row r="39" spans="2:16" x14ac:dyDescent="0.25">
      <c r="B39" s="21" t="s">
        <v>21</v>
      </c>
      <c r="C39" s="21"/>
      <c r="D39" s="21"/>
      <c r="E39" s="21"/>
      <c r="F39" s="21"/>
      <c r="G39" s="21"/>
      <c r="H39" s="21"/>
      <c r="I39" s="21" t="s">
        <v>21</v>
      </c>
      <c r="J39" s="21"/>
      <c r="K39" s="21"/>
    </row>
    <row r="40" spans="2:16" ht="42" customHeight="1" x14ac:dyDescent="0.25">
      <c r="B40" s="21" t="s">
        <v>1</v>
      </c>
      <c r="C40" s="21" t="s">
        <v>14</v>
      </c>
      <c r="D40" s="21" t="s">
        <v>15</v>
      </c>
      <c r="E40" s="21" t="s">
        <v>129</v>
      </c>
      <c r="F40" s="21" t="s">
        <v>130</v>
      </c>
      <c r="G40" s="21" t="s">
        <v>16</v>
      </c>
      <c r="H40" s="21"/>
      <c r="I40" s="21" t="s">
        <v>1</v>
      </c>
      <c r="J40" s="21" t="s">
        <v>56</v>
      </c>
      <c r="K40" s="21" t="s">
        <v>2</v>
      </c>
    </row>
    <row r="41" spans="2:16" x14ac:dyDescent="0.25">
      <c r="B41" t="s">
        <v>5</v>
      </c>
      <c r="C41" s="24">
        <v>17.099032390083355</v>
      </c>
      <c r="D41" s="24">
        <v>38.897082390083355</v>
      </c>
      <c r="E41" s="24">
        <v>4.3695309338418848</v>
      </c>
      <c r="F41" s="24">
        <v>34.527551456241468</v>
      </c>
      <c r="G41" s="24">
        <v>21.79805</v>
      </c>
      <c r="I41" t="s">
        <v>5</v>
      </c>
      <c r="J41" s="24">
        <f>+C41/K41*1000</f>
        <v>0.38633150452063608</v>
      </c>
      <c r="K41" s="30">
        <v>44260</v>
      </c>
    </row>
    <row r="42" spans="2:16" x14ac:dyDescent="0.25">
      <c r="B42" t="s">
        <v>62</v>
      </c>
      <c r="C42" s="24">
        <v>15.80931674683746</v>
      </c>
      <c r="D42" s="24">
        <v>37.257691746837459</v>
      </c>
      <c r="E42" s="24">
        <v>8.8854373571077296</v>
      </c>
      <c r="F42" s="24">
        <v>28.372254389729729</v>
      </c>
      <c r="G42" s="24">
        <v>21.448374999999999</v>
      </c>
      <c r="I42" t="s">
        <v>62</v>
      </c>
      <c r="J42" s="24">
        <f>+C42/K42*1000</f>
        <v>0.36301530991590036</v>
      </c>
      <c r="K42" s="30">
        <v>43550</v>
      </c>
    </row>
    <row r="43" spans="2:16" x14ac:dyDescent="0.25">
      <c r="B43" t="s">
        <v>7</v>
      </c>
      <c r="C43" s="24">
        <v>43.603193708290206</v>
      </c>
      <c r="D43" s="24">
        <v>67.430343708290209</v>
      </c>
      <c r="E43" s="24">
        <v>52.155131810893842</v>
      </c>
      <c r="F43" s="24">
        <v>15.275211897396368</v>
      </c>
      <c r="G43" s="24">
        <v>23.827150000000003</v>
      </c>
      <c r="I43" t="s">
        <v>7</v>
      </c>
      <c r="J43" s="24">
        <f>+C43/K43*1000</f>
        <v>0.90126485548346846</v>
      </c>
      <c r="K43" s="30">
        <v>48380</v>
      </c>
    </row>
    <row r="44" spans="2:16" x14ac:dyDescent="0.25">
      <c r="B44" t="s">
        <v>9</v>
      </c>
      <c r="C44" s="24">
        <v>4.9735858109907909</v>
      </c>
      <c r="D44" s="24">
        <v>15.96126081099079</v>
      </c>
      <c r="E44" s="24">
        <v>4.6140312445004392</v>
      </c>
      <c r="F44" s="24">
        <v>11.347229566490352</v>
      </c>
      <c r="G44" s="24">
        <v>10.987674999999999</v>
      </c>
      <c r="I44" t="s">
        <v>9</v>
      </c>
      <c r="J44" s="24">
        <f>+C44/K44*1000</f>
        <v>0.22293078489425328</v>
      </c>
      <c r="K44" s="30">
        <v>22310</v>
      </c>
    </row>
    <row r="45" spans="2:16" x14ac:dyDescent="0.25">
      <c r="B45" s="1" t="s">
        <v>8</v>
      </c>
      <c r="C45" s="31">
        <v>4.3772979775083245</v>
      </c>
      <c r="D45" s="31">
        <v>11.636747977508325</v>
      </c>
      <c r="E45" s="31">
        <v>2.9084207488029721</v>
      </c>
      <c r="F45" s="31">
        <v>8.7283272287053535</v>
      </c>
      <c r="G45" s="31">
        <v>7.2594500000000002</v>
      </c>
      <c r="I45" s="1" t="s">
        <v>8</v>
      </c>
      <c r="J45" s="24">
        <f>+C45/K45*1000</f>
        <v>0.29696729833842095</v>
      </c>
      <c r="K45" s="30">
        <v>14740</v>
      </c>
    </row>
    <row r="46" spans="2:16" x14ac:dyDescent="0.25">
      <c r="B46" t="s">
        <v>10</v>
      </c>
      <c r="C46" s="24">
        <v>11.774247057283389</v>
      </c>
      <c r="D46" s="24">
        <v>35.601397057283393</v>
      </c>
      <c r="E46" s="24">
        <v>24.305676855895193</v>
      </c>
      <c r="F46" s="24">
        <v>11.295720201388203</v>
      </c>
      <c r="G46" s="24">
        <v>23.827150000000003</v>
      </c>
      <c r="I46" t="s">
        <v>10</v>
      </c>
      <c r="J46" s="24">
        <f t="shared" ref="J46" si="0">+C46/K46*1000</f>
        <v>0.243370133470099</v>
      </c>
      <c r="K46" s="30">
        <v>48380</v>
      </c>
    </row>
    <row r="48" spans="2:16" x14ac:dyDescent="0.25">
      <c r="B48" s="21" t="s">
        <v>20</v>
      </c>
      <c r="C48" s="21"/>
      <c r="D48" s="21"/>
      <c r="E48" s="21"/>
      <c r="F48" s="21"/>
      <c r="G48" s="21"/>
      <c r="H48" s="21"/>
      <c r="I48" s="21" t="s">
        <v>20</v>
      </c>
      <c r="J48" s="21"/>
      <c r="K48" s="21"/>
    </row>
    <row r="49" spans="2:11" ht="51.75" x14ac:dyDescent="0.25">
      <c r="B49" s="21" t="s">
        <v>1</v>
      </c>
      <c r="C49" s="21" t="s">
        <v>17</v>
      </c>
      <c r="D49" s="21" t="s">
        <v>18</v>
      </c>
      <c r="E49" s="21" t="s">
        <v>131</v>
      </c>
      <c r="F49" s="21" t="s">
        <v>144</v>
      </c>
      <c r="G49" s="21" t="s">
        <v>19</v>
      </c>
      <c r="H49" s="21"/>
      <c r="I49" s="21" t="s">
        <v>1</v>
      </c>
      <c r="J49" s="21" t="s">
        <v>56</v>
      </c>
      <c r="K49" s="21" t="s">
        <v>2</v>
      </c>
    </row>
    <row r="50" spans="2:11" x14ac:dyDescent="0.25">
      <c r="B50" t="s">
        <v>5</v>
      </c>
      <c r="C50" s="24">
        <v>32.922199599999999</v>
      </c>
      <c r="D50" s="24">
        <v>175.21987000000001</v>
      </c>
      <c r="E50" s="24">
        <v>17.241099999999999</v>
      </c>
      <c r="F50" s="24">
        <v>157.97877000000003</v>
      </c>
      <c r="G50" s="24">
        <v>142.29767040000002</v>
      </c>
      <c r="I50" t="s">
        <v>5</v>
      </c>
      <c r="J50" s="24">
        <f>+C50/K50*1000</f>
        <v>0.74383641211025764</v>
      </c>
      <c r="K50">
        <v>44260</v>
      </c>
    </row>
    <row r="51" spans="2:11" x14ac:dyDescent="0.25">
      <c r="B51" t="s">
        <v>62</v>
      </c>
      <c r="C51" s="24">
        <v>23.068128000000002</v>
      </c>
      <c r="D51" s="24">
        <v>163.08312000000001</v>
      </c>
      <c r="E51" s="24">
        <v>33.081900000000005</v>
      </c>
      <c r="F51" s="24">
        <v>130.00121999999999</v>
      </c>
      <c r="G51" s="24">
        <v>140.01499200000001</v>
      </c>
      <c r="I51" t="s">
        <v>62</v>
      </c>
      <c r="J51" s="24">
        <f>+C51/K51*1000</f>
        <v>0.52969295063145816</v>
      </c>
      <c r="K51">
        <v>43550</v>
      </c>
    </row>
    <row r="52" spans="2:11" x14ac:dyDescent="0.25">
      <c r="B52" t="s">
        <v>7</v>
      </c>
      <c r="C52" s="24">
        <v>178.60312680000001</v>
      </c>
      <c r="D52" s="24">
        <v>334.14676200000002</v>
      </c>
      <c r="E52" s="24">
        <v>186.15040000000002</v>
      </c>
      <c r="F52" s="24">
        <v>147.996362</v>
      </c>
      <c r="G52" s="24">
        <v>155.54363520000001</v>
      </c>
      <c r="I52" t="s">
        <v>7</v>
      </c>
      <c r="J52" s="24">
        <f>+C52/K52*1000</f>
        <v>3.6916727325341054</v>
      </c>
      <c r="K52">
        <v>48380</v>
      </c>
    </row>
    <row r="53" spans="2:11" x14ac:dyDescent="0.25">
      <c r="B53" t="s">
        <v>9</v>
      </c>
      <c r="C53" s="24">
        <v>-2.0492724000000067</v>
      </c>
      <c r="D53" s="24">
        <v>69.678269999999998</v>
      </c>
      <c r="E53" s="24">
        <v>17.6767</v>
      </c>
      <c r="F53" s="24">
        <v>52.001570000000001</v>
      </c>
      <c r="G53" s="24">
        <v>71.727542400000004</v>
      </c>
      <c r="I53" t="s">
        <v>9</v>
      </c>
      <c r="J53" s="24">
        <f>+C53/K53*1000</f>
        <v>-9.1854432989691023E-2</v>
      </c>
      <c r="K53">
        <v>22310</v>
      </c>
    </row>
    <row r="54" spans="2:11" x14ac:dyDescent="0.25">
      <c r="B54" s="1" t="s">
        <v>8</v>
      </c>
      <c r="C54" s="31">
        <v>8.9329954000000029</v>
      </c>
      <c r="D54" s="31">
        <v>56.322685000000007</v>
      </c>
      <c r="E54" s="31">
        <v>11.32525</v>
      </c>
      <c r="F54" s="31">
        <v>44.99743500000001</v>
      </c>
      <c r="G54" s="31">
        <v>47.389689600000004</v>
      </c>
      <c r="I54" s="1" t="s">
        <v>8</v>
      </c>
      <c r="J54" s="24">
        <f>+C54/K54*1000</f>
        <v>0.60603767978290379</v>
      </c>
      <c r="K54">
        <v>14740</v>
      </c>
    </row>
    <row r="55" spans="2:11" x14ac:dyDescent="0.25">
      <c r="B55" t="s">
        <v>10</v>
      </c>
      <c r="C55" s="24">
        <v>125.22219613985922</v>
      </c>
      <c r="D55" s="24">
        <v>280.76583133985923</v>
      </c>
      <c r="E55" s="24">
        <v>104.292</v>
      </c>
      <c r="F55" s="24">
        <v>176.47383133985926</v>
      </c>
      <c r="G55" s="24">
        <v>155.54363520000001</v>
      </c>
      <c r="I55" t="s">
        <v>10</v>
      </c>
      <c r="J55" s="24">
        <f t="shared" ref="J55" si="1">+C55/K55*1000</f>
        <v>2.5883050049578173</v>
      </c>
      <c r="K55">
        <v>48380</v>
      </c>
    </row>
    <row r="57" spans="2:11" x14ac:dyDescent="0.25">
      <c r="B57" s="32" t="s">
        <v>121</v>
      </c>
      <c r="C57" s="23"/>
    </row>
    <row r="58" spans="2:11" ht="26.25" x14ac:dyDescent="0.25">
      <c r="B58" s="21" t="s">
        <v>1</v>
      </c>
      <c r="C58" s="21" t="s">
        <v>128</v>
      </c>
    </row>
    <row r="59" spans="2:11" x14ac:dyDescent="0.25">
      <c r="B59" t="s">
        <v>5</v>
      </c>
      <c r="C59" s="24">
        <v>0.60307230999999994</v>
      </c>
    </row>
    <row r="60" spans="2:11" x14ac:dyDescent="0.25">
      <c r="B60" t="s">
        <v>62</v>
      </c>
      <c r="C60" s="24">
        <v>0.61530406999999998</v>
      </c>
    </row>
    <row r="61" spans="2:11" x14ac:dyDescent="0.25">
      <c r="B61" t="s">
        <v>7</v>
      </c>
      <c r="C61" s="24">
        <v>1.415519</v>
      </c>
    </row>
    <row r="62" spans="2:11" x14ac:dyDescent="0.25">
      <c r="B62" t="s">
        <v>9</v>
      </c>
      <c r="C62" s="24">
        <v>0.58065146999999995</v>
      </c>
    </row>
    <row r="63" spans="2:11" x14ac:dyDescent="0.25">
      <c r="B63" t="s">
        <v>8</v>
      </c>
      <c r="C63" s="24">
        <v>0.79926675000000003</v>
      </c>
    </row>
    <row r="64" spans="2:11" x14ac:dyDescent="0.25">
      <c r="B64" t="s">
        <v>10</v>
      </c>
      <c r="C64" s="24">
        <v>0.36346139999999999</v>
      </c>
    </row>
  </sheetData>
  <sortState ref="B59:C63">
    <sortCondition ref="B59:B63"/>
  </sortState>
  <pageMargins left="0.7" right="0.7" top="0.75" bottom="0.75" header="0.3" footer="0.3"/>
  <pageSetup paperSize="0" orientation="portrait" horizontalDpi="0" verticalDpi="0" copies="0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63"/>
  <sheetViews>
    <sheetView topLeftCell="A33" workbookViewId="0">
      <selection activeCell="I63" sqref="I63"/>
    </sheetView>
  </sheetViews>
  <sheetFormatPr defaultRowHeight="15" x14ac:dyDescent="0.25"/>
  <cols>
    <col min="2" max="2" width="9.85546875" customWidth="1"/>
    <col min="3" max="3" width="9.42578125" customWidth="1"/>
    <col min="11" max="11" width="10" customWidth="1"/>
  </cols>
  <sheetData>
    <row r="1" spans="2:14" x14ac:dyDescent="0.25">
      <c r="B1" t="s">
        <v>103</v>
      </c>
      <c r="I1" t="s">
        <v>104</v>
      </c>
    </row>
    <row r="2" spans="2:14" ht="48" customHeight="1" x14ac:dyDescent="0.25">
      <c r="B2" s="28" t="s">
        <v>1</v>
      </c>
      <c r="C2" s="29" t="s">
        <v>96</v>
      </c>
      <c r="D2" s="29" t="s">
        <v>98</v>
      </c>
      <c r="E2" s="29" t="s">
        <v>100</v>
      </c>
      <c r="F2" s="29" t="s">
        <v>101</v>
      </c>
      <c r="G2" s="29" t="s">
        <v>105</v>
      </c>
      <c r="I2" s="28" t="s">
        <v>1</v>
      </c>
      <c r="J2" s="29" t="s">
        <v>108</v>
      </c>
      <c r="K2" s="29" t="s">
        <v>109</v>
      </c>
      <c r="L2" s="29" t="s">
        <v>113</v>
      </c>
      <c r="M2" s="29" t="s">
        <v>114</v>
      </c>
      <c r="N2" s="29" t="s">
        <v>115</v>
      </c>
    </row>
    <row r="3" spans="2:14" ht="17.25" customHeight="1" x14ac:dyDescent="0.25">
      <c r="B3" s="28"/>
      <c r="C3" s="29"/>
      <c r="D3" s="29"/>
      <c r="E3" s="29" t="s">
        <v>102</v>
      </c>
      <c r="F3" s="29"/>
      <c r="G3" s="29"/>
      <c r="I3" s="28"/>
      <c r="J3" s="29"/>
      <c r="K3" s="29"/>
      <c r="L3" s="29" t="s">
        <v>116</v>
      </c>
      <c r="M3" s="29"/>
      <c r="N3" s="29"/>
    </row>
    <row r="4" spans="2:14" ht="17.25" customHeight="1" x14ac:dyDescent="0.25">
      <c r="B4" s="63" t="s">
        <v>5</v>
      </c>
      <c r="C4" s="70">
        <v>30</v>
      </c>
      <c r="D4" s="71">
        <v>178</v>
      </c>
      <c r="E4" s="71">
        <v>17</v>
      </c>
      <c r="F4" s="71">
        <v>161</v>
      </c>
      <c r="G4" s="71">
        <v>148</v>
      </c>
      <c r="H4" s="66"/>
      <c r="I4" s="63" t="s">
        <v>5</v>
      </c>
      <c r="J4" s="70">
        <v>-12</v>
      </c>
      <c r="K4" s="71">
        <v>13</v>
      </c>
      <c r="L4" s="71">
        <v>4</v>
      </c>
      <c r="M4" s="71">
        <v>9</v>
      </c>
      <c r="N4" s="71">
        <v>25</v>
      </c>
    </row>
    <row r="5" spans="2:14" x14ac:dyDescent="0.25">
      <c r="B5" s="66" t="s">
        <v>62</v>
      </c>
      <c r="C5" s="67">
        <v>18</v>
      </c>
      <c r="D5" s="68">
        <v>183</v>
      </c>
      <c r="E5" s="68">
        <v>33</v>
      </c>
      <c r="F5" s="68">
        <v>150</v>
      </c>
      <c r="G5" s="68">
        <v>165</v>
      </c>
      <c r="H5" s="66"/>
      <c r="I5" s="69" t="s">
        <v>62</v>
      </c>
      <c r="J5" s="67">
        <v>-10</v>
      </c>
      <c r="K5" s="68">
        <v>18</v>
      </c>
      <c r="L5" s="68">
        <v>9</v>
      </c>
      <c r="M5" s="68">
        <v>9</v>
      </c>
      <c r="N5" s="68">
        <v>28</v>
      </c>
    </row>
    <row r="6" spans="2:14" x14ac:dyDescent="0.25">
      <c r="B6" s="63" t="s">
        <v>7</v>
      </c>
      <c r="C6" s="70">
        <v>199</v>
      </c>
      <c r="D6" s="71">
        <v>385</v>
      </c>
      <c r="E6" s="71">
        <v>186</v>
      </c>
      <c r="F6" s="71">
        <v>199</v>
      </c>
      <c r="G6" s="71">
        <v>186</v>
      </c>
      <c r="H6" s="66"/>
      <c r="I6" s="63" t="s">
        <v>7</v>
      </c>
      <c r="J6" s="70">
        <v>24</v>
      </c>
      <c r="K6" s="71">
        <v>56</v>
      </c>
      <c r="L6" s="71">
        <v>52</v>
      </c>
      <c r="M6" s="71">
        <v>3</v>
      </c>
      <c r="N6" s="71">
        <v>32</v>
      </c>
    </row>
    <row r="7" spans="2:14" x14ac:dyDescent="0.25">
      <c r="B7" s="63" t="s">
        <v>9</v>
      </c>
      <c r="C7" s="70">
        <v>15</v>
      </c>
      <c r="D7" s="71">
        <v>109</v>
      </c>
      <c r="E7" s="71">
        <v>18</v>
      </c>
      <c r="F7" s="71">
        <v>91</v>
      </c>
      <c r="G7" s="71">
        <v>93</v>
      </c>
      <c r="H7" s="66"/>
      <c r="I7" s="63" t="s">
        <v>9</v>
      </c>
      <c r="J7" s="70">
        <v>4</v>
      </c>
      <c r="K7" s="71">
        <v>20</v>
      </c>
      <c r="L7" s="71">
        <v>5</v>
      </c>
      <c r="M7" s="71">
        <v>16</v>
      </c>
      <c r="N7" s="71">
        <v>16</v>
      </c>
    </row>
    <row r="8" spans="2:14" x14ac:dyDescent="0.25">
      <c r="B8" s="63" t="s">
        <v>8</v>
      </c>
      <c r="C8" s="70">
        <v>-18</v>
      </c>
      <c r="D8" s="71">
        <v>51</v>
      </c>
      <c r="E8" s="71">
        <v>11</v>
      </c>
      <c r="F8" s="71">
        <v>40</v>
      </c>
      <c r="G8" s="71">
        <v>69</v>
      </c>
      <c r="H8" s="66"/>
      <c r="I8" s="63" t="s">
        <v>8</v>
      </c>
      <c r="J8" s="70">
        <v>-5</v>
      </c>
      <c r="K8" s="71">
        <v>6</v>
      </c>
      <c r="L8" s="71">
        <v>3</v>
      </c>
      <c r="M8" s="71">
        <v>3</v>
      </c>
      <c r="N8" s="71">
        <v>12</v>
      </c>
    </row>
    <row r="9" spans="2:14" x14ac:dyDescent="0.25">
      <c r="B9" s="63" t="s">
        <v>10</v>
      </c>
      <c r="C9" s="70">
        <v>49</v>
      </c>
      <c r="D9" s="71">
        <v>236</v>
      </c>
      <c r="E9" s="71">
        <v>104</v>
      </c>
      <c r="F9" s="71">
        <v>131</v>
      </c>
      <c r="G9" s="71">
        <v>186</v>
      </c>
      <c r="H9" s="66"/>
      <c r="I9" s="63" t="s">
        <v>97</v>
      </c>
      <c r="J9" s="70">
        <v>-8</v>
      </c>
      <c r="K9" s="71">
        <v>24</v>
      </c>
      <c r="L9" s="71">
        <v>24</v>
      </c>
      <c r="M9" s="71">
        <v>0</v>
      </c>
      <c r="N9" s="71">
        <v>32</v>
      </c>
    </row>
    <row r="11" spans="2:14" ht="39" x14ac:dyDescent="0.25">
      <c r="B11" s="21" t="s">
        <v>0</v>
      </c>
      <c r="C11" s="21"/>
      <c r="D11" s="32" t="s">
        <v>22</v>
      </c>
      <c r="E11" s="21"/>
      <c r="F11" s="21"/>
      <c r="G11" s="21"/>
      <c r="H11" s="21"/>
      <c r="I11" s="21"/>
    </row>
    <row r="12" spans="2:14" ht="51.75" x14ac:dyDescent="0.25">
      <c r="B12" s="21" t="s">
        <v>1</v>
      </c>
      <c r="C12" s="21" t="s">
        <v>138</v>
      </c>
      <c r="D12" s="21" t="s">
        <v>24</v>
      </c>
      <c r="E12" s="21" t="s">
        <v>132</v>
      </c>
      <c r="F12" s="21" t="s">
        <v>25</v>
      </c>
      <c r="G12" s="21" t="s">
        <v>133</v>
      </c>
      <c r="H12" s="21" t="s">
        <v>134</v>
      </c>
      <c r="I12" s="21" t="s">
        <v>135</v>
      </c>
    </row>
    <row r="13" spans="2:14" x14ac:dyDescent="0.25">
      <c r="B13" t="s">
        <v>5</v>
      </c>
      <c r="C13" s="30">
        <v>1938.7370480530622</v>
      </c>
      <c r="D13" s="30">
        <v>6877</v>
      </c>
      <c r="E13" s="25">
        <v>0.216852293228468</v>
      </c>
      <c r="F13" s="30">
        <v>4126</v>
      </c>
      <c r="G13" s="25">
        <v>0.10844494123143184</v>
      </c>
      <c r="H13" s="25">
        <v>6.5063810894414389E-2</v>
      </c>
      <c r="I13" s="25">
        <f>+E13+H13</f>
        <v>0.28191610412288237</v>
      </c>
    </row>
    <row r="14" spans="2:14" x14ac:dyDescent="0.25">
      <c r="B14" t="s">
        <v>62</v>
      </c>
      <c r="C14" s="30">
        <v>2111.2673215906821</v>
      </c>
      <c r="D14" s="30">
        <v>7657</v>
      </c>
      <c r="E14" s="25">
        <v>0.2120939194018221</v>
      </c>
      <c r="F14" s="30">
        <v>4594</v>
      </c>
      <c r="G14" s="25">
        <v>0.10606534190921423</v>
      </c>
      <c r="H14" s="25">
        <v>6.3636434730433608E-2</v>
      </c>
      <c r="I14" s="25">
        <f>+E14+H14</f>
        <v>0.27573035413225572</v>
      </c>
    </row>
    <row r="15" spans="2:14" x14ac:dyDescent="0.25">
      <c r="B15" t="s">
        <v>7</v>
      </c>
      <c r="C15" s="30">
        <v>2396.7875553156587</v>
      </c>
      <c r="D15" s="30">
        <v>8638</v>
      </c>
      <c r="E15" s="25">
        <v>0.21342817409214451</v>
      </c>
      <c r="F15" s="30">
        <v>5183</v>
      </c>
      <c r="G15" s="25">
        <v>0.10673258489440753</v>
      </c>
      <c r="H15" s="25">
        <v>6.4042022170376731E-2</v>
      </c>
      <c r="I15" s="25">
        <f>+E15+H15</f>
        <v>0.27747019626252123</v>
      </c>
    </row>
    <row r="16" spans="2:14" x14ac:dyDescent="0.25">
      <c r="B16" t="s">
        <v>9</v>
      </c>
      <c r="C16" s="30">
        <v>1182.6188291487924</v>
      </c>
      <c r="D16" s="30">
        <v>4326</v>
      </c>
      <c r="E16" s="25">
        <v>0.21027231841898378</v>
      </c>
      <c r="F16" s="30">
        <v>2596</v>
      </c>
      <c r="G16" s="25">
        <v>0.10515438353939474</v>
      </c>
      <c r="H16" s="25">
        <v>6.310235313644677E-2</v>
      </c>
      <c r="I16" s="25">
        <f>+E16+H16</f>
        <v>0.27337467155543055</v>
      </c>
    </row>
    <row r="17" spans="2:24" x14ac:dyDescent="0.25">
      <c r="B17" t="s">
        <v>8</v>
      </c>
      <c r="C17" s="30">
        <v>879.84148881216333</v>
      </c>
      <c r="D17" s="30">
        <v>3220</v>
      </c>
      <c r="E17" s="25">
        <v>0.21017828360071925</v>
      </c>
      <c r="F17" s="30">
        <v>1932</v>
      </c>
      <c r="G17" s="25">
        <v>0.10510735798025223</v>
      </c>
      <c r="H17" s="25">
        <v>6.3064414788151335E-2</v>
      </c>
      <c r="I17" s="25">
        <f>+E17+H17</f>
        <v>0.27324269838887061</v>
      </c>
    </row>
    <row r="18" spans="2:24" x14ac:dyDescent="0.25">
      <c r="B18" t="s">
        <v>10</v>
      </c>
      <c r="C18" s="30">
        <v>2396.7875553156587</v>
      </c>
      <c r="D18" s="30">
        <v>8638</v>
      </c>
      <c r="E18" s="25">
        <v>0.21342817409214451</v>
      </c>
      <c r="F18" s="30">
        <v>5183</v>
      </c>
      <c r="G18" s="25">
        <v>0.10673258489440753</v>
      </c>
      <c r="H18" s="25">
        <v>6.4042022170376731E-2</v>
      </c>
      <c r="I18" s="25">
        <f t="shared" ref="I18" si="0">+E18+H18</f>
        <v>0.27747019626252123</v>
      </c>
    </row>
    <row r="20" spans="2:24" x14ac:dyDescent="0.25">
      <c r="B20" s="26" t="s">
        <v>11</v>
      </c>
      <c r="C20" s="26"/>
      <c r="D20" s="26"/>
      <c r="E20" s="26"/>
    </row>
    <row r="21" spans="2:24" ht="26.25" x14ac:dyDescent="0.25">
      <c r="B21" s="21" t="s">
        <v>1</v>
      </c>
      <c r="C21" s="21" t="s">
        <v>37</v>
      </c>
      <c r="D21" s="21" t="s">
        <v>125</v>
      </c>
      <c r="E21" s="21" t="s">
        <v>126</v>
      </c>
    </row>
    <row r="22" spans="2:24" x14ac:dyDescent="0.25">
      <c r="B22" t="s">
        <v>5</v>
      </c>
      <c r="C22" s="25">
        <v>1.1412035</v>
      </c>
      <c r="D22" s="25">
        <v>0</v>
      </c>
      <c r="E22" s="25">
        <v>1.1412035</v>
      </c>
    </row>
    <row r="23" spans="2:24" x14ac:dyDescent="0.25">
      <c r="B23" t="s">
        <v>62</v>
      </c>
      <c r="C23" s="25">
        <v>1.02755</v>
      </c>
      <c r="D23" s="25">
        <v>0</v>
      </c>
      <c r="E23" s="25">
        <v>1.02755</v>
      </c>
    </row>
    <row r="24" spans="2:24" x14ac:dyDescent="0.25">
      <c r="B24" t="s">
        <v>7</v>
      </c>
      <c r="C24" s="25">
        <v>0.95726007999999996</v>
      </c>
      <c r="D24" s="25">
        <v>0</v>
      </c>
      <c r="E24" s="25">
        <v>0.95726007999999996</v>
      </c>
    </row>
    <row r="25" spans="2:24" x14ac:dyDescent="0.25">
      <c r="B25" t="s">
        <v>9</v>
      </c>
      <c r="C25" s="25">
        <v>1.8880387000000001</v>
      </c>
      <c r="D25" s="25">
        <v>0</v>
      </c>
      <c r="E25" s="25">
        <v>1.8880387000000001</v>
      </c>
    </row>
    <row r="26" spans="2:24" x14ac:dyDescent="0.25">
      <c r="B26" t="s">
        <v>8</v>
      </c>
      <c r="C26" s="25">
        <v>2.5928892000000001</v>
      </c>
      <c r="D26" s="25">
        <v>0</v>
      </c>
      <c r="E26" s="25">
        <v>2.5928892000000001</v>
      </c>
    </row>
    <row r="27" spans="2:24" x14ac:dyDescent="0.25">
      <c r="C27" s="25"/>
      <c r="D27" s="25"/>
      <c r="E27" s="25"/>
    </row>
    <row r="28" spans="2:24" x14ac:dyDescent="0.25">
      <c r="B28" s="73" t="s">
        <v>212</v>
      </c>
      <c r="C28" s="21"/>
      <c r="D28" s="21"/>
      <c r="E28" s="21"/>
      <c r="F28" s="21"/>
      <c r="G28" s="21"/>
      <c r="H28" s="21"/>
      <c r="I28" s="21"/>
      <c r="K28" s="73" t="s">
        <v>212</v>
      </c>
      <c r="L28" s="21"/>
      <c r="M28" s="21"/>
      <c r="N28" s="21"/>
      <c r="Q28" s="26" t="s">
        <v>205</v>
      </c>
      <c r="R28" s="21"/>
      <c r="S28" s="21"/>
      <c r="T28" s="21"/>
      <c r="U28" s="21"/>
      <c r="V28" s="21"/>
      <c r="W28" s="21"/>
      <c r="X28" s="21"/>
    </row>
    <row r="29" spans="2:24" ht="39" x14ac:dyDescent="0.25">
      <c r="B29" s="73" t="s">
        <v>213</v>
      </c>
      <c r="C29" s="21"/>
      <c r="D29" s="21"/>
      <c r="E29" s="21"/>
      <c r="F29" s="21"/>
      <c r="G29" s="21"/>
      <c r="H29" s="21"/>
      <c r="I29" s="21"/>
      <c r="K29" s="73" t="s">
        <v>213</v>
      </c>
      <c r="L29" s="21"/>
      <c r="M29" s="21"/>
      <c r="N29" s="22"/>
      <c r="Q29" s="21"/>
      <c r="R29" s="47" t="s">
        <v>208</v>
      </c>
      <c r="S29" s="47" t="s">
        <v>211</v>
      </c>
      <c r="T29" s="47" t="s">
        <v>209</v>
      </c>
      <c r="U29" s="47" t="s">
        <v>211</v>
      </c>
      <c r="V29" s="47" t="s">
        <v>210</v>
      </c>
      <c r="W29" s="47" t="s">
        <v>211</v>
      </c>
      <c r="X29" s="47" t="s">
        <v>37</v>
      </c>
    </row>
    <row r="30" spans="2:24" ht="39" x14ac:dyDescent="0.25">
      <c r="B30" s="21" t="s">
        <v>1</v>
      </c>
      <c r="C30" s="21" t="s">
        <v>139</v>
      </c>
      <c r="D30" s="21" t="s">
        <v>203</v>
      </c>
      <c r="E30" s="21" t="s">
        <v>140</v>
      </c>
      <c r="F30" s="21" t="s">
        <v>204</v>
      </c>
      <c r="G30" s="21" t="s">
        <v>141</v>
      </c>
      <c r="H30" s="21" t="s">
        <v>142</v>
      </c>
      <c r="I30" s="21" t="s">
        <v>143</v>
      </c>
      <c r="K30" s="47" t="s">
        <v>197</v>
      </c>
      <c r="L30" s="47" t="s">
        <v>198</v>
      </c>
      <c r="M30" s="47" t="s">
        <v>189</v>
      </c>
      <c r="N30" s="55" t="s">
        <v>202</v>
      </c>
      <c r="Q30" s="21" t="s">
        <v>1</v>
      </c>
      <c r="R30" s="26"/>
      <c r="S30" s="26"/>
      <c r="T30" s="26" t="s">
        <v>207</v>
      </c>
      <c r="U30" s="26"/>
      <c r="V30" s="26"/>
      <c r="W30" s="21"/>
      <c r="X30" s="21"/>
    </row>
    <row r="31" spans="2:24" x14ac:dyDescent="0.25">
      <c r="B31" t="s">
        <v>5</v>
      </c>
      <c r="C31" s="25">
        <v>0.38716478999999998</v>
      </c>
      <c r="D31" s="25">
        <v>2.6451790000000031E-2</v>
      </c>
      <c r="E31" s="25">
        <v>0.19361595062402498</v>
      </c>
      <c r="F31" s="25">
        <v>1.322818758016989E-2</v>
      </c>
      <c r="G31" s="25">
        <f>+C31+D31</f>
        <v>0.41361658000000001</v>
      </c>
      <c r="H31" s="25">
        <f>+G31+D31+F31</f>
        <v>0.45329655758016996</v>
      </c>
      <c r="I31" s="2">
        <f>(1-G31/H31)</f>
        <v>8.7536463528409159E-2</v>
      </c>
      <c r="K31" s="25">
        <v>0.23568239999999999</v>
      </c>
      <c r="L31" s="25">
        <v>0.135128673</v>
      </c>
      <c r="M31" s="25">
        <v>2.6451786000000001E-2</v>
      </c>
      <c r="N31" s="61">
        <f t="shared" ref="N31:N36" si="1">+H31-SUM(K31:M31)</f>
        <v>5.6033698580169988E-2</v>
      </c>
      <c r="Q31" t="s">
        <v>5</v>
      </c>
      <c r="R31" s="24">
        <v>0.31430000000000002</v>
      </c>
      <c r="S31" s="24">
        <v>0.82220000000000004</v>
      </c>
      <c r="T31" s="24">
        <v>0.27100000000000002</v>
      </c>
      <c r="U31" s="24">
        <v>0.1152</v>
      </c>
      <c r="V31" s="24">
        <v>1.397</v>
      </c>
      <c r="W31" s="24">
        <v>2.5299999999999998</v>
      </c>
      <c r="X31" s="24">
        <v>5.4497</v>
      </c>
    </row>
    <row r="32" spans="2:24" x14ac:dyDescent="0.25">
      <c r="B32" t="s">
        <v>62</v>
      </c>
      <c r="C32" s="25">
        <v>0.35601793999999998</v>
      </c>
      <c r="D32" s="25">
        <v>1.9146670000000032E-2</v>
      </c>
      <c r="E32" s="25">
        <v>0.17803982612237823</v>
      </c>
      <c r="F32" s="25">
        <v>9.574994444444462E-3</v>
      </c>
      <c r="G32" s="25">
        <f>+C32+D32</f>
        <v>0.37516461000000001</v>
      </c>
      <c r="H32" s="25">
        <f>+G32+D32+F32</f>
        <v>0.40388627444444453</v>
      </c>
      <c r="I32" s="2">
        <f>(1-G32/H32)</f>
        <v>7.1113247123715362E-2</v>
      </c>
      <c r="K32" s="25">
        <v>0.21589758000000001</v>
      </c>
      <c r="L32" s="25">
        <v>0.13271216699999999</v>
      </c>
      <c r="M32" s="25">
        <v>1.9146669000000002E-2</v>
      </c>
      <c r="N32" s="61">
        <f t="shared" si="1"/>
        <v>3.6129858444444496E-2</v>
      </c>
      <c r="Q32" t="s">
        <v>62</v>
      </c>
      <c r="R32" s="24">
        <v>2.3570000000000002</v>
      </c>
      <c r="S32" s="24">
        <v>0.7661</v>
      </c>
      <c r="T32" s="24">
        <v>0.51980000000000004</v>
      </c>
      <c r="U32" s="24">
        <v>0.22090000000000001</v>
      </c>
      <c r="V32" s="24">
        <v>1.548</v>
      </c>
      <c r="W32" s="24">
        <v>0.3483</v>
      </c>
      <c r="X32" s="24">
        <v>5.7600999999999996</v>
      </c>
    </row>
    <row r="33" spans="2:24" x14ac:dyDescent="0.25">
      <c r="B33" s="74" t="s">
        <v>7</v>
      </c>
      <c r="C33" s="75">
        <v>0.52935454999999998</v>
      </c>
      <c r="D33" s="75">
        <v>2.0792340000000076E-2</v>
      </c>
      <c r="E33" s="75">
        <v>0.26472315422950254</v>
      </c>
      <c r="F33" s="75">
        <v>1.0397972074883036E-2</v>
      </c>
      <c r="G33" s="25">
        <f>+C33+D33</f>
        <v>0.55014689000000006</v>
      </c>
      <c r="H33" s="25">
        <f>+G33+D33+F33</f>
        <v>0.58133720207488315</v>
      </c>
      <c r="I33" s="2">
        <f>(1-G33/H33)</f>
        <v>5.3652702706037059E-2</v>
      </c>
      <c r="K33" s="46">
        <v>0.37404228</v>
      </c>
      <c r="L33" s="25">
        <v>0.14473011399999999</v>
      </c>
      <c r="M33" s="25">
        <v>2.0792339999999999E-2</v>
      </c>
      <c r="N33" s="61">
        <f t="shared" si="1"/>
        <v>4.1772468074883218E-2</v>
      </c>
      <c r="Q33" t="s">
        <v>7</v>
      </c>
      <c r="R33" s="24">
        <v>3.1269999999999998</v>
      </c>
      <c r="S33" s="24">
        <v>1.016</v>
      </c>
      <c r="T33" s="24">
        <v>2.9249999999999998</v>
      </c>
      <c r="U33" s="24">
        <v>1.2430000000000001</v>
      </c>
      <c r="V33" s="24">
        <v>1.7370000000000001</v>
      </c>
      <c r="W33" s="24">
        <v>0.39090000000000003</v>
      </c>
      <c r="X33" s="24">
        <v>10.4389</v>
      </c>
    </row>
    <row r="34" spans="2:24" x14ac:dyDescent="0.25">
      <c r="B34" t="s">
        <v>9</v>
      </c>
      <c r="C34" s="25">
        <v>0.44513911</v>
      </c>
      <c r="D34" s="25">
        <v>0</v>
      </c>
      <c r="E34" s="25">
        <v>0.22260813526607734</v>
      </c>
      <c r="F34" s="25">
        <v>0</v>
      </c>
      <c r="G34" s="25">
        <f>+C34+D34</f>
        <v>0.44513911</v>
      </c>
      <c r="H34" s="25">
        <f>+G34+D34+F34</f>
        <v>0.44513911</v>
      </c>
      <c r="I34" s="2">
        <f>(1-G34/H34)</f>
        <v>0</v>
      </c>
      <c r="K34" s="25">
        <v>0.23596508999999999</v>
      </c>
      <c r="L34" s="25">
        <v>0.142508568</v>
      </c>
      <c r="M34" s="25">
        <v>0</v>
      </c>
      <c r="N34" s="61">
        <f t="shared" si="1"/>
        <v>6.6665452000000014E-2</v>
      </c>
      <c r="Q34" t="s">
        <v>9</v>
      </c>
      <c r="R34" s="24">
        <v>1.43</v>
      </c>
      <c r="S34" s="24">
        <v>0.46479999999999999</v>
      </c>
      <c r="T34" s="24">
        <v>0.27779999999999999</v>
      </c>
      <c r="U34" s="24">
        <v>0.1181</v>
      </c>
      <c r="V34" s="24">
        <v>0.90349999999999997</v>
      </c>
      <c r="W34" s="24">
        <v>0.20330000000000001</v>
      </c>
      <c r="X34" s="24">
        <v>3.3974999999999995</v>
      </c>
    </row>
    <row r="35" spans="2:24" x14ac:dyDescent="0.25">
      <c r="B35" s="1" t="s">
        <v>8</v>
      </c>
      <c r="C35" s="33">
        <v>0.45142474999999999</v>
      </c>
      <c r="D35" s="33">
        <v>6.7487200000000414E-3</v>
      </c>
      <c r="E35" s="33">
        <v>0.22575150004333508</v>
      </c>
      <c r="F35" s="33">
        <v>3.3749449124631861E-3</v>
      </c>
      <c r="G35" s="25">
        <f>+C35+D35</f>
        <v>0.45817347000000003</v>
      </c>
      <c r="H35" s="25">
        <f>+G35+D35+F35</f>
        <v>0.46829713491246328</v>
      </c>
      <c r="I35" s="2">
        <f>(1-G35/H35)</f>
        <v>2.1618037262507772E-2</v>
      </c>
      <c r="K35" s="25">
        <v>0.17673945999999999</v>
      </c>
      <c r="L35" s="25">
        <v>0.17398354399999999</v>
      </c>
      <c r="M35" s="25">
        <v>6.7487112999999998E-3</v>
      </c>
      <c r="N35" s="61">
        <f t="shared" si="1"/>
        <v>0.11082541961246328</v>
      </c>
      <c r="Q35" t="s">
        <v>8</v>
      </c>
      <c r="R35" s="24">
        <v>0.62860000000000005</v>
      </c>
      <c r="S35" s="24">
        <v>0.20430000000000001</v>
      </c>
      <c r="T35" s="24">
        <v>0.17799999999999999</v>
      </c>
      <c r="U35" s="24">
        <v>7.5600000000000001E-2</v>
      </c>
      <c r="V35" s="24">
        <v>0.68959999999999999</v>
      </c>
      <c r="W35" s="24">
        <v>0.1552</v>
      </c>
      <c r="X35" s="24">
        <v>1.9313</v>
      </c>
    </row>
    <row r="36" spans="2:24" x14ac:dyDescent="0.25">
      <c r="B36" t="s">
        <v>10</v>
      </c>
      <c r="C36" s="25">
        <v>0.39997677999999998</v>
      </c>
      <c r="D36" s="25">
        <v>2.079234000000002E-2</v>
      </c>
      <c r="E36" s="25">
        <v>0.20002305604090831</v>
      </c>
      <c r="F36" s="25">
        <v>1.0397972074883006E-2</v>
      </c>
      <c r="G36" s="25">
        <f t="shared" ref="G36" si="2">+C36+D36</f>
        <v>0.42076912</v>
      </c>
      <c r="H36" s="25">
        <f t="shared" ref="H36" si="3">+G36+D36+F36</f>
        <v>0.45195943207488304</v>
      </c>
      <c r="I36" s="2">
        <f t="shared" ref="I36" si="4">(1-G36/H36)</f>
        <v>6.9011309116158159E-2</v>
      </c>
      <c r="K36" s="46">
        <v>0.26457175999999999</v>
      </c>
      <c r="L36" s="25">
        <v>0.14063047100000001</v>
      </c>
      <c r="M36" s="25">
        <v>2.0792339999999999E-2</v>
      </c>
      <c r="N36" s="61">
        <f t="shared" si="1"/>
        <v>2.596486107488305E-2</v>
      </c>
    </row>
    <row r="38" spans="2:24" x14ac:dyDescent="0.25">
      <c r="B38" s="21" t="s">
        <v>21</v>
      </c>
      <c r="C38" s="21"/>
      <c r="D38" s="21"/>
      <c r="E38" s="21"/>
      <c r="F38" s="21"/>
      <c r="G38" s="21"/>
      <c r="H38" s="21"/>
      <c r="I38" s="21"/>
      <c r="K38" s="21" t="s">
        <v>21</v>
      </c>
      <c r="L38" s="21"/>
      <c r="M38" s="21"/>
    </row>
    <row r="39" spans="2:24" ht="51.75" x14ac:dyDescent="0.25">
      <c r="B39" s="21" t="s">
        <v>1</v>
      </c>
      <c r="C39" s="21" t="s">
        <v>14</v>
      </c>
      <c r="D39" s="21" t="s">
        <v>15</v>
      </c>
      <c r="E39" s="21" t="s">
        <v>129</v>
      </c>
      <c r="F39" s="21" t="s">
        <v>130</v>
      </c>
      <c r="G39" s="21" t="s">
        <v>195</v>
      </c>
      <c r="H39" s="21" t="s">
        <v>26</v>
      </c>
      <c r="I39" s="21" t="s">
        <v>27</v>
      </c>
      <c r="K39" s="21" t="s">
        <v>1</v>
      </c>
      <c r="L39" s="21" t="s">
        <v>57</v>
      </c>
      <c r="M39" s="21" t="s">
        <v>24</v>
      </c>
    </row>
    <row r="40" spans="2:24" x14ac:dyDescent="0.25">
      <c r="B40" t="s">
        <v>5</v>
      </c>
      <c r="C40" s="24">
        <v>-11.979903879324617</v>
      </c>
      <c r="D40" s="24">
        <v>13.432613320675383</v>
      </c>
      <c r="E40" s="24">
        <v>4.3695309338418848</v>
      </c>
      <c r="F40" s="24">
        <v>9.0630823868334982</v>
      </c>
      <c r="G40" s="24">
        <v>25.4125172</v>
      </c>
      <c r="H40" s="24">
        <v>21.3187</v>
      </c>
      <c r="I40" s="24">
        <v>4.0938172000000002</v>
      </c>
      <c r="K40" t="s">
        <v>5</v>
      </c>
      <c r="L40" s="34">
        <f>+C40/M40*1000</f>
        <v>-1.7420247025337525</v>
      </c>
      <c r="M40" s="20">
        <v>6877</v>
      </c>
    </row>
    <row r="41" spans="2:24" x14ac:dyDescent="0.25">
      <c r="B41" t="s">
        <v>62</v>
      </c>
      <c r="C41" s="24">
        <v>-10.243680405013698</v>
      </c>
      <c r="D41" s="24">
        <v>18.051186394986303</v>
      </c>
      <c r="E41" s="24">
        <v>8.8854373571077296</v>
      </c>
      <c r="F41" s="24">
        <v>9.1657490378785731</v>
      </c>
      <c r="G41" s="24">
        <v>28.294866800000001</v>
      </c>
      <c r="H41" s="24">
        <v>23.736699999999999</v>
      </c>
      <c r="I41" s="24">
        <v>4.5581668000000004</v>
      </c>
      <c r="K41" t="s">
        <v>62</v>
      </c>
      <c r="L41" s="34">
        <f>+C41/M41*1000</f>
        <v>-1.3378190420548124</v>
      </c>
      <c r="M41" s="20">
        <v>7657</v>
      </c>
    </row>
    <row r="42" spans="2:24" x14ac:dyDescent="0.25">
      <c r="B42" t="s">
        <v>7</v>
      </c>
      <c r="C42" s="24">
        <v>23.726028479778755</v>
      </c>
      <c r="D42" s="24">
        <v>55.646401079778755</v>
      </c>
      <c r="E42" s="24">
        <v>52.155131810893842</v>
      </c>
      <c r="F42" s="24">
        <v>3.4912692688849134</v>
      </c>
      <c r="G42" s="24">
        <v>31.9203726</v>
      </c>
      <c r="H42" s="24">
        <v>26.777799999999999</v>
      </c>
      <c r="I42" s="24">
        <v>5.1425726000000003</v>
      </c>
      <c r="K42" t="s">
        <v>7</v>
      </c>
      <c r="L42" s="34">
        <f>+C42/M42*1000</f>
        <v>2.7467039221786007</v>
      </c>
      <c r="M42" s="20">
        <v>8638</v>
      </c>
    </row>
    <row r="43" spans="2:24" x14ac:dyDescent="0.25">
      <c r="B43" t="s">
        <v>9</v>
      </c>
      <c r="C43" s="24">
        <v>4.3393475157283845</v>
      </c>
      <c r="D43" s="24">
        <v>20.325698715728386</v>
      </c>
      <c r="E43" s="24">
        <v>4.6140312445004392</v>
      </c>
      <c r="F43" s="24">
        <v>15.711667471227948</v>
      </c>
      <c r="G43" s="24">
        <v>15.986351200000001</v>
      </c>
      <c r="H43" s="24">
        <v>13.410600000000001</v>
      </c>
      <c r="I43" s="24">
        <v>2.5757512</v>
      </c>
      <c r="K43" t="s">
        <v>9</v>
      </c>
      <c r="L43" s="34">
        <f>+C43/M43*1000</f>
        <v>1.0030854174129413</v>
      </c>
      <c r="M43" s="20">
        <v>4326</v>
      </c>
    </row>
    <row r="44" spans="2:24" x14ac:dyDescent="0.25">
      <c r="B44" s="1" t="s">
        <v>8</v>
      </c>
      <c r="C44" s="31">
        <v>-5.4989920589564614</v>
      </c>
      <c r="D44" s="31">
        <v>6.399938341043538</v>
      </c>
      <c r="E44" s="31">
        <v>2.9084207488029721</v>
      </c>
      <c r="F44" s="31">
        <v>3.4915175922405659</v>
      </c>
      <c r="G44" s="31">
        <v>11.898930399999999</v>
      </c>
      <c r="H44" s="31">
        <v>9.9819999999999993</v>
      </c>
      <c r="I44" s="31">
        <v>1.9169304000000003</v>
      </c>
      <c r="K44" s="1" t="s">
        <v>8</v>
      </c>
      <c r="L44" s="34">
        <f>+C44/M44*1000</f>
        <v>-1.7077615089926899</v>
      </c>
      <c r="M44" s="20">
        <v>3220</v>
      </c>
    </row>
    <row r="45" spans="2:24" x14ac:dyDescent="0.25">
      <c r="B45" t="s">
        <v>10</v>
      </c>
      <c r="C45" s="24">
        <v>-7.6146957441048073</v>
      </c>
      <c r="D45" s="24">
        <v>24.305676855895193</v>
      </c>
      <c r="E45" s="24">
        <v>24.305676855895193</v>
      </c>
      <c r="F45" s="24">
        <v>0</v>
      </c>
      <c r="G45" s="24">
        <v>31.9203726</v>
      </c>
      <c r="H45" s="24">
        <v>26.777799999999999</v>
      </c>
      <c r="I45" s="24">
        <v>5.1425726000000003</v>
      </c>
      <c r="K45" t="s">
        <v>10</v>
      </c>
      <c r="L45" s="34">
        <f t="shared" ref="L45" si="5">+C45/M45*1000</f>
        <v>-0.88153458486973924</v>
      </c>
      <c r="M45" s="20">
        <v>8638</v>
      </c>
    </row>
    <row r="47" spans="2:24" x14ac:dyDescent="0.25">
      <c r="B47" s="21" t="s">
        <v>20</v>
      </c>
      <c r="C47" s="21"/>
      <c r="D47" s="21"/>
      <c r="E47" s="21"/>
      <c r="F47" s="21"/>
      <c r="G47" s="21"/>
      <c r="H47" s="26"/>
      <c r="I47" s="26"/>
      <c r="K47" s="21" t="s">
        <v>20</v>
      </c>
      <c r="L47" s="21"/>
      <c r="M47" s="21"/>
    </row>
    <row r="48" spans="2:24" ht="51.75" x14ac:dyDescent="0.25">
      <c r="B48" s="35" t="s">
        <v>1</v>
      </c>
      <c r="C48" s="21" t="s">
        <v>17</v>
      </c>
      <c r="D48" s="21" t="s">
        <v>18</v>
      </c>
      <c r="E48" s="21" t="s">
        <v>131</v>
      </c>
      <c r="F48" s="21" t="s">
        <v>144</v>
      </c>
      <c r="G48" s="21" t="s">
        <v>19</v>
      </c>
      <c r="H48" s="21" t="s">
        <v>28</v>
      </c>
      <c r="I48" s="21" t="s">
        <v>29</v>
      </c>
      <c r="K48" s="21" t="s">
        <v>1</v>
      </c>
      <c r="L48" s="21" t="s">
        <v>57</v>
      </c>
      <c r="M48" s="21" t="s">
        <v>24</v>
      </c>
    </row>
    <row r="49" spans="2:13" x14ac:dyDescent="0.25">
      <c r="B49" t="s">
        <v>5</v>
      </c>
      <c r="C49" s="24">
        <v>29.906859919999988</v>
      </c>
      <c r="D49" s="24">
        <v>178.24280999999999</v>
      </c>
      <c r="E49" s="24">
        <v>17.241099999999999</v>
      </c>
      <c r="F49" s="24">
        <v>161.00171</v>
      </c>
      <c r="G49" s="24">
        <v>148.33595008</v>
      </c>
      <c r="H49" s="24">
        <v>122.13552</v>
      </c>
      <c r="I49" s="24">
        <v>26.20043008</v>
      </c>
      <c r="K49" t="s">
        <v>5</v>
      </c>
      <c r="L49" s="34">
        <f>+C49/M49*1000</f>
        <v>4.348823603315398</v>
      </c>
      <c r="M49" s="20">
        <v>6877</v>
      </c>
    </row>
    <row r="50" spans="2:13" x14ac:dyDescent="0.25">
      <c r="B50" t="s">
        <v>62</v>
      </c>
      <c r="C50" s="24">
        <v>17.919832479999997</v>
      </c>
      <c r="D50" s="24">
        <v>183.08042</v>
      </c>
      <c r="E50" s="24">
        <v>33.081900000000005</v>
      </c>
      <c r="F50" s="24">
        <v>149.99851999999998</v>
      </c>
      <c r="G50" s="24">
        <v>165.16058752000001</v>
      </c>
      <c r="H50" s="24">
        <v>135.98832000000002</v>
      </c>
      <c r="I50" s="24">
        <v>29.172267520000002</v>
      </c>
      <c r="K50" t="s">
        <v>62</v>
      </c>
      <c r="L50" s="34">
        <f>+C50/M50*1000</f>
        <v>2.3403202925427706</v>
      </c>
      <c r="M50" s="20">
        <v>7657</v>
      </c>
    </row>
    <row r="51" spans="2:13" x14ac:dyDescent="0.25">
      <c r="B51" t="s">
        <v>7</v>
      </c>
      <c r="C51" s="24">
        <v>198.82273536000005</v>
      </c>
      <c r="D51" s="24">
        <v>385.14608000000004</v>
      </c>
      <c r="E51" s="24">
        <v>186.15040000000002</v>
      </c>
      <c r="F51" s="24">
        <v>198.99568000000002</v>
      </c>
      <c r="G51" s="24">
        <v>186.32334463999999</v>
      </c>
      <c r="H51" s="24">
        <v>153.41087999999999</v>
      </c>
      <c r="I51" s="24">
        <v>32.912464639999996</v>
      </c>
      <c r="K51" t="s">
        <v>7</v>
      </c>
      <c r="L51" s="34">
        <f>+C51/M51*1000</f>
        <v>23.017218726557079</v>
      </c>
      <c r="M51" s="20">
        <v>8638</v>
      </c>
    </row>
    <row r="52" spans="2:13" x14ac:dyDescent="0.25">
      <c r="B52" t="s">
        <v>9</v>
      </c>
      <c r="C52" s="24">
        <v>15.362272319999988</v>
      </c>
      <c r="D52" s="24">
        <v>108.67684</v>
      </c>
      <c r="E52" s="24">
        <v>17.6767</v>
      </c>
      <c r="F52" s="24">
        <v>91.000140000000002</v>
      </c>
      <c r="G52" s="24">
        <v>93.31456768000001</v>
      </c>
      <c r="H52" s="24">
        <v>76.829760000000007</v>
      </c>
      <c r="I52" s="24">
        <v>16.484807680000003</v>
      </c>
      <c r="K52" t="s">
        <v>9</v>
      </c>
      <c r="L52" s="34">
        <f>+C52/M52*1000</f>
        <v>3.5511494036060998</v>
      </c>
      <c r="M52" s="20">
        <v>4326</v>
      </c>
    </row>
    <row r="53" spans="2:13" x14ac:dyDescent="0.25">
      <c r="B53" s="1" t="s">
        <v>8</v>
      </c>
      <c r="C53" s="31">
        <v>-18.131519560000015</v>
      </c>
      <c r="D53" s="31">
        <v>51.324034999999995</v>
      </c>
      <c r="E53" s="31">
        <v>11.32525</v>
      </c>
      <c r="F53" s="31">
        <v>39.998784999999998</v>
      </c>
      <c r="G53" s="31">
        <v>69.45555456000001</v>
      </c>
      <c r="H53" s="31">
        <v>57.187200000000004</v>
      </c>
      <c r="I53" s="31">
        <v>12.268354560000001</v>
      </c>
      <c r="K53" s="1" t="s">
        <v>8</v>
      </c>
      <c r="L53" s="34">
        <f>+C53/M53*1000</f>
        <v>-5.6309066956521789</v>
      </c>
      <c r="M53" s="20">
        <v>3220</v>
      </c>
    </row>
    <row r="54" spans="2:13" x14ac:dyDescent="0.25">
      <c r="B54" t="s">
        <v>10</v>
      </c>
      <c r="C54" s="24">
        <v>49.458961064208836</v>
      </c>
      <c r="D54" s="24">
        <v>235.78230570420882</v>
      </c>
      <c r="E54" s="24">
        <v>104.292</v>
      </c>
      <c r="F54" s="24">
        <v>131.49030570420882</v>
      </c>
      <c r="G54" s="24">
        <v>186.32334463999999</v>
      </c>
      <c r="H54" s="24">
        <v>153.41087999999999</v>
      </c>
      <c r="I54" s="24">
        <v>32.912464639999996</v>
      </c>
      <c r="K54" t="s">
        <v>10</v>
      </c>
      <c r="L54" s="34">
        <f t="shared" ref="L54" si="6">+C54/M54*1000</f>
        <v>5.7257421931244314</v>
      </c>
      <c r="M54" s="20">
        <v>8638</v>
      </c>
    </row>
    <row r="56" spans="2:13" x14ac:dyDescent="0.25">
      <c r="B56" s="32" t="s">
        <v>121</v>
      </c>
      <c r="C56" s="23"/>
    </row>
    <row r="57" spans="2:13" ht="26.25" x14ac:dyDescent="0.25">
      <c r="B57" s="21" t="s">
        <v>1</v>
      </c>
      <c r="C57" s="21" t="s">
        <v>145</v>
      </c>
    </row>
    <row r="58" spans="2:13" x14ac:dyDescent="0.25">
      <c r="B58" t="s">
        <v>5</v>
      </c>
      <c r="C58" s="24">
        <v>2.9187835999999998</v>
      </c>
    </row>
    <row r="59" spans="2:13" x14ac:dyDescent="0.25">
      <c r="B59" t="s">
        <v>62</v>
      </c>
      <c r="C59" s="24">
        <v>2.8604316999999999</v>
      </c>
    </row>
    <row r="60" spans="2:13" x14ac:dyDescent="0.25">
      <c r="B60" t="s">
        <v>7</v>
      </c>
      <c r="C60" s="24">
        <v>6.9530200000000004</v>
      </c>
    </row>
    <row r="61" spans="2:13" x14ac:dyDescent="0.25">
      <c r="B61" t="s">
        <v>9</v>
      </c>
      <c r="C61" s="24">
        <v>3.0850854000000001</v>
      </c>
    </row>
    <row r="62" spans="2:13" x14ac:dyDescent="0.25">
      <c r="B62" s="1" t="s">
        <v>8</v>
      </c>
      <c r="C62" s="31">
        <v>2.0850477000000001</v>
      </c>
    </row>
    <row r="63" spans="2:13" x14ac:dyDescent="0.25">
      <c r="B63" t="s">
        <v>10</v>
      </c>
      <c r="C63" s="24">
        <v>2.2076365999999998</v>
      </c>
    </row>
  </sheetData>
  <sortState ref="B58:C62">
    <sortCondition ref="B58:B62"/>
  </sortState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48"/>
  <sheetViews>
    <sheetView topLeftCell="A12" workbookViewId="0">
      <selection activeCell="I44" sqref="I44"/>
    </sheetView>
  </sheetViews>
  <sheetFormatPr defaultRowHeight="15" x14ac:dyDescent="0.25"/>
  <sheetData>
    <row r="1" spans="2:14" x14ac:dyDescent="0.25">
      <c r="B1" t="s">
        <v>103</v>
      </c>
      <c r="I1" t="s">
        <v>104</v>
      </c>
    </row>
    <row r="2" spans="2:14" ht="48" customHeight="1" x14ac:dyDescent="0.25">
      <c r="B2" s="28" t="s">
        <v>1</v>
      </c>
      <c r="C2" s="29" t="s">
        <v>96</v>
      </c>
      <c r="D2" s="29" t="s">
        <v>98</v>
      </c>
      <c r="E2" s="29" t="s">
        <v>106</v>
      </c>
      <c r="F2" s="29" t="s">
        <v>107</v>
      </c>
      <c r="G2" s="29" t="s">
        <v>99</v>
      </c>
      <c r="I2" s="28" t="s">
        <v>1</v>
      </c>
      <c r="J2" s="29" t="s">
        <v>108</v>
      </c>
      <c r="K2" s="29" t="s">
        <v>109</v>
      </c>
      <c r="L2" s="29" t="s">
        <v>110</v>
      </c>
      <c r="M2" s="29" t="s">
        <v>111</v>
      </c>
      <c r="N2" s="29" t="s">
        <v>112</v>
      </c>
    </row>
    <row r="3" spans="2:14" ht="17.25" customHeight="1" x14ac:dyDescent="0.25">
      <c r="B3" s="28"/>
      <c r="C3" s="29"/>
      <c r="D3" s="29"/>
      <c r="E3" s="29" t="s">
        <v>102</v>
      </c>
      <c r="F3" s="29"/>
      <c r="G3" s="29"/>
      <c r="I3" s="28"/>
      <c r="J3" s="29"/>
      <c r="K3" s="29"/>
      <c r="L3" s="29" t="s">
        <v>116</v>
      </c>
      <c r="M3" s="29"/>
      <c r="N3" s="29"/>
    </row>
    <row r="4" spans="2:14" ht="17.25" customHeight="1" x14ac:dyDescent="0.25">
      <c r="B4" s="63" t="s">
        <v>33</v>
      </c>
      <c r="C4" s="70">
        <v>531</v>
      </c>
      <c r="D4" s="71">
        <v>798</v>
      </c>
      <c r="E4" s="71">
        <v>94</v>
      </c>
      <c r="F4" s="71">
        <v>174</v>
      </c>
      <c r="G4" s="72">
        <f>+E4+F4</f>
        <v>268</v>
      </c>
      <c r="H4" s="66"/>
      <c r="I4" s="63" t="s">
        <v>33</v>
      </c>
      <c r="J4" s="70">
        <v>170</v>
      </c>
      <c r="K4" s="71">
        <v>221</v>
      </c>
      <c r="L4" s="71">
        <v>19</v>
      </c>
      <c r="M4" s="71">
        <v>31</v>
      </c>
      <c r="N4" s="72">
        <f>+L4+M4</f>
        <v>50</v>
      </c>
    </row>
    <row r="5" spans="2:14" x14ac:dyDescent="0.25">
      <c r="B5" s="63" t="s">
        <v>5</v>
      </c>
      <c r="C5" s="70">
        <v>952</v>
      </c>
      <c r="D5" s="71">
        <v>1241</v>
      </c>
      <c r="E5" s="71">
        <v>211</v>
      </c>
      <c r="F5" s="71">
        <v>182</v>
      </c>
      <c r="G5" s="72">
        <f>+E5+F5</f>
        <v>393</v>
      </c>
      <c r="H5" s="66"/>
      <c r="I5" s="63" t="s">
        <v>5</v>
      </c>
      <c r="J5" s="70">
        <v>26</v>
      </c>
      <c r="K5" s="71">
        <v>102</v>
      </c>
      <c r="L5" s="71">
        <v>43</v>
      </c>
      <c r="M5" s="71">
        <v>33</v>
      </c>
      <c r="N5" s="72">
        <f>+L5+M5</f>
        <v>76</v>
      </c>
    </row>
    <row r="6" spans="2:14" x14ac:dyDescent="0.25">
      <c r="B6" s="63" t="s">
        <v>32</v>
      </c>
      <c r="C6" s="70">
        <v>74</v>
      </c>
      <c r="D6" s="71">
        <v>181</v>
      </c>
      <c r="E6" s="71">
        <v>39</v>
      </c>
      <c r="F6" s="71">
        <v>67</v>
      </c>
      <c r="G6" s="72">
        <f>+E6+F6</f>
        <v>106</v>
      </c>
      <c r="H6" s="66"/>
      <c r="I6" s="63" t="s">
        <v>32</v>
      </c>
      <c r="J6" s="70">
        <v>40</v>
      </c>
      <c r="K6" s="71">
        <v>60</v>
      </c>
      <c r="L6" s="71">
        <v>8</v>
      </c>
      <c r="M6" s="71">
        <v>12</v>
      </c>
      <c r="N6" s="72">
        <f>+L6+M6</f>
        <v>20</v>
      </c>
    </row>
    <row r="7" spans="2:14" x14ac:dyDescent="0.25">
      <c r="B7" s="69" t="s">
        <v>7</v>
      </c>
      <c r="C7" s="67">
        <v>777</v>
      </c>
      <c r="D7" s="68">
        <v>1688</v>
      </c>
      <c r="E7" s="68">
        <v>563</v>
      </c>
      <c r="F7" s="68">
        <v>347</v>
      </c>
      <c r="G7" s="72">
        <f>+E7+F7</f>
        <v>910</v>
      </c>
      <c r="H7" s="66"/>
      <c r="I7" s="69" t="s">
        <v>7</v>
      </c>
      <c r="J7" s="67">
        <v>-1</v>
      </c>
      <c r="K7" s="68">
        <v>177</v>
      </c>
      <c r="L7" s="68">
        <v>116</v>
      </c>
      <c r="M7" s="68">
        <v>63</v>
      </c>
      <c r="N7" s="72">
        <f>+L7+M7</f>
        <v>179</v>
      </c>
    </row>
    <row r="9" spans="2:14" x14ac:dyDescent="0.25">
      <c r="B9" t="s">
        <v>0</v>
      </c>
    </row>
    <row r="10" spans="2:14" ht="51.75" x14ac:dyDescent="0.25">
      <c r="B10" s="21" t="s">
        <v>1</v>
      </c>
      <c r="C10" s="21" t="s">
        <v>23</v>
      </c>
      <c r="D10" s="21" t="s">
        <v>30</v>
      </c>
      <c r="E10" s="21" t="s">
        <v>31</v>
      </c>
    </row>
    <row r="11" spans="2:14" x14ac:dyDescent="0.25">
      <c r="B11" t="s">
        <v>33</v>
      </c>
      <c r="C11">
        <v>79705</v>
      </c>
      <c r="D11">
        <v>83900</v>
      </c>
      <c r="E11">
        <v>0.95</v>
      </c>
    </row>
    <row r="12" spans="2:14" x14ac:dyDescent="0.25">
      <c r="B12" t="s">
        <v>5</v>
      </c>
      <c r="C12">
        <v>224672</v>
      </c>
      <c r="D12">
        <v>188800</v>
      </c>
      <c r="E12">
        <v>1.19</v>
      </c>
    </row>
    <row r="13" spans="2:14" x14ac:dyDescent="0.25">
      <c r="B13" t="s">
        <v>32</v>
      </c>
      <c r="C13">
        <v>65988</v>
      </c>
      <c r="D13">
        <v>35100</v>
      </c>
      <c r="E13">
        <v>1.88</v>
      </c>
    </row>
    <row r="14" spans="2:14" x14ac:dyDescent="0.25">
      <c r="B14" t="s">
        <v>7</v>
      </c>
      <c r="C14">
        <v>477660</v>
      </c>
      <c r="D14">
        <v>502800</v>
      </c>
      <c r="E14">
        <v>0.95</v>
      </c>
    </row>
    <row r="16" spans="2:14" x14ac:dyDescent="0.25">
      <c r="B16" s="21" t="s">
        <v>11</v>
      </c>
      <c r="C16" s="21"/>
      <c r="D16" s="21"/>
      <c r="E16" s="21"/>
    </row>
    <row r="17" spans="2:16" ht="26.25" x14ac:dyDescent="0.25">
      <c r="B17" s="21" t="s">
        <v>1</v>
      </c>
      <c r="C17" s="21" t="s">
        <v>37</v>
      </c>
      <c r="D17" s="21" t="s">
        <v>117</v>
      </c>
      <c r="E17" s="21" t="s">
        <v>118</v>
      </c>
    </row>
    <row r="18" spans="2:16" x14ac:dyDescent="0.25">
      <c r="B18" t="s">
        <v>33</v>
      </c>
      <c r="C18" s="25">
        <v>0.11918951132300358</v>
      </c>
      <c r="D18" s="25">
        <v>0</v>
      </c>
      <c r="E18" s="25">
        <v>0.11918951132300358</v>
      </c>
    </row>
    <row r="19" spans="2:16" x14ac:dyDescent="0.25">
      <c r="B19" t="s">
        <v>5</v>
      </c>
      <c r="C19" s="25">
        <v>5.2966101694915252E-2</v>
      </c>
      <c r="D19" s="25">
        <v>2.065677966101695E-2</v>
      </c>
      <c r="E19" s="25">
        <v>3.2309322033898302E-2</v>
      </c>
    </row>
    <row r="20" spans="2:16" x14ac:dyDescent="0.25">
      <c r="B20" t="s">
        <v>32</v>
      </c>
      <c r="C20" s="25">
        <v>0.28490028490028491</v>
      </c>
      <c r="D20" s="25">
        <v>0.1737891737891738</v>
      </c>
      <c r="E20" s="25">
        <v>0.11111111111111112</v>
      </c>
    </row>
    <row r="21" spans="2:16" x14ac:dyDescent="0.25">
      <c r="B21" t="s">
        <v>7</v>
      </c>
      <c r="C21" s="25">
        <v>1.9888623707239459E-2</v>
      </c>
      <c r="D21" s="25">
        <v>0</v>
      </c>
      <c r="E21" s="25">
        <v>1.9888623707239459E-2</v>
      </c>
    </row>
    <row r="23" spans="2:16" x14ac:dyDescent="0.25">
      <c r="B23" s="22" t="s">
        <v>13</v>
      </c>
      <c r="C23" s="22"/>
      <c r="D23" s="22"/>
      <c r="E23" s="21"/>
      <c r="F23" s="21"/>
      <c r="G23" s="21"/>
      <c r="H23" s="21"/>
    </row>
    <row r="24" spans="2:16" ht="30" x14ac:dyDescent="0.25">
      <c r="B24" s="22" t="s">
        <v>12</v>
      </c>
      <c r="C24" s="22" t="s">
        <v>120</v>
      </c>
      <c r="D24" s="22" t="s">
        <v>189</v>
      </c>
      <c r="E24" s="58" t="s">
        <v>142</v>
      </c>
      <c r="F24" s="47" t="s">
        <v>199</v>
      </c>
      <c r="G24" s="47" t="s">
        <v>198</v>
      </c>
      <c r="H24" s="47" t="s">
        <v>197</v>
      </c>
    </row>
    <row r="25" spans="2:16" x14ac:dyDescent="0.25">
      <c r="B25" s="22"/>
      <c r="C25" s="22"/>
      <c r="D25" s="22"/>
      <c r="E25" s="62" t="s">
        <v>119</v>
      </c>
      <c r="F25" s="21"/>
      <c r="G25" s="21"/>
      <c r="H25" s="21"/>
    </row>
    <row r="26" spans="2:16" x14ac:dyDescent="0.25">
      <c r="B26" t="s">
        <v>33</v>
      </c>
      <c r="C26" s="25">
        <v>0.618195796771559</v>
      </c>
      <c r="D26" s="50">
        <v>9.0494721206035855E-5</v>
      </c>
      <c r="E26" s="25">
        <f>+C26+D26</f>
        <v>0.61828629149276504</v>
      </c>
      <c r="F26" s="25">
        <v>0.31539984999999998</v>
      </c>
      <c r="G26" s="25">
        <v>0.16702660999999999</v>
      </c>
      <c r="H26" s="25">
        <v>8.0013924E-2</v>
      </c>
    </row>
    <row r="27" spans="2:16" x14ac:dyDescent="0.25">
      <c r="B27" t="s">
        <v>5</v>
      </c>
      <c r="C27" s="25">
        <v>1.01772517529646</v>
      </c>
      <c r="D27" s="50">
        <v>9.0585624998862357E-6</v>
      </c>
      <c r="E27" s="25">
        <f>+C27+D27</f>
        <v>1.0177342338589599</v>
      </c>
      <c r="F27" s="25">
        <v>0.79511677000000003</v>
      </c>
      <c r="G27" s="25">
        <v>7.2434471E-2</v>
      </c>
      <c r="H27" s="25">
        <v>6.3980850000000006E-2</v>
      </c>
    </row>
    <row r="28" spans="2:16" x14ac:dyDescent="0.25">
      <c r="B28" t="s">
        <v>32</v>
      </c>
      <c r="C28" s="25">
        <v>0.44061286175713699</v>
      </c>
      <c r="D28" s="50">
        <v>8.4361189685022708E-5</v>
      </c>
      <c r="E28" s="25">
        <f>+C28+D28</f>
        <v>0.44069722294682201</v>
      </c>
      <c r="F28" s="25">
        <v>0.20498420000000001</v>
      </c>
      <c r="G28" s="25">
        <v>0.15333559999999999</v>
      </c>
      <c r="H28" s="25">
        <v>4.3825417999999998E-2</v>
      </c>
    </row>
    <row r="29" spans="2:16" x14ac:dyDescent="0.25">
      <c r="B29" t="s">
        <v>7</v>
      </c>
      <c r="C29" s="25">
        <v>0.66619542378646301</v>
      </c>
      <c r="D29" s="50">
        <v>2.9076985315801274E-4</v>
      </c>
      <c r="E29" s="25">
        <f>+C29+D29</f>
        <v>0.66648619363962103</v>
      </c>
      <c r="F29" s="25">
        <v>0.61889947999999995</v>
      </c>
      <c r="G29" s="25">
        <v>4.9543568000000003E-2</v>
      </c>
      <c r="H29" s="25">
        <v>3.0110449000000001E-2</v>
      </c>
    </row>
    <row r="31" spans="2:16" x14ac:dyDescent="0.25">
      <c r="B31" s="26" t="s">
        <v>1</v>
      </c>
      <c r="C31" s="26" t="s">
        <v>36</v>
      </c>
      <c r="D31" s="26" t="s">
        <v>42</v>
      </c>
      <c r="E31" s="26" t="s">
        <v>34</v>
      </c>
      <c r="F31" s="26" t="s">
        <v>35</v>
      </c>
      <c r="G31" s="26" t="s">
        <v>43</v>
      </c>
      <c r="H31" s="26" t="s">
        <v>44</v>
      </c>
      <c r="I31" s="26" t="s">
        <v>45</v>
      </c>
      <c r="J31" s="26" t="s">
        <v>46</v>
      </c>
      <c r="M31" s="22" t="s">
        <v>34</v>
      </c>
      <c r="N31" s="22" t="s">
        <v>35</v>
      </c>
      <c r="O31" s="22" t="s">
        <v>34</v>
      </c>
      <c r="P31" s="22" t="s">
        <v>35</v>
      </c>
    </row>
    <row r="32" spans="2:16" x14ac:dyDescent="0.25">
      <c r="B32" s="22"/>
      <c r="C32" s="22"/>
      <c r="D32" s="22"/>
      <c r="E32" s="22"/>
      <c r="F32" s="22"/>
      <c r="G32" s="22" t="s">
        <v>58</v>
      </c>
      <c r="H32" s="22"/>
      <c r="I32" s="22"/>
      <c r="J32" s="22"/>
      <c r="M32" s="22" t="s">
        <v>58</v>
      </c>
      <c r="N32" s="22"/>
      <c r="O32" s="22" t="s">
        <v>57</v>
      </c>
      <c r="P32" s="22"/>
    </row>
    <row r="33" spans="2:16" x14ac:dyDescent="0.25">
      <c r="B33" t="s">
        <v>33</v>
      </c>
      <c r="C33" s="27" t="s">
        <v>37</v>
      </c>
      <c r="D33" s="2">
        <v>1</v>
      </c>
      <c r="E33" s="24">
        <v>530.56388363636347</v>
      </c>
      <c r="F33" s="24">
        <v>169.95885527272725</v>
      </c>
      <c r="G33" s="24">
        <v>93.972480000000004</v>
      </c>
      <c r="H33" s="24">
        <v>19.297920000000001</v>
      </c>
      <c r="I33" s="24">
        <v>173.86363636363652</v>
      </c>
      <c r="J33" s="24">
        <v>31.349792727272757</v>
      </c>
      <c r="L33" t="s">
        <v>33</v>
      </c>
      <c r="M33" s="24" t="str">
        <f>+E31</f>
        <v>N surplus</v>
      </c>
      <c r="N33" s="24" t="str">
        <f>+F31</f>
        <v>P surplus</v>
      </c>
      <c r="O33" s="24" t="e">
        <f t="shared" ref="O33:P36" si="0">+M33/$D11*1000</f>
        <v>#VALUE!</v>
      </c>
      <c r="P33" s="24" t="e">
        <f t="shared" si="0"/>
        <v>#VALUE!</v>
      </c>
    </row>
    <row r="34" spans="2:16" x14ac:dyDescent="0.25">
      <c r="B34" t="s">
        <v>5</v>
      </c>
      <c r="C34" s="27" t="s">
        <v>38</v>
      </c>
      <c r="D34" s="2">
        <v>0.43</v>
      </c>
      <c r="E34" s="24">
        <v>951.70727272727277</v>
      </c>
      <c r="F34" s="24">
        <v>29.314138254545451</v>
      </c>
      <c r="G34" s="24">
        <v>0</v>
      </c>
      <c r="H34" s="24">
        <v>0</v>
      </c>
      <c r="I34" s="24">
        <v>149.52272727272728</v>
      </c>
      <c r="J34" s="24">
        <v>26.960821745454549</v>
      </c>
      <c r="L34" t="s">
        <v>5</v>
      </c>
      <c r="M34" s="24">
        <f>+E37</f>
        <v>846.71942181818167</v>
      </c>
      <c r="N34" s="24">
        <f>+F37</f>
        <v>25.608465636363626</v>
      </c>
      <c r="O34" s="24">
        <f t="shared" si="0"/>
        <v>4.4847427003081659</v>
      </c>
      <c r="P34" s="24">
        <f t="shared" si="0"/>
        <v>0.13563805951463784</v>
      </c>
    </row>
    <row r="35" spans="2:16" x14ac:dyDescent="0.25">
      <c r="B35" t="s">
        <v>5</v>
      </c>
      <c r="C35" s="27" t="s">
        <v>39</v>
      </c>
      <c r="D35" s="2">
        <v>0.19</v>
      </c>
      <c r="E35" s="24">
        <v>47.965909090909086</v>
      </c>
      <c r="F35" s="24">
        <v>17.600499381818182</v>
      </c>
      <c r="G35" s="24">
        <v>0</v>
      </c>
      <c r="H35" s="24">
        <v>0</v>
      </c>
      <c r="I35" s="24">
        <v>33.034090909090914</v>
      </c>
      <c r="J35" s="24">
        <v>5.9564606181818194</v>
      </c>
      <c r="L35" t="s">
        <v>32</v>
      </c>
      <c r="M35" s="24">
        <f>+E43</f>
        <v>0</v>
      </c>
      <c r="N35" s="24">
        <f>+F43</f>
        <v>0</v>
      </c>
      <c r="O35" s="24">
        <f t="shared" si="0"/>
        <v>0</v>
      </c>
      <c r="P35" s="24">
        <f t="shared" si="0"/>
        <v>0</v>
      </c>
    </row>
    <row r="36" spans="2:16" x14ac:dyDescent="0.25">
      <c r="B36" t="s">
        <v>5</v>
      </c>
      <c r="C36" s="27" t="s">
        <v>40</v>
      </c>
      <c r="D36" s="2">
        <v>0.39</v>
      </c>
      <c r="E36" s="24">
        <v>58.5</v>
      </c>
      <c r="F36" s="24">
        <v>22.117368000000003</v>
      </c>
      <c r="G36" s="24">
        <v>0</v>
      </c>
      <c r="H36" s="24">
        <v>0</v>
      </c>
      <c r="I36" s="24">
        <v>0</v>
      </c>
      <c r="J36" s="24">
        <v>0</v>
      </c>
      <c r="L36" t="s">
        <v>7</v>
      </c>
      <c r="M36" s="24">
        <f>+E33</f>
        <v>530.56388363636347</v>
      </c>
      <c r="N36" s="24">
        <f>+F33</f>
        <v>169.95885527272725</v>
      </c>
      <c r="O36" s="24">
        <f t="shared" si="0"/>
        <v>1.0552185434295216</v>
      </c>
      <c r="P36" s="24">
        <f t="shared" si="0"/>
        <v>0.33802477182324436</v>
      </c>
    </row>
    <row r="37" spans="2:16" x14ac:dyDescent="0.25">
      <c r="B37" t="s">
        <v>5</v>
      </c>
      <c r="C37" s="27" t="s">
        <v>37</v>
      </c>
      <c r="D37" s="2">
        <v>1</v>
      </c>
      <c r="E37" s="24">
        <v>846.71942181818167</v>
      </c>
      <c r="F37" s="24">
        <v>25.608465636363626</v>
      </c>
      <c r="G37" s="24">
        <v>211.45376000000002</v>
      </c>
      <c r="H37" s="24">
        <v>43.423540000000003</v>
      </c>
      <c r="I37" s="24">
        <v>182.55681818181819</v>
      </c>
      <c r="J37" s="24">
        <v>32.917282363636367</v>
      </c>
    </row>
    <row r="38" spans="2:16" x14ac:dyDescent="0.25">
      <c r="B38" t="s">
        <v>32</v>
      </c>
      <c r="C38" s="27" t="s">
        <v>39</v>
      </c>
      <c r="D38" s="2">
        <v>0.39</v>
      </c>
      <c r="E38" s="24">
        <v>21.893181818181816</v>
      </c>
      <c r="F38" s="24">
        <v>13.293620836363637</v>
      </c>
      <c r="G38" s="24">
        <v>0</v>
      </c>
      <c r="H38" s="24">
        <v>0</v>
      </c>
      <c r="I38" s="24">
        <v>67.806818181818187</v>
      </c>
      <c r="J38" s="24">
        <v>12.226419163636365</v>
      </c>
    </row>
    <row r="39" spans="2:16" x14ac:dyDescent="0.25">
      <c r="B39" t="s">
        <v>32</v>
      </c>
      <c r="C39" s="27" t="s">
        <v>40</v>
      </c>
      <c r="D39" s="2">
        <v>0.61</v>
      </c>
      <c r="E39" s="24">
        <v>91.5</v>
      </c>
      <c r="F39" s="24">
        <v>34.593831999999999</v>
      </c>
      <c r="G39" s="24">
        <v>0</v>
      </c>
      <c r="H39" s="24">
        <v>0</v>
      </c>
      <c r="I39" s="24">
        <v>0</v>
      </c>
      <c r="J39" s="24">
        <v>0</v>
      </c>
    </row>
    <row r="40" spans="2:16" x14ac:dyDescent="0.25">
      <c r="B40" t="s">
        <v>32</v>
      </c>
      <c r="C40" s="27" t="s">
        <v>41</v>
      </c>
      <c r="D40" s="2">
        <v>1</v>
      </c>
      <c r="E40" s="24">
        <v>74.082301818181804</v>
      </c>
      <c r="F40" s="24">
        <v>39.814682836363644</v>
      </c>
      <c r="G40" s="24">
        <v>39.310880000000004</v>
      </c>
      <c r="H40" s="24">
        <v>8.0727700000000002</v>
      </c>
      <c r="I40" s="24">
        <v>67.806818181818187</v>
      </c>
      <c r="J40" s="24">
        <v>12.226419163636365</v>
      </c>
    </row>
    <row r="41" spans="2:16" x14ac:dyDescent="0.25">
      <c r="B41" t="s">
        <v>7</v>
      </c>
      <c r="C41" s="27" t="s">
        <v>37</v>
      </c>
      <c r="D41" s="2">
        <v>1</v>
      </c>
      <c r="E41" s="24">
        <v>777.09080727272726</v>
      </c>
      <c r="F41" s="24">
        <v>-1.2395754545454807</v>
      </c>
      <c r="G41" s="24">
        <v>563.18191999999999</v>
      </c>
      <c r="H41" s="24">
        <v>115.65343000000001</v>
      </c>
      <c r="I41" s="24">
        <v>347.72727272727275</v>
      </c>
      <c r="J41" s="24">
        <v>62.699585454545463</v>
      </c>
    </row>
    <row r="43" spans="2:16" x14ac:dyDescent="0.25">
      <c r="B43" s="32" t="s">
        <v>121</v>
      </c>
      <c r="C43" s="23"/>
    </row>
    <row r="44" spans="2:16" ht="26.25" x14ac:dyDescent="0.25">
      <c r="B44" s="21" t="s">
        <v>1</v>
      </c>
      <c r="C44" s="21" t="s">
        <v>122</v>
      </c>
    </row>
    <row r="45" spans="2:16" x14ac:dyDescent="0.25">
      <c r="B45" t="s">
        <v>33</v>
      </c>
      <c r="C45" s="24">
        <v>6.9530200000000004</v>
      </c>
    </row>
    <row r="46" spans="2:16" x14ac:dyDescent="0.25">
      <c r="B46" t="s">
        <v>5</v>
      </c>
      <c r="C46" s="24">
        <v>2.9187835999999998</v>
      </c>
    </row>
    <row r="47" spans="2:16" x14ac:dyDescent="0.25">
      <c r="B47" t="s">
        <v>32</v>
      </c>
      <c r="C47" s="24">
        <v>2.8604316999999999</v>
      </c>
    </row>
    <row r="48" spans="2:16" x14ac:dyDescent="0.25">
      <c r="B48" t="s">
        <v>7</v>
      </c>
      <c r="C48" s="24">
        <v>3.0850854000000001</v>
      </c>
    </row>
  </sheetData>
  <sortState ref="L33:P36">
    <sortCondition ref="L33:L36"/>
  </sortState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70"/>
  <sheetViews>
    <sheetView topLeftCell="A36" zoomScale="110" zoomScaleNormal="110" workbookViewId="0">
      <selection activeCell="I58" sqref="I58"/>
    </sheetView>
  </sheetViews>
  <sheetFormatPr defaultRowHeight="15" x14ac:dyDescent="0.25"/>
  <cols>
    <col min="2" max="2" width="30.140625" customWidth="1"/>
    <col min="12" max="12" width="8.85546875" customWidth="1"/>
  </cols>
  <sheetData>
    <row r="1" spans="2:10" x14ac:dyDescent="0.25">
      <c r="B1" t="s">
        <v>85</v>
      </c>
      <c r="H1" t="s">
        <v>158</v>
      </c>
    </row>
    <row r="2" spans="2:10" x14ac:dyDescent="0.25">
      <c r="B2" s="38" t="s">
        <v>65</v>
      </c>
      <c r="C2" s="39" t="s">
        <v>146</v>
      </c>
      <c r="H2" s="22"/>
      <c r="I2" s="22" t="s">
        <v>156</v>
      </c>
      <c r="J2" s="22"/>
    </row>
    <row r="3" spans="2:10" x14ac:dyDescent="0.25">
      <c r="B3" s="7" t="s">
        <v>66</v>
      </c>
      <c r="C3" s="16">
        <v>0.379</v>
      </c>
      <c r="H3" s="22" t="s">
        <v>1</v>
      </c>
      <c r="I3" s="22" t="s">
        <v>157</v>
      </c>
      <c r="J3" s="22"/>
    </row>
    <row r="4" spans="2:10" x14ac:dyDescent="0.25">
      <c r="B4" s="10" t="s">
        <v>67</v>
      </c>
      <c r="C4" s="17">
        <v>0.311</v>
      </c>
      <c r="H4" t="s">
        <v>48</v>
      </c>
      <c r="I4">
        <v>2.99</v>
      </c>
    </row>
    <row r="5" spans="2:10" x14ac:dyDescent="0.25">
      <c r="B5" s="7" t="s">
        <v>68</v>
      </c>
      <c r="C5" s="16">
        <v>0.128</v>
      </c>
      <c r="H5" t="s">
        <v>6</v>
      </c>
      <c r="I5">
        <v>2.87</v>
      </c>
    </row>
    <row r="6" spans="2:10" x14ac:dyDescent="0.25">
      <c r="B6" s="10" t="s">
        <v>69</v>
      </c>
      <c r="C6" s="17">
        <v>6.8000000000000005E-2</v>
      </c>
      <c r="H6" t="s">
        <v>33</v>
      </c>
      <c r="I6">
        <v>2.73</v>
      </c>
    </row>
    <row r="7" spans="2:10" x14ac:dyDescent="0.25">
      <c r="B7" s="7" t="s">
        <v>70</v>
      </c>
      <c r="C7" s="16">
        <v>5.0999999999999997E-2</v>
      </c>
      <c r="H7" t="s">
        <v>5</v>
      </c>
      <c r="I7">
        <v>2.83</v>
      </c>
    </row>
    <row r="8" spans="2:10" x14ac:dyDescent="0.25">
      <c r="B8" s="10" t="s">
        <v>71</v>
      </c>
      <c r="C8" s="17">
        <v>2.1999999999999999E-2</v>
      </c>
      <c r="H8" t="s">
        <v>7</v>
      </c>
      <c r="I8">
        <v>2.68</v>
      </c>
    </row>
    <row r="9" spans="2:10" x14ac:dyDescent="0.25">
      <c r="B9" s="7" t="s">
        <v>72</v>
      </c>
      <c r="C9" s="16">
        <v>1.7999999999999999E-2</v>
      </c>
    </row>
    <row r="10" spans="2:10" x14ac:dyDescent="0.25">
      <c r="B10" s="10" t="s">
        <v>73</v>
      </c>
      <c r="C10" s="17">
        <v>6.0000000000000001E-3</v>
      </c>
    </row>
    <row r="11" spans="2:10" x14ac:dyDescent="0.25">
      <c r="B11" s="7" t="s">
        <v>74</v>
      </c>
      <c r="C11" s="16">
        <v>5.0000000000000001E-3</v>
      </c>
    </row>
    <row r="12" spans="2:10" x14ac:dyDescent="0.25">
      <c r="B12" s="10" t="s">
        <v>75</v>
      </c>
      <c r="C12" s="17">
        <v>4.0000000000000001E-3</v>
      </c>
    </row>
    <row r="13" spans="2:10" x14ac:dyDescent="0.25">
      <c r="B13" s="7" t="s">
        <v>76</v>
      </c>
      <c r="C13" s="16">
        <v>3.0000000000000001E-3</v>
      </c>
    </row>
    <row r="14" spans="2:10" x14ac:dyDescent="0.25">
      <c r="B14" s="10" t="s">
        <v>77</v>
      </c>
      <c r="C14" s="17">
        <v>2E-3</v>
      </c>
    </row>
    <row r="15" spans="2:10" x14ac:dyDescent="0.25">
      <c r="B15" s="7" t="s">
        <v>78</v>
      </c>
      <c r="C15" s="16">
        <v>2E-3</v>
      </c>
    </row>
    <row r="16" spans="2:10" x14ac:dyDescent="0.25">
      <c r="B16" s="10" t="s">
        <v>79</v>
      </c>
      <c r="C16" s="17">
        <v>1E-4</v>
      </c>
    </row>
    <row r="17" spans="2:8" x14ac:dyDescent="0.25">
      <c r="B17" s="18"/>
      <c r="C17" s="19"/>
    </row>
    <row r="18" spans="2:8" x14ac:dyDescent="0.25">
      <c r="B18" s="26" t="s">
        <v>1</v>
      </c>
      <c r="C18" s="26" t="s">
        <v>147</v>
      </c>
      <c r="D18" s="22"/>
      <c r="E18" s="22"/>
    </row>
    <row r="19" spans="2:8" x14ac:dyDescent="0.25">
      <c r="B19" t="s">
        <v>48</v>
      </c>
      <c r="C19" s="25">
        <v>1.19076</v>
      </c>
    </row>
    <row r="20" spans="2:8" x14ac:dyDescent="0.25">
      <c r="B20" t="s">
        <v>62</v>
      </c>
      <c r="C20" s="25">
        <v>1.2222849999999998</v>
      </c>
    </row>
    <row r="21" spans="2:8" x14ac:dyDescent="0.25">
      <c r="B21" t="s">
        <v>33</v>
      </c>
      <c r="C21" s="25">
        <v>1.26074</v>
      </c>
    </row>
    <row r="22" spans="2:8" x14ac:dyDescent="0.25">
      <c r="B22" t="s">
        <v>5</v>
      </c>
      <c r="C22" s="25">
        <v>1.3222399999999999</v>
      </c>
    </row>
    <row r="23" spans="2:8" x14ac:dyDescent="0.25">
      <c r="B23" t="s">
        <v>7</v>
      </c>
      <c r="C23" s="25">
        <v>1.1154000000000002</v>
      </c>
    </row>
    <row r="25" spans="2:8" x14ac:dyDescent="0.25">
      <c r="B25" s="22" t="s">
        <v>11</v>
      </c>
      <c r="C25" s="22" t="s">
        <v>48</v>
      </c>
      <c r="D25" s="22" t="s">
        <v>62</v>
      </c>
      <c r="E25" s="22" t="s">
        <v>33</v>
      </c>
      <c r="F25" s="22" t="s">
        <v>5</v>
      </c>
      <c r="G25" s="22" t="s">
        <v>7</v>
      </c>
      <c r="H25" s="40" t="s">
        <v>10</v>
      </c>
    </row>
    <row r="26" spans="2:8" x14ac:dyDescent="0.25">
      <c r="B26" s="22" t="s">
        <v>47</v>
      </c>
      <c r="C26" s="22"/>
      <c r="D26" s="22"/>
      <c r="E26" s="22" t="s">
        <v>160</v>
      </c>
      <c r="F26" s="22"/>
      <c r="G26" s="22"/>
      <c r="H26" s="22"/>
    </row>
    <row r="27" spans="2:8" x14ac:dyDescent="0.25">
      <c r="B27" s="22" t="s">
        <v>37</v>
      </c>
      <c r="C27" s="24">
        <v>5.2222678542064696</v>
      </c>
      <c r="D27" s="24">
        <v>3.5859653557473359</v>
      </c>
      <c r="E27" s="24">
        <v>6.0666027482008529</v>
      </c>
      <c r="F27" s="24">
        <v>3.5731189441310227</v>
      </c>
      <c r="G27" s="24">
        <v>3.5148456849223715</v>
      </c>
      <c r="H27" s="41">
        <v>3.4730994058513693</v>
      </c>
    </row>
    <row r="28" spans="2:8" x14ac:dyDescent="0.25">
      <c r="B28" s="22" t="s">
        <v>125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41">
        <v>0</v>
      </c>
    </row>
    <row r="29" spans="2:8" x14ac:dyDescent="0.25">
      <c r="B29" s="22" t="s">
        <v>126</v>
      </c>
      <c r="C29" s="24">
        <v>4.0059715543299994</v>
      </c>
      <c r="D29" s="24">
        <v>2.5328247880491008</v>
      </c>
      <c r="E29" s="24">
        <v>4.4550350405000003</v>
      </c>
      <c r="F29" s="24">
        <v>2.9042126901555454</v>
      </c>
      <c r="G29" s="24">
        <v>0.27027838722705899</v>
      </c>
      <c r="H29" s="41">
        <v>0.26711842253376705</v>
      </c>
    </row>
    <row r="30" spans="2:8" x14ac:dyDescent="0.25">
      <c r="B30" s="22" t="s">
        <v>123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41">
        <v>0</v>
      </c>
    </row>
    <row r="31" spans="2:8" x14ac:dyDescent="0.25">
      <c r="B31" s="22" t="s">
        <v>124</v>
      </c>
      <c r="C31" s="24">
        <v>1.2162962998764701</v>
      </c>
      <c r="D31" s="24">
        <v>1.0531405676982351</v>
      </c>
      <c r="E31" s="24">
        <v>1.6115677077008526</v>
      </c>
      <c r="F31" s="24">
        <v>0.66890625397547732</v>
      </c>
      <c r="G31" s="24">
        <v>3.2445672976953124</v>
      </c>
      <c r="H31" s="41">
        <v>3.2059809833176023</v>
      </c>
    </row>
    <row r="32" spans="2:8" x14ac:dyDescent="0.25">
      <c r="B32" s="22" t="s">
        <v>148</v>
      </c>
      <c r="C32" s="42">
        <f>+C31/C27</f>
        <v>0.23290576696420487</v>
      </c>
      <c r="D32" s="42">
        <f t="shared" ref="D32:H32" si="0">+D31/D27</f>
        <v>0.29368397717795419</v>
      </c>
      <c r="E32" s="42">
        <f t="shared" si="0"/>
        <v>0.26564582758922012</v>
      </c>
      <c r="F32" s="42">
        <f t="shared" si="0"/>
        <v>0.18720514610188951</v>
      </c>
      <c r="G32" s="42">
        <f t="shared" si="0"/>
        <v>0.92310376857041776</v>
      </c>
      <c r="H32" s="42">
        <f t="shared" si="0"/>
        <v>0.92308932416856992</v>
      </c>
    </row>
    <row r="33" spans="2:12" x14ac:dyDescent="0.25">
      <c r="B33" s="43"/>
      <c r="C33" s="42"/>
      <c r="D33" s="42"/>
      <c r="E33" s="42"/>
      <c r="F33" s="42"/>
      <c r="G33" s="42"/>
      <c r="H33" s="24"/>
    </row>
    <row r="34" spans="2:12" x14ac:dyDescent="0.25">
      <c r="B34" s="22" t="s">
        <v>13</v>
      </c>
      <c r="C34" s="57" t="s">
        <v>48</v>
      </c>
      <c r="D34" s="57" t="s">
        <v>62</v>
      </c>
      <c r="E34" s="57" t="s">
        <v>33</v>
      </c>
      <c r="F34" s="57" t="s">
        <v>5</v>
      </c>
      <c r="G34" s="57" t="s">
        <v>7</v>
      </c>
      <c r="H34" s="44" t="s">
        <v>10</v>
      </c>
    </row>
    <row r="35" spans="2:12" x14ac:dyDescent="0.25">
      <c r="B35" s="22" t="s">
        <v>47</v>
      </c>
      <c r="C35" s="22"/>
      <c r="D35" s="22"/>
      <c r="E35" s="22" t="s">
        <v>175</v>
      </c>
      <c r="F35" s="22"/>
      <c r="G35" s="22"/>
      <c r="H35" s="22"/>
    </row>
    <row r="36" spans="2:12" x14ac:dyDescent="0.25">
      <c r="B36" s="22" t="s">
        <v>37</v>
      </c>
      <c r="C36" s="24">
        <v>3.5553469999999998</v>
      </c>
      <c r="D36" s="24">
        <v>3.1312384</v>
      </c>
      <c r="E36" s="24">
        <v>3.7170074999999998</v>
      </c>
      <c r="F36" s="24">
        <v>2.8971800999999999</v>
      </c>
      <c r="G36" s="24">
        <v>3.1686144000000001</v>
      </c>
      <c r="H36" s="41">
        <v>3.6867839</v>
      </c>
    </row>
    <row r="37" spans="2:12" x14ac:dyDescent="0.25">
      <c r="B37" s="22" t="s">
        <v>189</v>
      </c>
      <c r="C37" s="24">
        <v>0.55186749999999973</v>
      </c>
      <c r="D37" s="24">
        <v>0.51465829999999979</v>
      </c>
      <c r="E37" s="24">
        <v>0.48559439999999965</v>
      </c>
      <c r="F37" s="24">
        <v>0.52004390000000011</v>
      </c>
      <c r="G37" s="24">
        <v>0.55805389999999999</v>
      </c>
      <c r="H37" s="41">
        <v>0.5512741000000001</v>
      </c>
    </row>
    <row r="38" spans="2:12" x14ac:dyDescent="0.25">
      <c r="B38" s="22" t="s">
        <v>190</v>
      </c>
      <c r="C38" s="24">
        <v>3.0034795000000001</v>
      </c>
      <c r="D38" s="24">
        <v>2.6165801000000002</v>
      </c>
      <c r="E38" s="24">
        <v>3.2314131000000001</v>
      </c>
      <c r="F38" s="24">
        <v>2.3771361999999998</v>
      </c>
      <c r="G38" s="24">
        <v>2.6105605000000001</v>
      </c>
      <c r="H38" s="41">
        <v>3.1355097999999999</v>
      </c>
    </row>
    <row r="39" spans="2:12" x14ac:dyDescent="0.25">
      <c r="B39" s="22" t="s">
        <v>188</v>
      </c>
      <c r="C39" s="2">
        <f t="shared" ref="C39:H39" si="1">1-(C38/C36)</f>
        <v>0.15522183910599996</v>
      </c>
      <c r="D39" s="2">
        <f t="shared" si="1"/>
        <v>0.1643625410316889</v>
      </c>
      <c r="E39" s="2">
        <f t="shared" si="1"/>
        <v>0.13064122146646184</v>
      </c>
      <c r="F39" s="2">
        <f t="shared" si="1"/>
        <v>0.17950002486900973</v>
      </c>
      <c r="G39" s="2">
        <f t="shared" si="1"/>
        <v>0.17611922107025713</v>
      </c>
      <c r="H39" s="2">
        <f t="shared" si="1"/>
        <v>0.14952709867263991</v>
      </c>
    </row>
    <row r="40" spans="2:12" x14ac:dyDescent="0.25">
      <c r="B40" s="22" t="s">
        <v>191</v>
      </c>
      <c r="C40" s="24">
        <v>0.55186749999999973</v>
      </c>
      <c r="D40" s="24">
        <v>0.481638166102486</v>
      </c>
      <c r="E40" s="24">
        <v>0.48343330175270199</v>
      </c>
      <c r="F40" s="24">
        <v>0.46378790449064849</v>
      </c>
      <c r="G40" s="24">
        <v>0.55255073668794719</v>
      </c>
      <c r="H40" s="24">
        <v>0.54583779465027504</v>
      </c>
    </row>
    <row r="42" spans="2:12" ht="39" x14ac:dyDescent="0.25">
      <c r="B42" s="21" t="s">
        <v>183</v>
      </c>
      <c r="C42" s="21" t="s">
        <v>37</v>
      </c>
      <c r="D42" s="21" t="s">
        <v>149</v>
      </c>
      <c r="E42" s="21" t="s">
        <v>214</v>
      </c>
      <c r="F42" s="21" t="s">
        <v>59</v>
      </c>
      <c r="G42" s="21" t="s">
        <v>50</v>
      </c>
      <c r="H42" s="21" t="s">
        <v>61</v>
      </c>
      <c r="I42" s="21" t="s">
        <v>51</v>
      </c>
      <c r="J42" s="21" t="s">
        <v>60</v>
      </c>
      <c r="K42" s="21" t="s">
        <v>215</v>
      </c>
      <c r="L42" s="21" t="s">
        <v>193</v>
      </c>
    </row>
    <row r="43" spans="2:12" x14ac:dyDescent="0.25">
      <c r="B43" s="1" t="s">
        <v>7</v>
      </c>
      <c r="C43" s="33">
        <v>3.1686144000000001</v>
      </c>
      <c r="D43" s="33">
        <v>0.70857853000000004</v>
      </c>
      <c r="E43" s="33">
        <v>0.36569249999999998</v>
      </c>
      <c r="F43" s="33">
        <v>1.6880360000000001</v>
      </c>
      <c r="G43" s="33">
        <v>0.12428124</v>
      </c>
      <c r="H43" s="33">
        <v>0.13749937000000001</v>
      </c>
      <c r="I43" s="33">
        <v>-1.3938677E-2</v>
      </c>
      <c r="J43" s="33">
        <v>0.15846547999999999</v>
      </c>
      <c r="K43" s="24">
        <f>+H40</f>
        <v>0.54583779465027504</v>
      </c>
      <c r="L43" s="24">
        <f>+F43-K43</f>
        <v>1.142198205349725</v>
      </c>
    </row>
    <row r="44" spans="2:12" x14ac:dyDescent="0.25">
      <c r="B44" t="s">
        <v>10</v>
      </c>
      <c r="C44" s="25">
        <v>3.6867839</v>
      </c>
      <c r="D44" s="25">
        <v>1.2498729</v>
      </c>
      <c r="E44" s="25">
        <v>0.36141698999999999</v>
      </c>
      <c r="F44" s="25">
        <v>1.6683003000000001</v>
      </c>
      <c r="G44" s="25">
        <v>0.1228282</v>
      </c>
      <c r="H44" s="25">
        <v>0.14139684999999999</v>
      </c>
      <c r="I44" s="25">
        <v>-1.3776297E-2</v>
      </c>
      <c r="J44" s="25">
        <v>0.15674499</v>
      </c>
      <c r="K44" s="24">
        <f>+H40</f>
        <v>0.54583779465027504</v>
      </c>
      <c r="L44" s="24">
        <f t="shared" ref="L44:L48" si="2">+F44-K44</f>
        <v>1.122462505349725</v>
      </c>
    </row>
    <row r="45" spans="2:12" x14ac:dyDescent="0.25">
      <c r="B45" t="s">
        <v>6</v>
      </c>
      <c r="C45" s="25">
        <v>3.1312384</v>
      </c>
      <c r="D45" s="25">
        <v>0.96902657999999997</v>
      </c>
      <c r="E45" s="25">
        <v>0.96830008999999995</v>
      </c>
      <c r="F45" s="25">
        <v>0.89008134000000005</v>
      </c>
      <c r="G45" s="25">
        <v>3.6667169999999999E-2</v>
      </c>
      <c r="H45" s="25">
        <v>0.13244433999999999</v>
      </c>
      <c r="I45" s="25">
        <v>-1.4024801999999999E-2</v>
      </c>
      <c r="J45" s="25">
        <v>0.14874362999999999</v>
      </c>
      <c r="K45" s="24">
        <f>+D40</f>
        <v>0.481638166102486</v>
      </c>
      <c r="L45" s="24">
        <f t="shared" si="2"/>
        <v>0.40844317389751406</v>
      </c>
    </row>
    <row r="46" spans="2:12" x14ac:dyDescent="0.25">
      <c r="B46" t="s">
        <v>5</v>
      </c>
      <c r="C46" s="25">
        <v>2.8971800999999999</v>
      </c>
      <c r="D46" s="25">
        <v>0.81707364999999998</v>
      </c>
      <c r="E46" s="25">
        <v>0.85841345999999996</v>
      </c>
      <c r="F46" s="25">
        <v>1.0057069999999999</v>
      </c>
      <c r="G46" s="25">
        <v>2.4811712E-2</v>
      </c>
      <c r="H46" s="25">
        <v>5.6314425000000001E-2</v>
      </c>
      <c r="I46" s="25">
        <v>-1.4153440999999999E-2</v>
      </c>
      <c r="J46" s="25">
        <v>0.14901325000000001</v>
      </c>
      <c r="K46" s="24">
        <f>+F40</f>
        <v>0.46378790449064849</v>
      </c>
      <c r="L46" s="24">
        <f t="shared" si="2"/>
        <v>0.54191909550935136</v>
      </c>
    </row>
    <row r="47" spans="2:12" x14ac:dyDescent="0.25">
      <c r="B47" t="s">
        <v>33</v>
      </c>
      <c r="C47" s="25">
        <v>3.7170074999999998</v>
      </c>
      <c r="D47" s="25">
        <v>0.90634157999999998</v>
      </c>
      <c r="E47" s="25">
        <v>1.3816462</v>
      </c>
      <c r="F47" s="25">
        <v>1.0015290999999999</v>
      </c>
      <c r="G47" s="25">
        <v>0.12356928</v>
      </c>
      <c r="H47" s="25">
        <v>0.13700113999999999</v>
      </c>
      <c r="I47" s="25">
        <v>-1.4323416E-2</v>
      </c>
      <c r="J47" s="25">
        <v>0.18124371</v>
      </c>
      <c r="K47" s="24">
        <f>+E40</f>
        <v>0.48343330175270199</v>
      </c>
      <c r="L47" s="24">
        <f t="shared" si="2"/>
        <v>0.51809579824729801</v>
      </c>
    </row>
    <row r="48" spans="2:12" x14ac:dyDescent="0.25">
      <c r="B48" t="s">
        <v>48</v>
      </c>
      <c r="C48" s="25">
        <v>3.5553471000000001</v>
      </c>
      <c r="D48" s="25">
        <v>0.89958554000000002</v>
      </c>
      <c r="E48" s="25">
        <v>1.1452548</v>
      </c>
      <c r="F48" s="25">
        <v>1.1029981</v>
      </c>
      <c r="G48" s="25">
        <v>3.5513320000000001E-2</v>
      </c>
      <c r="H48" s="25">
        <v>0.22142938000000001</v>
      </c>
      <c r="I48" s="25">
        <v>-1.5851091000000001E-2</v>
      </c>
      <c r="J48" s="25">
        <v>0.16641694000000001</v>
      </c>
      <c r="K48" s="24">
        <f>+C40</f>
        <v>0.55186749999999973</v>
      </c>
      <c r="L48" s="24">
        <f t="shared" si="2"/>
        <v>0.55113060000000025</v>
      </c>
    </row>
    <row r="50" spans="2:8" x14ac:dyDescent="0.25">
      <c r="B50" s="26" t="s">
        <v>150</v>
      </c>
      <c r="C50" s="26" t="s">
        <v>48</v>
      </c>
      <c r="D50" s="26" t="s">
        <v>6</v>
      </c>
      <c r="E50" s="26" t="s">
        <v>33</v>
      </c>
      <c r="F50" s="26" t="s">
        <v>5</v>
      </c>
      <c r="G50" s="26" t="s">
        <v>7</v>
      </c>
      <c r="H50" s="45" t="s">
        <v>10</v>
      </c>
    </row>
    <row r="51" spans="2:8" x14ac:dyDescent="0.25">
      <c r="B51" s="26"/>
      <c r="C51" s="22"/>
      <c r="D51" s="22"/>
      <c r="E51" s="22" t="s">
        <v>151</v>
      </c>
      <c r="F51" s="22"/>
      <c r="G51" s="22"/>
      <c r="H51" s="22"/>
    </row>
    <row r="52" spans="2:8" x14ac:dyDescent="0.25">
      <c r="B52" t="s">
        <v>154</v>
      </c>
      <c r="C52" s="24">
        <v>11.892215120430434</v>
      </c>
      <c r="D52" s="24">
        <v>9.6952403158756031</v>
      </c>
      <c r="E52" s="24">
        <v>9.9572102287983277</v>
      </c>
      <c r="F52" s="24">
        <v>9.7839519769410508</v>
      </c>
      <c r="G52" s="24">
        <v>7.1750053243966674</v>
      </c>
      <c r="H52" s="41">
        <v>8.3878481642656588</v>
      </c>
    </row>
    <row r="53" spans="2:8" x14ac:dyDescent="0.25">
      <c r="B53" t="s">
        <v>155</v>
      </c>
      <c r="C53" s="24">
        <v>34.70656673998819</v>
      </c>
      <c r="D53" s="24">
        <v>26.656983349075212</v>
      </c>
      <c r="E53" s="24">
        <v>23.291952912692793</v>
      </c>
      <c r="F53" s="24">
        <v>25.591871321182495</v>
      </c>
      <c r="G53" s="24">
        <v>23.875924858793272</v>
      </c>
      <c r="H53" s="41">
        <v>30.4290664594681</v>
      </c>
    </row>
    <row r="54" spans="2:8" x14ac:dyDescent="0.25">
      <c r="B54" t="s">
        <v>37</v>
      </c>
      <c r="C54" s="24">
        <v>46.598781860418626</v>
      </c>
      <c r="D54" s="24">
        <v>36.352223664950813</v>
      </c>
      <c r="E54" s="24">
        <v>33.249163141491124</v>
      </c>
      <c r="F54" s="24">
        <v>35.375823298123549</v>
      </c>
      <c r="G54" s="24">
        <v>31.050930183189941</v>
      </c>
      <c r="H54" s="41">
        <v>38.816914623733759</v>
      </c>
    </row>
    <row r="56" spans="2:8" x14ac:dyDescent="0.25">
      <c r="B56" s="26" t="s">
        <v>152</v>
      </c>
      <c r="C56" s="26" t="s">
        <v>48</v>
      </c>
      <c r="D56" s="26" t="s">
        <v>6</v>
      </c>
      <c r="E56" s="26" t="s">
        <v>33</v>
      </c>
      <c r="F56" s="26" t="s">
        <v>5</v>
      </c>
      <c r="G56" s="26" t="s">
        <v>7</v>
      </c>
      <c r="H56" s="45" t="s">
        <v>10</v>
      </c>
    </row>
    <row r="57" spans="2:8" x14ac:dyDescent="0.25">
      <c r="B57" s="26"/>
      <c r="C57" s="22"/>
      <c r="D57" s="22"/>
      <c r="E57" s="22" t="s">
        <v>153</v>
      </c>
      <c r="F57" s="22"/>
      <c r="G57" s="22"/>
      <c r="H57" s="22"/>
    </row>
    <row r="58" spans="2:8" x14ac:dyDescent="0.25">
      <c r="B58" t="s">
        <v>154</v>
      </c>
      <c r="C58" s="24">
        <v>1.8862355533299751</v>
      </c>
      <c r="D58" s="24">
        <v>1.534857064441995</v>
      </c>
      <c r="E58" s="24">
        <v>1.6413922858958734</v>
      </c>
      <c r="F58" s="24">
        <v>1.5414392523112941</v>
      </c>
      <c r="G58" s="24">
        <v>1.1088678980653772</v>
      </c>
      <c r="H58" s="41">
        <v>1.7421558763923832</v>
      </c>
    </row>
    <row r="59" spans="2:8" x14ac:dyDescent="0.25">
      <c r="B59" t="s">
        <v>155</v>
      </c>
      <c r="C59" s="24">
        <v>5.5882251576448523</v>
      </c>
      <c r="D59" s="24">
        <v>4.0959305960928658</v>
      </c>
      <c r="E59" s="24">
        <v>3.4296657166921474</v>
      </c>
      <c r="F59" s="24">
        <v>3.9166523121252932</v>
      </c>
      <c r="G59" s="24">
        <v>3.5674067199153439</v>
      </c>
      <c r="H59" s="41">
        <v>4.9497351571135564</v>
      </c>
    </row>
    <row r="60" spans="2:8" x14ac:dyDescent="0.25">
      <c r="B60" t="s">
        <v>37</v>
      </c>
      <c r="C60" s="24">
        <v>7.4744607109748271</v>
      </c>
      <c r="D60" s="24">
        <v>5.6307876605348604</v>
      </c>
      <c r="E60" s="24">
        <v>5.0710580025880212</v>
      </c>
      <c r="F60" s="24">
        <v>5.4580915644365877</v>
      </c>
      <c r="G60" s="24">
        <v>4.6762746179807211</v>
      </c>
      <c r="H60" s="41">
        <v>6.6918910335059394</v>
      </c>
    </row>
    <row r="63" spans="2:8" x14ac:dyDescent="0.25">
      <c r="B63" s="32" t="s">
        <v>121</v>
      </c>
      <c r="C63" s="23"/>
    </row>
    <row r="64" spans="2:8" ht="26.25" x14ac:dyDescent="0.25">
      <c r="B64" s="21" t="s">
        <v>1</v>
      </c>
      <c r="C64" s="47" t="s">
        <v>161</v>
      </c>
    </row>
    <row r="65" spans="2:3" x14ac:dyDescent="0.25">
      <c r="B65" t="s">
        <v>48</v>
      </c>
      <c r="C65" s="24">
        <v>37.070215084728616</v>
      </c>
    </row>
    <row r="66" spans="2:3" x14ac:dyDescent="0.25">
      <c r="B66" t="s">
        <v>6</v>
      </c>
      <c r="C66" s="24">
        <v>27.12878540475938</v>
      </c>
    </row>
    <row r="67" spans="2:3" x14ac:dyDescent="0.25">
      <c r="B67" t="s">
        <v>33</v>
      </c>
      <c r="C67" s="24">
        <v>29.116607320181142</v>
      </c>
    </row>
    <row r="68" spans="2:3" x14ac:dyDescent="0.25">
      <c r="B68" t="s">
        <v>5</v>
      </c>
      <c r="C68" s="24">
        <v>28.063500397365313</v>
      </c>
    </row>
    <row r="69" spans="2:3" x14ac:dyDescent="0.25">
      <c r="B69" s="1" t="s">
        <v>7</v>
      </c>
      <c r="C69" s="31">
        <v>24.44609031970133</v>
      </c>
    </row>
    <row r="70" spans="2:3" x14ac:dyDescent="0.25">
      <c r="B70" t="s">
        <v>10</v>
      </c>
      <c r="C70" s="24">
        <v>13.658804336394567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71"/>
  <sheetViews>
    <sheetView topLeftCell="A34" zoomScaleNormal="100" workbookViewId="0">
      <selection activeCell="J38" sqref="J38"/>
    </sheetView>
  </sheetViews>
  <sheetFormatPr defaultRowHeight="15" x14ac:dyDescent="0.25"/>
  <cols>
    <col min="2" max="2" width="31.85546875" customWidth="1"/>
  </cols>
  <sheetData>
    <row r="1" spans="2:10" x14ac:dyDescent="0.25">
      <c r="B1" t="s">
        <v>95</v>
      </c>
      <c r="H1" t="s">
        <v>159</v>
      </c>
    </row>
    <row r="2" spans="2:10" x14ac:dyDescent="0.25">
      <c r="B2" s="38" t="s">
        <v>65</v>
      </c>
      <c r="C2" s="39" t="s">
        <v>146</v>
      </c>
      <c r="H2" s="22"/>
      <c r="I2" s="22" t="s">
        <v>156</v>
      </c>
      <c r="J2" s="22"/>
    </row>
    <row r="3" spans="2:10" x14ac:dyDescent="0.25">
      <c r="B3" s="7" t="s">
        <v>86</v>
      </c>
      <c r="C3" s="16">
        <v>0.45400000000000001</v>
      </c>
      <c r="H3" s="22" t="s">
        <v>1</v>
      </c>
      <c r="I3" s="22" t="s">
        <v>157</v>
      </c>
      <c r="J3" s="22"/>
    </row>
    <row r="4" spans="2:10" x14ac:dyDescent="0.25">
      <c r="B4" s="10" t="s">
        <v>87</v>
      </c>
      <c r="C4" s="17">
        <v>0.24199999999999999</v>
      </c>
      <c r="H4" t="s">
        <v>9</v>
      </c>
      <c r="I4" s="24">
        <v>1.65</v>
      </c>
    </row>
    <row r="5" spans="2:10" x14ac:dyDescent="0.25">
      <c r="B5" s="7" t="s">
        <v>88</v>
      </c>
      <c r="C5" s="16">
        <v>0.223</v>
      </c>
      <c r="H5" t="s">
        <v>62</v>
      </c>
      <c r="I5" s="24">
        <v>1.61</v>
      </c>
    </row>
    <row r="6" spans="2:10" x14ac:dyDescent="0.25">
      <c r="B6" s="10" t="s">
        <v>89</v>
      </c>
      <c r="C6" s="17">
        <v>2.1999999999999999E-2</v>
      </c>
      <c r="H6" t="s">
        <v>33</v>
      </c>
      <c r="I6" s="24">
        <v>1.75</v>
      </c>
    </row>
    <row r="7" spans="2:10" x14ac:dyDescent="0.25">
      <c r="B7" s="7" t="s">
        <v>90</v>
      </c>
      <c r="C7" s="16">
        <v>0.02</v>
      </c>
      <c r="H7" t="s">
        <v>5</v>
      </c>
      <c r="I7" s="24">
        <v>1.7</v>
      </c>
    </row>
    <row r="8" spans="2:10" x14ac:dyDescent="0.25">
      <c r="B8" s="10" t="s">
        <v>91</v>
      </c>
      <c r="C8" s="17">
        <v>1.7999999999999999E-2</v>
      </c>
      <c r="H8" t="s">
        <v>7</v>
      </c>
      <c r="I8" s="24">
        <v>1.61</v>
      </c>
      <c r="J8" s="49" t="s">
        <v>162</v>
      </c>
    </row>
    <row r="9" spans="2:10" x14ac:dyDescent="0.25">
      <c r="B9" s="7" t="s">
        <v>92</v>
      </c>
      <c r="C9" s="16">
        <v>7.0000000000000001E-3</v>
      </c>
      <c r="H9" t="s">
        <v>7</v>
      </c>
      <c r="I9" s="24">
        <v>1.68</v>
      </c>
      <c r="J9" s="49" t="s">
        <v>163</v>
      </c>
    </row>
    <row r="10" spans="2:10" x14ac:dyDescent="0.25">
      <c r="B10" s="10" t="s">
        <v>73</v>
      </c>
      <c r="C10" s="17">
        <v>5.0000000000000001E-3</v>
      </c>
      <c r="J10" s="49" t="s">
        <v>164</v>
      </c>
    </row>
    <row r="11" spans="2:10" x14ac:dyDescent="0.25">
      <c r="B11" s="7" t="s">
        <v>93</v>
      </c>
      <c r="C11" s="16">
        <v>5.0000000000000001E-3</v>
      </c>
    </row>
    <row r="12" spans="2:10" x14ac:dyDescent="0.25">
      <c r="B12" s="10" t="s">
        <v>94</v>
      </c>
      <c r="C12" s="17">
        <v>4.0000000000000001E-3</v>
      </c>
    </row>
    <row r="14" spans="2:10" x14ac:dyDescent="0.25">
      <c r="B14" s="26" t="s">
        <v>1</v>
      </c>
      <c r="C14" s="26" t="s">
        <v>147</v>
      </c>
      <c r="D14" s="22"/>
      <c r="E14" s="22"/>
    </row>
    <row r="15" spans="2:10" x14ac:dyDescent="0.25">
      <c r="B15" t="s">
        <v>62</v>
      </c>
      <c r="C15" s="24">
        <v>0.91400000000000003</v>
      </c>
    </row>
    <row r="16" spans="2:10" x14ac:dyDescent="0.25">
      <c r="B16" t="s">
        <v>33</v>
      </c>
      <c r="C16" s="24">
        <v>1.1494200000000001</v>
      </c>
    </row>
    <row r="17" spans="2:12" x14ac:dyDescent="0.25">
      <c r="B17" t="s">
        <v>5</v>
      </c>
      <c r="C17" s="24">
        <v>1.8258400000000001</v>
      </c>
    </row>
    <row r="18" spans="2:12" x14ac:dyDescent="0.25">
      <c r="B18" t="s">
        <v>7</v>
      </c>
      <c r="C18" s="24">
        <v>0.88431999999999988</v>
      </c>
    </row>
    <row r="19" spans="2:12" x14ac:dyDescent="0.25">
      <c r="B19" t="s">
        <v>9</v>
      </c>
      <c r="C19" s="24">
        <v>0.86596000000000006</v>
      </c>
    </row>
    <row r="21" spans="2:12" ht="30" x14ac:dyDescent="0.25">
      <c r="B21" s="22" t="s">
        <v>11</v>
      </c>
      <c r="C21" s="22" t="s">
        <v>62</v>
      </c>
      <c r="D21" s="22" t="s">
        <v>33</v>
      </c>
      <c r="E21" s="22" t="s">
        <v>5</v>
      </c>
      <c r="F21" s="22" t="s">
        <v>9</v>
      </c>
      <c r="G21" s="22" t="s">
        <v>52</v>
      </c>
      <c r="H21" s="22" t="s">
        <v>53</v>
      </c>
      <c r="I21" s="48" t="s">
        <v>54</v>
      </c>
      <c r="J21" s="23" t="s">
        <v>55</v>
      </c>
      <c r="K21" s="22" t="s">
        <v>165</v>
      </c>
      <c r="L21" s="23" t="s">
        <v>166</v>
      </c>
    </row>
    <row r="22" spans="2:12" x14ac:dyDescent="0.25">
      <c r="B22" s="22" t="s">
        <v>47</v>
      </c>
      <c r="C22" s="22"/>
      <c r="D22" s="22"/>
      <c r="E22" s="22"/>
      <c r="F22" s="22" t="s">
        <v>160</v>
      </c>
      <c r="G22" s="22"/>
      <c r="H22" s="22"/>
      <c r="I22" s="22"/>
      <c r="J22" s="22"/>
      <c r="K22" s="22"/>
      <c r="L22" s="22"/>
    </row>
    <row r="23" spans="2:12" x14ac:dyDescent="0.25">
      <c r="B23" s="22" t="s">
        <v>37</v>
      </c>
      <c r="C23" s="24">
        <v>2.4549611355771983</v>
      </c>
      <c r="D23" s="24">
        <v>3.521074211888839</v>
      </c>
      <c r="E23" s="24">
        <v>2.6268999643658804</v>
      </c>
      <c r="F23" s="24">
        <v>3.3120031806665589</v>
      </c>
      <c r="G23" s="24">
        <v>2.8355986582543369</v>
      </c>
      <c r="H23" s="24">
        <v>2.7089515850020986</v>
      </c>
      <c r="I23" s="41">
        <v>2.8355986582543369</v>
      </c>
      <c r="J23" s="24">
        <v>2.7089515850020986</v>
      </c>
      <c r="K23" s="24">
        <f>+(G23+H23)/2</f>
        <v>2.7722751216282178</v>
      </c>
      <c r="L23" s="24">
        <f>+(I23+J23)/2</f>
        <v>2.7722751216282178</v>
      </c>
    </row>
    <row r="24" spans="2:12" x14ac:dyDescent="0.25">
      <c r="B24" s="22" t="s">
        <v>125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41">
        <v>0</v>
      </c>
      <c r="J24" s="24">
        <v>0</v>
      </c>
    </row>
    <row r="25" spans="2:12" x14ac:dyDescent="0.25">
      <c r="B25" s="22" t="s">
        <v>126</v>
      </c>
      <c r="C25" s="24">
        <v>1.0798312629100002</v>
      </c>
      <c r="D25" s="24">
        <v>1.6071194477999999</v>
      </c>
      <c r="E25" s="24">
        <v>1.51732077872</v>
      </c>
      <c r="F25" s="24">
        <v>2.1211901224999998</v>
      </c>
      <c r="G25" s="24">
        <v>0.19748232657414</v>
      </c>
      <c r="H25" s="24">
        <v>0.18866235117319999</v>
      </c>
      <c r="I25" s="41">
        <v>0.19748232657414</v>
      </c>
      <c r="J25" s="24">
        <v>0.18866235117319999</v>
      </c>
    </row>
    <row r="26" spans="2:12" x14ac:dyDescent="0.25">
      <c r="B26" s="22" t="s">
        <v>123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41">
        <v>0</v>
      </c>
      <c r="J26" s="24">
        <v>0</v>
      </c>
    </row>
    <row r="27" spans="2:12" x14ac:dyDescent="0.25">
      <c r="B27" s="22" t="s">
        <v>124</v>
      </c>
      <c r="C27" s="24">
        <v>1.3751298726671981</v>
      </c>
      <c r="D27" s="24">
        <v>1.913954764088839</v>
      </c>
      <c r="E27" s="24">
        <v>1.1095791856458803</v>
      </c>
      <c r="F27" s="24">
        <v>1.190813058166559</v>
      </c>
      <c r="G27" s="24">
        <v>2.6381163316801968</v>
      </c>
      <c r="H27" s="24">
        <v>2.5202892338288985</v>
      </c>
      <c r="I27" s="41">
        <v>2.6381163316801968</v>
      </c>
      <c r="J27" s="24">
        <v>2.5202892338288985</v>
      </c>
    </row>
    <row r="28" spans="2:12" x14ac:dyDescent="0.25">
      <c r="B28" s="22" t="s">
        <v>148</v>
      </c>
      <c r="C28" s="2">
        <f>+C27/C23</f>
        <v>0.56014323515711562</v>
      </c>
      <c r="D28" s="2">
        <f t="shared" ref="D28:J28" si="0">+D27/D23</f>
        <v>0.54357126516288912</v>
      </c>
      <c r="E28" s="2">
        <f t="shared" si="0"/>
        <v>0.4223911076544275</v>
      </c>
      <c r="F28" s="2">
        <f t="shared" si="0"/>
        <v>0.35954466019773007</v>
      </c>
      <c r="G28" s="2">
        <f t="shared" si="0"/>
        <v>0.93035603751635465</v>
      </c>
      <c r="H28" s="2">
        <f t="shared" si="0"/>
        <v>0.93035595312307728</v>
      </c>
      <c r="I28" s="2">
        <f t="shared" si="0"/>
        <v>0.93035603751635465</v>
      </c>
      <c r="J28" s="2">
        <f t="shared" si="0"/>
        <v>0.93035595312307728</v>
      </c>
    </row>
    <row r="29" spans="2:12" x14ac:dyDescent="0.25">
      <c r="C29" s="2"/>
      <c r="D29" s="2"/>
      <c r="E29" s="2"/>
      <c r="F29" s="2"/>
      <c r="G29" s="2"/>
      <c r="H29" s="2"/>
      <c r="I29" s="2"/>
      <c r="J29" s="2"/>
    </row>
    <row r="30" spans="2:12" ht="30" x14ac:dyDescent="0.25">
      <c r="B30" s="22" t="s">
        <v>194</v>
      </c>
      <c r="C30" s="22" t="s">
        <v>62</v>
      </c>
      <c r="D30" s="22" t="s">
        <v>33</v>
      </c>
      <c r="E30" s="22" t="s">
        <v>5</v>
      </c>
      <c r="F30" s="22" t="s">
        <v>9</v>
      </c>
      <c r="G30" s="22" t="s">
        <v>52</v>
      </c>
      <c r="H30" s="22" t="s">
        <v>53</v>
      </c>
      <c r="I30" s="48" t="s">
        <v>54</v>
      </c>
      <c r="J30" s="23" t="s">
        <v>55</v>
      </c>
      <c r="K30" s="22" t="s">
        <v>165</v>
      </c>
      <c r="L30" s="23" t="s">
        <v>166</v>
      </c>
    </row>
    <row r="31" spans="2:12" x14ac:dyDescent="0.25">
      <c r="B31" s="22" t="s">
        <v>47</v>
      </c>
      <c r="C31" s="22"/>
      <c r="D31" s="22"/>
      <c r="E31" s="22"/>
      <c r="F31" s="22" t="s">
        <v>175</v>
      </c>
      <c r="G31" s="22"/>
      <c r="H31" s="22"/>
      <c r="I31" s="22"/>
      <c r="J31" s="22"/>
      <c r="K31" s="22"/>
      <c r="L31" s="22"/>
    </row>
    <row r="32" spans="2:12" x14ac:dyDescent="0.25">
      <c r="B32" s="22" t="s">
        <v>37</v>
      </c>
      <c r="C32" s="24">
        <v>2.0076687</v>
      </c>
      <c r="D32" s="24">
        <v>2.3288338</v>
      </c>
      <c r="E32" s="24">
        <v>1.9905111</v>
      </c>
      <c r="F32" s="24">
        <v>2.3309416000000001</v>
      </c>
      <c r="G32" s="24">
        <v>2.30979</v>
      </c>
      <c r="H32" s="24">
        <v>2.2066531</v>
      </c>
      <c r="I32" s="41">
        <v>2.2940627999999998</v>
      </c>
      <c r="J32" s="24">
        <v>2.1963667</v>
      </c>
      <c r="K32" s="24">
        <f>+(G32+H32)/2</f>
        <v>2.25822155</v>
      </c>
      <c r="L32" s="24">
        <f>+(I32+J32)/2</f>
        <v>2.2452147499999997</v>
      </c>
    </row>
    <row r="33" spans="2:12" x14ac:dyDescent="0.25">
      <c r="B33" s="22" t="s">
        <v>189</v>
      </c>
      <c r="C33" s="24">
        <v>0.86386309999999988</v>
      </c>
      <c r="D33" s="24">
        <v>0.9333575999999999</v>
      </c>
      <c r="E33" s="24">
        <v>0.91730749999999994</v>
      </c>
      <c r="F33" s="24">
        <v>0.85274850000000013</v>
      </c>
      <c r="G33" s="24">
        <v>0.99767089999999992</v>
      </c>
      <c r="H33" s="24">
        <v>0.95311279999999998</v>
      </c>
      <c r="I33" s="41">
        <v>0.99767079999999986</v>
      </c>
      <c r="J33" s="24">
        <v>0.95311290000000004</v>
      </c>
      <c r="K33" s="24">
        <f t="shared" ref="K33:K35" si="1">+(G33+H33)/2</f>
        <v>0.97539184999999995</v>
      </c>
      <c r="L33" s="24">
        <f t="shared" ref="L33:L35" si="2">+(I33+J33)/2</f>
        <v>0.97539184999999995</v>
      </c>
    </row>
    <row r="34" spans="2:12" x14ac:dyDescent="0.25">
      <c r="B34" s="22" t="s">
        <v>190</v>
      </c>
      <c r="C34" s="24">
        <v>1.1438056000000001</v>
      </c>
      <c r="D34" s="24">
        <v>1.3954762000000001</v>
      </c>
      <c r="E34" s="24">
        <v>1.0732036</v>
      </c>
      <c r="F34" s="24">
        <v>1.4781930999999999</v>
      </c>
      <c r="G34" s="24">
        <v>1.3121191000000001</v>
      </c>
      <c r="H34" s="24">
        <v>1.2535403000000001</v>
      </c>
      <c r="I34" s="41">
        <v>1.296392</v>
      </c>
      <c r="J34" s="24">
        <v>1.2432538</v>
      </c>
      <c r="K34" s="24">
        <f t="shared" si="1"/>
        <v>1.2828297000000002</v>
      </c>
      <c r="L34" s="24">
        <f t="shared" si="2"/>
        <v>1.2698228999999999</v>
      </c>
    </row>
    <row r="35" spans="2:12" x14ac:dyDescent="0.25">
      <c r="B35" s="22" t="s">
        <v>188</v>
      </c>
      <c r="C35" s="2">
        <f>1-(C34/C32)</f>
        <v>0.43028169936603577</v>
      </c>
      <c r="D35" s="2">
        <f t="shared" ref="D35:J35" si="3">1-(D34/D32)</f>
        <v>0.40078325898567768</v>
      </c>
      <c r="E35" s="2">
        <f t="shared" si="3"/>
        <v>0.46084018320721742</v>
      </c>
      <c r="F35" s="2">
        <f t="shared" si="3"/>
        <v>0.36583863791353677</v>
      </c>
      <c r="G35" s="2">
        <f t="shared" si="3"/>
        <v>0.43193143099589137</v>
      </c>
      <c r="H35" s="2">
        <f t="shared" si="3"/>
        <v>0.43192688510939936</v>
      </c>
      <c r="I35" s="2">
        <f t="shared" si="3"/>
        <v>0.43489254086679752</v>
      </c>
      <c r="J35" s="2">
        <f t="shared" si="3"/>
        <v>0.43394980446571152</v>
      </c>
      <c r="K35" s="2">
        <f t="shared" si="1"/>
        <v>0.43192915805264537</v>
      </c>
      <c r="L35" s="2">
        <f t="shared" si="2"/>
        <v>0.43442117266625452</v>
      </c>
    </row>
    <row r="36" spans="2:12" x14ac:dyDescent="0.25">
      <c r="B36" s="22" t="s">
        <v>191</v>
      </c>
      <c r="C36" s="42">
        <v>0.83814937483693153</v>
      </c>
      <c r="D36" s="42">
        <v>0.93085499792585646</v>
      </c>
      <c r="E36" s="42">
        <v>0.87080017938068932</v>
      </c>
      <c r="F36" s="42">
        <v>0.84700067528872724</v>
      </c>
      <c r="G36" s="42">
        <v>0.99371298831396726</v>
      </c>
      <c r="H36" s="42">
        <v>0.94933165705072953</v>
      </c>
      <c r="I36" s="42">
        <v>0.99371288871068231</v>
      </c>
      <c r="J36" s="42">
        <v>0.94933175665401437</v>
      </c>
      <c r="K36" s="42">
        <v>0.97152232268234839</v>
      </c>
      <c r="L36" s="42">
        <v>0.97152232268234839</v>
      </c>
    </row>
    <row r="38" spans="2:12" ht="39" x14ac:dyDescent="0.25">
      <c r="B38" s="21" t="s">
        <v>183</v>
      </c>
      <c r="C38" s="21" t="s">
        <v>49</v>
      </c>
      <c r="D38" s="21" t="s">
        <v>192</v>
      </c>
      <c r="E38" s="21" t="s">
        <v>214</v>
      </c>
      <c r="F38" s="21" t="s">
        <v>59</v>
      </c>
      <c r="G38" s="21" t="s">
        <v>50</v>
      </c>
      <c r="H38" s="21" t="s">
        <v>61</v>
      </c>
      <c r="I38" s="21" t="s">
        <v>51</v>
      </c>
      <c r="J38" s="21" t="s">
        <v>215</v>
      </c>
      <c r="K38" s="21" t="s">
        <v>193</v>
      </c>
    </row>
    <row r="39" spans="2:12" x14ac:dyDescent="0.25">
      <c r="B39" t="s">
        <v>167</v>
      </c>
      <c r="C39" s="24">
        <f>+(C45+C46)/2</f>
        <v>2.25822155</v>
      </c>
      <c r="D39" s="24">
        <f t="shared" ref="D39:I39" si="4">+(D45+D46)/2</f>
        <v>8.3850874500000006E-2</v>
      </c>
      <c r="E39" s="24">
        <f t="shared" si="4"/>
        <v>0.33256037500000002</v>
      </c>
      <c r="F39" s="24">
        <f t="shared" si="4"/>
        <v>1.6867527499999999</v>
      </c>
      <c r="G39" s="24">
        <f t="shared" si="4"/>
        <v>8.04392315E-2</v>
      </c>
      <c r="H39" s="24">
        <f t="shared" si="4"/>
        <v>8.4817627000000007E-2</v>
      </c>
      <c r="I39" s="24">
        <f t="shared" si="4"/>
        <v>-1.0199300999999999E-2</v>
      </c>
      <c r="J39" s="24">
        <f t="shared" ref="J39:K39" si="5">+(J45+J46)/2</f>
        <v>0.97152232268234839</v>
      </c>
      <c r="K39" s="24">
        <f t="shared" si="5"/>
        <v>0.71523042731765152</v>
      </c>
    </row>
    <row r="40" spans="2:12" x14ac:dyDescent="0.25">
      <c r="B40" t="s">
        <v>166</v>
      </c>
      <c r="C40" s="24">
        <f>+(C47+C48)/2</f>
        <v>2.2452147499999997</v>
      </c>
      <c r="D40" s="24">
        <f t="shared" ref="D40:I40" si="6">+(D47+D48)/2</f>
        <v>7.0844075000000006E-2</v>
      </c>
      <c r="E40" s="24">
        <f t="shared" si="6"/>
        <v>0.33256037500000002</v>
      </c>
      <c r="F40" s="24">
        <f t="shared" si="6"/>
        <v>1.6867527499999999</v>
      </c>
      <c r="G40" s="24">
        <f t="shared" si="6"/>
        <v>8.04392315E-2</v>
      </c>
      <c r="H40" s="24">
        <f t="shared" si="6"/>
        <v>8.4817627000000007E-2</v>
      </c>
      <c r="I40" s="24">
        <f t="shared" si="6"/>
        <v>-1.0199300999999999E-2</v>
      </c>
      <c r="J40" s="24">
        <f t="shared" ref="J40:K40" si="7">+(J47+J48)/2</f>
        <v>0.97152232268234839</v>
      </c>
      <c r="K40" s="24">
        <f t="shared" si="7"/>
        <v>0.71523042731765152</v>
      </c>
    </row>
    <row r="41" spans="2:12" x14ac:dyDescent="0.25">
      <c r="B41" t="s">
        <v>62</v>
      </c>
      <c r="C41" s="24">
        <v>2.0076687</v>
      </c>
      <c r="D41" s="24">
        <v>8.0243071999999999E-2</v>
      </c>
      <c r="E41" s="24">
        <v>0.49212315000000001</v>
      </c>
      <c r="F41" s="24">
        <v>1.2173498</v>
      </c>
      <c r="G41" s="24">
        <v>4.6474613999999997E-2</v>
      </c>
      <c r="H41" s="24">
        <v>0.18167732</v>
      </c>
      <c r="I41" s="24">
        <v>-1.0199300999999999E-2</v>
      </c>
      <c r="J41" s="42">
        <v>0.83814937483693153</v>
      </c>
      <c r="K41" s="24">
        <f t="shared" ref="K41:K48" si="8">+F41-J41</f>
        <v>0.37920042516306851</v>
      </c>
    </row>
    <row r="42" spans="2:12" x14ac:dyDescent="0.25">
      <c r="B42" t="s">
        <v>5</v>
      </c>
      <c r="C42" s="24">
        <v>1.9905111</v>
      </c>
      <c r="D42" s="24">
        <v>8.9946569000000004E-2</v>
      </c>
      <c r="E42" s="24">
        <v>0.62266613999999998</v>
      </c>
      <c r="F42" s="24">
        <v>1.1741386</v>
      </c>
      <c r="G42" s="24">
        <v>3.9945981999999998E-2</v>
      </c>
      <c r="H42" s="24">
        <v>7.3800018999999994E-2</v>
      </c>
      <c r="I42" s="24">
        <v>-9.9861915999999995E-3</v>
      </c>
      <c r="J42" s="42">
        <v>0.87080017938068932</v>
      </c>
      <c r="K42" s="24">
        <f t="shared" si="8"/>
        <v>0.30333842061931071</v>
      </c>
    </row>
    <row r="43" spans="2:12" x14ac:dyDescent="0.25">
      <c r="B43" t="s">
        <v>33</v>
      </c>
      <c r="C43" s="24">
        <v>2.3288338</v>
      </c>
      <c r="D43" s="24">
        <v>9.3544619999999995E-2</v>
      </c>
      <c r="E43" s="24">
        <v>0.52388603</v>
      </c>
      <c r="F43" s="24">
        <v>1.4408605000000001</v>
      </c>
      <c r="G43" s="24">
        <v>0.11389443</v>
      </c>
      <c r="H43" s="24">
        <v>0.16673113000000001</v>
      </c>
      <c r="I43" s="24">
        <v>-1.0082934E-2</v>
      </c>
      <c r="J43" s="42">
        <v>0.93085499792585646</v>
      </c>
      <c r="K43" s="24">
        <f t="shared" si="8"/>
        <v>0.51000550207414364</v>
      </c>
    </row>
    <row r="44" spans="2:12" x14ac:dyDescent="0.25">
      <c r="B44" t="s">
        <v>9</v>
      </c>
      <c r="C44" s="24">
        <v>2.3309416000000001</v>
      </c>
      <c r="D44" s="24">
        <v>8.4188872999999997E-2</v>
      </c>
      <c r="E44" s="24">
        <v>0.70929036000000001</v>
      </c>
      <c r="F44" s="24">
        <v>1.1848904</v>
      </c>
      <c r="G44" s="24">
        <v>4.2084802999999997E-2</v>
      </c>
      <c r="H44" s="24">
        <v>0.32068642000000003</v>
      </c>
      <c r="I44" s="24">
        <v>-1.0199300999999999E-2</v>
      </c>
      <c r="J44" s="42">
        <v>0.84700067528872724</v>
      </c>
      <c r="K44" s="24">
        <f t="shared" si="8"/>
        <v>0.33788972471127277</v>
      </c>
    </row>
    <row r="45" spans="2:12" x14ac:dyDescent="0.25">
      <c r="B45" t="s">
        <v>52</v>
      </c>
      <c r="C45" s="24">
        <v>2.30979</v>
      </c>
      <c r="D45" s="24">
        <v>8.7458676999999999E-2</v>
      </c>
      <c r="E45" s="24">
        <v>0.34015642000000001</v>
      </c>
      <c r="F45" s="24">
        <v>1.7252799999999999</v>
      </c>
      <c r="G45" s="24">
        <v>8.2276552000000003E-2</v>
      </c>
      <c r="H45" s="24">
        <v>8.4817627000000007E-2</v>
      </c>
      <c r="I45" s="24">
        <v>-1.0199300999999999E-2</v>
      </c>
      <c r="J45" s="42">
        <v>0.99371298831396726</v>
      </c>
      <c r="K45" s="24">
        <f t="shared" si="8"/>
        <v>0.73156701168603266</v>
      </c>
    </row>
    <row r="46" spans="2:12" x14ac:dyDescent="0.25">
      <c r="B46" s="1" t="s">
        <v>53</v>
      </c>
      <c r="C46" s="31">
        <v>2.2066531</v>
      </c>
      <c r="D46" s="31">
        <v>8.0243071999999999E-2</v>
      </c>
      <c r="E46" s="31">
        <v>0.32496433000000002</v>
      </c>
      <c r="F46" s="31">
        <v>1.6482254999999999</v>
      </c>
      <c r="G46" s="31">
        <v>7.8601910999999997E-2</v>
      </c>
      <c r="H46" s="31">
        <v>8.4817627000000007E-2</v>
      </c>
      <c r="I46" s="31">
        <v>-1.0199300999999999E-2</v>
      </c>
      <c r="J46" s="42">
        <v>0.94933165705072953</v>
      </c>
      <c r="K46" s="24">
        <f t="shared" si="8"/>
        <v>0.69889384294927037</v>
      </c>
    </row>
    <row r="47" spans="2:12" x14ac:dyDescent="0.25">
      <c r="B47" t="s">
        <v>54</v>
      </c>
      <c r="C47" s="24">
        <v>2.2940627999999998</v>
      </c>
      <c r="D47" s="24">
        <v>7.1731507999999999E-2</v>
      </c>
      <c r="E47" s="24">
        <v>0.34015642000000001</v>
      </c>
      <c r="F47" s="24">
        <v>1.7252799999999999</v>
      </c>
      <c r="G47" s="24">
        <v>8.2276552000000003E-2</v>
      </c>
      <c r="H47" s="24">
        <v>8.4817627000000007E-2</v>
      </c>
      <c r="I47" s="24">
        <v>-1.0199300999999999E-2</v>
      </c>
      <c r="J47" s="42">
        <v>0.99371288871068231</v>
      </c>
      <c r="K47" s="24">
        <f t="shared" si="8"/>
        <v>0.73156711128931762</v>
      </c>
    </row>
    <row r="48" spans="2:12" x14ac:dyDescent="0.25">
      <c r="B48" t="s">
        <v>55</v>
      </c>
      <c r="C48" s="24">
        <v>2.1963667</v>
      </c>
      <c r="D48" s="24">
        <v>6.9956641999999999E-2</v>
      </c>
      <c r="E48" s="24">
        <v>0.32496433000000002</v>
      </c>
      <c r="F48" s="24">
        <v>1.6482254999999999</v>
      </c>
      <c r="G48" s="24">
        <v>7.8601910999999997E-2</v>
      </c>
      <c r="H48" s="24">
        <v>8.4817627000000007E-2</v>
      </c>
      <c r="I48" s="24">
        <v>-1.0199300999999999E-2</v>
      </c>
      <c r="J48" s="42">
        <v>0.94933175665401437</v>
      </c>
      <c r="K48" s="24">
        <f t="shared" si="8"/>
        <v>0.69889374334598553</v>
      </c>
    </row>
    <row r="49" spans="2:12" x14ac:dyDescent="0.25">
      <c r="J49" s="24"/>
      <c r="K49" s="24"/>
    </row>
    <row r="50" spans="2:12" ht="26.25" x14ac:dyDescent="0.25">
      <c r="B50" s="26" t="s">
        <v>150</v>
      </c>
      <c r="C50" s="21" t="s">
        <v>62</v>
      </c>
      <c r="D50" s="21" t="s">
        <v>33</v>
      </c>
      <c r="E50" s="21" t="s">
        <v>5</v>
      </c>
      <c r="F50" s="21" t="s">
        <v>9</v>
      </c>
      <c r="G50" s="21" t="s">
        <v>52</v>
      </c>
      <c r="H50" s="21" t="s">
        <v>53</v>
      </c>
      <c r="I50" s="51" t="s">
        <v>54</v>
      </c>
      <c r="J50" s="21" t="s">
        <v>55</v>
      </c>
      <c r="K50" s="21" t="s">
        <v>165</v>
      </c>
      <c r="L50" s="21" t="s">
        <v>166</v>
      </c>
    </row>
    <row r="51" spans="2:12" x14ac:dyDescent="0.25">
      <c r="B51" s="22"/>
      <c r="C51" s="22"/>
      <c r="D51" s="22"/>
      <c r="E51" s="22"/>
      <c r="F51" s="22"/>
      <c r="G51" s="26" t="s">
        <v>151</v>
      </c>
      <c r="H51" s="22"/>
      <c r="I51" s="22"/>
      <c r="J51" s="22"/>
      <c r="K51" s="22"/>
      <c r="L51" s="22"/>
    </row>
    <row r="52" spans="2:12" x14ac:dyDescent="0.25">
      <c r="B52" t="s">
        <v>154</v>
      </c>
      <c r="C52" s="24">
        <v>3.8563178347322928</v>
      </c>
      <c r="D52" s="24">
        <v>3.4098448685975096</v>
      </c>
      <c r="E52" s="24">
        <v>4.6652601007115244</v>
      </c>
      <c r="F52" s="24">
        <v>3.8563178347322928</v>
      </c>
      <c r="G52" s="24">
        <v>3.8563178347322928</v>
      </c>
      <c r="H52" s="24">
        <v>3.8563178347322928</v>
      </c>
      <c r="I52" s="41">
        <v>3.1027925454004159</v>
      </c>
      <c r="J52" s="24">
        <v>3.1027925454004159</v>
      </c>
      <c r="K52" s="24">
        <f>+(G52+H52)/2</f>
        <v>3.8563178347322928</v>
      </c>
      <c r="L52" s="24">
        <f>+(I52+J52)/2</f>
        <v>3.1027925454004159</v>
      </c>
    </row>
    <row r="53" spans="2:12" x14ac:dyDescent="0.25">
      <c r="B53" t="s">
        <v>155</v>
      </c>
      <c r="C53" s="24">
        <v>15.177114423267817</v>
      </c>
      <c r="D53" s="24">
        <v>19.072181401134451</v>
      </c>
      <c r="E53" s="24">
        <v>18.034695567086732</v>
      </c>
      <c r="F53" s="24">
        <v>16.270973783998407</v>
      </c>
      <c r="G53" s="24">
        <v>17.228100724637681</v>
      </c>
      <c r="H53" s="24">
        <v>15.177114423267817</v>
      </c>
      <c r="I53" s="41">
        <v>19.791797448878295</v>
      </c>
      <c r="J53" s="24">
        <v>17.625329313083178</v>
      </c>
      <c r="K53" s="24"/>
      <c r="L53" s="24"/>
    </row>
    <row r="54" spans="2:12" x14ac:dyDescent="0.25">
      <c r="B54" t="s">
        <v>37</v>
      </c>
      <c r="C54" s="24">
        <v>19.033432258000111</v>
      </c>
      <c r="D54" s="24">
        <v>22.482026269731961</v>
      </c>
      <c r="E54" s="24">
        <v>22.699955667798257</v>
      </c>
      <c r="F54" s="24">
        <v>20.127291618730702</v>
      </c>
      <c r="G54" s="24">
        <v>21.084418559369972</v>
      </c>
      <c r="H54" s="24">
        <v>19.033432258000111</v>
      </c>
      <c r="I54" s="41">
        <v>22.894589994278711</v>
      </c>
      <c r="J54" s="24">
        <v>20.728121858483593</v>
      </c>
      <c r="K54" s="24">
        <f>+(G54+H54)/2</f>
        <v>20.058925408685042</v>
      </c>
      <c r="L54" s="24">
        <f>+(I54+J54)/2</f>
        <v>21.811355926381154</v>
      </c>
    </row>
    <row r="56" spans="2:12" ht="26.25" x14ac:dyDescent="0.25">
      <c r="B56" s="26" t="s">
        <v>152</v>
      </c>
      <c r="C56" s="21" t="s">
        <v>62</v>
      </c>
      <c r="D56" s="21" t="s">
        <v>33</v>
      </c>
      <c r="E56" s="21" t="s">
        <v>5</v>
      </c>
      <c r="F56" s="21" t="s">
        <v>9</v>
      </c>
      <c r="G56" s="21" t="s">
        <v>52</v>
      </c>
      <c r="H56" s="21" t="s">
        <v>53</v>
      </c>
      <c r="I56" s="51" t="s">
        <v>54</v>
      </c>
      <c r="J56" s="21" t="s">
        <v>55</v>
      </c>
      <c r="K56" s="21" t="s">
        <v>165</v>
      </c>
      <c r="L56" s="21" t="s">
        <v>166</v>
      </c>
    </row>
    <row r="57" spans="2:12" x14ac:dyDescent="0.25">
      <c r="B57" s="22"/>
      <c r="C57" s="22"/>
      <c r="D57" s="22"/>
      <c r="E57" s="22"/>
      <c r="F57" s="22"/>
      <c r="G57" s="26" t="s">
        <v>153</v>
      </c>
      <c r="H57" s="22"/>
      <c r="I57" s="22"/>
      <c r="J57" s="22"/>
      <c r="K57" s="22"/>
      <c r="L57" s="22"/>
    </row>
    <row r="58" spans="2:12" x14ac:dyDescent="0.25">
      <c r="B58" t="s">
        <v>154</v>
      </c>
      <c r="C58" s="24">
        <v>0.51889793519829808</v>
      </c>
      <c r="D58" s="24">
        <v>0.45882148139498197</v>
      </c>
      <c r="E58" s="24">
        <v>0.62774748793242729</v>
      </c>
      <c r="F58" s="24">
        <v>0.51889793519829808</v>
      </c>
      <c r="G58" s="24">
        <v>0.51889793519829808</v>
      </c>
      <c r="H58" s="24">
        <v>0.51889793519829808</v>
      </c>
      <c r="I58" s="41">
        <v>0.69614182527265733</v>
      </c>
      <c r="J58" s="24">
        <v>0.69614182527265733</v>
      </c>
      <c r="K58" s="24">
        <f>+(G58+H58)/2</f>
        <v>0.51889793519829808</v>
      </c>
      <c r="L58" s="24">
        <f>+(I58+J58)/2</f>
        <v>0.69614182527265733</v>
      </c>
    </row>
    <row r="59" spans="2:12" x14ac:dyDescent="0.25">
      <c r="B59" t="s">
        <v>155</v>
      </c>
      <c r="C59" s="24">
        <v>1.4208801866190184</v>
      </c>
      <c r="D59" s="24">
        <v>1.9471712608219716</v>
      </c>
      <c r="E59" s="24">
        <v>1.8117865085248341</v>
      </c>
      <c r="F59" s="24">
        <v>1.568051121699424</v>
      </c>
      <c r="G59" s="24">
        <v>1.6968256898947782</v>
      </c>
      <c r="H59" s="24">
        <v>1.4208801866190184</v>
      </c>
      <c r="I59" s="41">
        <v>2.8430213420686918</v>
      </c>
      <c r="J59" s="24">
        <v>2.5154454040103222</v>
      </c>
      <c r="K59" s="24"/>
      <c r="L59" s="24"/>
    </row>
    <row r="60" spans="2:12" x14ac:dyDescent="0.25">
      <c r="B60" t="s">
        <v>37</v>
      </c>
      <c r="C60" s="24">
        <v>1.9397781218173165</v>
      </c>
      <c r="D60" s="24">
        <v>2.4059927422169536</v>
      </c>
      <c r="E60" s="24">
        <v>2.4395339964572615</v>
      </c>
      <c r="F60" s="24">
        <v>2.0869490568977218</v>
      </c>
      <c r="G60" s="24">
        <v>2.2157236250930765</v>
      </c>
      <c r="H60" s="24">
        <v>1.9397781218173165</v>
      </c>
      <c r="I60" s="41">
        <v>3.5391631673413491</v>
      </c>
      <c r="J60" s="24">
        <v>3.2115872292829795</v>
      </c>
      <c r="K60" s="24">
        <f>+(G60+H60)/2</f>
        <v>2.0777508734551966</v>
      </c>
      <c r="L60" s="24">
        <f>+(I60+J60)/2</f>
        <v>3.375375198312164</v>
      </c>
    </row>
    <row r="62" spans="2:12" x14ac:dyDescent="0.25">
      <c r="B62" s="32" t="s">
        <v>121</v>
      </c>
      <c r="C62" s="23"/>
      <c r="D62" s="22"/>
    </row>
    <row r="63" spans="2:12" ht="26.25" x14ac:dyDescent="0.25">
      <c r="B63" s="21" t="s">
        <v>1</v>
      </c>
      <c r="C63" s="47" t="s">
        <v>161</v>
      </c>
      <c r="D63" s="21" t="s">
        <v>165</v>
      </c>
    </row>
    <row r="64" spans="2:12" x14ac:dyDescent="0.25">
      <c r="B64" t="s">
        <v>62</v>
      </c>
      <c r="C64" s="24">
        <v>13.590887702759856</v>
      </c>
      <c r="D64" s="24"/>
    </row>
    <row r="65" spans="2:4" x14ac:dyDescent="0.25">
      <c r="B65" t="s">
        <v>33</v>
      </c>
      <c r="C65" s="24">
        <v>16.804559744395672</v>
      </c>
      <c r="D65" s="24"/>
    </row>
    <row r="66" spans="2:4" x14ac:dyDescent="0.25">
      <c r="B66" t="s">
        <v>5</v>
      </c>
      <c r="C66" s="24">
        <v>15.626799688826374</v>
      </c>
      <c r="D66" s="24"/>
    </row>
    <row r="67" spans="2:4" x14ac:dyDescent="0.25">
      <c r="B67" t="s">
        <v>9</v>
      </c>
      <c r="C67" s="24">
        <v>14.865338242855081</v>
      </c>
      <c r="D67" s="24"/>
    </row>
    <row r="68" spans="2:4" x14ac:dyDescent="0.25">
      <c r="B68" t="s">
        <v>184</v>
      </c>
      <c r="C68" s="24">
        <v>15.763250308113349</v>
      </c>
      <c r="D68" s="24">
        <f>+(C68+C69)/2</f>
        <v>15.026754224654089</v>
      </c>
    </row>
    <row r="69" spans="2:4" x14ac:dyDescent="0.25">
      <c r="B69" s="1" t="s">
        <v>185</v>
      </c>
      <c r="C69" s="31">
        <v>14.29025814119483</v>
      </c>
      <c r="D69" s="24"/>
    </row>
    <row r="70" spans="2:4" x14ac:dyDescent="0.25">
      <c r="B70" t="s">
        <v>186</v>
      </c>
      <c r="C70" s="24">
        <v>6.8157134091133535</v>
      </c>
      <c r="D70" s="24">
        <f>+(C70+C71)/2</f>
        <v>6.6122725756540914</v>
      </c>
    </row>
    <row r="71" spans="2:4" x14ac:dyDescent="0.25">
      <c r="B71" t="s">
        <v>187</v>
      </c>
      <c r="C71" s="24">
        <v>6.4088317421948293</v>
      </c>
      <c r="D71" s="24"/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68"/>
  <sheetViews>
    <sheetView zoomScaleNormal="100" workbookViewId="0">
      <selection activeCell="I25" sqref="I25"/>
    </sheetView>
  </sheetViews>
  <sheetFormatPr defaultRowHeight="15" x14ac:dyDescent="0.25"/>
  <cols>
    <col min="2" max="2" width="32.140625" customWidth="1"/>
    <col min="12" max="12" width="8.7109375" customWidth="1"/>
  </cols>
  <sheetData>
    <row r="1" spans="2:7" x14ac:dyDescent="0.25">
      <c r="B1" t="s">
        <v>64</v>
      </c>
    </row>
    <row r="2" spans="2:7" x14ac:dyDescent="0.25">
      <c r="B2" s="36" t="s">
        <v>168</v>
      </c>
      <c r="C2" s="37" t="s">
        <v>7</v>
      </c>
      <c r="D2" s="52" t="s">
        <v>62</v>
      </c>
      <c r="E2" s="52" t="s">
        <v>5</v>
      </c>
      <c r="F2" s="52" t="s">
        <v>32</v>
      </c>
      <c r="G2" s="52" t="s">
        <v>63</v>
      </c>
    </row>
    <row r="3" spans="2:7" x14ac:dyDescent="0.25">
      <c r="B3" s="7" t="s">
        <v>84</v>
      </c>
      <c r="C3" s="8">
        <v>3690</v>
      </c>
      <c r="D3" s="9">
        <v>3162</v>
      </c>
      <c r="E3" s="9">
        <v>1962</v>
      </c>
      <c r="F3" s="9">
        <v>2502</v>
      </c>
      <c r="G3" s="9">
        <v>2417</v>
      </c>
    </row>
    <row r="4" spans="2:7" x14ac:dyDescent="0.25">
      <c r="B4" s="10" t="s">
        <v>80</v>
      </c>
      <c r="C4" s="11">
        <v>866</v>
      </c>
      <c r="D4" s="12">
        <v>1051</v>
      </c>
      <c r="E4" s="12">
        <v>2749</v>
      </c>
      <c r="F4" s="12">
        <v>2048</v>
      </c>
      <c r="G4" s="12">
        <v>353</v>
      </c>
    </row>
    <row r="5" spans="2:7" x14ac:dyDescent="0.25">
      <c r="B5" s="7" t="s">
        <v>81</v>
      </c>
      <c r="C5" s="8">
        <v>2131</v>
      </c>
      <c r="D5" s="9">
        <v>4582</v>
      </c>
      <c r="E5" s="9">
        <v>1608</v>
      </c>
      <c r="F5" s="9">
        <v>1353</v>
      </c>
      <c r="G5" s="9">
        <v>893</v>
      </c>
    </row>
    <row r="6" spans="2:7" x14ac:dyDescent="0.25">
      <c r="B6" s="10" t="s">
        <v>82</v>
      </c>
      <c r="C6" s="11">
        <v>66</v>
      </c>
      <c r="D6" s="12">
        <v>410</v>
      </c>
      <c r="E6" s="12">
        <v>561</v>
      </c>
      <c r="F6" s="12">
        <v>416</v>
      </c>
      <c r="G6" s="12">
        <v>922</v>
      </c>
    </row>
    <row r="7" spans="2:7" x14ac:dyDescent="0.25">
      <c r="B7" s="7" t="s">
        <v>83</v>
      </c>
      <c r="C7" s="8">
        <v>2042</v>
      </c>
      <c r="D7" s="9">
        <v>907</v>
      </c>
      <c r="E7" s="9">
        <v>2283</v>
      </c>
      <c r="F7" s="9">
        <v>1546</v>
      </c>
      <c r="G7" s="9">
        <v>3561</v>
      </c>
    </row>
    <row r="8" spans="2:7" x14ac:dyDescent="0.25">
      <c r="B8" s="13" t="s">
        <v>37</v>
      </c>
      <c r="C8" s="14">
        <v>8796</v>
      </c>
      <c r="D8" s="15">
        <v>10113</v>
      </c>
      <c r="E8" s="15">
        <v>9163</v>
      </c>
      <c r="F8" s="15">
        <v>7866</v>
      </c>
      <c r="G8" s="15">
        <v>8146</v>
      </c>
    </row>
    <row r="10" spans="2:7" x14ac:dyDescent="0.25">
      <c r="B10" s="26"/>
      <c r="C10" s="53" t="s">
        <v>169</v>
      </c>
      <c r="D10" s="35"/>
      <c r="E10" s="35"/>
    </row>
    <row r="11" spans="2:7" x14ac:dyDescent="0.25">
      <c r="B11" s="26" t="s">
        <v>1</v>
      </c>
      <c r="C11" s="54" t="s">
        <v>170</v>
      </c>
      <c r="D11" s="54" t="s">
        <v>171</v>
      </c>
      <c r="E11" s="54" t="s">
        <v>172</v>
      </c>
    </row>
    <row r="12" spans="2:7" x14ac:dyDescent="0.25">
      <c r="B12" t="s">
        <v>62</v>
      </c>
      <c r="C12" s="25">
        <v>0.31813999999999998</v>
      </c>
      <c r="D12" s="25">
        <v>6.3190950967574695E-3</v>
      </c>
      <c r="E12" s="25">
        <v>3.1403127900075392E-2</v>
      </c>
    </row>
    <row r="13" spans="2:7" x14ac:dyDescent="0.25">
      <c r="B13" t="s">
        <v>5</v>
      </c>
      <c r="C13" s="25">
        <v>0.32554</v>
      </c>
      <c r="D13" s="25">
        <v>9.9091786999008658E-3</v>
      </c>
      <c r="E13" s="25">
        <v>5.2588474720294577E-2</v>
      </c>
    </row>
    <row r="14" spans="2:7" x14ac:dyDescent="0.25">
      <c r="B14" t="s">
        <v>32</v>
      </c>
      <c r="C14" s="25">
        <v>0.40154840425531912</v>
      </c>
      <c r="D14" s="25">
        <v>7.6777856634034098E-3</v>
      </c>
      <c r="E14" s="25">
        <v>3.26060489673832E-2</v>
      </c>
    </row>
    <row r="15" spans="2:7" x14ac:dyDescent="0.25">
      <c r="B15" t="s">
        <v>7</v>
      </c>
      <c r="C15" s="25">
        <v>0.33610000000000001</v>
      </c>
      <c r="D15" s="25">
        <v>9.2065435356200528E-3</v>
      </c>
      <c r="E15" s="25">
        <v>2.1675461741424804E-2</v>
      </c>
    </row>
    <row r="16" spans="2:7" x14ac:dyDescent="0.25">
      <c r="B16" t="s">
        <v>9</v>
      </c>
      <c r="C16" s="25">
        <v>0.27249521410579342</v>
      </c>
      <c r="D16" s="25">
        <v>7.5821296780392402E-3</v>
      </c>
      <c r="E16" s="25">
        <v>3.4426374206620577E-2</v>
      </c>
    </row>
    <row r="18" spans="2:8" x14ac:dyDescent="0.25">
      <c r="B18" s="22" t="s">
        <v>11</v>
      </c>
      <c r="C18" s="55" t="s">
        <v>6</v>
      </c>
      <c r="D18" s="55" t="s">
        <v>5</v>
      </c>
      <c r="E18" s="55" t="s">
        <v>32</v>
      </c>
      <c r="F18" s="55" t="s">
        <v>7</v>
      </c>
      <c r="G18" s="55" t="s">
        <v>9</v>
      </c>
    </row>
    <row r="19" spans="2:8" x14ac:dyDescent="0.25">
      <c r="B19" s="22" t="s">
        <v>47</v>
      </c>
      <c r="C19" s="55"/>
      <c r="D19" s="55"/>
      <c r="E19" s="55" t="s">
        <v>173</v>
      </c>
      <c r="F19" s="55"/>
      <c r="G19" s="55"/>
    </row>
    <row r="20" spans="2:8" x14ac:dyDescent="0.25">
      <c r="B20" s="22" t="s">
        <v>37</v>
      </c>
      <c r="C20" s="24">
        <v>1.0361498633914814</v>
      </c>
      <c r="D20" s="24">
        <v>1.1464697048160921</v>
      </c>
      <c r="E20" s="24">
        <v>1.1537499869617154</v>
      </c>
      <c r="F20" s="24">
        <v>1.0902708462229709</v>
      </c>
      <c r="G20" s="24">
        <v>2.0671955330154863</v>
      </c>
    </row>
    <row r="21" spans="2:8" x14ac:dyDescent="0.25">
      <c r="B21" s="22" t="s">
        <v>125</v>
      </c>
      <c r="C21" s="24">
        <v>0.33404407454545448</v>
      </c>
      <c r="D21" s="24">
        <v>0.40622856363636362</v>
      </c>
      <c r="E21" s="24">
        <v>0.43417114545454538</v>
      </c>
      <c r="F21" s="24">
        <v>0.34998641818181814</v>
      </c>
      <c r="G21" s="24">
        <v>0.30029298727272724</v>
      </c>
    </row>
    <row r="22" spans="2:8" x14ac:dyDescent="0.25">
      <c r="B22" s="22" t="s">
        <v>126</v>
      </c>
      <c r="C22" s="24">
        <v>0.47676175936139598</v>
      </c>
      <c r="D22" s="24">
        <v>0.50299403154452915</v>
      </c>
      <c r="E22" s="24">
        <v>0.25928574375829999</v>
      </c>
      <c r="F22" s="24">
        <v>0.23238451199101098</v>
      </c>
      <c r="G22" s="24">
        <v>1.32704137408</v>
      </c>
    </row>
    <row r="23" spans="2:8" x14ac:dyDescent="0.25">
      <c r="B23" s="22" t="s">
        <v>123</v>
      </c>
      <c r="C23" s="24">
        <v>5.3447039999999992E-4</v>
      </c>
      <c r="D23" s="24">
        <v>4.4790943636363632E-5</v>
      </c>
      <c r="E23" s="24">
        <v>0</v>
      </c>
      <c r="F23" s="24">
        <v>0</v>
      </c>
      <c r="G23" s="24">
        <v>0</v>
      </c>
    </row>
    <row r="24" spans="2:8" x14ac:dyDescent="0.25">
      <c r="B24" s="22" t="s">
        <v>124</v>
      </c>
      <c r="C24" s="24">
        <v>0.22480955908463096</v>
      </c>
      <c r="D24" s="24">
        <v>0.23720231869156302</v>
      </c>
      <c r="E24" s="24">
        <v>0.46029309774886989</v>
      </c>
      <c r="F24" s="24">
        <v>0.50789991605014173</v>
      </c>
      <c r="G24" s="24">
        <v>0.43986117166275912</v>
      </c>
    </row>
    <row r="25" spans="2:8" x14ac:dyDescent="0.25">
      <c r="B25" s="22" t="s">
        <v>148</v>
      </c>
      <c r="C25" s="2">
        <f>+(C23+C24)/C20</f>
        <v>0.21748208193266996</v>
      </c>
      <c r="D25" s="2">
        <f t="shared" ref="D25:G25" si="0">+(D23+D24)/D20</f>
        <v>0.20693709448978134</v>
      </c>
      <c r="E25" s="2">
        <f t="shared" si="0"/>
        <v>0.39895393538508761</v>
      </c>
      <c r="F25" s="2">
        <f t="shared" si="0"/>
        <v>0.46584747066259835</v>
      </c>
      <c r="G25" s="2">
        <f t="shared" si="0"/>
        <v>0.21278159933962276</v>
      </c>
    </row>
    <row r="26" spans="2:8" x14ac:dyDescent="0.25">
      <c r="C26" s="2"/>
      <c r="D26" s="2"/>
      <c r="E26" s="2"/>
      <c r="F26" s="2"/>
      <c r="G26" s="2"/>
    </row>
    <row r="27" spans="2:8" x14ac:dyDescent="0.25">
      <c r="B27" s="22" t="s">
        <v>13</v>
      </c>
      <c r="C27" s="55" t="s">
        <v>62</v>
      </c>
      <c r="D27" s="55" t="s">
        <v>5</v>
      </c>
      <c r="E27" s="55" t="s">
        <v>32</v>
      </c>
      <c r="F27" s="55" t="s">
        <v>7</v>
      </c>
      <c r="G27" s="55" t="s">
        <v>9</v>
      </c>
      <c r="H27" s="56" t="s">
        <v>10</v>
      </c>
    </row>
    <row r="28" spans="2:8" x14ac:dyDescent="0.25">
      <c r="B28" s="22" t="s">
        <v>47</v>
      </c>
      <c r="C28" s="55"/>
      <c r="D28" s="55"/>
      <c r="E28" s="55" t="s">
        <v>174</v>
      </c>
      <c r="F28" s="55"/>
      <c r="G28" s="55"/>
      <c r="H28" s="55"/>
    </row>
    <row r="29" spans="2:8" x14ac:dyDescent="0.25">
      <c r="B29" s="22" t="s">
        <v>37</v>
      </c>
      <c r="C29" s="24">
        <v>1.7628564</v>
      </c>
      <c r="D29" s="24">
        <v>1.49359</v>
      </c>
      <c r="E29" s="24">
        <v>1.6234785</v>
      </c>
      <c r="F29" s="24">
        <v>1.6973126999999999</v>
      </c>
      <c r="G29" s="24">
        <v>2.0636700000000001</v>
      </c>
      <c r="H29" s="41">
        <v>1.6341714000000001</v>
      </c>
    </row>
    <row r="30" spans="2:8" x14ac:dyDescent="0.25">
      <c r="B30" s="22" t="s">
        <v>189</v>
      </c>
      <c r="C30" s="24">
        <v>0.19659880000000007</v>
      </c>
      <c r="D30" s="24">
        <v>0.18603539999999996</v>
      </c>
      <c r="E30" s="24">
        <v>0.33938580000000007</v>
      </c>
      <c r="F30" s="24">
        <v>0.30300419999999995</v>
      </c>
      <c r="G30" s="24">
        <v>0.29384890000000019</v>
      </c>
      <c r="H30" s="41">
        <v>0.30300419999999995</v>
      </c>
    </row>
    <row r="31" spans="2:8" x14ac:dyDescent="0.25">
      <c r="B31" s="22" t="s">
        <v>190</v>
      </c>
      <c r="C31" s="24">
        <v>1.5662575999999999</v>
      </c>
      <c r="D31" s="24">
        <v>1.3075546</v>
      </c>
      <c r="E31" s="24">
        <v>1.2840927</v>
      </c>
      <c r="F31" s="24">
        <v>1.3943085</v>
      </c>
      <c r="G31" s="24">
        <v>1.7698210999999999</v>
      </c>
      <c r="H31" s="41">
        <v>1.3311672000000001</v>
      </c>
    </row>
    <row r="32" spans="2:8" x14ac:dyDescent="0.25">
      <c r="B32" s="22" t="s">
        <v>188</v>
      </c>
      <c r="C32" s="4">
        <f>1-(C31/C29)</f>
        <v>0.11152286709229409</v>
      </c>
      <c r="D32" s="4">
        <f t="shared" ref="D32:H32" si="1">1-(D31/D29)</f>
        <v>0.12455586874577362</v>
      </c>
      <c r="E32" s="4">
        <f t="shared" si="1"/>
        <v>0.20904853375021604</v>
      </c>
      <c r="F32" s="4">
        <f t="shared" si="1"/>
        <v>0.17851996276231241</v>
      </c>
      <c r="G32" s="4">
        <f t="shared" si="1"/>
        <v>0.14239141917070086</v>
      </c>
      <c r="H32" s="4">
        <f t="shared" si="1"/>
        <v>0.1854176373420805</v>
      </c>
    </row>
    <row r="33" spans="2:12" x14ac:dyDescent="0.25">
      <c r="B33" s="22" t="s">
        <v>191</v>
      </c>
      <c r="C33" s="42">
        <v>0.17120129769816639</v>
      </c>
      <c r="D33" s="42">
        <v>0.16419820677572083</v>
      </c>
      <c r="E33" s="42">
        <v>0.33186006070741669</v>
      </c>
      <c r="F33" s="42">
        <v>0.29200353517068067</v>
      </c>
      <c r="G33" s="42">
        <v>0.28572627712906545</v>
      </c>
      <c r="H33" s="42">
        <v>0.29200353517068067</v>
      </c>
    </row>
    <row r="35" spans="2:12" ht="39" x14ac:dyDescent="0.25">
      <c r="B35" s="21" t="s">
        <v>178</v>
      </c>
      <c r="C35" s="21" t="s">
        <v>37</v>
      </c>
      <c r="D35" s="21" t="s">
        <v>192</v>
      </c>
      <c r="E35" s="21" t="s">
        <v>214</v>
      </c>
      <c r="F35" s="21" t="s">
        <v>59</v>
      </c>
      <c r="G35" s="21" t="s">
        <v>50</v>
      </c>
      <c r="H35" s="21" t="s">
        <v>61</v>
      </c>
      <c r="I35" s="21" t="s">
        <v>51</v>
      </c>
      <c r="J35" s="21" t="s">
        <v>60</v>
      </c>
      <c r="K35" s="21" t="s">
        <v>215</v>
      </c>
      <c r="L35" s="21" t="s">
        <v>193</v>
      </c>
    </row>
    <row r="36" spans="2:12" x14ac:dyDescent="0.25">
      <c r="B36" t="s">
        <v>7</v>
      </c>
      <c r="C36" s="25">
        <v>1.6981492</v>
      </c>
      <c r="D36" s="25">
        <v>0.14637364999999999</v>
      </c>
      <c r="E36" s="25">
        <v>0.46172447999999999</v>
      </c>
      <c r="F36" s="25">
        <v>0.42977149999999997</v>
      </c>
      <c r="G36" s="25">
        <v>1.5791573999999999E-2</v>
      </c>
      <c r="H36" s="25">
        <v>3.8451254999999997E-2</v>
      </c>
      <c r="I36" s="25">
        <v>-1.3323781E-3</v>
      </c>
      <c r="J36" s="25">
        <v>0.60736913000000003</v>
      </c>
      <c r="K36" s="42">
        <f>+G33</f>
        <v>0.28572627712906545</v>
      </c>
      <c r="L36" s="24">
        <f t="shared" ref="L36:L41" si="2">+F36-K36</f>
        <v>0.14404522287093452</v>
      </c>
    </row>
    <row r="37" spans="2:12" x14ac:dyDescent="0.25">
      <c r="B37" t="s">
        <v>10</v>
      </c>
      <c r="C37" s="25">
        <v>1.6341714000000001</v>
      </c>
      <c r="D37" s="25">
        <v>0.12937638000000001</v>
      </c>
      <c r="E37" s="25">
        <v>0.46172447999999999</v>
      </c>
      <c r="F37" s="25">
        <v>0.42977149999999997</v>
      </c>
      <c r="G37" s="25">
        <v>1.5791573999999999E-2</v>
      </c>
      <c r="H37" s="25">
        <v>3.8451254999999997E-2</v>
      </c>
      <c r="I37" s="25">
        <v>-1.3323781E-3</v>
      </c>
      <c r="J37" s="25">
        <v>0.56038854000000005</v>
      </c>
      <c r="K37" s="42">
        <f>+H33</f>
        <v>0.29200353517068067</v>
      </c>
      <c r="L37" s="24">
        <f t="shared" si="2"/>
        <v>0.1377679648293193</v>
      </c>
    </row>
    <row r="38" spans="2:12" x14ac:dyDescent="0.25">
      <c r="B38" t="s">
        <v>6</v>
      </c>
      <c r="C38" s="25">
        <v>1.7636795999999999</v>
      </c>
      <c r="D38" s="25">
        <v>0.14893671999999999</v>
      </c>
      <c r="E38" s="25">
        <v>0.63329015</v>
      </c>
      <c r="F38" s="25">
        <v>0.22328365</v>
      </c>
      <c r="G38" s="25">
        <v>9.8494720999999993E-3</v>
      </c>
      <c r="H38" s="25">
        <v>3.4755534999999997E-2</v>
      </c>
      <c r="I38" s="25">
        <v>-2.2802775E-3</v>
      </c>
      <c r="J38" s="25">
        <v>0.71584435000000002</v>
      </c>
      <c r="K38" s="42">
        <f>+C33</f>
        <v>0.17120129769816639</v>
      </c>
      <c r="L38" s="24">
        <f t="shared" si="2"/>
        <v>5.2082352301833612E-2</v>
      </c>
    </row>
    <row r="39" spans="2:12" x14ac:dyDescent="0.25">
      <c r="B39" t="s">
        <v>5</v>
      </c>
      <c r="C39" s="25">
        <v>1.4947645000000001</v>
      </c>
      <c r="D39" s="25">
        <v>0.15971141999999999</v>
      </c>
      <c r="E39" s="25">
        <v>0.38643367000000001</v>
      </c>
      <c r="F39" s="25">
        <v>0.21780459999999999</v>
      </c>
      <c r="G39" s="25">
        <v>1.3000375E-2</v>
      </c>
      <c r="H39" s="25">
        <v>7.2503593999999998E-3</v>
      </c>
      <c r="I39" s="25">
        <v>-2.3331635999999998E-3</v>
      </c>
      <c r="J39" s="25">
        <v>0.71289723999999999</v>
      </c>
      <c r="K39" s="42">
        <f>+D33</f>
        <v>0.16419820677572083</v>
      </c>
      <c r="L39" s="24">
        <f t="shared" si="2"/>
        <v>5.3606393224279153E-2</v>
      </c>
    </row>
    <row r="40" spans="2:12" x14ac:dyDescent="0.25">
      <c r="B40" t="s">
        <v>32</v>
      </c>
      <c r="C40" s="25">
        <v>1.6244559000000001</v>
      </c>
      <c r="D40" s="25">
        <v>0.25755624999999999</v>
      </c>
      <c r="E40" s="25">
        <v>0.24402167</v>
      </c>
      <c r="F40" s="25">
        <v>0.44008332999999999</v>
      </c>
      <c r="G40" s="25">
        <v>2.0270726999999999E-2</v>
      </c>
      <c r="H40" s="25">
        <v>3.2001743999999999E-2</v>
      </c>
      <c r="I40" s="25">
        <v>-2.4254412E-3</v>
      </c>
      <c r="J40" s="25">
        <v>0.63294764999999997</v>
      </c>
      <c r="K40" s="42">
        <f>+E33</f>
        <v>0.33186006070741669</v>
      </c>
      <c r="L40" s="24">
        <f t="shared" si="2"/>
        <v>0.1082232692925833</v>
      </c>
    </row>
    <row r="41" spans="2:12" x14ac:dyDescent="0.25">
      <c r="B41" s="1" t="s">
        <v>9</v>
      </c>
      <c r="C41" s="33">
        <v>2.0695861</v>
      </c>
      <c r="D41" s="33">
        <v>0.12763664999999999</v>
      </c>
      <c r="E41" s="33">
        <v>0.56846010000000002</v>
      </c>
      <c r="F41" s="33">
        <v>0.46329032999999997</v>
      </c>
      <c r="G41" s="33">
        <v>2.4563438999999999E-2</v>
      </c>
      <c r="H41" s="33">
        <v>5.1788266999999999E-2</v>
      </c>
      <c r="I41" s="33">
        <v>-2.5299525E-3</v>
      </c>
      <c r="J41" s="33">
        <v>0.83637722999999997</v>
      </c>
      <c r="K41" s="42">
        <f>+G33</f>
        <v>0.28572627712906545</v>
      </c>
      <c r="L41" s="24">
        <f t="shared" si="2"/>
        <v>0.17756405287093452</v>
      </c>
    </row>
    <row r="43" spans="2:12" x14ac:dyDescent="0.25">
      <c r="B43" s="21" t="s">
        <v>179</v>
      </c>
      <c r="C43" s="22"/>
      <c r="D43" s="22"/>
    </row>
    <row r="44" spans="2:12" ht="26.25" x14ac:dyDescent="0.25">
      <c r="B44" s="23" t="s">
        <v>1</v>
      </c>
      <c r="C44" s="21" t="s">
        <v>177</v>
      </c>
      <c r="D44" s="21" t="s">
        <v>176</v>
      </c>
    </row>
    <row r="45" spans="2:12" x14ac:dyDescent="0.25">
      <c r="B45" t="s">
        <v>6</v>
      </c>
      <c r="C45" s="3">
        <v>25.574506458007924</v>
      </c>
      <c r="D45" s="4">
        <v>0.18872018223032613</v>
      </c>
    </row>
    <row r="46" spans="2:12" x14ac:dyDescent="0.25">
      <c r="B46" t="s">
        <v>5</v>
      </c>
      <c r="C46" s="3">
        <v>26.32422264917399</v>
      </c>
      <c r="D46" s="4">
        <v>0.18308961991332326</v>
      </c>
    </row>
    <row r="47" spans="2:12" x14ac:dyDescent="0.25">
      <c r="B47" t="s">
        <v>32</v>
      </c>
      <c r="C47" s="3">
        <v>30.261529545560467</v>
      </c>
      <c r="D47" s="4">
        <v>0.16854255209734958</v>
      </c>
    </row>
    <row r="48" spans="2:12" x14ac:dyDescent="0.25">
      <c r="B48" t="s">
        <v>7</v>
      </c>
      <c r="C48" s="3">
        <v>26.095932298041781</v>
      </c>
      <c r="D48" s="4">
        <v>0.18521462255041249</v>
      </c>
    </row>
    <row r="49" spans="2:4" x14ac:dyDescent="0.25">
      <c r="B49" s="1" t="s">
        <v>9</v>
      </c>
      <c r="C49" s="5">
        <v>34.334335809996489</v>
      </c>
      <c r="D49" s="6">
        <v>0.14692183233457204</v>
      </c>
    </row>
    <row r="50" spans="2:4" x14ac:dyDescent="0.25">
      <c r="B50" t="s">
        <v>10</v>
      </c>
      <c r="C50" s="3">
        <v>16.467644210588837</v>
      </c>
      <c r="D50" s="4">
        <v>0.26482730223319456</v>
      </c>
    </row>
    <row r="52" spans="2:4" x14ac:dyDescent="0.25">
      <c r="B52" s="21" t="s">
        <v>180</v>
      </c>
      <c r="C52" s="22"/>
      <c r="D52" s="22"/>
    </row>
    <row r="53" spans="2:4" ht="26.25" x14ac:dyDescent="0.25">
      <c r="B53" s="23" t="s">
        <v>1</v>
      </c>
      <c r="C53" s="21" t="s">
        <v>177</v>
      </c>
      <c r="D53" s="21" t="s">
        <v>181</v>
      </c>
    </row>
    <row r="54" spans="2:4" x14ac:dyDescent="0.25">
      <c r="B54" t="s">
        <v>6</v>
      </c>
      <c r="C54" s="3">
        <v>2.9028071707769088</v>
      </c>
      <c r="D54" s="4">
        <v>0.28903872860417507</v>
      </c>
    </row>
    <row r="55" spans="2:4" x14ac:dyDescent="0.25">
      <c r="B55" t="s">
        <v>5</v>
      </c>
      <c r="C55" s="3">
        <v>3.3319727622615076</v>
      </c>
      <c r="D55" s="4">
        <v>0.25831950723351466</v>
      </c>
    </row>
    <row r="56" spans="2:4" x14ac:dyDescent="0.25">
      <c r="B56" t="s">
        <v>32</v>
      </c>
      <c r="C56" s="3">
        <v>3.2246413832271137</v>
      </c>
      <c r="D56" s="4">
        <v>0.27714813867555133</v>
      </c>
    </row>
    <row r="57" spans="2:4" x14ac:dyDescent="0.25">
      <c r="B57" t="s">
        <v>7</v>
      </c>
      <c r="C57" s="3">
        <v>3.0182001373974936</v>
      </c>
      <c r="D57" s="4">
        <v>0.27056282515998381</v>
      </c>
    </row>
    <row r="58" spans="2:4" x14ac:dyDescent="0.25">
      <c r="B58" s="1" t="s">
        <v>9</v>
      </c>
      <c r="C58" s="5">
        <v>4.3741011139739348</v>
      </c>
      <c r="D58" s="6">
        <v>0.22057217023148176</v>
      </c>
    </row>
    <row r="59" spans="2:4" x14ac:dyDescent="0.25">
      <c r="B59" t="s">
        <v>10</v>
      </c>
      <c r="C59" s="3">
        <v>2.368506547131648</v>
      </c>
      <c r="D59" s="4">
        <v>0.32095905845721329</v>
      </c>
    </row>
    <row r="61" spans="2:4" x14ac:dyDescent="0.25">
      <c r="B61" s="32" t="s">
        <v>121</v>
      </c>
      <c r="C61" s="23"/>
    </row>
    <row r="62" spans="2:4" ht="26.25" x14ac:dyDescent="0.25">
      <c r="B62" s="21" t="s">
        <v>1</v>
      </c>
      <c r="C62" s="47" t="s">
        <v>182</v>
      </c>
    </row>
    <row r="63" spans="2:4" x14ac:dyDescent="0.25">
      <c r="B63" t="s">
        <v>6</v>
      </c>
      <c r="C63" s="24">
        <v>14.623118159744099</v>
      </c>
    </row>
    <row r="64" spans="2:4" x14ac:dyDescent="0.25">
      <c r="B64" t="s">
        <v>5</v>
      </c>
      <c r="C64" s="24">
        <v>14.94326927947931</v>
      </c>
    </row>
    <row r="65" spans="2:3" x14ac:dyDescent="0.25">
      <c r="B65" t="s">
        <v>32</v>
      </c>
      <c r="C65" s="24">
        <v>17.389037655124106</v>
      </c>
    </row>
    <row r="66" spans="2:3" x14ac:dyDescent="0.25">
      <c r="B66" t="s">
        <v>7</v>
      </c>
      <c r="C66" s="24">
        <v>14.10275308378823</v>
      </c>
    </row>
    <row r="67" spans="2:3" x14ac:dyDescent="0.25">
      <c r="B67" s="1" t="s">
        <v>9</v>
      </c>
      <c r="C67" s="31">
        <v>16.629764794637119</v>
      </c>
    </row>
    <row r="68" spans="2:3" x14ac:dyDescent="0.25">
      <c r="B68" t="s">
        <v>10</v>
      </c>
      <c r="C68" s="24">
        <v>7.7116264837882289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Ware potato</vt:lpstr>
      <vt:lpstr>Wheat</vt:lpstr>
      <vt:lpstr>Fresh tomato</vt:lpstr>
      <vt:lpstr>Pig</vt:lpstr>
      <vt:lpstr>Broiler</vt:lpstr>
      <vt:lpstr>Dairy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Lody Kuling</dc:creator>
  <cp:lastModifiedBy>Grinsven, van Hans</cp:lastModifiedBy>
  <dcterms:created xsi:type="dcterms:W3CDTF">2018-05-24T09:39:09Z</dcterms:created>
  <dcterms:modified xsi:type="dcterms:W3CDTF">2019-02-19T03:31:39Z</dcterms:modified>
</cp:coreProperties>
</file>