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79z786\Downloads\"/>
    </mc:Choice>
  </mc:AlternateContent>
  <bookViews>
    <workbookView xWindow="0" yWindow="0" windowWidth="19200" windowHeight="11595" activeTab="5"/>
  </bookViews>
  <sheets>
    <sheet name="Table 1. " sheetId="3" r:id="rId1"/>
    <sheet name="Table 2." sheetId="6" r:id="rId2"/>
    <sheet name="Table 3." sheetId="4" r:id="rId3"/>
    <sheet name="Table 4." sheetId="5" r:id="rId4"/>
    <sheet name="Figure 2 S. epidermidis" sheetId="2" r:id="rId5"/>
    <sheet name="Figure 2 P. aeruginosa" sheetId="1" r:id="rId6"/>
  </sheets>
  <externalReferences>
    <externalReference r:id="rId7"/>
  </externalReferences>
  <definedNames>
    <definedName name="_Hlk531524518" localSheetId="1">'Table 2.'!$B$4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2" i="6" l="1"/>
  <c r="J28" i="6"/>
  <c r="J30" i="6"/>
  <c r="I32" i="6"/>
  <c r="I30" i="6"/>
  <c r="J25" i="6"/>
  <c r="I28" i="6"/>
  <c r="I25" i="6"/>
  <c r="J23" i="6"/>
  <c r="I23" i="6"/>
  <c r="J20" i="6"/>
  <c r="I20" i="6"/>
  <c r="I18" i="6"/>
  <c r="J18" i="6" l="1"/>
  <c r="I57" i="5" l="1"/>
  <c r="J57" i="5" s="1"/>
  <c r="K57" i="5" s="1"/>
  <c r="I55" i="5"/>
  <c r="J55" i="5" s="1"/>
  <c r="K55" i="5" s="1"/>
  <c r="J53" i="5"/>
  <c r="K53" i="5" s="1"/>
  <c r="I53" i="5"/>
  <c r="I49" i="5"/>
  <c r="J49" i="5" s="1"/>
  <c r="K49" i="5" s="1"/>
  <c r="I48" i="5"/>
  <c r="I47" i="5"/>
  <c r="J47" i="5" s="1"/>
  <c r="K47" i="5" s="1"/>
  <c r="I45" i="5"/>
  <c r="J45" i="5" s="1"/>
  <c r="K45" i="5" s="1"/>
  <c r="I41" i="5"/>
  <c r="J41" i="5" s="1"/>
  <c r="K41" i="5" s="1"/>
  <c r="I40" i="5"/>
  <c r="I39" i="5"/>
  <c r="I37" i="5"/>
  <c r="J37" i="5" s="1"/>
  <c r="K37" i="5" s="1"/>
  <c r="I33" i="5"/>
  <c r="J33" i="5" s="1"/>
  <c r="K33" i="5" s="1"/>
  <c r="I31" i="5"/>
  <c r="J31" i="5" s="1"/>
  <c r="K31" i="5" s="1"/>
  <c r="I29" i="5"/>
  <c r="J29" i="5" s="1"/>
  <c r="K29" i="5" s="1"/>
  <c r="J25" i="5"/>
  <c r="K25" i="5" s="1"/>
  <c r="I25" i="5"/>
  <c r="I23" i="5"/>
  <c r="J23" i="5" s="1"/>
  <c r="K23" i="5" s="1"/>
  <c r="I19" i="5"/>
  <c r="J19" i="5" s="1"/>
  <c r="K19" i="5" s="1"/>
  <c r="J39" i="5" l="1"/>
  <c r="K39" i="5" s="1"/>
  <c r="D63" i="5"/>
  <c r="D64" i="5"/>
  <c r="F63" i="5"/>
  <c r="F64" i="5"/>
  <c r="C64" i="5"/>
  <c r="C63" i="5"/>
  <c r="E64" i="5"/>
  <c r="E63" i="5"/>
  <c r="G64" i="5"/>
  <c r="G63" i="5"/>
  <c r="E65" i="5" l="1"/>
  <c r="F65" i="5"/>
  <c r="G65" i="5"/>
  <c r="L5" i="4" l="1"/>
  <c r="L19" i="4"/>
  <c r="L17" i="4"/>
  <c r="L15" i="4"/>
  <c r="L9" i="4"/>
  <c r="L7" i="4"/>
  <c r="L19" i="3"/>
  <c r="L17" i="3"/>
  <c r="L15" i="3"/>
  <c r="L7" i="3"/>
  <c r="L9" i="3"/>
  <c r="L5" i="3"/>
  <c r="H51" i="2" l="1"/>
  <c r="H49" i="2"/>
  <c r="H47" i="2"/>
  <c r="I104" i="2"/>
  <c r="H104" i="2"/>
  <c r="I103" i="2"/>
  <c r="H103" i="2"/>
  <c r="I102" i="2"/>
  <c r="H102" i="2"/>
  <c r="I101" i="2"/>
  <c r="H101" i="2"/>
  <c r="I100" i="2"/>
  <c r="H100" i="2"/>
  <c r="I99" i="2"/>
  <c r="H99" i="2"/>
  <c r="I94" i="2"/>
  <c r="H94" i="2"/>
  <c r="I93" i="2"/>
  <c r="H93" i="2"/>
  <c r="I92" i="2"/>
  <c r="H92" i="2"/>
  <c r="I91" i="2"/>
  <c r="H91" i="2"/>
  <c r="I90" i="2"/>
  <c r="H90" i="2"/>
  <c r="I89" i="2"/>
  <c r="H89" i="2"/>
  <c r="I84" i="2"/>
  <c r="H84" i="2"/>
  <c r="I83" i="2"/>
  <c r="H83" i="2"/>
  <c r="I82" i="2"/>
  <c r="H82" i="2"/>
  <c r="I81" i="2"/>
  <c r="H81" i="2"/>
  <c r="I80" i="2"/>
  <c r="H80" i="2"/>
  <c r="I79" i="2"/>
  <c r="H79" i="2"/>
  <c r="I71" i="2"/>
  <c r="H71" i="2"/>
  <c r="I70" i="2"/>
  <c r="H70" i="2"/>
  <c r="I69" i="2"/>
  <c r="H69" i="2"/>
  <c r="I68" i="2"/>
  <c r="H68" i="2"/>
  <c r="I67" i="2"/>
  <c r="H67" i="2"/>
  <c r="I66" i="2"/>
  <c r="H66" i="2"/>
  <c r="I51" i="2"/>
  <c r="I50" i="2"/>
  <c r="H50" i="2"/>
  <c r="I49" i="2"/>
  <c r="I48" i="2"/>
  <c r="H48" i="2"/>
  <c r="I47" i="2"/>
  <c r="I46" i="2"/>
  <c r="H46" i="2"/>
  <c r="H29" i="2"/>
  <c r="I30" i="2"/>
  <c r="I28" i="2"/>
  <c r="I26" i="2"/>
  <c r="H10" i="2"/>
  <c r="H8" i="2"/>
  <c r="H6" i="2"/>
  <c r="I40" i="2"/>
  <c r="H40" i="2"/>
  <c r="I39" i="2"/>
  <c r="H39" i="2"/>
  <c r="I38" i="2"/>
  <c r="H38" i="2"/>
  <c r="I37" i="2"/>
  <c r="H37" i="2"/>
  <c r="I36" i="2"/>
  <c r="H36" i="2"/>
  <c r="I35" i="2"/>
  <c r="H35" i="2"/>
  <c r="H30" i="2"/>
  <c r="I29" i="2"/>
  <c r="H28" i="2"/>
  <c r="I27" i="2"/>
  <c r="H27" i="2"/>
  <c r="H26" i="2"/>
  <c r="I25" i="2"/>
  <c r="H25" i="2"/>
  <c r="I20" i="2"/>
  <c r="H20" i="2"/>
  <c r="I19" i="2"/>
  <c r="H19" i="2"/>
  <c r="I18" i="2"/>
  <c r="H18" i="2"/>
  <c r="I17" i="2"/>
  <c r="H17" i="2"/>
  <c r="I16" i="2"/>
  <c r="H16" i="2"/>
  <c r="I15" i="2"/>
  <c r="H15" i="2"/>
  <c r="I10" i="2"/>
  <c r="I9" i="2"/>
  <c r="H9" i="2"/>
  <c r="I8" i="2"/>
  <c r="I7" i="2"/>
  <c r="H7" i="2"/>
  <c r="I6" i="2"/>
  <c r="I5" i="2"/>
  <c r="H5" i="2"/>
  <c r="H105" i="1"/>
  <c r="H103" i="1"/>
  <c r="H101" i="1"/>
  <c r="H106" i="1"/>
  <c r="G106" i="1"/>
  <c r="G105" i="1"/>
  <c r="H104" i="1"/>
  <c r="G104" i="1"/>
  <c r="G103" i="1"/>
  <c r="H102" i="1"/>
  <c r="G102" i="1"/>
  <c r="G101" i="1"/>
  <c r="H96" i="1"/>
  <c r="G96" i="1"/>
  <c r="H95" i="1"/>
  <c r="G95" i="1"/>
  <c r="H94" i="1"/>
  <c r="G94" i="1"/>
  <c r="H93" i="1"/>
  <c r="G93" i="1"/>
  <c r="H92" i="1"/>
  <c r="G92" i="1"/>
  <c r="H91" i="1"/>
  <c r="G91" i="1"/>
  <c r="H86" i="1"/>
  <c r="G86" i="1"/>
  <c r="H85" i="1"/>
  <c r="G85" i="1"/>
  <c r="H84" i="1"/>
  <c r="G84" i="1"/>
  <c r="H83" i="1"/>
  <c r="G83" i="1"/>
  <c r="H82" i="1"/>
  <c r="G82" i="1"/>
  <c r="H81" i="1"/>
  <c r="G81" i="1"/>
  <c r="H74" i="1"/>
  <c r="G74" i="1"/>
  <c r="H73" i="1"/>
  <c r="G73" i="1"/>
  <c r="H72" i="1"/>
  <c r="G72" i="1"/>
  <c r="H71" i="1"/>
  <c r="G71" i="1"/>
  <c r="H70" i="1"/>
  <c r="G70" i="1"/>
  <c r="H69" i="1"/>
  <c r="G69" i="1"/>
  <c r="H64" i="1"/>
  <c r="G64" i="1"/>
  <c r="H63" i="1"/>
  <c r="G63" i="1"/>
  <c r="H62" i="1"/>
  <c r="G62" i="1"/>
  <c r="H61" i="1"/>
  <c r="G61" i="1"/>
  <c r="H60" i="1"/>
  <c r="G60" i="1"/>
  <c r="H59" i="1"/>
  <c r="G59" i="1"/>
  <c r="H53" i="1"/>
  <c r="G53" i="1"/>
  <c r="H52" i="1"/>
  <c r="G52" i="1"/>
  <c r="H51" i="1"/>
  <c r="G51" i="1"/>
  <c r="H50" i="1"/>
  <c r="G50" i="1"/>
  <c r="H49" i="1"/>
  <c r="G49" i="1"/>
  <c r="H48" i="1"/>
  <c r="G48" i="1"/>
  <c r="G15" i="1"/>
  <c r="G20" i="1"/>
  <c r="H18" i="1"/>
  <c r="G16" i="1"/>
  <c r="G19" i="1"/>
  <c r="G17" i="1"/>
  <c r="H40" i="1"/>
  <c r="G40" i="1"/>
  <c r="H39" i="1"/>
  <c r="G39" i="1"/>
  <c r="H38" i="1"/>
  <c r="G38" i="1"/>
  <c r="H37" i="1"/>
  <c r="G37" i="1"/>
  <c r="H36" i="1"/>
  <c r="G36" i="1"/>
  <c r="H35" i="1"/>
  <c r="G35" i="1"/>
  <c r="H30" i="1"/>
  <c r="G30" i="1"/>
  <c r="H29" i="1"/>
  <c r="G29" i="1"/>
  <c r="H28" i="1"/>
  <c r="G28" i="1"/>
  <c r="H27" i="1"/>
  <c r="G27" i="1"/>
  <c r="H26" i="1"/>
  <c r="G26" i="1"/>
  <c r="H25" i="1"/>
  <c r="G25" i="1"/>
  <c r="H20" i="1"/>
  <c r="H19" i="1"/>
  <c r="G18" i="1"/>
  <c r="H17" i="1"/>
  <c r="H16" i="1"/>
  <c r="H15" i="1"/>
  <c r="G5" i="1"/>
  <c r="H5" i="1"/>
  <c r="G6" i="1"/>
  <c r="H6" i="1"/>
  <c r="G7" i="1"/>
  <c r="H7" i="1"/>
  <c r="G8" i="1"/>
  <c r="H8" i="1"/>
  <c r="G9" i="1"/>
  <c r="H9" i="1"/>
  <c r="G10" i="1"/>
  <c r="H10" i="1"/>
  <c r="H61" i="2" l="1"/>
  <c r="H59" i="2"/>
  <c r="H57" i="2"/>
  <c r="H60" i="2"/>
  <c r="H58" i="2"/>
  <c r="H56" i="2"/>
  <c r="I58" i="2"/>
  <c r="I61" i="2"/>
  <c r="I59" i="2"/>
  <c r="I57" i="2"/>
  <c r="I60" i="2"/>
  <c r="I56" i="2"/>
</calcChain>
</file>

<file path=xl/sharedStrings.xml><?xml version="1.0" encoding="utf-8"?>
<sst xmlns="http://schemas.openxmlformats.org/spreadsheetml/2006/main" count="376" uniqueCount="130">
  <si>
    <t>Eugenol at 30mM</t>
  </si>
  <si>
    <t>hr</t>
  </si>
  <si>
    <t>log 10 CFU</t>
  </si>
  <si>
    <t>run 1</t>
  </si>
  <si>
    <t>run2</t>
  </si>
  <si>
    <t>run 3</t>
  </si>
  <si>
    <t>Standard Deviation</t>
  </si>
  <si>
    <t>mean</t>
  </si>
  <si>
    <t>ortho eugenol at 30mM</t>
  </si>
  <si>
    <t>guaiacol at 30mM</t>
  </si>
  <si>
    <t>control</t>
  </si>
  <si>
    <t>Carvacrol at 15.6 mM</t>
  </si>
  <si>
    <t>2-allyl carvacol at 15.6 mM</t>
  </si>
  <si>
    <t>thymol</t>
  </si>
  <si>
    <t>2-allyl thymol</t>
  </si>
  <si>
    <t>thymol at 30 mM</t>
  </si>
  <si>
    <t>2-allyl thymol at 30 mM</t>
  </si>
  <si>
    <t>carvacrol at 1.7 mM</t>
  </si>
  <si>
    <t>2-allyl carvacrol at 1.7 mM</t>
  </si>
  <si>
    <t>thymol at 7.8</t>
  </si>
  <si>
    <t>2-allyl thymol at 7.8</t>
  </si>
  <si>
    <t>MIC (mM)</t>
  </si>
  <si>
    <t>Compound</t>
  </si>
  <si>
    <r>
      <t>S.</t>
    </r>
    <r>
      <rPr>
        <sz val="12"/>
        <color rgb="FF000000"/>
        <rFont val="Times New Roman"/>
        <family val="1"/>
      </rPr>
      <t xml:space="preserve"> </t>
    </r>
    <r>
      <rPr>
        <i/>
        <sz val="12"/>
        <color rgb="FF000000"/>
        <rFont val="Times New Roman"/>
        <family val="1"/>
      </rPr>
      <t>epidermidis</t>
    </r>
    <r>
      <rPr>
        <sz val="12"/>
        <color rgb="FF000000"/>
        <rFont val="Times New Roman"/>
        <family val="1"/>
      </rPr>
      <t xml:space="preserve"> (35984)</t>
    </r>
  </si>
  <si>
    <r>
      <t>P.</t>
    </r>
    <r>
      <rPr>
        <sz val="12"/>
        <color rgb="FF000000"/>
        <rFont val="Times New Roman"/>
        <family val="1"/>
      </rPr>
      <t xml:space="preserve"> </t>
    </r>
    <r>
      <rPr>
        <i/>
        <sz val="12"/>
        <color rgb="FF000000"/>
        <rFont val="Times New Roman"/>
        <family val="1"/>
      </rPr>
      <t>aeruginosa</t>
    </r>
    <r>
      <rPr>
        <sz val="12"/>
        <color rgb="FF000000"/>
        <rFont val="Times New Roman"/>
        <family val="1"/>
      </rPr>
      <t xml:space="preserve"> (PA01)</t>
    </r>
  </si>
  <si>
    <r>
      <t>Thymol (</t>
    </r>
    <r>
      <rPr>
        <b/>
        <sz val="12"/>
        <color rgb="FF000000"/>
        <rFont val="Times New Roman"/>
        <family val="1"/>
      </rPr>
      <t>1a</t>
    </r>
    <r>
      <rPr>
        <sz val="12"/>
        <color rgb="FF000000"/>
        <rFont val="Times New Roman"/>
        <family val="1"/>
      </rPr>
      <t>)</t>
    </r>
  </si>
  <si>
    <r>
      <t>2-allylthymol (</t>
    </r>
    <r>
      <rPr>
        <b/>
        <sz val="12"/>
        <color rgb="FF000000"/>
        <rFont val="Times New Roman"/>
        <family val="1"/>
      </rPr>
      <t>1b</t>
    </r>
    <r>
      <rPr>
        <sz val="12"/>
        <color rgb="FF000000"/>
        <rFont val="Times New Roman"/>
        <family val="1"/>
      </rPr>
      <t>)</t>
    </r>
  </si>
  <si>
    <r>
      <t>4-allylthymol (</t>
    </r>
    <r>
      <rPr>
        <b/>
        <sz val="12"/>
        <color rgb="FF000000"/>
        <rFont val="Times New Roman"/>
        <family val="1"/>
      </rPr>
      <t>1c</t>
    </r>
    <r>
      <rPr>
        <sz val="12"/>
        <color rgb="FF000000"/>
        <rFont val="Times New Roman"/>
        <family val="1"/>
      </rPr>
      <t>)</t>
    </r>
  </si>
  <si>
    <r>
      <t>2-methallylthymol (</t>
    </r>
    <r>
      <rPr>
        <b/>
        <sz val="12"/>
        <color rgb="FF000000"/>
        <rFont val="Times New Roman"/>
        <family val="1"/>
      </rPr>
      <t>1d</t>
    </r>
    <r>
      <rPr>
        <sz val="12"/>
        <color rgb="FF000000"/>
        <rFont val="Times New Roman"/>
        <family val="1"/>
      </rPr>
      <t>)</t>
    </r>
  </si>
  <si>
    <r>
      <t>2-</t>
    </r>
    <r>
      <rPr>
        <i/>
        <sz val="12"/>
        <color rgb="FF000000"/>
        <rFont val="Times New Roman"/>
        <family val="1"/>
      </rPr>
      <t>n</t>
    </r>
    <r>
      <rPr>
        <sz val="12"/>
        <color rgb="FF000000"/>
        <rFont val="Times New Roman"/>
        <family val="1"/>
      </rPr>
      <t>-propylthymol (</t>
    </r>
    <r>
      <rPr>
        <b/>
        <sz val="12"/>
        <color rgb="FF000000"/>
        <rFont val="Times New Roman"/>
        <family val="1"/>
      </rPr>
      <t>1e</t>
    </r>
    <r>
      <rPr>
        <sz val="12"/>
        <color rgb="FF000000"/>
        <rFont val="Times New Roman"/>
        <family val="1"/>
      </rPr>
      <t>)</t>
    </r>
  </si>
  <si>
    <r>
      <t>Carvacrol (</t>
    </r>
    <r>
      <rPr>
        <b/>
        <sz val="12"/>
        <color rgb="FF000000"/>
        <rFont val="Times New Roman"/>
        <family val="1"/>
      </rPr>
      <t>2a</t>
    </r>
    <r>
      <rPr>
        <sz val="12"/>
        <color rgb="FF000000"/>
        <rFont val="Times New Roman"/>
        <family val="1"/>
      </rPr>
      <t>)</t>
    </r>
  </si>
  <si>
    <r>
      <t>2-allylcarvacrol (</t>
    </r>
    <r>
      <rPr>
        <b/>
        <sz val="12"/>
        <color rgb="FF000000"/>
        <rFont val="Times New Roman"/>
        <family val="1"/>
      </rPr>
      <t>2b</t>
    </r>
    <r>
      <rPr>
        <sz val="12"/>
        <color rgb="FF000000"/>
        <rFont val="Times New Roman"/>
        <family val="1"/>
      </rPr>
      <t>)</t>
    </r>
  </si>
  <si>
    <r>
      <t>4-allylcarvacrol (</t>
    </r>
    <r>
      <rPr>
        <b/>
        <sz val="12"/>
        <color rgb="FF000000"/>
        <rFont val="Times New Roman"/>
        <family val="1"/>
      </rPr>
      <t>2c</t>
    </r>
    <r>
      <rPr>
        <sz val="12"/>
        <color rgb="FF000000"/>
        <rFont val="Times New Roman"/>
        <family val="1"/>
      </rPr>
      <t>)</t>
    </r>
  </si>
  <si>
    <r>
      <t>2-methallylcarvacrol (</t>
    </r>
    <r>
      <rPr>
        <b/>
        <sz val="12"/>
        <color rgb="FF000000"/>
        <rFont val="Times New Roman"/>
        <family val="1"/>
      </rPr>
      <t>2d</t>
    </r>
    <r>
      <rPr>
        <sz val="12"/>
        <color rgb="FF000000"/>
        <rFont val="Times New Roman"/>
        <family val="1"/>
      </rPr>
      <t>)</t>
    </r>
  </si>
  <si>
    <r>
      <t>2-</t>
    </r>
    <r>
      <rPr>
        <i/>
        <sz val="12"/>
        <color rgb="FF000000"/>
        <rFont val="Times New Roman"/>
        <family val="1"/>
      </rPr>
      <t>n</t>
    </r>
    <r>
      <rPr>
        <sz val="12"/>
        <color rgb="FF000000"/>
        <rFont val="Times New Roman"/>
        <family val="1"/>
      </rPr>
      <t>-propylcarvacrol (</t>
    </r>
    <r>
      <rPr>
        <b/>
        <sz val="12"/>
        <color rgb="FF000000"/>
        <rFont val="Times New Roman"/>
        <family val="1"/>
      </rPr>
      <t>2e</t>
    </r>
    <r>
      <rPr>
        <sz val="12"/>
        <color rgb="FF000000"/>
        <rFont val="Times New Roman"/>
        <family val="1"/>
      </rPr>
      <t>)</t>
    </r>
  </si>
  <si>
    <r>
      <t>Eugenol (</t>
    </r>
    <r>
      <rPr>
        <b/>
        <sz val="12"/>
        <color rgb="FF000000"/>
        <rFont val="Times New Roman"/>
        <family val="1"/>
      </rPr>
      <t>3a</t>
    </r>
    <r>
      <rPr>
        <sz val="12"/>
        <color rgb="FF000000"/>
        <rFont val="Times New Roman"/>
        <family val="1"/>
      </rPr>
      <t>)</t>
    </r>
  </si>
  <si>
    <r>
      <t>ortho-eugenol (</t>
    </r>
    <r>
      <rPr>
        <b/>
        <sz val="12"/>
        <color rgb="FF000000"/>
        <rFont val="Times New Roman"/>
        <family val="1"/>
      </rPr>
      <t>3b</t>
    </r>
    <r>
      <rPr>
        <sz val="12"/>
        <color rgb="FF000000"/>
        <rFont val="Times New Roman"/>
        <family val="1"/>
      </rPr>
      <t>)</t>
    </r>
  </si>
  <si>
    <r>
      <t>Guaiacol (</t>
    </r>
    <r>
      <rPr>
        <b/>
        <sz val="12"/>
        <color rgb="FF000000"/>
        <rFont val="Times New Roman"/>
        <family val="1"/>
      </rPr>
      <t>3c</t>
    </r>
    <r>
      <rPr>
        <sz val="12"/>
        <color rgb="FF000000"/>
        <rFont val="Times New Roman"/>
        <family val="1"/>
      </rPr>
      <t>)</t>
    </r>
  </si>
  <si>
    <r>
      <t>2-methoxy-4-</t>
    </r>
    <r>
      <rPr>
        <i/>
        <sz val="12"/>
        <color rgb="FF000000"/>
        <rFont val="Times New Roman"/>
        <family val="1"/>
      </rPr>
      <t>n</t>
    </r>
    <r>
      <rPr>
        <sz val="12"/>
        <color rgb="FF000000"/>
        <rFont val="Times New Roman"/>
        <family val="1"/>
      </rPr>
      <t>-propylphenol (</t>
    </r>
    <r>
      <rPr>
        <b/>
        <sz val="12"/>
        <color rgb="FF000000"/>
        <rFont val="Times New Roman"/>
        <family val="1"/>
      </rPr>
      <t>3d</t>
    </r>
    <r>
      <rPr>
        <sz val="12"/>
        <color rgb="FF000000"/>
        <rFont val="Times New Roman"/>
        <family val="1"/>
      </rPr>
      <t>)</t>
    </r>
  </si>
  <si>
    <r>
      <t>2-allylphenol (</t>
    </r>
    <r>
      <rPr>
        <b/>
        <sz val="12"/>
        <color rgb="FF000000"/>
        <rFont val="Times New Roman"/>
        <family val="1"/>
      </rPr>
      <t>3e</t>
    </r>
    <r>
      <rPr>
        <sz val="12"/>
        <color rgb="FF000000"/>
        <rFont val="Times New Roman"/>
        <family val="1"/>
      </rPr>
      <t>)</t>
    </r>
  </si>
  <si>
    <r>
      <t>2-</t>
    </r>
    <r>
      <rPr>
        <i/>
        <sz val="12"/>
        <color rgb="FF000000"/>
        <rFont val="Times New Roman"/>
        <family val="1"/>
      </rPr>
      <t>n</t>
    </r>
    <r>
      <rPr>
        <sz val="12"/>
        <color rgb="FF000000"/>
        <rFont val="Times New Roman"/>
        <family val="1"/>
      </rPr>
      <t>-propylphenol (</t>
    </r>
    <r>
      <rPr>
        <b/>
        <sz val="12"/>
        <color rgb="FF000000"/>
        <rFont val="Times New Roman"/>
        <family val="1"/>
      </rPr>
      <t>3f</t>
    </r>
    <r>
      <rPr>
        <sz val="12"/>
        <color rgb="FF000000"/>
        <rFont val="Times New Roman"/>
        <family val="1"/>
      </rPr>
      <t>)</t>
    </r>
  </si>
  <si>
    <r>
      <t>2-methallyl-4-methoxyphenol (</t>
    </r>
    <r>
      <rPr>
        <b/>
        <sz val="12"/>
        <color rgb="FF000000"/>
        <rFont val="Times New Roman"/>
        <family val="1"/>
      </rPr>
      <t>3g</t>
    </r>
    <r>
      <rPr>
        <sz val="12"/>
        <color rgb="FF000000"/>
        <rFont val="Times New Roman"/>
        <family val="1"/>
      </rPr>
      <t>)</t>
    </r>
  </si>
  <si>
    <t>S. epidermidis (35984)</t>
  </si>
  <si>
    <t xml:space="preserve"> run 1</t>
  </si>
  <si>
    <t>run 2</t>
  </si>
  <si>
    <t>t test</t>
  </si>
  <si>
    <t>P. aeruginosa (PA01)</t>
  </si>
  <si>
    <t>BEC (mM)</t>
  </si>
  <si>
    <r>
      <t>S.</t>
    </r>
    <r>
      <rPr>
        <sz val="12"/>
        <color rgb="FF000000"/>
        <rFont val="Times New Roman"/>
        <family val="1"/>
      </rPr>
      <t xml:space="preserve"> </t>
    </r>
    <r>
      <rPr>
        <i/>
        <sz val="12"/>
        <color rgb="FF000000"/>
        <rFont val="Times New Roman"/>
        <family val="1"/>
      </rPr>
      <t>epidermidis</t>
    </r>
    <r>
      <rPr>
        <sz val="12"/>
        <color rgb="FF000000"/>
        <rFont val="Times New Roman"/>
        <family val="1"/>
      </rPr>
      <t xml:space="preserve"> </t>
    </r>
  </si>
  <si>
    <r>
      <t>P.</t>
    </r>
    <r>
      <rPr>
        <sz val="12"/>
        <color rgb="FF000000"/>
        <rFont val="Times New Roman"/>
        <family val="1"/>
      </rPr>
      <t xml:space="preserve"> </t>
    </r>
    <r>
      <rPr>
        <i/>
        <sz val="12"/>
        <color rgb="FF000000"/>
        <rFont val="Times New Roman"/>
        <family val="1"/>
      </rPr>
      <t>aeruginosa</t>
    </r>
    <r>
      <rPr>
        <sz val="12"/>
        <color rgb="FF000000"/>
        <rFont val="Times New Roman"/>
        <family val="1"/>
      </rPr>
      <t xml:space="preserve"> </t>
    </r>
  </si>
  <si>
    <r>
      <t>thymol (</t>
    </r>
    <r>
      <rPr>
        <b/>
        <sz val="12"/>
        <color rgb="FF000000"/>
        <rFont val="Times New Roman"/>
        <family val="1"/>
      </rPr>
      <t>1a</t>
    </r>
    <r>
      <rPr>
        <sz val="12"/>
        <color rgb="FF000000"/>
        <rFont val="Times New Roman"/>
        <family val="1"/>
      </rPr>
      <t>)</t>
    </r>
  </si>
  <si>
    <r>
      <t>2-n-propylthymol (</t>
    </r>
    <r>
      <rPr>
        <b/>
        <sz val="12"/>
        <color rgb="FF000000"/>
        <rFont val="Times New Roman"/>
        <family val="1"/>
      </rPr>
      <t>1e</t>
    </r>
    <r>
      <rPr>
        <sz val="12"/>
        <color rgb="FF000000"/>
        <rFont val="Times New Roman"/>
        <family val="1"/>
      </rPr>
      <t>)</t>
    </r>
  </si>
  <si>
    <r>
      <t>carvacrol (</t>
    </r>
    <r>
      <rPr>
        <b/>
        <sz val="12"/>
        <color rgb="FF000000"/>
        <rFont val="Times New Roman"/>
        <family val="1"/>
      </rPr>
      <t>2a</t>
    </r>
    <r>
      <rPr>
        <sz val="12"/>
        <color rgb="FF000000"/>
        <rFont val="Times New Roman"/>
        <family val="1"/>
      </rPr>
      <t>)</t>
    </r>
  </si>
  <si>
    <r>
      <t>eugenol (</t>
    </r>
    <r>
      <rPr>
        <b/>
        <sz val="12"/>
        <color rgb="FF000000"/>
        <rFont val="Times New Roman"/>
        <family val="1"/>
      </rPr>
      <t>3a</t>
    </r>
    <r>
      <rPr>
        <sz val="12"/>
        <color rgb="FF000000"/>
        <rFont val="Times New Roman"/>
        <family val="1"/>
      </rPr>
      <t>)</t>
    </r>
  </si>
  <si>
    <r>
      <t>guaiacol (</t>
    </r>
    <r>
      <rPr>
        <b/>
        <sz val="12"/>
        <color rgb="FF000000"/>
        <rFont val="Times New Roman"/>
        <family val="1"/>
      </rPr>
      <t>3c</t>
    </r>
    <r>
      <rPr>
        <sz val="12"/>
        <color rgb="FF000000"/>
        <rFont val="Times New Roman"/>
        <family val="1"/>
      </rPr>
      <t>)</t>
    </r>
  </si>
  <si>
    <t>Experiment</t>
  </si>
  <si>
    <t>Thymol Efficacy Test</t>
  </si>
  <si>
    <t>Drop plate:</t>
  </si>
  <si>
    <t>Run By</t>
  </si>
  <si>
    <t>MM</t>
  </si>
  <si>
    <t>Volume Plated =</t>
  </si>
  <si>
    <t>mL</t>
  </si>
  <si>
    <t>Experiment Dates</t>
  </si>
  <si>
    <t>06/12/18-06/14/18</t>
  </si>
  <si>
    <t>Total Volume =</t>
  </si>
  <si>
    <t>Organism</t>
  </si>
  <si>
    <t>P. aeruginosa 15442</t>
  </si>
  <si>
    <t>Coupon Surface Area =</t>
  </si>
  <si>
    <r>
      <t>cm</t>
    </r>
    <r>
      <rPr>
        <vertAlign val="superscript"/>
        <sz val="10"/>
        <rFont val="Arial"/>
        <family val="2"/>
      </rPr>
      <t>2</t>
    </r>
  </si>
  <si>
    <t>Flow Rate</t>
  </si>
  <si>
    <t>11.25 mL/min</t>
  </si>
  <si>
    <t>Coupon Type</t>
  </si>
  <si>
    <t>Polycarbonate</t>
  </si>
  <si>
    <t>RPM</t>
  </si>
  <si>
    <t>Room Temperature</t>
  </si>
  <si>
    <t>21.8-22.8 C</t>
  </si>
  <si>
    <t>Inoculation Media</t>
  </si>
  <si>
    <t>300 mg/L TSB</t>
  </si>
  <si>
    <t>Batch Media</t>
  </si>
  <si>
    <t>Continuous Flow Media</t>
  </si>
  <si>
    <t>100 mg/L TSB</t>
  </si>
  <si>
    <t>Counts for cells in yellow done across two different dilutions, used different equation</t>
  </si>
  <si>
    <t>Disaggregation Method</t>
  </si>
  <si>
    <t>Vortex/Sonicate</t>
  </si>
  <si>
    <t>Treatment</t>
  </si>
  <si>
    <t>Thymol variations</t>
  </si>
  <si>
    <t>Contact Time</t>
  </si>
  <si>
    <t>1 hour</t>
  </si>
  <si>
    <t>Neutralizer</t>
  </si>
  <si>
    <t>1X DE</t>
  </si>
  <si>
    <t>INNOCULUM</t>
  </si>
  <si>
    <t>Sample</t>
  </si>
  <si>
    <t>Plate</t>
  </si>
  <si>
    <r>
      <t>Dilutions 10</t>
    </r>
    <r>
      <rPr>
        <b/>
        <vertAlign val="superscript"/>
        <sz val="10"/>
        <rFont val="Arial"/>
        <family val="2"/>
      </rPr>
      <t>x</t>
    </r>
  </si>
  <si>
    <t>Counts for each drop, 5 drops per plate</t>
  </si>
  <si>
    <t>Avg CFU</t>
  </si>
  <si>
    <t>CFU/mL</t>
  </si>
  <si>
    <r>
      <t>log</t>
    </r>
    <r>
      <rPr>
        <b/>
        <vertAlign val="subscript"/>
        <sz val="10"/>
        <rFont val="Arial"/>
        <family val="2"/>
      </rPr>
      <t>10</t>
    </r>
    <r>
      <rPr>
        <b/>
        <sz val="10"/>
        <rFont val="Arial"/>
        <family val="2"/>
      </rPr>
      <t>CFU/mL</t>
    </r>
  </si>
  <si>
    <t>Inoculum</t>
  </si>
  <si>
    <t>INITIAL CONTROL COUNTS</t>
  </si>
  <si>
    <t>Coupon</t>
  </si>
  <si>
    <r>
      <t>Dilution 10</t>
    </r>
    <r>
      <rPr>
        <b/>
        <vertAlign val="superscript"/>
        <sz val="10"/>
        <rFont val="Arial"/>
        <family val="2"/>
      </rPr>
      <t>X</t>
    </r>
  </si>
  <si>
    <r>
      <t>CFU/cm</t>
    </r>
    <r>
      <rPr>
        <b/>
        <vertAlign val="superscript"/>
        <sz val="10"/>
        <rFont val="Arial"/>
        <family val="2"/>
      </rPr>
      <t>2</t>
    </r>
  </si>
  <si>
    <r>
      <t>log</t>
    </r>
    <r>
      <rPr>
        <b/>
        <vertAlign val="subscript"/>
        <sz val="10"/>
        <rFont val="Arial"/>
        <family val="2"/>
      </rPr>
      <t>10</t>
    </r>
    <r>
      <rPr>
        <b/>
        <sz val="10"/>
        <rFont val="Arial"/>
        <family val="2"/>
      </rPr>
      <t xml:space="preserve"> CFU/cm</t>
    </r>
    <r>
      <rPr>
        <b/>
        <vertAlign val="superscript"/>
        <sz val="10"/>
        <rFont val="Arial"/>
        <family val="2"/>
      </rPr>
      <t>2</t>
    </r>
  </si>
  <si>
    <t>DMSO CONTROL</t>
  </si>
  <si>
    <t>THYMOL</t>
  </si>
  <si>
    <t>A-THYMOL</t>
  </si>
  <si>
    <t>P-THYMOL</t>
  </si>
  <si>
    <t>Summary:</t>
  </si>
  <si>
    <t>Initial Count Control</t>
  </si>
  <si>
    <t>DMSO Control</t>
  </si>
  <si>
    <t>Thymol</t>
  </si>
  <si>
    <t>Allyl-Thymol</t>
  </si>
  <si>
    <t>Propyl-Thymol</t>
  </si>
  <si>
    <r>
      <t>Mean Log</t>
    </r>
    <r>
      <rPr>
        <b/>
        <vertAlign val="subscript"/>
        <sz val="10"/>
        <rFont val="Arial"/>
        <family val="2"/>
      </rPr>
      <t>10</t>
    </r>
    <r>
      <rPr>
        <b/>
        <sz val="10"/>
        <rFont val="Arial"/>
        <family val="2"/>
      </rPr>
      <t>CFU/cm</t>
    </r>
    <r>
      <rPr>
        <b/>
        <vertAlign val="superscript"/>
        <sz val="10"/>
        <rFont val="Arial"/>
        <family val="2"/>
      </rPr>
      <t>2</t>
    </r>
  </si>
  <si>
    <t>Standard deviation</t>
  </si>
  <si>
    <t>Mean Log Reduction (DMSO - Treatment)</t>
  </si>
  <si>
    <r>
      <t>S.</t>
    </r>
    <r>
      <rPr>
        <sz val="12"/>
        <color rgb="FF000000"/>
        <rFont val="Times New Roman"/>
        <family val="1"/>
      </rPr>
      <t xml:space="preserve"> </t>
    </r>
    <r>
      <rPr>
        <i/>
        <sz val="12"/>
        <color rgb="FF000000"/>
        <rFont val="Times New Roman"/>
        <family val="1"/>
      </rPr>
      <t>epidermidis</t>
    </r>
  </si>
  <si>
    <t>P. aeruginosa</t>
  </si>
  <si>
    <t xml:space="preserve">Mean log reduction </t>
  </si>
  <si>
    <t>Concentration (mM)</t>
  </si>
  <si>
    <t xml:space="preserve">Mean log reduction. </t>
  </si>
  <si>
    <t>Concentrations (mM)</t>
  </si>
  <si>
    <t>mean log reduction</t>
  </si>
  <si>
    <t>carvacrol</t>
  </si>
  <si>
    <t>2-allyl carvacrol</t>
  </si>
  <si>
    <t>eugenol</t>
  </si>
  <si>
    <t>ortho eugenol</t>
  </si>
  <si>
    <t>guaiacol</t>
  </si>
  <si>
    <t>mean log 10 cfu after 5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</si>
</sst>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b/>
      <u/>
      <sz val="10"/>
      <name val="Arial"/>
      <family val="2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2" fontId="0" fillId="0" borderId="0" xfId="0" applyNumberFormat="1"/>
    <xf numFmtId="0" fontId="0" fillId="0" borderId="0" xfId="0" applyAlignment="1"/>
    <xf numFmtId="0" fontId="0" fillId="0" borderId="1" xfId="0" applyBorder="1"/>
    <xf numFmtId="0" fontId="2" fillId="0" borderId="2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5" fillId="0" borderId="4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0" fillId="0" borderId="0" xfId="0" applyFill="1"/>
    <xf numFmtId="0" fontId="0" fillId="0" borderId="7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2" borderId="0" xfId="0" applyFill="1" applyBorder="1"/>
    <xf numFmtId="0" fontId="0" fillId="0" borderId="9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10" xfId="0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0" xfId="0" applyFont="1" applyBorder="1"/>
    <xf numFmtId="0" fontId="7" fillId="0" borderId="9" xfId="0" applyFont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8" fillId="0" borderId="0" xfId="0" applyFont="1" applyBorder="1"/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165" fontId="0" fillId="2" borderId="4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0" fillId="2" borderId="48" xfId="0" applyNumberFormat="1" applyFill="1" applyBorder="1" applyAlignment="1">
      <alignment horizontal="center" vertical="center"/>
    </xf>
    <xf numFmtId="0" fontId="11" fillId="0" borderId="0" xfId="0" applyFont="1"/>
    <xf numFmtId="0" fontId="6" fillId="4" borderId="57" xfId="0" applyFont="1" applyFill="1" applyBorder="1" applyAlignment="1">
      <alignment horizontal="center" wrapText="1"/>
    </xf>
    <xf numFmtId="0" fontId="6" fillId="4" borderId="58" xfId="0" applyFont="1" applyFill="1" applyBorder="1" applyAlignment="1">
      <alignment horizontal="center" wrapText="1"/>
    </xf>
    <xf numFmtId="0" fontId="6" fillId="5" borderId="58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164" fontId="0" fillId="4" borderId="57" xfId="0" applyNumberFormat="1" applyFill="1" applyBorder="1" applyAlignment="1">
      <alignment horizontal="center"/>
    </xf>
    <xf numFmtId="164" fontId="0" fillId="5" borderId="58" xfId="0" applyNumberForma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164" fontId="0" fillId="5" borderId="57" xfId="0" applyNumberFormat="1" applyFill="1" applyBorder="1" applyAlignment="1">
      <alignment horizontal="center"/>
    </xf>
    <xf numFmtId="164" fontId="6" fillId="0" borderId="0" xfId="0" quotePrefix="1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58" xfId="0" applyNumberFormat="1" applyBorder="1" applyAlignment="1">
      <alignment horizontal="center"/>
    </xf>
    <xf numFmtId="0" fontId="12" fillId="0" borderId="3" xfId="0" applyFont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0" fillId="0" borderId="0" xfId="0" applyBorder="1" applyAlignment="1">
      <alignment horizontal="center"/>
    </xf>
    <xf numFmtId="0" fontId="3" fillId="0" borderId="59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/>
    </xf>
    <xf numFmtId="0" fontId="3" fillId="0" borderId="59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justify" vertical="center"/>
    </xf>
    <xf numFmtId="0" fontId="0" fillId="0" borderId="0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Fill="1" applyAlignment="1">
      <alignment horizontal="right"/>
    </xf>
    <xf numFmtId="0" fontId="0" fillId="2" borderId="0" xfId="0" applyFill="1" applyBorder="1" applyAlignment="1">
      <alignment horizontal="center" wrapText="1"/>
    </xf>
    <xf numFmtId="164" fontId="0" fillId="0" borderId="46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1" fontId="0" fillId="0" borderId="30" xfId="0" applyNumberFormat="1" applyBorder="1" applyAlignment="1">
      <alignment horizontal="center" vertical="center"/>
    </xf>
    <xf numFmtId="11" fontId="0" fillId="0" borderId="37" xfId="0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165" fontId="0" fillId="0" borderId="29" xfId="0" applyNumberFormat="1" applyBorder="1" applyAlignment="1">
      <alignment horizontal="center" vertical="center"/>
    </xf>
    <xf numFmtId="165" fontId="0" fillId="0" borderId="48" xfId="0" applyNumberFormat="1" applyBorder="1" applyAlignment="1">
      <alignment horizontal="center" vertical="center"/>
    </xf>
    <xf numFmtId="11" fontId="0" fillId="0" borderId="45" xfId="0" applyNumberFormat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1" fontId="0" fillId="0" borderId="54" xfId="0" applyNumberFormat="1" applyBorder="1" applyAlignment="1">
      <alignment horizontal="center" vertical="center"/>
    </xf>
    <xf numFmtId="11" fontId="0" fillId="0" borderId="27" xfId="0" applyNumberFormat="1" applyBorder="1" applyAlignment="1">
      <alignment horizontal="center" vertical="center"/>
    </xf>
    <xf numFmtId="164" fontId="0" fillId="0" borderId="55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165" fontId="0" fillId="0" borderId="36" xfId="0" applyNumberForma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ortho eugenol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2 S. epidermidis'!$I$15:$I$20</c:f>
                <c:numCache>
                  <c:formatCode>General</c:formatCode>
                  <c:ptCount val="6"/>
                  <c:pt idx="0">
                    <c:v>0.19236382160321341</c:v>
                  </c:pt>
                  <c:pt idx="1">
                    <c:v>6.6227761067061838E-2</c:v>
                  </c:pt>
                  <c:pt idx="2">
                    <c:v>0.12647271748576469</c:v>
                  </c:pt>
                  <c:pt idx="3">
                    <c:v>6.6219455021449158E-2</c:v>
                  </c:pt>
                  <c:pt idx="4">
                    <c:v>0.29043429539486498</c:v>
                  </c:pt>
                  <c:pt idx="5">
                    <c:v>0.16921386861995996</c:v>
                  </c:pt>
                </c:numCache>
              </c:numRef>
            </c:plus>
            <c:minus>
              <c:numRef>
                <c:f>'Figure 2 S. epidermidis'!$I$15:$I$20</c:f>
                <c:numCache>
                  <c:formatCode>General</c:formatCode>
                  <c:ptCount val="6"/>
                  <c:pt idx="0">
                    <c:v>0.19236382160321341</c:v>
                  </c:pt>
                  <c:pt idx="1">
                    <c:v>6.6227761067061838E-2</c:v>
                  </c:pt>
                  <c:pt idx="2">
                    <c:v>0.12647271748576469</c:v>
                  </c:pt>
                  <c:pt idx="3">
                    <c:v>6.6219455021449158E-2</c:v>
                  </c:pt>
                  <c:pt idx="4">
                    <c:v>0.29043429539486498</c:v>
                  </c:pt>
                  <c:pt idx="5">
                    <c:v>0.16921386861995996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'[1]ortho eugenol'!$G$19:$G$24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'[1]ortho eugenol'!$K$19:$K$24</c:f>
              <c:numCache>
                <c:formatCode>General</c:formatCode>
                <c:ptCount val="6"/>
                <c:pt idx="0">
                  <c:v>6.2966651902615309</c:v>
                </c:pt>
                <c:pt idx="1">
                  <c:v>6.143014800254095</c:v>
                </c:pt>
                <c:pt idx="2">
                  <c:v>6.0791812460476251</c:v>
                </c:pt>
                <c:pt idx="3">
                  <c:v>5.9030899869919438</c:v>
                </c:pt>
                <c:pt idx="4">
                  <c:v>2.9030899869919438</c:v>
                </c:pt>
                <c:pt idx="5">
                  <c:v>1.3010299956639813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5E4-411B-8D37-864CC9468241}"/>
            </c:ext>
          </c:extLst>
        </c:ser>
        <c:ser>
          <c:idx val="2"/>
          <c:order val="1"/>
          <c:tx>
            <c:v>eugenol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2 S. epidermidis'!$I$5:$I$10</c:f>
                <c:numCache>
                  <c:formatCode>General</c:formatCode>
                  <c:ptCount val="6"/>
                  <c:pt idx="0">
                    <c:v>0.11835843551750534</c:v>
                  </c:pt>
                  <c:pt idx="1">
                    <c:v>0.27075156565621677</c:v>
                  </c:pt>
                  <c:pt idx="2">
                    <c:v>0.16770754404878124</c:v>
                  </c:pt>
                  <c:pt idx="3">
                    <c:v>0.30606319874390087</c:v>
                  </c:pt>
                  <c:pt idx="4">
                    <c:v>0.24006943440041231</c:v>
                  </c:pt>
                  <c:pt idx="5">
                    <c:v>0.21741999326503497</c:v>
                  </c:pt>
                </c:numCache>
              </c:numRef>
            </c:plus>
            <c:minus>
              <c:numRef>
                <c:f>'Figure 2 S. epidermidis'!$I$5:$I$10</c:f>
                <c:numCache>
                  <c:formatCode>General</c:formatCode>
                  <c:ptCount val="6"/>
                  <c:pt idx="0">
                    <c:v>0.11835843551750534</c:v>
                  </c:pt>
                  <c:pt idx="1">
                    <c:v>0.27075156565621677</c:v>
                  </c:pt>
                  <c:pt idx="2">
                    <c:v>0.16770754404878124</c:v>
                  </c:pt>
                  <c:pt idx="3">
                    <c:v>0.30606319874390087</c:v>
                  </c:pt>
                  <c:pt idx="4">
                    <c:v>0.24006943440041231</c:v>
                  </c:pt>
                  <c:pt idx="5">
                    <c:v>0.21741999326503497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'[1]ortho eugenol'!$G$19:$G$24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'[1]ortho eugenol'!$O$19:$O$24</c:f>
              <c:numCache>
                <c:formatCode>General</c:formatCode>
                <c:ptCount val="6"/>
                <c:pt idx="0">
                  <c:v>6.426511261364575</c:v>
                </c:pt>
                <c:pt idx="1">
                  <c:v>6.2988530764097064</c:v>
                </c:pt>
                <c:pt idx="2">
                  <c:v>6.143014800254095</c:v>
                </c:pt>
                <c:pt idx="3">
                  <c:v>5.7708520116421438</c:v>
                </c:pt>
                <c:pt idx="4">
                  <c:v>1.3010299956639813</c:v>
                </c:pt>
                <c:pt idx="5">
                  <c:v>1.3010299956639813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E4-411B-8D37-864CC9468241}"/>
            </c:ext>
          </c:extLst>
        </c:ser>
        <c:ser>
          <c:idx val="3"/>
          <c:order val="2"/>
          <c:tx>
            <c:v>guaiacol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2 S. epidermidis'!$I$25:$I$30</c:f>
                <c:numCache>
                  <c:formatCode>General</c:formatCode>
                  <c:ptCount val="6"/>
                  <c:pt idx="0">
                    <c:v>0.12075317671332472</c:v>
                  </c:pt>
                  <c:pt idx="1">
                    <c:v>0.42852460061626951</c:v>
                  </c:pt>
                  <c:pt idx="2">
                    <c:v>0.17952742376137565</c:v>
                  </c:pt>
                  <c:pt idx="3">
                    <c:v>0.3579106033634657</c:v>
                  </c:pt>
                  <c:pt idx="4">
                    <c:v>0.33645207682521433</c:v>
                  </c:pt>
                  <c:pt idx="5">
                    <c:v>0.21166010488516693</c:v>
                  </c:pt>
                </c:numCache>
              </c:numRef>
            </c:plus>
            <c:minus>
              <c:numRef>
                <c:f>'Figure 2 S. epidermidis'!$I$25:$I$30</c:f>
                <c:numCache>
                  <c:formatCode>General</c:formatCode>
                  <c:ptCount val="6"/>
                  <c:pt idx="0">
                    <c:v>0.12075317671332472</c:v>
                  </c:pt>
                  <c:pt idx="1">
                    <c:v>0.42852460061626951</c:v>
                  </c:pt>
                  <c:pt idx="2">
                    <c:v>0.17952742376137565</c:v>
                  </c:pt>
                  <c:pt idx="3">
                    <c:v>0.3579106033634657</c:v>
                  </c:pt>
                  <c:pt idx="4">
                    <c:v>0.33645207682521433</c:v>
                  </c:pt>
                  <c:pt idx="5">
                    <c:v>0.21166010488516693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'[1]ortho eugenol'!$G$19:$G$24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'[1]ortho eugenol'!$Q$19:$Q$24</c:f>
              <c:numCache>
                <c:formatCode>General</c:formatCode>
                <c:ptCount val="6"/>
                <c:pt idx="0">
                  <c:v>6.3541084391474012</c:v>
                </c:pt>
                <c:pt idx="1">
                  <c:v>6.3364597338485291</c:v>
                </c:pt>
                <c:pt idx="2">
                  <c:v>6.3729120029701063</c:v>
                </c:pt>
                <c:pt idx="3">
                  <c:v>6.344392273685111</c:v>
                </c:pt>
                <c:pt idx="4">
                  <c:v>6.344392273685111</c:v>
                </c:pt>
                <c:pt idx="5">
                  <c:v>6.3242824552976931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5E4-411B-8D37-864CC9468241}"/>
            </c:ext>
          </c:extLst>
        </c:ser>
        <c:ser>
          <c:idx val="4"/>
          <c:order val="3"/>
          <c:tx>
            <c:v>control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2 S. epidermidis'!$I$35:$I$40</c:f>
                <c:numCache>
                  <c:formatCode>General</c:formatCode>
                  <c:ptCount val="6"/>
                  <c:pt idx="0">
                    <c:v>1.3674525901088341E-2</c:v>
                  </c:pt>
                  <c:pt idx="1">
                    <c:v>2.5003267952678342E-2</c:v>
                  </c:pt>
                  <c:pt idx="2">
                    <c:v>0.25757372261529621</c:v>
                  </c:pt>
                  <c:pt idx="3">
                    <c:v>0.10931814837563313</c:v>
                  </c:pt>
                  <c:pt idx="4">
                    <c:v>0.29670411748631592</c:v>
                  </c:pt>
                  <c:pt idx="5">
                    <c:v>0.31162109038870789</c:v>
                  </c:pt>
                </c:numCache>
              </c:numRef>
            </c:plus>
            <c:minus>
              <c:numRef>
                <c:f>'Figure 2 S. epidermidis'!$I$35:$I$40</c:f>
                <c:numCache>
                  <c:formatCode>General</c:formatCode>
                  <c:ptCount val="6"/>
                  <c:pt idx="0">
                    <c:v>1.3674525901088341E-2</c:v>
                  </c:pt>
                  <c:pt idx="1">
                    <c:v>2.5003267952678342E-2</c:v>
                  </c:pt>
                  <c:pt idx="2">
                    <c:v>0.25757372261529621</c:v>
                  </c:pt>
                  <c:pt idx="3">
                    <c:v>0.10931814837563313</c:v>
                  </c:pt>
                  <c:pt idx="4">
                    <c:v>0.29670411748631592</c:v>
                  </c:pt>
                  <c:pt idx="5">
                    <c:v>0.31162109038870789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'[1]ortho eugenol'!$G$19:$G$24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'[1]ortho eugenol'!$S$19:$S$24</c:f>
              <c:numCache>
                <c:formatCode>General</c:formatCode>
                <c:ptCount val="6"/>
                <c:pt idx="0">
                  <c:v>6.4727564493172123</c:v>
                </c:pt>
                <c:pt idx="1">
                  <c:v>6.4842998393467859</c:v>
                </c:pt>
                <c:pt idx="2">
                  <c:v>6.4608978427565482</c:v>
                </c:pt>
                <c:pt idx="3">
                  <c:v>6.4885507165004439</c:v>
                </c:pt>
                <c:pt idx="4">
                  <c:v>6.4487063199050798</c:v>
                </c:pt>
                <c:pt idx="5">
                  <c:v>6.47567118832443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5E4-411B-8D37-864CC9468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490512"/>
        <c:axId val="376490904"/>
      </c:lineChart>
      <c:catAx>
        <c:axId val="37649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490904"/>
        <c:crosses val="autoZero"/>
        <c:auto val="1"/>
        <c:lblAlgn val="ctr"/>
        <c:lblOffset val="100"/>
        <c:noMultiLvlLbl val="0"/>
      </c:catAx>
      <c:valAx>
        <c:axId val="376490904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49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01099811916223"/>
          <c:y val="5.0800049602054836E-2"/>
          <c:w val="0.83529939324386071"/>
          <c:h val="0.71698378686949493"/>
        </c:manualLayout>
      </c:layout>
      <c:lineChart>
        <c:grouping val="standard"/>
        <c:varyColors val="0"/>
        <c:ser>
          <c:idx val="0"/>
          <c:order val="0"/>
          <c:tx>
            <c:v>2-allyl carvacrol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2 S. epidermidis'!$I$56:$I$61</c:f>
                <c:numCache>
                  <c:formatCode>General</c:formatCode>
                  <c:ptCount val="6"/>
                  <c:pt idx="0">
                    <c:v>8.2063228335302635E-2</c:v>
                  </c:pt>
                  <c:pt idx="1">
                    <c:v>2.5650148985717731E-2</c:v>
                  </c:pt>
                  <c:pt idx="2">
                    <c:v>7.0489778297736588E-2</c:v>
                  </c:pt>
                  <c:pt idx="3">
                    <c:v>0.28381208752238729</c:v>
                  </c:pt>
                  <c:pt idx="4">
                    <c:v>0.13236292595271293</c:v>
                  </c:pt>
                  <c:pt idx="5">
                    <c:v>0.2451530134426258</c:v>
                  </c:pt>
                </c:numCache>
              </c:numRef>
            </c:plus>
            <c:minus>
              <c:numRef>
                <c:f>'Figure 2 S. epidermidis'!$I$56:$I$61</c:f>
                <c:numCache>
                  <c:formatCode>General</c:formatCode>
                  <c:ptCount val="6"/>
                  <c:pt idx="0">
                    <c:v>8.2063228335302635E-2</c:v>
                  </c:pt>
                  <c:pt idx="1">
                    <c:v>2.5650148985717731E-2</c:v>
                  </c:pt>
                  <c:pt idx="2">
                    <c:v>7.0489778297736588E-2</c:v>
                  </c:pt>
                  <c:pt idx="3">
                    <c:v>0.28381208752238729</c:v>
                  </c:pt>
                  <c:pt idx="4">
                    <c:v>0.13236292595271293</c:v>
                  </c:pt>
                  <c:pt idx="5">
                    <c:v>0.2451530134426258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[1]Sheet1!$E$7:$E$12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[1]Sheet1!$G$7:$G$12</c:f>
              <c:numCache>
                <c:formatCode>General</c:formatCode>
                <c:ptCount val="6"/>
                <c:pt idx="0">
                  <c:v>6.4099331233312942</c:v>
                </c:pt>
                <c:pt idx="1">
                  <c:v>6.2741578492636796</c:v>
                </c:pt>
                <c:pt idx="2">
                  <c:v>5.1461280356782382</c:v>
                </c:pt>
                <c:pt idx="3">
                  <c:v>3.3424226808222062</c:v>
                </c:pt>
                <c:pt idx="4">
                  <c:v>2.8450980400142569</c:v>
                </c:pt>
                <c:pt idx="5">
                  <c:v>1.3010299956639813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4E3-446A-826A-45AE921EEB40}"/>
            </c:ext>
          </c:extLst>
        </c:ser>
        <c:ser>
          <c:idx val="1"/>
          <c:order val="1"/>
          <c:tx>
            <c:v>carvacrol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2 S. epidermidis'!$I$46:$I$51</c:f>
                <c:numCache>
                  <c:formatCode>General</c:formatCode>
                  <c:ptCount val="6"/>
                  <c:pt idx="0">
                    <c:v>5.73962012001294E-2</c:v>
                  </c:pt>
                  <c:pt idx="1">
                    <c:v>3.8503952629681509E-2</c:v>
                  </c:pt>
                  <c:pt idx="2">
                    <c:v>8.8861211671688339E-2</c:v>
                  </c:pt>
                  <c:pt idx="3">
                    <c:v>6.9311761331042776E-2</c:v>
                  </c:pt>
                  <c:pt idx="4">
                    <c:v>3.0758730012071665E-2</c:v>
                  </c:pt>
                  <c:pt idx="5">
                    <c:v>8.7495936177285905E-2</c:v>
                  </c:pt>
                </c:numCache>
              </c:numRef>
            </c:plus>
            <c:minus>
              <c:numRef>
                <c:f>'Figure 2 S. epidermidis'!$I$46:$I$51</c:f>
                <c:numCache>
                  <c:formatCode>General</c:formatCode>
                  <c:ptCount val="6"/>
                  <c:pt idx="0">
                    <c:v>5.73962012001294E-2</c:v>
                  </c:pt>
                  <c:pt idx="1">
                    <c:v>3.8503952629681509E-2</c:v>
                  </c:pt>
                  <c:pt idx="2">
                    <c:v>8.8861211671688339E-2</c:v>
                  </c:pt>
                  <c:pt idx="3">
                    <c:v>6.9311761331042776E-2</c:v>
                  </c:pt>
                  <c:pt idx="4">
                    <c:v>3.0758730012071665E-2</c:v>
                  </c:pt>
                  <c:pt idx="5">
                    <c:v>8.7495936177285905E-2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[1]Sheet1!$E$7:$E$12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[1]Sheet1!$J$17:$J$22</c:f>
              <c:numCache>
                <c:formatCode>General</c:formatCode>
                <c:ptCount val="6"/>
                <c:pt idx="0">
                  <c:v>6.4313637641589869</c:v>
                </c:pt>
                <c:pt idx="1">
                  <c:v>6.3222192947339195</c:v>
                </c:pt>
                <c:pt idx="2">
                  <c:v>6.4623979978989565</c:v>
                </c:pt>
                <c:pt idx="3">
                  <c:v>6.4771212547196626</c:v>
                </c:pt>
                <c:pt idx="4">
                  <c:v>6.3222192947339195</c:v>
                </c:pt>
                <c:pt idx="5">
                  <c:v>5.4313637641589869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E3-446A-826A-45AE921EEB40}"/>
            </c:ext>
          </c:extLst>
        </c:ser>
        <c:ser>
          <c:idx val="2"/>
          <c:order val="2"/>
          <c:tx>
            <c:v>control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2 S. epidermidis'!$I$66:$I$71</c:f>
                <c:numCache>
                  <c:formatCode>General</c:formatCode>
                  <c:ptCount val="6"/>
                  <c:pt idx="0">
                    <c:v>9.1502266200747473E-2</c:v>
                  </c:pt>
                  <c:pt idx="1">
                    <c:v>0.10227531356299922</c:v>
                  </c:pt>
                  <c:pt idx="2">
                    <c:v>8.1547726400556533E-2</c:v>
                  </c:pt>
                  <c:pt idx="3">
                    <c:v>8.7724673867437764E-2</c:v>
                  </c:pt>
                  <c:pt idx="4">
                    <c:v>0.24501700621249414</c:v>
                  </c:pt>
                  <c:pt idx="5">
                    <c:v>0.22451582774947074</c:v>
                  </c:pt>
                </c:numCache>
              </c:numRef>
            </c:plus>
            <c:minus>
              <c:numRef>
                <c:f>'Figure 2 S. epidermidis'!$I$66:$I$71</c:f>
                <c:numCache>
                  <c:formatCode>General</c:formatCode>
                  <c:ptCount val="6"/>
                  <c:pt idx="0">
                    <c:v>9.1502266200747473E-2</c:v>
                  </c:pt>
                  <c:pt idx="1">
                    <c:v>0.10227531356299922</c:v>
                  </c:pt>
                  <c:pt idx="2">
                    <c:v>8.1547726400556533E-2</c:v>
                  </c:pt>
                  <c:pt idx="3">
                    <c:v>8.7724673867437764E-2</c:v>
                  </c:pt>
                  <c:pt idx="4">
                    <c:v>0.24501700621249414</c:v>
                  </c:pt>
                  <c:pt idx="5">
                    <c:v>0.22451582774947074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[1]Sheet1!$E$7:$E$12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[1]Sheet1!$I$27:$I$32</c:f>
              <c:numCache>
                <c:formatCode>General</c:formatCode>
                <c:ptCount val="6"/>
                <c:pt idx="0">
                  <c:v>6.503790683057181</c:v>
                </c:pt>
                <c:pt idx="1">
                  <c:v>6.4771212547196626</c:v>
                </c:pt>
                <c:pt idx="2">
                  <c:v>6.4623979978989565</c:v>
                </c:pt>
                <c:pt idx="3">
                  <c:v>6.453318340047038</c:v>
                </c:pt>
                <c:pt idx="4">
                  <c:v>6.4082399653118491</c:v>
                </c:pt>
                <c:pt idx="5">
                  <c:v>6.47567118832443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4E3-446A-826A-45AE921EE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492864"/>
        <c:axId val="376493256"/>
      </c:lineChart>
      <c:catAx>
        <c:axId val="376492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(hr)</a:t>
                </a:r>
              </a:p>
            </c:rich>
          </c:tx>
          <c:layout>
            <c:manualLayout>
              <c:xMode val="edge"/>
              <c:yMode val="edge"/>
              <c:x val="0.48431381300009563"/>
              <c:y val="0.849342107907971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493256"/>
        <c:crosses val="autoZero"/>
        <c:auto val="1"/>
        <c:lblAlgn val="ctr"/>
        <c:lblOffset val="100"/>
        <c:noMultiLvlLbl val="0"/>
      </c:catAx>
      <c:valAx>
        <c:axId val="376493256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log 10 CFU</a:t>
                </a:r>
              </a:p>
            </c:rich>
          </c:tx>
          <c:layout>
            <c:manualLayout>
              <c:xMode val="edge"/>
              <c:yMode val="edge"/>
              <c:x val="1.0796221322537112E-2"/>
              <c:y val="0.303518808115811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49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138969470921401E-3"/>
          <c:y val="0.9304417768049783"/>
          <c:w val="0.98443983975687255"/>
          <c:h val="6.6274406360195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07325220711048"/>
          <c:y val="4.8645652116381853E-2"/>
          <c:w val="0.84359341445955616"/>
          <c:h val="0.74669578673634684"/>
        </c:manualLayout>
      </c:layout>
      <c:lineChart>
        <c:grouping val="standard"/>
        <c:varyColors val="0"/>
        <c:ser>
          <c:idx val="1"/>
          <c:order val="0"/>
          <c:tx>
            <c:v>2-allyl thymol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2 S. epidermidis'!$I$89:$I$94</c:f>
                <c:numCache>
                  <c:formatCode>General</c:formatCode>
                  <c:ptCount val="6"/>
                  <c:pt idx="0">
                    <c:v>0.19698416835473345</c:v>
                  </c:pt>
                  <c:pt idx="1">
                    <c:v>0.23342883266527406</c:v>
                  </c:pt>
                  <c:pt idx="2">
                    <c:v>0.18575137083656185</c:v>
                  </c:pt>
                  <c:pt idx="3">
                    <c:v>0.29802341179383451</c:v>
                  </c:pt>
                  <c:pt idx="4">
                    <c:v>0.22701227760522663</c:v>
                  </c:pt>
                  <c:pt idx="5">
                    <c:v>0.31994907849838339</c:v>
                  </c:pt>
                </c:numCache>
              </c:numRef>
            </c:plus>
            <c:minus>
              <c:numRef>
                <c:f>'Figure 2 S. epidermidis'!$I$89:$I$94</c:f>
                <c:numCache>
                  <c:formatCode>General</c:formatCode>
                  <c:ptCount val="6"/>
                  <c:pt idx="0">
                    <c:v>0.19698416835473345</c:v>
                  </c:pt>
                  <c:pt idx="1">
                    <c:v>0.23342883266527406</c:v>
                  </c:pt>
                  <c:pt idx="2">
                    <c:v>0.18575137083656185</c:v>
                  </c:pt>
                  <c:pt idx="3">
                    <c:v>0.29802341179383451</c:v>
                  </c:pt>
                  <c:pt idx="4">
                    <c:v>0.22701227760522663</c:v>
                  </c:pt>
                  <c:pt idx="5">
                    <c:v>0.31994907849838339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[1]Sheet1!$D$39:$D$44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[1]Sheet1!$I$39:$I$44</c:f>
              <c:numCache>
                <c:formatCode>General</c:formatCode>
                <c:ptCount val="6"/>
                <c:pt idx="0">
                  <c:v>6.4871383754771861</c:v>
                </c:pt>
                <c:pt idx="1">
                  <c:v>6.493458050995188</c:v>
                </c:pt>
                <c:pt idx="2">
                  <c:v>6.1760912590556813</c:v>
                </c:pt>
                <c:pt idx="3">
                  <c:v>3.3010299956639813</c:v>
                </c:pt>
                <c:pt idx="4">
                  <c:v>1.4771212547196624</c:v>
                </c:pt>
                <c:pt idx="5">
                  <c:v>1.3010299956639813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B31-4B7E-B389-E3A3C0902F21}"/>
            </c:ext>
          </c:extLst>
        </c:ser>
        <c:ser>
          <c:idx val="2"/>
          <c:order val="1"/>
          <c:tx>
            <c:v>thymol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2 S. epidermidis'!$I$79:$I$84</c:f>
                <c:numCache>
                  <c:formatCode>General</c:formatCode>
                  <c:ptCount val="6"/>
                  <c:pt idx="0">
                    <c:v>0.18314810864226119</c:v>
                  </c:pt>
                  <c:pt idx="1">
                    <c:v>0.28200830304825208</c:v>
                  </c:pt>
                  <c:pt idx="2">
                    <c:v>5.6757468250690529E-2</c:v>
                  </c:pt>
                  <c:pt idx="3">
                    <c:v>0.14004416379233511</c:v>
                  </c:pt>
                  <c:pt idx="4">
                    <c:v>0.14991472503593967</c:v>
                  </c:pt>
                  <c:pt idx="5">
                    <c:v>0.19045860178842278</c:v>
                  </c:pt>
                </c:numCache>
              </c:numRef>
            </c:plus>
            <c:minus>
              <c:numRef>
                <c:f>'Figure 2 S. epidermidis'!$I$79:$I$84</c:f>
                <c:numCache>
                  <c:formatCode>General</c:formatCode>
                  <c:ptCount val="6"/>
                  <c:pt idx="0">
                    <c:v>0.18314810864226119</c:v>
                  </c:pt>
                  <c:pt idx="1">
                    <c:v>0.28200830304825208</c:v>
                  </c:pt>
                  <c:pt idx="2">
                    <c:v>5.6757468250690529E-2</c:v>
                  </c:pt>
                  <c:pt idx="3">
                    <c:v>0.14004416379233511</c:v>
                  </c:pt>
                  <c:pt idx="4">
                    <c:v>0.14991472503593967</c:v>
                  </c:pt>
                  <c:pt idx="5">
                    <c:v>0.19045860178842278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[1]Sheet1!$D$39:$D$44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[1]Sheet1!$I$48:$I$53</c:f>
              <c:numCache>
                <c:formatCode>General</c:formatCode>
                <c:ptCount val="6"/>
                <c:pt idx="0">
                  <c:v>6.4828735836087539</c:v>
                </c:pt>
                <c:pt idx="1">
                  <c:v>6.5132176000679394</c:v>
                </c:pt>
                <c:pt idx="2">
                  <c:v>6.419955748489758</c:v>
                </c:pt>
                <c:pt idx="3">
                  <c:v>6.1673173347481764</c:v>
                </c:pt>
                <c:pt idx="4">
                  <c:v>5.6901960800285138</c:v>
                </c:pt>
                <c:pt idx="5">
                  <c:v>4.4771212547196626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31-4B7E-B389-E3A3C0902F21}"/>
            </c:ext>
          </c:extLst>
        </c:ser>
        <c:ser>
          <c:idx val="3"/>
          <c:order val="2"/>
          <c:tx>
            <c:v>control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2 S. epidermidis'!$I$99:$I$104</c:f>
                <c:numCache>
                  <c:formatCode>General</c:formatCode>
                  <c:ptCount val="6"/>
                  <c:pt idx="0">
                    <c:v>7.2123775453431654E-2</c:v>
                  </c:pt>
                  <c:pt idx="1">
                    <c:v>0.10063205916657558</c:v>
                  </c:pt>
                  <c:pt idx="2">
                    <c:v>7.941585847443175E-2</c:v>
                  </c:pt>
                  <c:pt idx="3">
                    <c:v>0.11314658627575266</c:v>
                  </c:pt>
                  <c:pt idx="4">
                    <c:v>0.24702254257939854</c:v>
                  </c:pt>
                  <c:pt idx="5">
                    <c:v>0.18061598308925769</c:v>
                  </c:pt>
                </c:numCache>
              </c:numRef>
            </c:plus>
            <c:minus>
              <c:numRef>
                <c:f>'Figure 2 S. epidermidis'!$I$99:$I$104</c:f>
                <c:numCache>
                  <c:formatCode>General</c:formatCode>
                  <c:ptCount val="6"/>
                  <c:pt idx="0">
                    <c:v>7.2123775453431654E-2</c:v>
                  </c:pt>
                  <c:pt idx="1">
                    <c:v>0.10063205916657558</c:v>
                  </c:pt>
                  <c:pt idx="2">
                    <c:v>7.941585847443175E-2</c:v>
                  </c:pt>
                  <c:pt idx="3">
                    <c:v>0.11314658627575266</c:v>
                  </c:pt>
                  <c:pt idx="4">
                    <c:v>0.24702254257939854</c:v>
                  </c:pt>
                  <c:pt idx="5">
                    <c:v>0.18061598308925769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[1]Sheet1!$D$39:$D$44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[1]Sheet1!$I$58:$I$63</c:f>
              <c:numCache>
                <c:formatCode>General</c:formatCode>
                <c:ptCount val="6"/>
                <c:pt idx="0">
                  <c:v>6.4727564493172123</c:v>
                </c:pt>
                <c:pt idx="1">
                  <c:v>6.4842998393467859</c:v>
                </c:pt>
                <c:pt idx="2">
                  <c:v>6.4608978427565482</c:v>
                </c:pt>
                <c:pt idx="3">
                  <c:v>6.4885507165004439</c:v>
                </c:pt>
                <c:pt idx="4">
                  <c:v>6.4487063199050798</c:v>
                </c:pt>
                <c:pt idx="5">
                  <c:v>6.47567118832443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B31-4B7E-B389-E3A3C0902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107312"/>
        <c:axId val="141488528"/>
      </c:lineChart>
      <c:catAx>
        <c:axId val="239107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(hr)</a:t>
                </a:r>
              </a:p>
            </c:rich>
          </c:tx>
          <c:layout>
            <c:manualLayout>
              <c:xMode val="edge"/>
              <c:yMode val="edge"/>
              <c:x val="0.47942281078501553"/>
              <c:y val="0.853708560659770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488528"/>
        <c:crosses val="autoZero"/>
        <c:auto val="1"/>
        <c:lblAlgn val="ctr"/>
        <c:lblOffset val="100"/>
        <c:noMultiLvlLbl val="0"/>
      </c:catAx>
      <c:valAx>
        <c:axId val="141488528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log 10 CFU</a:t>
                </a:r>
              </a:p>
            </c:rich>
          </c:tx>
          <c:layout>
            <c:manualLayout>
              <c:xMode val="edge"/>
              <c:yMode val="edge"/>
              <c:x val="1.5151515151515152E-2"/>
              <c:y val="0.341783237481318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10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335003579098062E-2"/>
          <c:y val="0.92537262499878126"/>
          <c:w val="0.93205726556907664"/>
          <c:h val="7.46273750012187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eugenol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2 P. aeruginosa'!$H$5:$H$10</c:f>
                <c:numCache>
                  <c:formatCode>General</c:formatCode>
                  <c:ptCount val="6"/>
                  <c:pt idx="0">
                    <c:v>1.8142102302180014E-2</c:v>
                  </c:pt>
                  <c:pt idx="1">
                    <c:v>0.20203809555877517</c:v>
                  </c:pt>
                  <c:pt idx="2">
                    <c:v>0.36270350736499701</c:v>
                  </c:pt>
                  <c:pt idx="3">
                    <c:v>0.12894030664715098</c:v>
                  </c:pt>
                  <c:pt idx="4">
                    <c:v>0.23148574324941687</c:v>
                  </c:pt>
                  <c:pt idx="5">
                    <c:v>0.21530146453159762</c:v>
                  </c:pt>
                </c:numCache>
              </c:numRef>
            </c:plus>
            <c:minus>
              <c:numRef>
                <c:f>'Figure 2 P. aeruginosa'!$H$5:$H$10</c:f>
                <c:numCache>
                  <c:formatCode>General</c:formatCode>
                  <c:ptCount val="6"/>
                  <c:pt idx="0">
                    <c:v>1.8142102302180014E-2</c:v>
                  </c:pt>
                  <c:pt idx="1">
                    <c:v>0.20203809555877517</c:v>
                  </c:pt>
                  <c:pt idx="2">
                    <c:v>0.36270350736499701</c:v>
                  </c:pt>
                  <c:pt idx="3">
                    <c:v>0.12894030664715098</c:v>
                  </c:pt>
                  <c:pt idx="4">
                    <c:v>0.23148574324941687</c:v>
                  </c:pt>
                  <c:pt idx="5">
                    <c:v>0.21530146453159762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'[1]pao1 eug.s'!$I$5:$I$10</c:f>
              <c:numCache>
                <c:formatCode>General</c:formatCode>
                <c:ptCount val="6"/>
                <c:pt idx="0">
                  <c:v>6.3765769570565123</c:v>
                </c:pt>
                <c:pt idx="1">
                  <c:v>6.2504200023088936</c:v>
                </c:pt>
                <c:pt idx="2">
                  <c:v>5.5051499783199063</c:v>
                </c:pt>
                <c:pt idx="3">
                  <c:v>4.3802112417116064</c:v>
                </c:pt>
                <c:pt idx="4">
                  <c:v>3.255272505103306</c:v>
                </c:pt>
                <c:pt idx="5">
                  <c:v>1.3010299956639813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C6F-4904-99A2-ABF54F8FC6EA}"/>
            </c:ext>
          </c:extLst>
        </c:ser>
        <c:ser>
          <c:idx val="2"/>
          <c:order val="1"/>
          <c:tx>
            <c:v>ortho eugenol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2 P. aeruginosa'!$H$15:$H$20</c:f>
                <c:numCache>
                  <c:formatCode>General</c:formatCode>
                  <c:ptCount val="6"/>
                  <c:pt idx="0">
                    <c:v>0.15564391766214125</c:v>
                  </c:pt>
                  <c:pt idx="1">
                    <c:v>7.0001463983741907E-2</c:v>
                  </c:pt>
                  <c:pt idx="2">
                    <c:v>0.25168572998453387</c:v>
                  </c:pt>
                  <c:pt idx="3">
                    <c:v>0.28012452037251007</c:v>
                  </c:pt>
                  <c:pt idx="4">
                    <c:v>0.25343812022542178</c:v>
                  </c:pt>
                  <c:pt idx="5">
                    <c:v>0.22322243152039448</c:v>
                  </c:pt>
                </c:numCache>
              </c:numRef>
            </c:plus>
            <c:minus>
              <c:numRef>
                <c:f>'Figure 2 P. aeruginosa'!$H$15:$H$20</c:f>
                <c:numCache>
                  <c:formatCode>General</c:formatCode>
                  <c:ptCount val="6"/>
                  <c:pt idx="0">
                    <c:v>0.15564391766214125</c:v>
                  </c:pt>
                  <c:pt idx="1">
                    <c:v>7.0001463983741907E-2</c:v>
                  </c:pt>
                  <c:pt idx="2">
                    <c:v>0.25168572998453387</c:v>
                  </c:pt>
                  <c:pt idx="3">
                    <c:v>0.28012452037251007</c:v>
                  </c:pt>
                  <c:pt idx="4">
                    <c:v>0.25343812022542178</c:v>
                  </c:pt>
                  <c:pt idx="5">
                    <c:v>0.22322243152039448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'[1]pao1 eug.s'!$I$15:$I$20</c:f>
              <c:numCache>
                <c:formatCode>General</c:formatCode>
                <c:ptCount val="6"/>
                <c:pt idx="0">
                  <c:v>6.4082399653118491</c:v>
                </c:pt>
                <c:pt idx="1">
                  <c:v>6.3692158574101425</c:v>
                </c:pt>
                <c:pt idx="2">
                  <c:v>6.3096301674258983</c:v>
                </c:pt>
                <c:pt idx="3">
                  <c:v>5.982271233039568</c:v>
                </c:pt>
                <c:pt idx="4">
                  <c:v>5.6020599913279625</c:v>
                </c:pt>
                <c:pt idx="5">
                  <c:v>4.3010299956639813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6F-4904-99A2-ABF54F8FC6EA}"/>
            </c:ext>
          </c:extLst>
        </c:ser>
        <c:ser>
          <c:idx val="3"/>
          <c:order val="2"/>
          <c:tx>
            <c:v>guaiacol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2 P. aeruginosa'!$H$35:$H$40</c:f>
                <c:numCache>
                  <c:formatCode>General</c:formatCode>
                  <c:ptCount val="6"/>
                  <c:pt idx="0">
                    <c:v>2.5570080249359226E-2</c:v>
                  </c:pt>
                  <c:pt idx="1">
                    <c:v>2.5030465767949119E-2</c:v>
                  </c:pt>
                  <c:pt idx="2">
                    <c:v>0.30875507395008339</c:v>
                  </c:pt>
                  <c:pt idx="3">
                    <c:v>8.1062937626673354E-2</c:v>
                  </c:pt>
                  <c:pt idx="4">
                    <c:v>0.2487287863593714</c:v>
                  </c:pt>
                  <c:pt idx="5">
                    <c:v>0.18932033227667641</c:v>
                  </c:pt>
                </c:numCache>
              </c:numRef>
            </c:plus>
            <c:minus>
              <c:numRef>
                <c:f>'Figure 2 P. aeruginosa'!$H$35:$H$40</c:f>
                <c:numCache>
                  <c:formatCode>General</c:formatCode>
                  <c:ptCount val="6"/>
                  <c:pt idx="0">
                    <c:v>2.5570080249359226E-2</c:v>
                  </c:pt>
                  <c:pt idx="1">
                    <c:v>2.5030465767949119E-2</c:v>
                  </c:pt>
                  <c:pt idx="2">
                    <c:v>0.30875507395008339</c:v>
                  </c:pt>
                  <c:pt idx="3">
                    <c:v>8.1062937626673354E-2</c:v>
                  </c:pt>
                  <c:pt idx="4">
                    <c:v>0.2487287863593714</c:v>
                  </c:pt>
                  <c:pt idx="5">
                    <c:v>0.18932033227667641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'[1]pao1 eug.s'!$I$25:$I$30</c:f>
              <c:numCache>
                <c:formatCode>General</c:formatCode>
                <c:ptCount val="6"/>
                <c:pt idx="0">
                  <c:v>6.4082399653118491</c:v>
                </c:pt>
                <c:pt idx="1">
                  <c:v>6.3692158574101425</c:v>
                </c:pt>
                <c:pt idx="2">
                  <c:v>6.3096301674258983</c:v>
                </c:pt>
                <c:pt idx="3">
                  <c:v>6.3502480183341632</c:v>
                </c:pt>
                <c:pt idx="4">
                  <c:v>6.3384564936046051</c:v>
                </c:pt>
                <c:pt idx="5">
                  <c:v>6.3096301674258983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C6F-4904-99A2-ABF54F8FC6EA}"/>
            </c:ext>
          </c:extLst>
        </c:ser>
        <c:ser>
          <c:idx val="4"/>
          <c:order val="3"/>
          <c:tx>
            <c:v>control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2 P. aeruginosa'!$H$25:$H$30</c:f>
                <c:numCache>
                  <c:formatCode>General</c:formatCode>
                  <c:ptCount val="6"/>
                  <c:pt idx="0">
                    <c:v>0.25319444851405815</c:v>
                  </c:pt>
                  <c:pt idx="1">
                    <c:v>4.5742360389124381E-2</c:v>
                  </c:pt>
                  <c:pt idx="2">
                    <c:v>0.34079794765719157</c:v>
                  </c:pt>
                  <c:pt idx="3">
                    <c:v>0.10578326791604697</c:v>
                  </c:pt>
                  <c:pt idx="4">
                    <c:v>0.23512838848887829</c:v>
                  </c:pt>
                  <c:pt idx="5">
                    <c:v>0.27501299269330998</c:v>
                  </c:pt>
                </c:numCache>
              </c:numRef>
            </c:plus>
            <c:minus>
              <c:numRef>
                <c:f>'Figure 2 P. aeruginosa'!$H$25:$H$30</c:f>
                <c:numCache>
                  <c:formatCode>General</c:formatCode>
                  <c:ptCount val="6"/>
                  <c:pt idx="0">
                    <c:v>0.25319444851405815</c:v>
                  </c:pt>
                  <c:pt idx="1">
                    <c:v>4.5742360389124381E-2</c:v>
                  </c:pt>
                  <c:pt idx="2">
                    <c:v>0.34079794765719157</c:v>
                  </c:pt>
                  <c:pt idx="3">
                    <c:v>0.10578326791604697</c:v>
                  </c:pt>
                  <c:pt idx="4">
                    <c:v>0.23512838848887829</c:v>
                  </c:pt>
                  <c:pt idx="5">
                    <c:v>0.27501299269330998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'[1]pao1 eug.s'!$M$4:$M$9</c:f>
              <c:numCache>
                <c:formatCode>General</c:formatCode>
                <c:ptCount val="6"/>
                <c:pt idx="0">
                  <c:v>6.4842998393467859</c:v>
                </c:pt>
                <c:pt idx="1">
                  <c:v>6.4871383754771861</c:v>
                </c:pt>
                <c:pt idx="2">
                  <c:v>6.4471580313422194</c:v>
                </c:pt>
                <c:pt idx="3">
                  <c:v>6.4393326938302629</c:v>
                </c:pt>
                <c:pt idx="4">
                  <c:v>6.4913616938342731</c:v>
                </c:pt>
                <c:pt idx="5">
                  <c:v>6.4116197059632301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C6F-4904-99A2-ABF54F8FC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186152"/>
        <c:axId val="379186544"/>
      </c:lineChart>
      <c:catAx>
        <c:axId val="3791861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186544"/>
        <c:crosses val="autoZero"/>
        <c:auto val="1"/>
        <c:lblAlgn val="ctr"/>
        <c:lblOffset val="100"/>
        <c:noMultiLvlLbl val="0"/>
      </c:catAx>
      <c:valAx>
        <c:axId val="379186544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186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2-allyl thymol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2 P. aeruginosa'!$H$91:$H$96</c:f>
                <c:numCache>
                  <c:formatCode>General</c:formatCode>
                  <c:ptCount val="6"/>
                  <c:pt idx="0">
                    <c:v>0.15540883579944609</c:v>
                  </c:pt>
                  <c:pt idx="1">
                    <c:v>0.13000000653364641</c:v>
                  </c:pt>
                  <c:pt idx="2">
                    <c:v>0.15444340266671788</c:v>
                  </c:pt>
                  <c:pt idx="3">
                    <c:v>0.11125931612364232</c:v>
                  </c:pt>
                  <c:pt idx="4">
                    <c:v>0.2811286775363433</c:v>
                  </c:pt>
                  <c:pt idx="5">
                    <c:v>0.21741999326503497</c:v>
                  </c:pt>
                </c:numCache>
              </c:numRef>
            </c:plus>
            <c:minus>
              <c:numRef>
                <c:f>'Figure 2 P. aeruginosa'!$H$91:$H$96</c:f>
                <c:numCache>
                  <c:formatCode>General</c:formatCode>
                  <c:ptCount val="6"/>
                  <c:pt idx="0">
                    <c:v>0.15540883579944609</c:v>
                  </c:pt>
                  <c:pt idx="1">
                    <c:v>0.13000000653364641</c:v>
                  </c:pt>
                  <c:pt idx="2">
                    <c:v>0.15444340266671788</c:v>
                  </c:pt>
                  <c:pt idx="3">
                    <c:v>0.11125931612364232</c:v>
                  </c:pt>
                  <c:pt idx="4">
                    <c:v>0.2811286775363433</c:v>
                  </c:pt>
                  <c:pt idx="5">
                    <c:v>0.21741999326503497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'[1]PAO1 T&amp;C'!$B$27:$B$32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'[1]PAO1 T&amp;C'!$F$27:$F$32</c:f>
              <c:numCache>
                <c:formatCode>General</c:formatCode>
                <c:ptCount val="6"/>
                <c:pt idx="0">
                  <c:v>6.3654879848908994</c:v>
                </c:pt>
                <c:pt idx="1">
                  <c:v>6.2600713879850751</c:v>
                </c:pt>
                <c:pt idx="2">
                  <c:v>6.1271047983648073</c:v>
                </c:pt>
                <c:pt idx="3">
                  <c:v>6.008600171761918</c:v>
                </c:pt>
                <c:pt idx="4">
                  <c:v>4.4471580313422194</c:v>
                </c:pt>
                <c:pt idx="5">
                  <c:v>1.3010299956639813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59-439E-B7DE-46BABCF0EFFB}"/>
            </c:ext>
          </c:extLst>
        </c:ser>
        <c:ser>
          <c:idx val="2"/>
          <c:order val="1"/>
          <c:tx>
            <c:v>Thymol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2 P. aeruginosa'!$H$81:$H$86</c:f>
                <c:numCache>
                  <c:formatCode>General</c:formatCode>
                  <c:ptCount val="6"/>
                  <c:pt idx="0">
                    <c:v>4.7152188367763158E-2</c:v>
                  </c:pt>
                  <c:pt idx="1">
                    <c:v>6.9375113400924546E-2</c:v>
                  </c:pt>
                  <c:pt idx="2">
                    <c:v>0.28152108216819421</c:v>
                  </c:pt>
                  <c:pt idx="3">
                    <c:v>9.5878822946744602E-2</c:v>
                  </c:pt>
                  <c:pt idx="4">
                    <c:v>0.20048077019981531</c:v>
                  </c:pt>
                  <c:pt idx="5">
                    <c:v>0.25423086620891128</c:v>
                  </c:pt>
                </c:numCache>
              </c:numRef>
            </c:plus>
            <c:minus>
              <c:numRef>
                <c:f>'Figure 2 P. aeruginosa'!$H$81:$H$86</c:f>
                <c:numCache>
                  <c:formatCode>General</c:formatCode>
                  <c:ptCount val="6"/>
                  <c:pt idx="0">
                    <c:v>4.7152188367763158E-2</c:v>
                  </c:pt>
                  <c:pt idx="1">
                    <c:v>6.9375113400924546E-2</c:v>
                  </c:pt>
                  <c:pt idx="2">
                    <c:v>0.28152108216819421</c:v>
                  </c:pt>
                  <c:pt idx="3">
                    <c:v>9.5878822946744602E-2</c:v>
                  </c:pt>
                  <c:pt idx="4">
                    <c:v>0.20048077019981531</c:v>
                  </c:pt>
                  <c:pt idx="5">
                    <c:v>0.25423086620891128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'[1]PAO1 T&amp;C'!$B$27:$B$32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'[1]PAO1 T&amp;C'!$K$27:$K$32</c:f>
              <c:numCache>
                <c:formatCode>General</c:formatCode>
                <c:ptCount val="6"/>
                <c:pt idx="0">
                  <c:v>6.4116197059632301</c:v>
                </c:pt>
                <c:pt idx="1">
                  <c:v>6.3729120029701063</c:v>
                </c:pt>
                <c:pt idx="2">
                  <c:v>6.3838153659804311</c:v>
                </c:pt>
                <c:pt idx="3">
                  <c:v>6.3384564936046051</c:v>
                </c:pt>
                <c:pt idx="4">
                  <c:v>6.0492180226701819</c:v>
                </c:pt>
                <c:pt idx="5">
                  <c:v>5.1818435879447726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59-439E-B7DE-46BABCF0EFFB}"/>
            </c:ext>
          </c:extLst>
        </c:ser>
        <c:ser>
          <c:idx val="3"/>
          <c:order val="2"/>
          <c:tx>
            <c:v>control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2 P. aeruginosa'!$H$101:$H$106</c:f>
                <c:numCache>
                  <c:formatCode>General</c:formatCode>
                  <c:ptCount val="6"/>
                  <c:pt idx="0">
                    <c:v>0.10998324730479321</c:v>
                  </c:pt>
                  <c:pt idx="1">
                    <c:v>5.0925012656381288E-2</c:v>
                  </c:pt>
                  <c:pt idx="2">
                    <c:v>0.19255105226663735</c:v>
                  </c:pt>
                  <c:pt idx="3">
                    <c:v>0.11262293020913455</c:v>
                  </c:pt>
                  <c:pt idx="4">
                    <c:v>8.5440037453175258E-2</c:v>
                  </c:pt>
                  <c:pt idx="5">
                    <c:v>0.19085122983309921</c:v>
                  </c:pt>
                </c:numCache>
              </c:numRef>
            </c:plus>
            <c:minus>
              <c:numRef>
                <c:f>'Figure 2 P. aeruginosa'!$H$101:$H$106</c:f>
                <c:numCache>
                  <c:formatCode>General</c:formatCode>
                  <c:ptCount val="6"/>
                  <c:pt idx="0">
                    <c:v>0.10998324730479321</c:v>
                  </c:pt>
                  <c:pt idx="1">
                    <c:v>5.0925012656381288E-2</c:v>
                  </c:pt>
                  <c:pt idx="2">
                    <c:v>0.19255105226663735</c:v>
                  </c:pt>
                  <c:pt idx="3">
                    <c:v>0.11262293020913455</c:v>
                  </c:pt>
                  <c:pt idx="4">
                    <c:v>8.5440037453175258E-2</c:v>
                  </c:pt>
                  <c:pt idx="5">
                    <c:v>0.19085122983309921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'[1]PAO1 T&amp;C'!$B$27:$B$32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'[1]PAO1 T&amp;C'!$K$5:$K$10</c:f>
              <c:numCache>
                <c:formatCode>General</c:formatCode>
                <c:ptCount val="6"/>
                <c:pt idx="0">
                  <c:v>6.394451680826216</c:v>
                </c:pt>
                <c:pt idx="1">
                  <c:v>6.4082399653118491</c:v>
                </c:pt>
                <c:pt idx="2">
                  <c:v>6.3765769570565123</c:v>
                </c:pt>
                <c:pt idx="3">
                  <c:v>6.3838153659804311</c:v>
                </c:pt>
                <c:pt idx="4">
                  <c:v>6.3909351071033793</c:v>
                </c:pt>
                <c:pt idx="5">
                  <c:v>6.3802112417116064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59-439E-B7DE-46BABCF0E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187328"/>
        <c:axId val="379187720"/>
      </c:lineChart>
      <c:catAx>
        <c:axId val="37918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187720"/>
        <c:crosses val="autoZero"/>
        <c:auto val="1"/>
        <c:lblAlgn val="ctr"/>
        <c:lblOffset val="100"/>
        <c:noMultiLvlLbl val="0"/>
      </c:catAx>
      <c:valAx>
        <c:axId val="379187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log 10 CFU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18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control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2 P. aeruginosa'!$H$59:$H$64</c:f>
                <c:numCache>
                  <c:formatCode>General</c:formatCode>
                  <c:ptCount val="6"/>
                  <c:pt idx="0">
                    <c:v>0.17278422886579084</c:v>
                  </c:pt>
                  <c:pt idx="1">
                    <c:v>0.12998382404051931</c:v>
                  </c:pt>
                  <c:pt idx="2">
                    <c:v>8.3266639978645376E-2</c:v>
                  </c:pt>
                  <c:pt idx="3">
                    <c:v>0.10216166484266342</c:v>
                  </c:pt>
                  <c:pt idx="4">
                    <c:v>0.12165525060596449</c:v>
                  </c:pt>
                  <c:pt idx="5">
                    <c:v>0.19875198952787573</c:v>
                  </c:pt>
                </c:numCache>
              </c:numRef>
            </c:plus>
            <c:minus>
              <c:numRef>
                <c:f>'Figure 2 P. aeruginosa'!$H$59:$H$64</c:f>
                <c:numCache>
                  <c:formatCode>General</c:formatCode>
                  <c:ptCount val="6"/>
                  <c:pt idx="0">
                    <c:v>0.17278422886579084</c:v>
                  </c:pt>
                  <c:pt idx="1">
                    <c:v>0.12998382404051931</c:v>
                  </c:pt>
                  <c:pt idx="2">
                    <c:v>8.3266639978645376E-2</c:v>
                  </c:pt>
                  <c:pt idx="3">
                    <c:v>0.10216166484266342</c:v>
                  </c:pt>
                  <c:pt idx="4">
                    <c:v>0.12165525060596449</c:v>
                  </c:pt>
                  <c:pt idx="5">
                    <c:v>0.19875198952787573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'[1]PAO1 T&amp;C'!$G$5:$G$10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'[1]PAO1 T&amp;C'!$K$5:$K$10</c:f>
              <c:numCache>
                <c:formatCode>General</c:formatCode>
                <c:ptCount val="6"/>
                <c:pt idx="0">
                  <c:v>6.394451680826216</c:v>
                </c:pt>
                <c:pt idx="1">
                  <c:v>6.4082399653118491</c:v>
                </c:pt>
                <c:pt idx="2">
                  <c:v>6.3765769570565123</c:v>
                </c:pt>
                <c:pt idx="3">
                  <c:v>6.3838153659804311</c:v>
                </c:pt>
                <c:pt idx="4">
                  <c:v>6.3909351071033793</c:v>
                </c:pt>
                <c:pt idx="5">
                  <c:v>6.3802112417116064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3B9-4824-88FE-9457BBC5D7B9}"/>
            </c:ext>
          </c:extLst>
        </c:ser>
        <c:ser>
          <c:idx val="2"/>
          <c:order val="1"/>
          <c:tx>
            <c:v>2-allyl carvacrol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2 P. aeruginosa'!$H$48:$H$53</c:f>
                <c:numCache>
                  <c:formatCode>General</c:formatCode>
                  <c:ptCount val="6"/>
                  <c:pt idx="0">
                    <c:v>0.21744288608020029</c:v>
                  </c:pt>
                  <c:pt idx="1">
                    <c:v>6.6967852759870758E-2</c:v>
                  </c:pt>
                  <c:pt idx="2">
                    <c:v>0.1903849875851337</c:v>
                  </c:pt>
                  <c:pt idx="3">
                    <c:v>0.20118596843915509</c:v>
                  </c:pt>
                  <c:pt idx="4">
                    <c:v>0.14468356276140446</c:v>
                  </c:pt>
                  <c:pt idx="5">
                    <c:v>0.2919664903884257</c:v>
                  </c:pt>
                </c:numCache>
              </c:numRef>
            </c:plus>
            <c:minus>
              <c:numRef>
                <c:f>'Figure 2 P. aeruginosa'!$H$48:$H$53</c:f>
                <c:numCache>
                  <c:formatCode>General</c:formatCode>
                  <c:ptCount val="6"/>
                  <c:pt idx="0">
                    <c:v>0.21744288608020029</c:v>
                  </c:pt>
                  <c:pt idx="1">
                    <c:v>6.6967852759870758E-2</c:v>
                  </c:pt>
                  <c:pt idx="2">
                    <c:v>0.1903849875851337</c:v>
                  </c:pt>
                  <c:pt idx="3">
                    <c:v>0.20118596843915509</c:v>
                  </c:pt>
                  <c:pt idx="4">
                    <c:v>0.14468356276140446</c:v>
                  </c:pt>
                  <c:pt idx="5">
                    <c:v>0.2919664903884257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'[1]PAO1 T&amp;C'!$G$5:$G$10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'[1]PAO1 T&amp;C'!$P$15:$P$20</c:f>
              <c:numCache>
                <c:formatCode>General</c:formatCode>
                <c:ptCount val="6"/>
                <c:pt idx="0">
                  <c:v>6.3838153659804311</c:v>
                </c:pt>
                <c:pt idx="1">
                  <c:v>6.1522883443830567</c:v>
                </c:pt>
                <c:pt idx="2">
                  <c:v>5.8808135922807914</c:v>
                </c:pt>
                <c:pt idx="3">
                  <c:v>4.5051499783199063</c:v>
                </c:pt>
                <c:pt idx="4">
                  <c:v>3</c:v>
                </c:pt>
                <c:pt idx="5">
                  <c:v>1.3010299956639813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B9-4824-88FE-9457BBC5D7B9}"/>
            </c:ext>
          </c:extLst>
        </c:ser>
        <c:ser>
          <c:idx val="3"/>
          <c:order val="2"/>
          <c:tx>
            <c:v>carvacrol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'Figure 2 P. aeruginosa'!$H$69:$H$74</c:f>
                <c:numCache>
                  <c:formatCode>General</c:formatCode>
                  <c:ptCount val="6"/>
                  <c:pt idx="0">
                    <c:v>5.6949735607354057E-2</c:v>
                  </c:pt>
                  <c:pt idx="1">
                    <c:v>5.0882554067597965E-2</c:v>
                  </c:pt>
                  <c:pt idx="2">
                    <c:v>0.2840244175270264</c:v>
                  </c:pt>
                  <c:pt idx="3">
                    <c:v>0.14999999999999991</c:v>
                  </c:pt>
                  <c:pt idx="4">
                    <c:v>9.7239107226347737E-2</c:v>
                  </c:pt>
                  <c:pt idx="5">
                    <c:v>0.12778727915555005</c:v>
                  </c:pt>
                </c:numCache>
              </c:numRef>
            </c:plus>
            <c:minus>
              <c:numRef>
                <c:f>'Figure 2 P. aeruginosa'!$H$69:$H$74</c:f>
                <c:numCache>
                  <c:formatCode>General</c:formatCode>
                  <c:ptCount val="6"/>
                  <c:pt idx="0">
                    <c:v>5.6949735607354057E-2</c:v>
                  </c:pt>
                  <c:pt idx="1">
                    <c:v>5.0882554067597965E-2</c:v>
                  </c:pt>
                  <c:pt idx="2">
                    <c:v>0.2840244175270264</c:v>
                  </c:pt>
                  <c:pt idx="3">
                    <c:v>0.14999999999999991</c:v>
                  </c:pt>
                  <c:pt idx="4">
                    <c:v>9.7239107226347737E-2</c:v>
                  </c:pt>
                  <c:pt idx="5">
                    <c:v>0.12778727915555005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'[1]PAO1 T&amp;C'!$G$5:$G$10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'[1]PAO1 T&amp;C'!$U$15:$U$20</c:f>
              <c:numCache>
                <c:formatCode>General</c:formatCode>
                <c:ptCount val="6"/>
                <c:pt idx="0">
                  <c:v>6.3838153659804311</c:v>
                </c:pt>
                <c:pt idx="1">
                  <c:v>6.3729120029701063</c:v>
                </c:pt>
                <c:pt idx="2">
                  <c:v>6.3384564936046051</c:v>
                </c:pt>
                <c:pt idx="3">
                  <c:v>6.2922560713564764</c:v>
                </c:pt>
                <c:pt idx="4">
                  <c:v>6.3053513694466234</c:v>
                </c:pt>
                <c:pt idx="5">
                  <c:v>6.008600171761918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3B9-4824-88FE-9457BBC5D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185760"/>
        <c:axId val="379185368"/>
      </c:lineChart>
      <c:catAx>
        <c:axId val="37918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185368"/>
        <c:crosses val="autoZero"/>
        <c:auto val="1"/>
        <c:lblAlgn val="ctr"/>
        <c:lblOffset val="100"/>
        <c:noMultiLvlLbl val="0"/>
      </c:catAx>
      <c:valAx>
        <c:axId val="379185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918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2</xdr:row>
      <xdr:rowOff>28575</xdr:rowOff>
    </xdr:from>
    <xdr:to>
      <xdr:col>18</xdr:col>
      <xdr:colOff>333375</xdr:colOff>
      <xdr:row>16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228600</xdr:colOff>
      <xdr:row>43</xdr:row>
      <xdr:rowOff>171450</xdr:rowOff>
    </xdr:from>
    <xdr:to>
      <xdr:col>18</xdr:col>
      <xdr:colOff>57150</xdr:colOff>
      <xdr:row>60</xdr:row>
      <xdr:rowOff>166687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76</xdr:row>
      <xdr:rowOff>123825</xdr:rowOff>
    </xdr:from>
    <xdr:to>
      <xdr:col>18</xdr:col>
      <xdr:colOff>219075</xdr:colOff>
      <xdr:row>91</xdr:row>
      <xdr:rowOff>138113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514350</xdr:colOff>
      <xdr:row>3</xdr:row>
      <xdr:rowOff>28575</xdr:rowOff>
    </xdr:from>
    <xdr:to>
      <xdr:col>17</xdr:col>
      <xdr:colOff>209550</xdr:colOff>
      <xdr:row>17</xdr:row>
      <xdr:rowOff>104775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77</xdr:row>
      <xdr:rowOff>133350</xdr:rowOff>
    </xdr:from>
    <xdr:to>
      <xdr:col>17</xdr:col>
      <xdr:colOff>333375</xdr:colOff>
      <xdr:row>92</xdr:row>
      <xdr:rowOff>19050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47625</xdr:colOff>
      <xdr:row>45</xdr:row>
      <xdr:rowOff>47625</xdr:rowOff>
    </xdr:from>
    <xdr:to>
      <xdr:col>17</xdr:col>
      <xdr:colOff>438150</xdr:colOff>
      <xdr:row>60</xdr:row>
      <xdr:rowOff>147637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79z786/Desktop/papers/essential%20oils%20Paper/all%20kill%20curves.%20p1%20stap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ortho eugenol"/>
      <sheetName val="_xltb_storage_"/>
      <sheetName val="pao1 eug.s"/>
      <sheetName val="PAO1 T&amp;C"/>
      <sheetName val="2-allylthymol"/>
      <sheetName val="thymol"/>
      <sheetName val="carvacrol"/>
      <sheetName val="2-allyl carvacrol"/>
      <sheetName val="Carvacrols"/>
      <sheetName val="thymol and dmso controls"/>
      <sheetName val="eugenol"/>
      <sheetName val="Guaiacol"/>
      <sheetName val="thymols"/>
      <sheetName val="Eugenols"/>
      <sheetName val="PAO1 eug"/>
      <sheetName val="pao1 thymol"/>
      <sheetName val="carvs"/>
    </sheetNames>
    <sheetDataSet>
      <sheetData sheetId="0">
        <row r="7">
          <cell r="E7">
            <v>0</v>
          </cell>
          <cell r="G7">
            <v>6.4099331233312942</v>
          </cell>
        </row>
        <row r="8">
          <cell r="E8">
            <v>1</v>
          </cell>
          <cell r="G8">
            <v>6.2741578492636796</v>
          </cell>
        </row>
        <row r="9">
          <cell r="E9">
            <v>2</v>
          </cell>
          <cell r="G9">
            <v>5.1461280356782382</v>
          </cell>
        </row>
        <row r="10">
          <cell r="E10">
            <v>3</v>
          </cell>
          <cell r="G10">
            <v>3.3424226808222062</v>
          </cell>
        </row>
        <row r="11">
          <cell r="E11">
            <v>4</v>
          </cell>
          <cell r="G11">
            <v>2.8450980400142569</v>
          </cell>
        </row>
        <row r="12">
          <cell r="E12">
            <v>5</v>
          </cell>
          <cell r="G12">
            <v>1.3010299956639813</v>
          </cell>
        </row>
        <row r="17">
          <cell r="J17">
            <v>6.4313637641589869</v>
          </cell>
        </row>
        <row r="18">
          <cell r="J18">
            <v>6.3222192947339195</v>
          </cell>
        </row>
        <row r="19">
          <cell r="J19">
            <v>6.4623979978989565</v>
          </cell>
        </row>
        <row r="20">
          <cell r="J20">
            <v>6.4771212547196626</v>
          </cell>
        </row>
        <row r="21">
          <cell r="J21">
            <v>6.3222192947339195</v>
          </cell>
        </row>
        <row r="22">
          <cell r="J22">
            <v>5.4313637641589869</v>
          </cell>
        </row>
        <row r="27">
          <cell r="I27">
            <v>6.503790683057181</v>
          </cell>
        </row>
        <row r="28">
          <cell r="I28">
            <v>6.4771212547196626</v>
          </cell>
        </row>
        <row r="29">
          <cell r="I29">
            <v>6.4623979978989565</v>
          </cell>
        </row>
        <row r="30">
          <cell r="I30">
            <v>6.453318340047038</v>
          </cell>
        </row>
        <row r="31">
          <cell r="I31">
            <v>6.4082399653118491</v>
          </cell>
        </row>
        <row r="32">
          <cell r="I32">
            <v>6.47567118832443</v>
          </cell>
        </row>
        <row r="39">
          <cell r="D39">
            <v>0</v>
          </cell>
          <cell r="I39">
            <v>6.4871383754771861</v>
          </cell>
        </row>
        <row r="40">
          <cell r="D40">
            <v>1</v>
          </cell>
          <cell r="I40">
            <v>6.493458050995188</v>
          </cell>
        </row>
        <row r="41">
          <cell r="D41">
            <v>2</v>
          </cell>
          <cell r="I41">
            <v>6.1760912590556813</v>
          </cell>
        </row>
        <row r="42">
          <cell r="D42">
            <v>3</v>
          </cell>
          <cell r="I42">
            <v>3.3010299956639813</v>
          </cell>
        </row>
        <row r="43">
          <cell r="D43">
            <v>4</v>
          </cell>
          <cell r="I43">
            <v>1.4771212547196624</v>
          </cell>
        </row>
        <row r="44">
          <cell r="D44">
            <v>5</v>
          </cell>
          <cell r="I44">
            <v>1.3010299956639813</v>
          </cell>
        </row>
        <row r="48">
          <cell r="I48">
            <v>6.4828735836087539</v>
          </cell>
        </row>
        <row r="49">
          <cell r="I49">
            <v>6.5132176000679394</v>
          </cell>
        </row>
        <row r="50">
          <cell r="I50">
            <v>6.419955748489758</v>
          </cell>
        </row>
        <row r="51">
          <cell r="I51">
            <v>6.1673173347481764</v>
          </cell>
        </row>
        <row r="52">
          <cell r="I52">
            <v>5.6901960800285138</v>
          </cell>
        </row>
        <row r="53">
          <cell r="I53">
            <v>4.4771212547196626</v>
          </cell>
        </row>
        <row r="58">
          <cell r="I58">
            <v>6.4727564493172123</v>
          </cell>
        </row>
        <row r="59">
          <cell r="I59">
            <v>6.4842998393467859</v>
          </cell>
        </row>
        <row r="60">
          <cell r="I60">
            <v>6.4608978427565482</v>
          </cell>
        </row>
        <row r="61">
          <cell r="I61">
            <v>6.4885507165004439</v>
          </cell>
        </row>
        <row r="62">
          <cell r="I62">
            <v>6.4487063199050798</v>
          </cell>
        </row>
        <row r="63">
          <cell r="I63">
            <v>6.47567118832443</v>
          </cell>
        </row>
      </sheetData>
      <sheetData sheetId="1">
        <row r="19">
          <cell r="G19">
            <v>0</v>
          </cell>
          <cell r="K19">
            <v>6.2966651902615309</v>
          </cell>
          <cell r="O19">
            <v>6.426511261364575</v>
          </cell>
          <cell r="Q19">
            <v>6.3541084391474012</v>
          </cell>
          <cell r="S19">
            <v>6.4727564493172123</v>
          </cell>
        </row>
        <row r="20">
          <cell r="G20">
            <v>1</v>
          </cell>
          <cell r="K20">
            <v>6.143014800254095</v>
          </cell>
          <cell r="O20">
            <v>6.2988530764097064</v>
          </cell>
          <cell r="Q20">
            <v>6.3364597338485291</v>
          </cell>
          <cell r="S20">
            <v>6.4842998393467859</v>
          </cell>
        </row>
        <row r="21">
          <cell r="G21">
            <v>2</v>
          </cell>
          <cell r="K21">
            <v>6.0791812460476251</v>
          </cell>
          <cell r="O21">
            <v>6.143014800254095</v>
          </cell>
          <cell r="Q21">
            <v>6.3729120029701063</v>
          </cell>
          <cell r="S21">
            <v>6.4608978427565482</v>
          </cell>
        </row>
        <row r="22">
          <cell r="G22">
            <v>3</v>
          </cell>
          <cell r="K22">
            <v>5.9030899869919438</v>
          </cell>
          <cell r="O22">
            <v>5.7708520116421438</v>
          </cell>
          <cell r="Q22">
            <v>6.344392273685111</v>
          </cell>
          <cell r="S22">
            <v>6.4885507165004439</v>
          </cell>
        </row>
        <row r="23">
          <cell r="G23">
            <v>4</v>
          </cell>
          <cell r="K23">
            <v>2.9030899869919438</v>
          </cell>
          <cell r="O23">
            <v>1.3010299956639813</v>
          </cell>
          <cell r="Q23">
            <v>6.344392273685111</v>
          </cell>
          <cell r="S23">
            <v>6.4487063199050798</v>
          </cell>
        </row>
        <row r="24">
          <cell r="G24">
            <v>5</v>
          </cell>
          <cell r="K24">
            <v>1.3010299956639813</v>
          </cell>
          <cell r="O24">
            <v>1.3010299956639813</v>
          </cell>
          <cell r="Q24">
            <v>6.3242824552976931</v>
          </cell>
          <cell r="S24">
            <v>6.47567118832443</v>
          </cell>
        </row>
      </sheetData>
      <sheetData sheetId="2"/>
      <sheetData sheetId="3">
        <row r="4">
          <cell r="M4">
            <v>6.4842998393467859</v>
          </cell>
        </row>
        <row r="5">
          <cell r="I5">
            <v>6.3765769570565123</v>
          </cell>
          <cell r="M5">
            <v>6.4871383754771861</v>
          </cell>
        </row>
        <row r="6">
          <cell r="I6">
            <v>6.2504200023088936</v>
          </cell>
          <cell r="M6">
            <v>6.4471580313422194</v>
          </cell>
        </row>
        <row r="7">
          <cell r="I7">
            <v>5.5051499783199063</v>
          </cell>
          <cell r="M7">
            <v>6.4393326938302629</v>
          </cell>
        </row>
        <row r="8">
          <cell r="I8">
            <v>4.3802112417116064</v>
          </cell>
          <cell r="M8">
            <v>6.4913616938342731</v>
          </cell>
        </row>
        <row r="9">
          <cell r="I9">
            <v>3.255272505103306</v>
          </cell>
          <cell r="M9">
            <v>6.4116197059632301</v>
          </cell>
        </row>
        <row r="10">
          <cell r="I10">
            <v>1.3010299956639813</v>
          </cell>
        </row>
        <row r="15">
          <cell r="I15">
            <v>6.4082399653118491</v>
          </cell>
        </row>
        <row r="16">
          <cell r="I16">
            <v>6.3692158574101425</v>
          </cell>
        </row>
        <row r="17">
          <cell r="I17">
            <v>6.3096301674258983</v>
          </cell>
        </row>
        <row r="18">
          <cell r="I18">
            <v>5.982271233039568</v>
          </cell>
        </row>
        <row r="19">
          <cell r="I19">
            <v>5.6020599913279625</v>
          </cell>
        </row>
        <row r="20">
          <cell r="I20">
            <v>4.3010299956639813</v>
          </cell>
        </row>
        <row r="25">
          <cell r="I25">
            <v>6.4082399653118491</v>
          </cell>
        </row>
        <row r="26">
          <cell r="I26">
            <v>6.3692158574101425</v>
          </cell>
        </row>
        <row r="27">
          <cell r="I27">
            <v>6.3096301674258983</v>
          </cell>
        </row>
        <row r="28">
          <cell r="I28">
            <v>6.3502480183341632</v>
          </cell>
        </row>
        <row r="29">
          <cell r="I29">
            <v>6.3384564936046051</v>
          </cell>
        </row>
        <row r="30">
          <cell r="I30">
            <v>6.3096301674258983</v>
          </cell>
        </row>
      </sheetData>
      <sheetData sheetId="4">
        <row r="5">
          <cell r="G5">
            <v>0</v>
          </cell>
          <cell r="K5">
            <v>6.394451680826216</v>
          </cell>
        </row>
        <row r="6">
          <cell r="G6">
            <v>1</v>
          </cell>
          <cell r="K6">
            <v>6.4082399653118491</v>
          </cell>
        </row>
        <row r="7">
          <cell r="G7">
            <v>2</v>
          </cell>
          <cell r="K7">
            <v>6.3765769570565123</v>
          </cell>
        </row>
        <row r="8">
          <cell r="G8">
            <v>3</v>
          </cell>
          <cell r="K8">
            <v>6.3838153659804311</v>
          </cell>
        </row>
        <row r="9">
          <cell r="G9">
            <v>4</v>
          </cell>
          <cell r="K9">
            <v>6.3909351071033793</v>
          </cell>
        </row>
        <row r="10">
          <cell r="G10">
            <v>5</v>
          </cell>
          <cell r="K10">
            <v>6.3802112417116064</v>
          </cell>
        </row>
        <row r="15">
          <cell r="P15">
            <v>6.3838153659804311</v>
          </cell>
          <cell r="U15">
            <v>6.3838153659804311</v>
          </cell>
        </row>
        <row r="16">
          <cell r="P16">
            <v>6.1522883443830567</v>
          </cell>
          <cell r="U16">
            <v>6.3729120029701063</v>
          </cell>
        </row>
        <row r="17">
          <cell r="P17">
            <v>5.8808135922807914</v>
          </cell>
          <cell r="U17">
            <v>6.3384564936046051</v>
          </cell>
        </row>
        <row r="18">
          <cell r="P18">
            <v>4.5051499783199063</v>
          </cell>
          <cell r="U18">
            <v>6.2922560713564764</v>
          </cell>
        </row>
        <row r="19">
          <cell r="P19">
            <v>3</v>
          </cell>
          <cell r="U19">
            <v>6.3053513694466234</v>
          </cell>
        </row>
        <row r="20">
          <cell r="P20">
            <v>1.3010299956639813</v>
          </cell>
          <cell r="U20">
            <v>6.008600171761918</v>
          </cell>
        </row>
        <row r="27">
          <cell r="B27">
            <v>0</v>
          </cell>
          <cell r="F27">
            <v>6.3654879848908994</v>
          </cell>
          <cell r="K27">
            <v>6.4116197059632301</v>
          </cell>
        </row>
        <row r="28">
          <cell r="B28">
            <v>1</v>
          </cell>
          <cell r="F28">
            <v>6.2600713879850751</v>
          </cell>
          <cell r="K28">
            <v>6.3729120029701063</v>
          </cell>
        </row>
        <row r="29">
          <cell r="B29">
            <v>2</v>
          </cell>
          <cell r="F29">
            <v>6.1271047983648073</v>
          </cell>
          <cell r="K29">
            <v>6.3838153659804311</v>
          </cell>
        </row>
        <row r="30">
          <cell r="B30">
            <v>3</v>
          </cell>
          <cell r="F30">
            <v>6.008600171761918</v>
          </cell>
          <cell r="K30">
            <v>6.3384564936046051</v>
          </cell>
        </row>
        <row r="31">
          <cell r="B31">
            <v>4</v>
          </cell>
          <cell r="F31">
            <v>4.4471580313422194</v>
          </cell>
          <cell r="K31">
            <v>6.0492180226701819</v>
          </cell>
        </row>
        <row r="32">
          <cell r="B32">
            <v>5</v>
          </cell>
          <cell r="F32">
            <v>1.3010299956639813</v>
          </cell>
          <cell r="K32">
            <v>5.1818435879447726</v>
          </cell>
        </row>
      </sheetData>
      <sheetData sheetId="5"/>
      <sheetData sheetId="6" refreshError="1"/>
      <sheetData sheetId="7"/>
      <sheetData sheetId="8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21"/>
  <sheetViews>
    <sheetView workbookViewId="0">
      <selection activeCell="C2" sqref="C2"/>
    </sheetView>
  </sheetViews>
  <sheetFormatPr defaultRowHeight="15" x14ac:dyDescent="0.25"/>
  <cols>
    <col min="3" max="3" width="28" customWidth="1"/>
    <col min="4" max="4" width="22.42578125" customWidth="1"/>
    <col min="5" max="5" width="20.7109375" customWidth="1"/>
    <col min="8" max="8" width="28.5703125" customWidth="1"/>
    <col min="9" max="9" width="12.85546875" customWidth="1"/>
    <col min="10" max="10" width="11" customWidth="1"/>
  </cols>
  <sheetData>
    <row r="2" spans="3:12" ht="15.75" thickBot="1" x14ac:dyDescent="0.3"/>
    <row r="3" spans="3:12" ht="16.5" thickBot="1" x14ac:dyDescent="0.3">
      <c r="C3" s="4"/>
      <c r="D3" s="107" t="s">
        <v>21</v>
      </c>
      <c r="E3" s="107"/>
      <c r="F3" s="6"/>
      <c r="I3" s="106" t="s">
        <v>42</v>
      </c>
      <c r="J3" s="106"/>
      <c r="K3" s="106"/>
    </row>
    <row r="4" spans="3:12" ht="21" customHeight="1" thickBot="1" x14ac:dyDescent="0.3">
      <c r="C4" s="7" t="s">
        <v>22</v>
      </c>
      <c r="D4" s="8" t="s">
        <v>23</v>
      </c>
      <c r="E4" s="108" t="s">
        <v>24</v>
      </c>
      <c r="F4" s="108"/>
      <c r="H4" t="s">
        <v>22</v>
      </c>
      <c r="I4" t="s">
        <v>43</v>
      </c>
      <c r="J4" t="s">
        <v>44</v>
      </c>
      <c r="K4" t="s">
        <v>5</v>
      </c>
      <c r="L4" t="s">
        <v>45</v>
      </c>
    </row>
    <row r="5" spans="3:12" ht="15.75" customHeight="1" x14ac:dyDescent="0.25">
      <c r="C5" s="9" t="s">
        <v>25</v>
      </c>
      <c r="D5" s="10">
        <v>2.5</v>
      </c>
      <c r="E5" s="109">
        <v>3.9</v>
      </c>
      <c r="F5" s="109"/>
      <c r="H5" s="9" t="s">
        <v>25</v>
      </c>
      <c r="I5" s="10">
        <v>2.5</v>
      </c>
      <c r="J5">
        <v>2.5</v>
      </c>
      <c r="K5">
        <v>1.25</v>
      </c>
      <c r="L5">
        <f>TTEST(I5:K5,I6:K6,2,3)</f>
        <v>4.1132337369418619E-2</v>
      </c>
    </row>
    <row r="6" spans="3:12" ht="15.75" customHeight="1" x14ac:dyDescent="0.25">
      <c r="C6" s="9" t="s">
        <v>26</v>
      </c>
      <c r="D6" s="10">
        <v>0.12</v>
      </c>
      <c r="E6" s="103">
        <v>0.25</v>
      </c>
      <c r="F6" s="103"/>
      <c r="H6" s="9" t="s">
        <v>26</v>
      </c>
      <c r="I6" s="10">
        <v>0.12</v>
      </c>
      <c r="J6">
        <v>0.06</v>
      </c>
      <c r="K6">
        <v>0.12</v>
      </c>
    </row>
    <row r="7" spans="3:12" ht="15.75" customHeight="1" x14ac:dyDescent="0.25">
      <c r="C7" s="9" t="s">
        <v>27</v>
      </c>
      <c r="D7" s="10">
        <v>0.12</v>
      </c>
      <c r="E7" s="103">
        <v>0.97</v>
      </c>
      <c r="F7" s="103"/>
      <c r="H7" s="9" t="s">
        <v>30</v>
      </c>
      <c r="I7" s="10">
        <v>2.5</v>
      </c>
      <c r="J7" s="10">
        <v>2.5</v>
      </c>
      <c r="K7" s="10">
        <v>2.5</v>
      </c>
      <c r="L7">
        <f t="shared" ref="L7:L9" si="0">TTEST(I7:K7,I8:K8,2,3)</f>
        <v>2.9207740674126856E-4</v>
      </c>
    </row>
    <row r="8" spans="3:12" ht="15.75" customHeight="1" x14ac:dyDescent="0.25">
      <c r="C8" s="9" t="s">
        <v>28</v>
      </c>
      <c r="D8" s="10">
        <v>15</v>
      </c>
      <c r="E8" s="103">
        <v>31.2</v>
      </c>
      <c r="F8" s="103"/>
      <c r="H8" s="9" t="s">
        <v>31</v>
      </c>
      <c r="I8" s="10">
        <v>0.12</v>
      </c>
      <c r="J8" s="10">
        <v>0.24</v>
      </c>
      <c r="K8" s="10">
        <v>0.12</v>
      </c>
    </row>
    <row r="9" spans="3:12" ht="15.75" customHeight="1" x14ac:dyDescent="0.25">
      <c r="C9" s="9" t="s">
        <v>29</v>
      </c>
      <c r="D9" s="10">
        <v>7.8</v>
      </c>
      <c r="E9" s="103">
        <v>15.62</v>
      </c>
      <c r="F9" s="103"/>
      <c r="H9" s="9" t="s">
        <v>35</v>
      </c>
      <c r="I9" s="10">
        <v>15</v>
      </c>
      <c r="J9" s="10">
        <v>7.8</v>
      </c>
      <c r="K9" s="10">
        <v>15</v>
      </c>
      <c r="L9">
        <f t="shared" si="0"/>
        <v>1.6244735238165865E-2</v>
      </c>
    </row>
    <row r="10" spans="3:12" ht="15.75" customHeight="1" x14ac:dyDescent="0.25">
      <c r="C10" s="9" t="s">
        <v>30</v>
      </c>
      <c r="D10" s="10">
        <v>2.5</v>
      </c>
      <c r="E10" s="103">
        <v>3.9</v>
      </c>
      <c r="F10" s="103"/>
      <c r="H10" s="9" t="s">
        <v>37</v>
      </c>
      <c r="I10" s="10">
        <v>31.2</v>
      </c>
      <c r="J10" s="10">
        <v>31.2</v>
      </c>
      <c r="K10" s="10">
        <v>31.2</v>
      </c>
    </row>
    <row r="11" spans="3:12" ht="15.75" customHeight="1" x14ac:dyDescent="0.25">
      <c r="C11" s="9" t="s">
        <v>31</v>
      </c>
      <c r="D11" s="10">
        <v>0.12</v>
      </c>
      <c r="E11" s="103">
        <v>0.25</v>
      </c>
      <c r="F11" s="103"/>
    </row>
    <row r="12" spans="3:12" ht="15.75" customHeight="1" x14ac:dyDescent="0.25">
      <c r="C12" s="9" t="s">
        <v>32</v>
      </c>
      <c r="D12" s="10">
        <v>0.12</v>
      </c>
      <c r="E12" s="103">
        <v>0.97</v>
      </c>
      <c r="F12" s="103"/>
    </row>
    <row r="13" spans="3:12" ht="15.75" customHeight="1" x14ac:dyDescent="0.25">
      <c r="C13" s="9" t="s">
        <v>33</v>
      </c>
      <c r="D13" s="10">
        <v>3.9</v>
      </c>
      <c r="E13" s="103">
        <v>31.2</v>
      </c>
      <c r="F13" s="103"/>
      <c r="I13" s="106" t="s">
        <v>46</v>
      </c>
      <c r="J13" s="106"/>
      <c r="K13" s="106"/>
    </row>
    <row r="14" spans="3:12" ht="15.75" customHeight="1" x14ac:dyDescent="0.25">
      <c r="C14" s="9" t="s">
        <v>34</v>
      </c>
      <c r="D14" s="10">
        <v>7.8</v>
      </c>
      <c r="E14" s="103">
        <v>15.62</v>
      </c>
      <c r="F14" s="103"/>
      <c r="H14" t="s">
        <v>22</v>
      </c>
      <c r="I14" s="16" t="s">
        <v>43</v>
      </c>
      <c r="J14" s="16" t="s">
        <v>44</v>
      </c>
      <c r="K14" s="16" t="s">
        <v>5</v>
      </c>
      <c r="L14" t="s">
        <v>45</v>
      </c>
    </row>
    <row r="15" spans="3:12" ht="15.75" customHeight="1" x14ac:dyDescent="0.25">
      <c r="C15" s="9" t="s">
        <v>35</v>
      </c>
      <c r="D15" s="10">
        <v>15</v>
      </c>
      <c r="E15" s="103">
        <v>31.2</v>
      </c>
      <c r="F15" s="103"/>
      <c r="H15" s="9" t="s">
        <v>25</v>
      </c>
      <c r="I15" s="15">
        <v>3.9</v>
      </c>
      <c r="J15" s="15">
        <v>6</v>
      </c>
      <c r="K15" s="15">
        <v>3.9</v>
      </c>
      <c r="L15">
        <f>TTEST(I15:K15,I16:K16,2,3)</f>
        <v>2.4930794876819883E-2</v>
      </c>
    </row>
    <row r="16" spans="3:12" ht="15.75" customHeight="1" x14ac:dyDescent="0.25">
      <c r="C16" s="9" t="s">
        <v>36</v>
      </c>
      <c r="D16" s="10">
        <v>7.8</v>
      </c>
      <c r="E16" s="103">
        <v>7.8</v>
      </c>
      <c r="F16" s="103"/>
      <c r="H16" s="9" t="s">
        <v>26</v>
      </c>
      <c r="I16" s="14">
        <v>0.25</v>
      </c>
      <c r="J16" s="14">
        <v>0.25</v>
      </c>
      <c r="K16" s="14">
        <v>0.25</v>
      </c>
    </row>
    <row r="17" spans="3:12" ht="15.75" customHeight="1" x14ac:dyDescent="0.25">
      <c r="C17" s="9" t="s">
        <v>37</v>
      </c>
      <c r="D17" s="10">
        <v>31.2</v>
      </c>
      <c r="E17" s="103">
        <v>31.2</v>
      </c>
      <c r="F17" s="103"/>
      <c r="H17" s="9" t="s">
        <v>30</v>
      </c>
      <c r="I17" s="14">
        <v>3.9</v>
      </c>
      <c r="J17" s="14">
        <v>3.9</v>
      </c>
      <c r="K17" s="14">
        <v>3.9</v>
      </c>
      <c r="L17">
        <f t="shared" ref="L17" si="1">TTEST(I17:K17,I18:K18,2,3)</f>
        <v>5.4545260257231408E-4</v>
      </c>
    </row>
    <row r="18" spans="3:12" ht="30.75" customHeight="1" x14ac:dyDescent="0.25">
      <c r="C18" s="9" t="s">
        <v>38</v>
      </c>
      <c r="D18" s="5">
        <v>7.8</v>
      </c>
      <c r="E18" s="104">
        <v>15.62</v>
      </c>
      <c r="F18" s="104"/>
      <c r="H18" s="9" t="s">
        <v>31</v>
      </c>
      <c r="I18" s="14">
        <v>0.25</v>
      </c>
      <c r="J18" s="14">
        <v>0.5</v>
      </c>
      <c r="K18" s="14">
        <v>0.25</v>
      </c>
    </row>
    <row r="19" spans="3:12" ht="15.75" customHeight="1" x14ac:dyDescent="0.25">
      <c r="C19" s="9" t="s">
        <v>39</v>
      </c>
      <c r="D19" s="10">
        <v>7.8</v>
      </c>
      <c r="E19" s="103">
        <v>7.8</v>
      </c>
      <c r="F19" s="103"/>
      <c r="H19" s="9" t="s">
        <v>35</v>
      </c>
      <c r="I19" s="14">
        <v>31.2</v>
      </c>
      <c r="J19" s="14">
        <v>31.2</v>
      </c>
      <c r="K19" s="14">
        <v>31.2</v>
      </c>
      <c r="L19">
        <f t="shared" ref="L19" si="2">TTEST(I19:K19,I20:K20,2,3)</f>
        <v>0.42264973081037416</v>
      </c>
    </row>
    <row r="20" spans="3:12" ht="15.75" x14ac:dyDescent="0.25">
      <c r="C20" s="9" t="s">
        <v>40</v>
      </c>
      <c r="D20" s="5">
        <v>15.62</v>
      </c>
      <c r="E20" s="104">
        <v>15.62</v>
      </c>
      <c r="F20" s="104"/>
      <c r="H20" s="9" t="s">
        <v>37</v>
      </c>
      <c r="I20" s="14">
        <v>31.2</v>
      </c>
      <c r="J20" s="14">
        <v>62.5</v>
      </c>
      <c r="K20" s="14">
        <v>31.2</v>
      </c>
    </row>
    <row r="21" spans="3:12" ht="32.25" thickBot="1" x14ac:dyDescent="0.3">
      <c r="C21" s="11" t="s">
        <v>41</v>
      </c>
      <c r="D21" s="12">
        <v>62.5</v>
      </c>
      <c r="E21" s="105">
        <v>125</v>
      </c>
      <c r="F21" s="105"/>
    </row>
  </sheetData>
  <mergeCells count="21">
    <mergeCell ref="E20:F20"/>
    <mergeCell ref="E21:F21"/>
    <mergeCell ref="I3:K3"/>
    <mergeCell ref="I13:K13"/>
    <mergeCell ref="E14:F14"/>
    <mergeCell ref="E15:F15"/>
    <mergeCell ref="E16:F16"/>
    <mergeCell ref="E17:F17"/>
    <mergeCell ref="E18:F18"/>
    <mergeCell ref="E19:F19"/>
    <mergeCell ref="D3:E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2"/>
  <sheetViews>
    <sheetView topLeftCell="A4" workbookViewId="0">
      <selection activeCell="J8" sqref="J8"/>
    </sheetView>
  </sheetViews>
  <sheetFormatPr defaultRowHeight="15" x14ac:dyDescent="0.25"/>
  <cols>
    <col min="2" max="2" width="19.85546875" customWidth="1"/>
    <col min="5" max="5" width="18.5703125" customWidth="1"/>
    <col min="6" max="6" width="18.42578125" customWidth="1"/>
    <col min="7" max="7" width="19.85546875" customWidth="1"/>
    <col min="8" max="8" width="6.140625" customWidth="1"/>
    <col min="9" max="9" width="21.28515625" customWidth="1"/>
    <col min="10" max="10" width="22" customWidth="1"/>
  </cols>
  <sheetData>
    <row r="3" spans="2:11" ht="15.75" thickBot="1" x14ac:dyDescent="0.3"/>
    <row r="4" spans="2:11" ht="16.5" thickBot="1" x14ac:dyDescent="0.3">
      <c r="B4" s="7"/>
      <c r="C4" s="110" t="s">
        <v>117</v>
      </c>
      <c r="D4" s="110"/>
      <c r="E4" s="110"/>
      <c r="F4" s="108" t="s">
        <v>118</v>
      </c>
      <c r="G4" s="108"/>
    </row>
    <row r="5" spans="2:11" ht="18.75" customHeight="1" thickBot="1" x14ac:dyDescent="0.3">
      <c r="B5" s="11" t="s">
        <v>22</v>
      </c>
      <c r="C5" s="111" t="s">
        <v>119</v>
      </c>
      <c r="D5" s="111"/>
      <c r="E5" s="97" t="s">
        <v>120</v>
      </c>
      <c r="F5" s="97" t="s">
        <v>121</v>
      </c>
      <c r="G5" s="97" t="s">
        <v>122</v>
      </c>
    </row>
    <row r="6" spans="2:11" ht="15.75" customHeight="1" x14ac:dyDescent="0.25">
      <c r="B6" s="9" t="s">
        <v>50</v>
      </c>
      <c r="C6" s="5">
        <v>1.9</v>
      </c>
      <c r="D6" s="109">
        <v>7.8</v>
      </c>
      <c r="E6" s="109"/>
      <c r="F6" s="5">
        <v>1.2</v>
      </c>
      <c r="G6" s="10">
        <v>30</v>
      </c>
      <c r="J6" s="16"/>
    </row>
    <row r="7" spans="2:11" ht="15.75" x14ac:dyDescent="0.25">
      <c r="B7" s="9" t="s">
        <v>26</v>
      </c>
      <c r="C7" s="5">
        <v>5.0999999999999996</v>
      </c>
      <c r="D7" s="103">
        <v>7.8</v>
      </c>
      <c r="E7" s="103"/>
      <c r="F7" s="5">
        <v>5</v>
      </c>
      <c r="G7" s="10">
        <v>30</v>
      </c>
      <c r="J7" s="101"/>
    </row>
    <row r="8" spans="2:11" ht="15.75" customHeight="1" x14ac:dyDescent="0.25">
      <c r="B8" s="9" t="s">
        <v>52</v>
      </c>
      <c r="C8" s="5">
        <v>0.09</v>
      </c>
      <c r="D8" s="103">
        <v>1.7</v>
      </c>
      <c r="E8" s="103"/>
      <c r="F8" s="5">
        <v>0.37</v>
      </c>
      <c r="G8" s="10">
        <v>15.6</v>
      </c>
      <c r="J8" s="16"/>
    </row>
    <row r="9" spans="2:11" ht="15.75" x14ac:dyDescent="0.25">
      <c r="B9" s="9" t="s">
        <v>31</v>
      </c>
      <c r="C9" s="5">
        <v>5.0999999999999996</v>
      </c>
      <c r="D9" s="103">
        <v>1.7</v>
      </c>
      <c r="E9" s="103"/>
      <c r="F9" s="5">
        <v>5</v>
      </c>
      <c r="G9" s="10">
        <v>15.6</v>
      </c>
    </row>
    <row r="10" spans="2:11" ht="15.75" customHeight="1" x14ac:dyDescent="0.25">
      <c r="B10" s="9" t="s">
        <v>53</v>
      </c>
      <c r="C10" s="5">
        <v>5.2</v>
      </c>
      <c r="D10" s="103">
        <v>1.7</v>
      </c>
      <c r="E10" s="103"/>
      <c r="F10" s="5">
        <v>5.0999999999999996</v>
      </c>
      <c r="G10" s="10">
        <v>15.6</v>
      </c>
    </row>
    <row r="11" spans="2:11" ht="15.75" x14ac:dyDescent="0.25">
      <c r="B11" s="9" t="s">
        <v>36</v>
      </c>
      <c r="C11" s="5">
        <v>2.6</v>
      </c>
      <c r="D11" s="103">
        <v>1.7</v>
      </c>
      <c r="E11" s="103"/>
      <c r="F11" s="5">
        <v>2.1</v>
      </c>
      <c r="G11" s="10">
        <v>15.6</v>
      </c>
    </row>
    <row r="12" spans="2:11" ht="16.5" thickBot="1" x14ac:dyDescent="0.3">
      <c r="B12" s="11" t="s">
        <v>54</v>
      </c>
      <c r="C12" s="12">
        <v>0.13</v>
      </c>
      <c r="D12" s="113">
        <v>1.7</v>
      </c>
      <c r="E12" s="113"/>
      <c r="F12" s="12">
        <v>0.1</v>
      </c>
      <c r="G12" s="19">
        <v>15.6</v>
      </c>
    </row>
    <row r="15" spans="2:11" ht="15.75" customHeight="1" x14ac:dyDescent="0.25">
      <c r="C15" s="114" t="s">
        <v>117</v>
      </c>
      <c r="D15" s="114"/>
      <c r="E15" s="114"/>
      <c r="F15" s="115" t="s">
        <v>118</v>
      </c>
      <c r="G15" s="115"/>
      <c r="I15" s="102" t="s">
        <v>117</v>
      </c>
      <c r="J15" s="100" t="s">
        <v>118</v>
      </c>
      <c r="K15" s="100"/>
    </row>
    <row r="16" spans="2:11" x14ac:dyDescent="0.25">
      <c r="C16" s="112" t="s">
        <v>129</v>
      </c>
      <c r="D16" s="112"/>
      <c r="E16" s="112"/>
      <c r="F16" s="106" t="s">
        <v>129</v>
      </c>
      <c r="G16" s="106"/>
      <c r="I16" t="s">
        <v>123</v>
      </c>
      <c r="J16" t="s">
        <v>123</v>
      </c>
      <c r="K16" s="16"/>
    </row>
    <row r="17" spans="2:11" ht="15.75" x14ac:dyDescent="0.25">
      <c r="B17" s="98" t="s">
        <v>10</v>
      </c>
      <c r="D17">
        <v>6.41</v>
      </c>
      <c r="F17">
        <v>6.35</v>
      </c>
      <c r="I17" s="101"/>
      <c r="J17" s="16"/>
      <c r="K17" s="16"/>
    </row>
    <row r="18" spans="2:11" ht="15.75" x14ac:dyDescent="0.25">
      <c r="B18" s="98" t="s">
        <v>13</v>
      </c>
      <c r="D18">
        <v>4.49</v>
      </c>
      <c r="F18">
        <v>5.34</v>
      </c>
      <c r="I18" s="101">
        <f>6.41-4.49</f>
        <v>1.92</v>
      </c>
      <c r="J18" s="101">
        <f>6.53-F18</f>
        <v>1.1900000000000004</v>
      </c>
    </row>
    <row r="19" spans="2:11" x14ac:dyDescent="0.25">
      <c r="B19" t="s">
        <v>10</v>
      </c>
      <c r="D19">
        <v>6.45</v>
      </c>
      <c r="F19">
        <v>6.23</v>
      </c>
    </row>
    <row r="20" spans="2:11" ht="15.75" x14ac:dyDescent="0.25">
      <c r="B20" s="98" t="s">
        <v>14</v>
      </c>
      <c r="D20">
        <v>1.39</v>
      </c>
      <c r="F20">
        <v>1.26</v>
      </c>
      <c r="I20" s="101">
        <f>6.45-F20</f>
        <v>5.19</v>
      </c>
      <c r="J20" s="101">
        <f>6.23-F20</f>
        <v>4.9700000000000006</v>
      </c>
    </row>
    <row r="21" spans="2:11" x14ac:dyDescent="0.25">
      <c r="I21" s="101"/>
      <c r="J21" s="101"/>
    </row>
    <row r="22" spans="2:11" ht="15.75" x14ac:dyDescent="0.25">
      <c r="B22" s="98" t="s">
        <v>10</v>
      </c>
      <c r="D22">
        <v>6.48</v>
      </c>
      <c r="F22">
        <v>6.68</v>
      </c>
    </row>
    <row r="23" spans="2:11" ht="15.75" x14ac:dyDescent="0.25">
      <c r="B23" s="98" t="s">
        <v>124</v>
      </c>
      <c r="D23">
        <v>6.39</v>
      </c>
      <c r="F23">
        <v>6.31</v>
      </c>
      <c r="I23" s="101">
        <f>6.48-D23</f>
        <v>9.0000000000000746E-2</v>
      </c>
      <c r="J23" s="101">
        <f>6.68-F23</f>
        <v>0.37000000000000011</v>
      </c>
    </row>
    <row r="24" spans="2:11" ht="15.75" x14ac:dyDescent="0.25">
      <c r="B24" s="98" t="s">
        <v>10</v>
      </c>
      <c r="D24">
        <v>6.46</v>
      </c>
      <c r="F24">
        <v>6.27</v>
      </c>
      <c r="I24" s="101"/>
      <c r="J24" s="101"/>
    </row>
    <row r="25" spans="2:11" ht="15.75" x14ac:dyDescent="0.25">
      <c r="B25" s="98" t="s">
        <v>125</v>
      </c>
      <c r="D25">
        <v>1.33</v>
      </c>
      <c r="F25">
        <v>1.23</v>
      </c>
      <c r="I25" s="101">
        <f>6.46-1.33</f>
        <v>5.13</v>
      </c>
      <c r="J25" s="101">
        <f>6.27-F25</f>
        <v>5.0399999999999991</v>
      </c>
    </row>
    <row r="26" spans="2:11" x14ac:dyDescent="0.25">
      <c r="I26" s="101"/>
      <c r="J26" s="101"/>
    </row>
    <row r="27" spans="2:11" ht="15.75" x14ac:dyDescent="0.25">
      <c r="B27" s="98" t="s">
        <v>10</v>
      </c>
      <c r="D27">
        <v>6.45</v>
      </c>
      <c r="F27">
        <v>6.51</v>
      </c>
    </row>
    <row r="28" spans="2:11" ht="15.75" x14ac:dyDescent="0.25">
      <c r="B28" s="98" t="s">
        <v>126</v>
      </c>
      <c r="D28" s="1">
        <v>1.2636766652213272</v>
      </c>
      <c r="F28">
        <v>1.38</v>
      </c>
      <c r="I28" s="101">
        <f>6.45-D28</f>
        <v>5.186323334778673</v>
      </c>
      <c r="J28" s="101">
        <f>6.51-F28</f>
        <v>5.13</v>
      </c>
    </row>
    <row r="29" spans="2:11" ht="15.75" x14ac:dyDescent="0.25">
      <c r="B29" s="98" t="s">
        <v>10</v>
      </c>
      <c r="D29">
        <v>5.54</v>
      </c>
      <c r="F29">
        <v>6.51</v>
      </c>
      <c r="I29" s="101"/>
      <c r="J29" s="101"/>
    </row>
    <row r="30" spans="2:11" ht="15.75" x14ac:dyDescent="0.25">
      <c r="B30" s="98" t="s">
        <v>127</v>
      </c>
      <c r="D30">
        <v>2.9</v>
      </c>
      <c r="F30">
        <v>4.37</v>
      </c>
      <c r="I30" s="99">
        <f>5.54-D30</f>
        <v>2.64</v>
      </c>
      <c r="J30" s="99">
        <f>6.51-F30</f>
        <v>2.1399999999999997</v>
      </c>
    </row>
    <row r="31" spans="2:11" ht="15.75" x14ac:dyDescent="0.25">
      <c r="B31" s="98" t="s">
        <v>10</v>
      </c>
      <c r="D31">
        <v>6.23</v>
      </c>
      <c r="F31">
        <v>6.41</v>
      </c>
    </row>
    <row r="32" spans="2:11" ht="15.75" x14ac:dyDescent="0.25">
      <c r="B32" s="98" t="s">
        <v>128</v>
      </c>
      <c r="D32">
        <v>6.19</v>
      </c>
      <c r="F32">
        <v>6.31</v>
      </c>
      <c r="I32">
        <f>6.32-D32</f>
        <v>0.12999999999999989</v>
      </c>
      <c r="J32">
        <f>6.41-F32</f>
        <v>0.10000000000000053</v>
      </c>
    </row>
  </sheetData>
  <mergeCells count="14">
    <mergeCell ref="C16:E16"/>
    <mergeCell ref="F16:G16"/>
    <mergeCell ref="D9:E9"/>
    <mergeCell ref="D10:E10"/>
    <mergeCell ref="D11:E11"/>
    <mergeCell ref="D12:E12"/>
    <mergeCell ref="C15:E15"/>
    <mergeCell ref="F15:G15"/>
    <mergeCell ref="D8:E8"/>
    <mergeCell ref="C4:E4"/>
    <mergeCell ref="F4:G4"/>
    <mergeCell ref="C5:D5"/>
    <mergeCell ref="D6:E6"/>
    <mergeCell ref="D7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20"/>
  <sheetViews>
    <sheetView workbookViewId="0">
      <selection activeCell="C19" sqref="C19"/>
    </sheetView>
  </sheetViews>
  <sheetFormatPr defaultRowHeight="15" x14ac:dyDescent="0.25"/>
  <cols>
    <col min="3" max="3" width="34.140625" customWidth="1"/>
    <col min="4" max="4" width="14.85546875" customWidth="1"/>
    <col min="5" max="5" width="19.28515625" customWidth="1"/>
    <col min="6" max="6" width="17.7109375" customWidth="1"/>
    <col min="8" max="8" width="19.5703125" customWidth="1"/>
    <col min="9" max="9" width="10.7109375" customWidth="1"/>
  </cols>
  <sheetData>
    <row r="2" spans="3:12" ht="15.75" thickBot="1" x14ac:dyDescent="0.3"/>
    <row r="3" spans="3:12" ht="16.5" thickBot="1" x14ac:dyDescent="0.3">
      <c r="C3" s="17"/>
      <c r="D3" s="116" t="s">
        <v>47</v>
      </c>
      <c r="E3" s="116"/>
      <c r="F3" s="116"/>
      <c r="I3" s="106" t="s">
        <v>42</v>
      </c>
      <c r="J3" s="106"/>
      <c r="K3" s="106"/>
    </row>
    <row r="4" spans="3:12" ht="16.5" customHeight="1" thickBot="1" x14ac:dyDescent="0.3">
      <c r="C4" s="20" t="s">
        <v>22</v>
      </c>
      <c r="D4" s="20"/>
      <c r="E4" s="18" t="s">
        <v>48</v>
      </c>
      <c r="F4" s="18" t="s">
        <v>49</v>
      </c>
      <c r="H4" t="s">
        <v>22</v>
      </c>
      <c r="I4" t="s">
        <v>43</v>
      </c>
      <c r="J4" t="s">
        <v>44</v>
      </c>
      <c r="K4" t="s">
        <v>5</v>
      </c>
      <c r="L4" t="s">
        <v>45</v>
      </c>
    </row>
    <row r="5" spans="3:12" ht="15.75" x14ac:dyDescent="0.25">
      <c r="C5" s="13" t="s">
        <v>50</v>
      </c>
      <c r="D5" s="13"/>
      <c r="E5" s="10">
        <v>3.9</v>
      </c>
      <c r="F5" s="10">
        <v>15</v>
      </c>
      <c r="H5" s="9" t="s">
        <v>25</v>
      </c>
      <c r="I5" s="10">
        <v>3.9</v>
      </c>
      <c r="J5" s="10">
        <v>3.9</v>
      </c>
      <c r="K5" s="10">
        <v>6</v>
      </c>
      <c r="L5">
        <f>TTEST(I5:K5,I6:K6,2,3)</f>
        <v>2.1919244446313255E-2</v>
      </c>
    </row>
    <row r="6" spans="3:12" ht="15.75" x14ac:dyDescent="0.25">
      <c r="C6" s="14" t="s">
        <v>26</v>
      </c>
      <c r="D6" s="14"/>
      <c r="E6" s="10">
        <v>9.25</v>
      </c>
      <c r="F6" s="10">
        <v>31.25</v>
      </c>
      <c r="H6" s="9" t="s">
        <v>26</v>
      </c>
      <c r="I6" s="10">
        <v>9.25</v>
      </c>
      <c r="J6" s="10">
        <v>9.25</v>
      </c>
      <c r="K6" s="10">
        <v>9.25</v>
      </c>
    </row>
    <row r="7" spans="3:12" ht="15.75" x14ac:dyDescent="0.25">
      <c r="C7" s="14" t="s">
        <v>27</v>
      </c>
      <c r="D7" s="14"/>
      <c r="E7" s="10">
        <v>6.5</v>
      </c>
      <c r="F7" s="10">
        <v>13</v>
      </c>
      <c r="H7" s="9" t="s">
        <v>30</v>
      </c>
      <c r="I7" s="10">
        <v>1.95</v>
      </c>
      <c r="J7" s="10">
        <v>3.9</v>
      </c>
      <c r="K7" s="10">
        <v>1.95</v>
      </c>
      <c r="L7">
        <f t="shared" ref="L7:L9" si="0">TTEST(I7:K7,I8:K8,2,3)</f>
        <v>9.4191871926001362E-3</v>
      </c>
    </row>
    <row r="8" spans="3:12" ht="15.75" x14ac:dyDescent="0.25">
      <c r="C8" s="14" t="s">
        <v>51</v>
      </c>
      <c r="D8" s="14"/>
      <c r="E8" s="10">
        <v>31.25</v>
      </c>
      <c r="F8" s="10">
        <v>62.5</v>
      </c>
      <c r="H8" s="9" t="s">
        <v>31</v>
      </c>
      <c r="I8" s="10">
        <v>9.25</v>
      </c>
      <c r="J8" s="10">
        <v>9.25</v>
      </c>
      <c r="K8" s="10">
        <v>9.25</v>
      </c>
    </row>
    <row r="9" spans="3:12" ht="15.75" x14ac:dyDescent="0.25">
      <c r="C9" s="14" t="s">
        <v>52</v>
      </c>
      <c r="D9" s="14"/>
      <c r="E9" s="10">
        <v>1.95</v>
      </c>
      <c r="F9" s="10">
        <v>7.5</v>
      </c>
      <c r="H9" s="9" t="s">
        <v>35</v>
      </c>
      <c r="I9" s="10">
        <v>31.25</v>
      </c>
      <c r="J9" s="10">
        <v>31.25</v>
      </c>
      <c r="K9" s="10">
        <v>31.25</v>
      </c>
      <c r="L9">
        <f t="shared" si="0"/>
        <v>2.7475370877351863E-3</v>
      </c>
    </row>
    <row r="10" spans="3:12" ht="15.75" x14ac:dyDescent="0.25">
      <c r="C10" s="14" t="s">
        <v>31</v>
      </c>
      <c r="D10" s="14"/>
      <c r="E10" s="10">
        <v>9.25</v>
      </c>
      <c r="F10" s="10">
        <v>31.25</v>
      </c>
      <c r="H10" s="14" t="s">
        <v>54</v>
      </c>
      <c r="I10" s="10">
        <v>7.8</v>
      </c>
      <c r="J10" s="10">
        <v>3.9</v>
      </c>
      <c r="K10" s="10">
        <v>7.8</v>
      </c>
    </row>
    <row r="11" spans="3:12" ht="15.75" x14ac:dyDescent="0.25">
      <c r="C11" s="14" t="s">
        <v>32</v>
      </c>
      <c r="D11" s="14"/>
      <c r="E11" s="10">
        <v>3.25</v>
      </c>
      <c r="F11" s="10">
        <v>7.5</v>
      </c>
    </row>
    <row r="12" spans="3:12" ht="15.75" customHeight="1" x14ac:dyDescent="0.25">
      <c r="C12" s="14" t="s">
        <v>34</v>
      </c>
      <c r="D12" s="14"/>
      <c r="E12" s="10">
        <v>31.25</v>
      </c>
      <c r="F12" s="10">
        <v>62.5</v>
      </c>
    </row>
    <row r="13" spans="3:12" ht="15.75" x14ac:dyDescent="0.25">
      <c r="C13" s="14" t="s">
        <v>53</v>
      </c>
      <c r="D13" s="14"/>
      <c r="E13" s="10">
        <v>31.25</v>
      </c>
      <c r="F13" s="10">
        <v>62.5</v>
      </c>
      <c r="I13" s="106" t="s">
        <v>46</v>
      </c>
      <c r="J13" s="106"/>
      <c r="K13" s="106"/>
    </row>
    <row r="14" spans="3:12" ht="15.75" x14ac:dyDescent="0.25">
      <c r="C14" s="14" t="s">
        <v>36</v>
      </c>
      <c r="D14" s="14"/>
      <c r="E14" s="10">
        <v>31.25</v>
      </c>
      <c r="F14" s="10">
        <v>31.25</v>
      </c>
      <c r="H14" t="s">
        <v>22</v>
      </c>
      <c r="I14" s="16" t="s">
        <v>43</v>
      </c>
      <c r="J14" s="16" t="s">
        <v>44</v>
      </c>
      <c r="K14" s="16" t="s">
        <v>5</v>
      </c>
      <c r="L14" t="s">
        <v>45</v>
      </c>
    </row>
    <row r="15" spans="3:12" ht="15.75" x14ac:dyDescent="0.25">
      <c r="C15" s="14" t="s">
        <v>54</v>
      </c>
      <c r="D15" s="14"/>
      <c r="E15" s="10">
        <v>7.8</v>
      </c>
      <c r="F15" s="10">
        <v>15.6</v>
      </c>
      <c r="H15" s="9" t="s">
        <v>25</v>
      </c>
      <c r="I15" s="10">
        <v>15.6</v>
      </c>
      <c r="J15" s="10">
        <v>7.8</v>
      </c>
      <c r="K15" s="10">
        <v>15.6</v>
      </c>
      <c r="L15">
        <f>TTEST(I15:K15,I16:K16,2,3)</f>
        <v>1.9698756019080388E-2</v>
      </c>
    </row>
    <row r="16" spans="3:12" ht="15" customHeight="1" thickBot="1" x14ac:dyDescent="0.3">
      <c r="C16" s="21" t="s">
        <v>38</v>
      </c>
      <c r="D16" s="21"/>
      <c r="E16" s="19">
        <v>31.25</v>
      </c>
      <c r="F16" s="19">
        <v>31.25</v>
      </c>
      <c r="H16" s="9" t="s">
        <v>26</v>
      </c>
      <c r="I16" s="10">
        <v>31.25</v>
      </c>
      <c r="J16" s="10">
        <v>31.25</v>
      </c>
      <c r="K16" s="10">
        <v>31.25</v>
      </c>
    </row>
    <row r="17" spans="8:12" ht="15.75" x14ac:dyDescent="0.25">
      <c r="H17" s="9" t="s">
        <v>30</v>
      </c>
      <c r="I17" s="10">
        <v>7.5</v>
      </c>
      <c r="J17" s="10">
        <v>3.9</v>
      </c>
      <c r="K17" s="10">
        <v>7.5</v>
      </c>
      <c r="L17">
        <f t="shared" ref="L17" si="1">TTEST(I17:K17,I18:K18,2,3)</f>
        <v>2.3052478983580163E-3</v>
      </c>
    </row>
    <row r="18" spans="8:12" ht="15.75" x14ac:dyDescent="0.25">
      <c r="H18" s="9" t="s">
        <v>31</v>
      </c>
      <c r="I18" s="10">
        <v>31.25</v>
      </c>
      <c r="J18" s="10">
        <v>31.25</v>
      </c>
      <c r="K18" s="10">
        <v>31.25</v>
      </c>
    </row>
    <row r="19" spans="8:12" ht="15.75" x14ac:dyDescent="0.25">
      <c r="H19" s="9" t="s">
        <v>35</v>
      </c>
      <c r="I19" s="10">
        <v>62.5</v>
      </c>
      <c r="J19" s="10">
        <v>62.5</v>
      </c>
      <c r="K19" s="10">
        <v>62.5</v>
      </c>
      <c r="L19">
        <f t="shared" ref="L19" si="2">TTEST(I19:K19,I20:K20,2,3)</f>
        <v>1.5303885795464685E-2</v>
      </c>
    </row>
    <row r="20" spans="8:12" ht="15.75" x14ac:dyDescent="0.25">
      <c r="H20" s="14" t="s">
        <v>54</v>
      </c>
      <c r="I20" s="10">
        <v>15.6</v>
      </c>
      <c r="J20" s="10">
        <v>15.6</v>
      </c>
      <c r="K20" s="10">
        <v>31.25</v>
      </c>
    </row>
  </sheetData>
  <mergeCells count="3">
    <mergeCell ref="I3:K3"/>
    <mergeCell ref="I13:K13"/>
    <mergeCell ref="D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opLeftCell="A7" workbookViewId="0">
      <selection activeCell="E66" sqref="E66"/>
    </sheetView>
  </sheetViews>
  <sheetFormatPr defaultRowHeight="15" x14ac:dyDescent="0.25"/>
  <cols>
    <col min="1" max="1" width="21.5703125" bestFit="1" customWidth="1"/>
    <col min="2" max="2" width="24.42578125" bestFit="1" customWidth="1"/>
    <col min="3" max="3" width="13.42578125" customWidth="1"/>
    <col min="4" max="4" width="11.42578125" bestFit="1" customWidth="1"/>
    <col min="5" max="5" width="11.42578125" customWidth="1"/>
    <col min="6" max="6" width="14.7109375" customWidth="1"/>
    <col min="7" max="7" width="14.5703125" customWidth="1"/>
    <col min="8" max="8" width="14.42578125" bestFit="1" customWidth="1"/>
    <col min="9" max="9" width="11" customWidth="1"/>
    <col min="10" max="10" width="10.7109375" customWidth="1"/>
    <col min="11" max="11" width="14.42578125" bestFit="1" customWidth="1"/>
  </cols>
  <sheetData>
    <row r="1" spans="1:11" x14ac:dyDescent="0.25">
      <c r="A1" s="22" t="s">
        <v>55</v>
      </c>
      <c r="B1" s="23" t="s">
        <v>56</v>
      </c>
      <c r="C1" s="16"/>
      <c r="D1" s="120" t="s">
        <v>57</v>
      </c>
      <c r="E1" s="120"/>
      <c r="F1" s="120"/>
      <c r="G1" s="120"/>
      <c r="H1" s="24"/>
      <c r="I1" s="24"/>
      <c r="J1" s="24"/>
    </row>
    <row r="2" spans="1:11" x14ac:dyDescent="0.25">
      <c r="A2" s="25" t="s">
        <v>58</v>
      </c>
      <c r="B2" s="26" t="s">
        <v>59</v>
      </c>
      <c r="C2" s="16"/>
      <c r="D2" s="121" t="s">
        <v>60</v>
      </c>
      <c r="E2" s="121"/>
      <c r="F2" s="27">
        <v>0.01</v>
      </c>
      <c r="G2" s="16" t="s">
        <v>61</v>
      </c>
    </row>
    <row r="3" spans="1:11" x14ac:dyDescent="0.25">
      <c r="A3" s="28" t="s">
        <v>62</v>
      </c>
      <c r="B3" s="29" t="s">
        <v>63</v>
      </c>
      <c r="C3" s="30"/>
      <c r="D3" s="121" t="s">
        <v>64</v>
      </c>
      <c r="E3" s="121"/>
      <c r="F3" s="27">
        <v>40</v>
      </c>
      <c r="G3" s="16" t="s">
        <v>61</v>
      </c>
      <c r="K3" s="31"/>
    </row>
    <row r="4" spans="1:11" x14ac:dyDescent="0.25">
      <c r="A4" s="28" t="s">
        <v>65</v>
      </c>
      <c r="B4" s="32" t="s">
        <v>66</v>
      </c>
      <c r="C4" s="16"/>
      <c r="D4" s="122" t="s">
        <v>67</v>
      </c>
      <c r="E4" s="122"/>
      <c r="F4" s="24">
        <v>4.05</v>
      </c>
      <c r="G4" s="33" t="s">
        <v>68</v>
      </c>
      <c r="K4" s="31"/>
    </row>
    <row r="5" spans="1:11" x14ac:dyDescent="0.25">
      <c r="A5" s="28" t="s">
        <v>69</v>
      </c>
      <c r="B5" s="34" t="s">
        <v>70</v>
      </c>
      <c r="C5" s="16"/>
      <c r="D5" s="16"/>
      <c r="E5" s="16"/>
      <c r="F5" s="16"/>
      <c r="G5" s="16"/>
      <c r="K5" s="31"/>
    </row>
    <row r="6" spans="1:11" x14ac:dyDescent="0.25">
      <c r="A6" s="28" t="s">
        <v>71</v>
      </c>
      <c r="B6" s="32" t="s">
        <v>72</v>
      </c>
      <c r="C6" s="16"/>
      <c r="D6" s="16"/>
      <c r="E6" s="16"/>
      <c r="F6" s="16"/>
      <c r="G6" s="16"/>
      <c r="K6" s="31"/>
    </row>
    <row r="7" spans="1:11" x14ac:dyDescent="0.25">
      <c r="A7" s="28" t="s">
        <v>73</v>
      </c>
      <c r="B7" s="34">
        <v>125</v>
      </c>
      <c r="C7" s="16"/>
      <c r="D7" s="16"/>
      <c r="E7" s="16"/>
      <c r="F7" s="16"/>
      <c r="G7" s="16"/>
      <c r="K7" s="31"/>
    </row>
    <row r="8" spans="1:11" x14ac:dyDescent="0.25">
      <c r="A8" s="35" t="s">
        <v>74</v>
      </c>
      <c r="B8" s="36" t="s">
        <v>75</v>
      </c>
      <c r="C8" s="37"/>
      <c r="D8" s="16"/>
      <c r="E8" s="16"/>
      <c r="F8" s="16"/>
      <c r="G8" s="16"/>
      <c r="K8" s="31"/>
    </row>
    <row r="9" spans="1:11" x14ac:dyDescent="0.25">
      <c r="A9" s="38" t="s">
        <v>76</v>
      </c>
      <c r="B9" s="39" t="s">
        <v>77</v>
      </c>
      <c r="C9" s="37"/>
      <c r="D9" s="16"/>
      <c r="E9" s="16"/>
      <c r="F9" s="16"/>
      <c r="G9" s="16"/>
    </row>
    <row r="10" spans="1:11" x14ac:dyDescent="0.25">
      <c r="A10" s="28" t="s">
        <v>78</v>
      </c>
      <c r="B10" s="39" t="s">
        <v>77</v>
      </c>
      <c r="C10" s="37"/>
      <c r="D10" s="16"/>
      <c r="E10" s="16"/>
      <c r="F10" s="16"/>
      <c r="G10" s="16"/>
    </row>
    <row r="11" spans="1:11" ht="12.75" customHeight="1" x14ac:dyDescent="0.25">
      <c r="A11" s="28" t="s">
        <v>79</v>
      </c>
      <c r="B11" s="39" t="s">
        <v>80</v>
      </c>
      <c r="C11" s="16"/>
      <c r="D11" s="16"/>
      <c r="E11" s="16"/>
      <c r="F11" s="123" t="s">
        <v>81</v>
      </c>
      <c r="G11" s="123"/>
      <c r="H11" s="123"/>
    </row>
    <row r="12" spans="1:11" x14ac:dyDescent="0.25">
      <c r="A12" s="40" t="s">
        <v>82</v>
      </c>
      <c r="B12" s="41" t="s">
        <v>83</v>
      </c>
      <c r="C12" s="16"/>
      <c r="D12" s="16"/>
      <c r="E12" s="42"/>
      <c r="F12" s="123"/>
      <c r="G12" s="123"/>
      <c r="H12" s="123"/>
    </row>
    <row r="13" spans="1:11" x14ac:dyDescent="0.25">
      <c r="A13" s="43" t="s">
        <v>84</v>
      </c>
      <c r="B13" s="44" t="s">
        <v>85</v>
      </c>
      <c r="C13" s="16"/>
      <c r="D13" s="16"/>
      <c r="E13" s="42"/>
      <c r="F13" s="123"/>
      <c r="G13" s="123"/>
      <c r="H13" s="123"/>
    </row>
    <row r="14" spans="1:11" x14ac:dyDescent="0.25">
      <c r="A14" s="45" t="s">
        <v>86</v>
      </c>
      <c r="B14" s="44" t="s">
        <v>87</v>
      </c>
      <c r="C14" s="16"/>
      <c r="D14" s="16"/>
      <c r="E14" s="42"/>
      <c r="F14" s="16"/>
      <c r="G14" s="16"/>
    </row>
    <row r="15" spans="1:11" ht="15.75" thickBot="1" x14ac:dyDescent="0.3">
      <c r="A15" s="46" t="s">
        <v>88</v>
      </c>
      <c r="B15" s="47" t="s">
        <v>89</v>
      </c>
      <c r="C15" s="16"/>
      <c r="D15" s="16"/>
      <c r="E15" s="42"/>
      <c r="F15" s="16"/>
      <c r="G15" s="16"/>
    </row>
    <row r="16" spans="1:11" ht="15.75" thickBot="1" x14ac:dyDescent="0.3"/>
    <row r="17" spans="1:16" ht="15.75" thickBot="1" x14ac:dyDescent="0.3">
      <c r="A17" s="117" t="s">
        <v>90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9"/>
    </row>
    <row r="18" spans="1:16" ht="15.75" thickBot="1" x14ac:dyDescent="0.3">
      <c r="A18" s="48" t="s">
        <v>91</v>
      </c>
      <c r="B18" s="49" t="s">
        <v>92</v>
      </c>
      <c r="C18" s="50" t="s">
        <v>93</v>
      </c>
      <c r="D18" s="126" t="s">
        <v>94</v>
      </c>
      <c r="E18" s="127"/>
      <c r="F18" s="127"/>
      <c r="G18" s="127"/>
      <c r="H18" s="128"/>
      <c r="I18" s="51" t="s">
        <v>95</v>
      </c>
      <c r="J18" s="52" t="s">
        <v>96</v>
      </c>
      <c r="K18" s="53" t="s">
        <v>97</v>
      </c>
    </row>
    <row r="19" spans="1:16" ht="15.75" thickTop="1" x14ac:dyDescent="0.25">
      <c r="A19" s="54" t="s">
        <v>98</v>
      </c>
      <c r="B19" s="25">
        <v>1</v>
      </c>
      <c r="C19" s="129">
        <v>6</v>
      </c>
      <c r="D19" s="55">
        <v>4</v>
      </c>
      <c r="E19" s="56">
        <v>7</v>
      </c>
      <c r="F19" s="56">
        <v>5</v>
      </c>
      <c r="G19" s="56">
        <v>4</v>
      </c>
      <c r="H19" s="57">
        <v>3</v>
      </c>
      <c r="I19" s="131">
        <f>AVERAGE(D19:H20)</f>
        <v>4.2</v>
      </c>
      <c r="J19" s="133">
        <f>((I19)/($F$2*(10^(-C19))))</f>
        <v>420000000</v>
      </c>
      <c r="K19" s="125">
        <f>LOG10(J19)</f>
        <v>8.6232492903979008</v>
      </c>
    </row>
    <row r="20" spans="1:16" ht="15.75" thickBot="1" x14ac:dyDescent="0.3">
      <c r="A20" s="58"/>
      <c r="B20" s="59">
        <v>2</v>
      </c>
      <c r="C20" s="130"/>
      <c r="D20" s="60">
        <v>2</v>
      </c>
      <c r="E20" s="61">
        <v>5</v>
      </c>
      <c r="F20" s="61">
        <v>3</v>
      </c>
      <c r="G20" s="61">
        <v>7</v>
      </c>
      <c r="H20" s="62">
        <v>2</v>
      </c>
      <c r="I20" s="132"/>
      <c r="J20" s="134"/>
      <c r="K20" s="135"/>
      <c r="N20" s="63"/>
      <c r="O20" s="63"/>
      <c r="P20" s="31"/>
    </row>
    <row r="21" spans="1:16" ht="14.25" customHeight="1" thickBot="1" x14ac:dyDescent="0.3">
      <c r="A21" s="136" t="s">
        <v>99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8"/>
    </row>
    <row r="22" spans="1:16" ht="15.75" thickBot="1" x14ac:dyDescent="0.3">
      <c r="A22" s="64" t="s">
        <v>100</v>
      </c>
      <c r="B22" s="65" t="s">
        <v>92</v>
      </c>
      <c r="C22" s="66" t="s">
        <v>101</v>
      </c>
      <c r="D22" s="126" t="s">
        <v>94</v>
      </c>
      <c r="E22" s="127"/>
      <c r="F22" s="127"/>
      <c r="G22" s="127"/>
      <c r="H22" s="128"/>
      <c r="I22" s="67" t="s">
        <v>95</v>
      </c>
      <c r="J22" s="68" t="s">
        <v>102</v>
      </c>
      <c r="K22" s="53" t="s">
        <v>103</v>
      </c>
    </row>
    <row r="23" spans="1:16" ht="15.75" thickTop="1" x14ac:dyDescent="0.25">
      <c r="A23" s="139">
        <v>1</v>
      </c>
      <c r="B23" s="69">
        <v>1</v>
      </c>
      <c r="C23" s="129">
        <v>4</v>
      </c>
      <c r="D23" s="70">
        <v>22</v>
      </c>
      <c r="E23" s="71">
        <v>15</v>
      </c>
      <c r="F23" s="71">
        <v>32</v>
      </c>
      <c r="G23" s="71">
        <v>25</v>
      </c>
      <c r="H23" s="72">
        <v>22</v>
      </c>
      <c r="I23" s="141">
        <f>AVERAGE(D23:H24)</f>
        <v>21.5</v>
      </c>
      <c r="J23" s="143">
        <f>((I23)/($F$2*(10^(-C23))))*($F$3/$F$4)</f>
        <v>212345679.01234567</v>
      </c>
      <c r="K23" s="124">
        <f>LOG10(J23)</f>
        <v>8.3270434280288992</v>
      </c>
    </row>
    <row r="24" spans="1:16" ht="15.75" thickBot="1" x14ac:dyDescent="0.3">
      <c r="A24" s="140"/>
      <c r="B24" s="59">
        <v>2</v>
      </c>
      <c r="C24" s="130"/>
      <c r="D24" s="73">
        <v>23</v>
      </c>
      <c r="E24" s="61">
        <v>14</v>
      </c>
      <c r="F24" s="61">
        <v>23</v>
      </c>
      <c r="G24" s="61">
        <v>19</v>
      </c>
      <c r="H24" s="62">
        <v>20</v>
      </c>
      <c r="I24" s="142"/>
      <c r="J24" s="133"/>
      <c r="K24" s="125"/>
    </row>
    <row r="25" spans="1:16" ht="15.75" thickTop="1" x14ac:dyDescent="0.25">
      <c r="A25" s="144">
        <v>2</v>
      </c>
      <c r="B25" s="74">
        <v>1</v>
      </c>
      <c r="C25" s="146">
        <v>5</v>
      </c>
      <c r="D25" s="75">
        <v>2</v>
      </c>
      <c r="E25" s="76">
        <v>2</v>
      </c>
      <c r="F25" s="76">
        <v>5</v>
      </c>
      <c r="G25" s="76">
        <v>3</v>
      </c>
      <c r="H25" s="77">
        <v>2</v>
      </c>
      <c r="I25" s="141">
        <f>AVERAGE(D25:H26)</f>
        <v>2.6</v>
      </c>
      <c r="J25" s="147">
        <f>((I25)/($F$2*(10^(-C25))))*($F$3/$F$4)</f>
        <v>256790123.45679015</v>
      </c>
      <c r="K25" s="149">
        <f>LOG10(J25)</f>
        <v>8.4095783160841115</v>
      </c>
    </row>
    <row r="26" spans="1:16" ht="15.75" thickBot="1" x14ac:dyDescent="0.3">
      <c r="A26" s="145"/>
      <c r="B26" s="59">
        <v>2</v>
      </c>
      <c r="C26" s="130"/>
      <c r="D26" s="73">
        <v>3</v>
      </c>
      <c r="E26" s="61">
        <v>3</v>
      </c>
      <c r="F26" s="61">
        <v>3</v>
      </c>
      <c r="G26" s="61">
        <v>2</v>
      </c>
      <c r="H26" s="62">
        <v>1</v>
      </c>
      <c r="I26" s="142"/>
      <c r="J26" s="148"/>
      <c r="K26" s="150"/>
    </row>
    <row r="27" spans="1:16" ht="15.75" thickBot="1" x14ac:dyDescent="0.3">
      <c r="A27" s="136" t="s">
        <v>104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8"/>
    </row>
    <row r="28" spans="1:16" ht="15.75" thickBot="1" x14ac:dyDescent="0.3">
      <c r="A28" s="64" t="s">
        <v>100</v>
      </c>
      <c r="B28" s="65" t="s">
        <v>92</v>
      </c>
      <c r="C28" s="66" t="s">
        <v>101</v>
      </c>
      <c r="D28" s="126" t="s">
        <v>94</v>
      </c>
      <c r="E28" s="127"/>
      <c r="F28" s="127"/>
      <c r="G28" s="127"/>
      <c r="H28" s="128"/>
      <c r="I28" s="67" t="s">
        <v>95</v>
      </c>
      <c r="J28" s="68" t="s">
        <v>102</v>
      </c>
      <c r="K28" s="53" t="s">
        <v>103</v>
      </c>
    </row>
    <row r="29" spans="1:16" ht="14.25" customHeight="1" thickTop="1" x14ac:dyDescent="0.25">
      <c r="A29" s="139">
        <v>1</v>
      </c>
      <c r="B29" s="69">
        <v>1</v>
      </c>
      <c r="C29" s="129">
        <v>4</v>
      </c>
      <c r="D29" s="70">
        <v>21</v>
      </c>
      <c r="E29" s="71">
        <v>18</v>
      </c>
      <c r="F29" s="71">
        <v>27</v>
      </c>
      <c r="G29" s="71">
        <v>13</v>
      </c>
      <c r="H29" s="72">
        <v>19</v>
      </c>
      <c r="I29" s="141">
        <f>AVERAGE(D29:H30)</f>
        <v>20</v>
      </c>
      <c r="J29" s="143">
        <f>((I29)/($F$2*(10^(-C29))))*($F$3/$F$4)</f>
        <v>197530864.19753087</v>
      </c>
      <c r="K29" s="124">
        <f>LOG10(J29)</f>
        <v>8.2956349637772746</v>
      </c>
    </row>
    <row r="30" spans="1:16" ht="15.75" thickBot="1" x14ac:dyDescent="0.3">
      <c r="A30" s="140"/>
      <c r="B30" s="59">
        <v>2</v>
      </c>
      <c r="C30" s="130"/>
      <c r="D30" s="73">
        <v>19</v>
      </c>
      <c r="E30" s="61">
        <v>23</v>
      </c>
      <c r="F30" s="61">
        <v>20</v>
      </c>
      <c r="G30" s="61">
        <v>15</v>
      </c>
      <c r="H30" s="62">
        <v>25</v>
      </c>
      <c r="I30" s="142"/>
      <c r="J30" s="133"/>
      <c r="K30" s="125"/>
    </row>
    <row r="31" spans="1:16" ht="15.75" thickTop="1" x14ac:dyDescent="0.25">
      <c r="A31" s="144">
        <v>2</v>
      </c>
      <c r="B31" s="74">
        <v>1</v>
      </c>
      <c r="C31" s="146">
        <v>4</v>
      </c>
      <c r="D31" s="75">
        <v>24</v>
      </c>
      <c r="E31" s="76">
        <v>24</v>
      </c>
      <c r="F31" s="76">
        <v>14</v>
      </c>
      <c r="G31" s="76">
        <v>26</v>
      </c>
      <c r="H31" s="77">
        <v>22</v>
      </c>
      <c r="I31" s="141">
        <f>AVERAGE(D31:H32)</f>
        <v>23.4</v>
      </c>
      <c r="J31" s="147">
        <f>((I31)/($F$2*(10^(-C31))))*($F$3/$F$4)</f>
        <v>231111111.1111111</v>
      </c>
      <c r="K31" s="149">
        <f>LOG10(J31)</f>
        <v>8.3638208255234368</v>
      </c>
    </row>
    <row r="32" spans="1:16" ht="15.75" thickBot="1" x14ac:dyDescent="0.3">
      <c r="A32" s="145"/>
      <c r="B32" s="59">
        <v>2</v>
      </c>
      <c r="C32" s="130"/>
      <c r="D32" s="73">
        <v>25</v>
      </c>
      <c r="E32" s="61">
        <v>23</v>
      </c>
      <c r="F32" s="61">
        <v>23</v>
      </c>
      <c r="G32" s="61">
        <v>22</v>
      </c>
      <c r="H32" s="62">
        <v>31</v>
      </c>
      <c r="I32" s="142"/>
      <c r="J32" s="148"/>
      <c r="K32" s="150"/>
    </row>
    <row r="33" spans="1:11" ht="15.75" thickTop="1" x14ac:dyDescent="0.25">
      <c r="A33" s="144">
        <v>3</v>
      </c>
      <c r="B33" s="74">
        <v>1</v>
      </c>
      <c r="C33" s="146">
        <v>4</v>
      </c>
      <c r="D33" s="75">
        <v>10</v>
      </c>
      <c r="E33" s="76">
        <v>22</v>
      </c>
      <c r="F33" s="76">
        <v>15</v>
      </c>
      <c r="G33" s="76">
        <v>18</v>
      </c>
      <c r="H33" s="77">
        <v>19</v>
      </c>
      <c r="I33" s="141">
        <f>AVERAGE(D33:H34)</f>
        <v>18</v>
      </c>
      <c r="J33" s="133">
        <f>((I33)/($F$2*(10^(-C33))))*($F$3/$F$4)</f>
        <v>177777777.77777776</v>
      </c>
      <c r="K33" s="125">
        <f>LOG10(J33)</f>
        <v>8.2498774732165998</v>
      </c>
    </row>
    <row r="34" spans="1:11" ht="15.75" thickBot="1" x14ac:dyDescent="0.3">
      <c r="A34" s="145"/>
      <c r="B34" s="59">
        <v>2</v>
      </c>
      <c r="C34" s="130"/>
      <c r="D34" s="73">
        <v>19</v>
      </c>
      <c r="E34" s="61">
        <v>19</v>
      </c>
      <c r="F34" s="61">
        <v>16</v>
      </c>
      <c r="G34" s="61">
        <v>20</v>
      </c>
      <c r="H34" s="62">
        <v>22</v>
      </c>
      <c r="I34" s="151"/>
      <c r="J34" s="134"/>
      <c r="K34" s="135"/>
    </row>
    <row r="35" spans="1:11" ht="15.75" thickBot="1" x14ac:dyDescent="0.3">
      <c r="A35" s="152" t="s">
        <v>105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4"/>
    </row>
    <row r="36" spans="1:11" ht="15.75" thickBot="1" x14ac:dyDescent="0.3">
      <c r="A36" s="64" t="s">
        <v>100</v>
      </c>
      <c r="B36" s="65" t="s">
        <v>92</v>
      </c>
      <c r="C36" s="66" t="s">
        <v>101</v>
      </c>
      <c r="D36" s="126" t="s">
        <v>94</v>
      </c>
      <c r="E36" s="127"/>
      <c r="F36" s="127"/>
      <c r="G36" s="127"/>
      <c r="H36" s="128"/>
      <c r="I36" s="67" t="s">
        <v>95</v>
      </c>
      <c r="J36" s="68" t="s">
        <v>102</v>
      </c>
      <c r="K36" s="53" t="s">
        <v>103</v>
      </c>
    </row>
    <row r="37" spans="1:11" ht="15.75" thickTop="1" x14ac:dyDescent="0.25">
      <c r="A37" s="139">
        <v>1</v>
      </c>
      <c r="B37" s="69">
        <v>1</v>
      </c>
      <c r="C37" s="129">
        <v>1</v>
      </c>
      <c r="D37" s="70">
        <v>1</v>
      </c>
      <c r="E37" s="71">
        <v>3</v>
      </c>
      <c r="F37" s="71">
        <v>4</v>
      </c>
      <c r="G37" s="71">
        <v>1</v>
      </c>
      <c r="H37" s="72">
        <v>2</v>
      </c>
      <c r="I37" s="141">
        <f>AVERAGE(D37:H38)</f>
        <v>2.4</v>
      </c>
      <c r="J37" s="143">
        <f>((I37)/($F$2*(10^(-C37))))*($F$3/$F$4)</f>
        <v>23703.703703703708</v>
      </c>
      <c r="K37" s="124">
        <f>LOG10(J37)</f>
        <v>4.3748162098248997</v>
      </c>
    </row>
    <row r="38" spans="1:11" ht="15.75" thickBot="1" x14ac:dyDescent="0.3">
      <c r="A38" s="155"/>
      <c r="B38" s="25">
        <v>2</v>
      </c>
      <c r="C38" s="156"/>
      <c r="D38" s="78">
        <v>1</v>
      </c>
      <c r="E38" s="79">
        <v>4</v>
      </c>
      <c r="F38" s="79">
        <v>4</v>
      </c>
      <c r="G38" s="79">
        <v>2</v>
      </c>
      <c r="H38" s="80">
        <v>2</v>
      </c>
      <c r="I38" s="142"/>
      <c r="J38" s="148"/>
      <c r="K38" s="150"/>
    </row>
    <row r="39" spans="1:11" ht="15.75" thickTop="1" x14ac:dyDescent="0.25">
      <c r="A39" s="144">
        <v>2</v>
      </c>
      <c r="B39" s="74">
        <v>1</v>
      </c>
      <c r="C39" s="81">
        <v>0</v>
      </c>
      <c r="D39" s="75">
        <v>31</v>
      </c>
      <c r="E39" s="76">
        <v>30</v>
      </c>
      <c r="F39" s="76">
        <v>28</v>
      </c>
      <c r="G39" s="76">
        <v>27</v>
      </c>
      <c r="H39" s="77">
        <v>22</v>
      </c>
      <c r="I39" s="82">
        <f>AVERAGE(D39:H39)</f>
        <v>27.6</v>
      </c>
      <c r="J39" s="143">
        <f>((I39+I40)/($F$2*(10^(-C39)+10^(-C40))))*($F$3/$F$4)</f>
        <v>27833.894500561168</v>
      </c>
      <c r="K39" s="124">
        <f>LOG10(J39)</f>
        <v>4.4445739767893411</v>
      </c>
    </row>
    <row r="40" spans="1:11" ht="15.75" thickBot="1" x14ac:dyDescent="0.3">
      <c r="A40" s="145"/>
      <c r="B40" s="59">
        <v>2</v>
      </c>
      <c r="C40" s="83">
        <v>1</v>
      </c>
      <c r="D40" s="73">
        <v>3</v>
      </c>
      <c r="E40" s="61">
        <v>4</v>
      </c>
      <c r="F40" s="61">
        <v>1</v>
      </c>
      <c r="G40" s="61">
        <v>3</v>
      </c>
      <c r="H40" s="62">
        <v>6</v>
      </c>
      <c r="I40" s="84">
        <f>AVERAGE(D40:H40)</f>
        <v>3.4</v>
      </c>
      <c r="J40" s="148"/>
      <c r="K40" s="150"/>
    </row>
    <row r="41" spans="1:11" ht="15.75" thickTop="1" x14ac:dyDescent="0.25">
      <c r="A41" s="144">
        <v>3</v>
      </c>
      <c r="B41" s="74">
        <v>1</v>
      </c>
      <c r="C41" s="146">
        <v>1</v>
      </c>
      <c r="D41" s="75">
        <v>3</v>
      </c>
      <c r="E41" s="76">
        <v>3</v>
      </c>
      <c r="F41" s="76">
        <v>4</v>
      </c>
      <c r="G41" s="76">
        <v>2</v>
      </c>
      <c r="H41" s="77">
        <v>5</v>
      </c>
      <c r="I41" s="141">
        <f>AVERAGE(D41:H42)</f>
        <v>3.8</v>
      </c>
      <c r="J41" s="143">
        <f>((I41)/($F$2*(10^(-C41))))*($F$3/$F$4)</f>
        <v>37530.864197530864</v>
      </c>
      <c r="K41" s="124">
        <f>LOG10(J41)</f>
        <v>4.5743885647301044</v>
      </c>
    </row>
    <row r="42" spans="1:11" ht="15.75" thickBot="1" x14ac:dyDescent="0.3">
      <c r="A42" s="145"/>
      <c r="B42" s="59">
        <v>2</v>
      </c>
      <c r="C42" s="130"/>
      <c r="D42" s="73">
        <v>6</v>
      </c>
      <c r="E42" s="61">
        <v>4</v>
      </c>
      <c r="F42" s="61">
        <v>2</v>
      </c>
      <c r="G42" s="61">
        <v>4</v>
      </c>
      <c r="H42" s="62">
        <v>5</v>
      </c>
      <c r="I42" s="151"/>
      <c r="J42" s="134"/>
      <c r="K42" s="135"/>
    </row>
    <row r="43" spans="1:11" ht="15.75" thickBot="1" x14ac:dyDescent="0.3">
      <c r="A43" s="152" t="s">
        <v>106</v>
      </c>
      <c r="B43" s="153"/>
      <c r="C43" s="153"/>
      <c r="D43" s="153"/>
      <c r="E43" s="153"/>
      <c r="F43" s="153"/>
      <c r="G43" s="153"/>
      <c r="H43" s="153"/>
      <c r="I43" s="153"/>
      <c r="J43" s="153"/>
      <c r="K43" s="154"/>
    </row>
    <row r="44" spans="1:11" ht="15.75" thickBot="1" x14ac:dyDescent="0.3">
      <c r="A44" s="64" t="s">
        <v>100</v>
      </c>
      <c r="B44" s="65" t="s">
        <v>92</v>
      </c>
      <c r="C44" s="66" t="s">
        <v>101</v>
      </c>
      <c r="D44" s="126" t="s">
        <v>94</v>
      </c>
      <c r="E44" s="127"/>
      <c r="F44" s="127"/>
      <c r="G44" s="127"/>
      <c r="H44" s="128"/>
      <c r="I44" s="67" t="s">
        <v>95</v>
      </c>
      <c r="J44" s="68" t="s">
        <v>102</v>
      </c>
      <c r="K44" s="53" t="s">
        <v>103</v>
      </c>
    </row>
    <row r="45" spans="1:11" ht="15.75" thickTop="1" x14ac:dyDescent="0.25">
      <c r="A45" s="139">
        <v>1</v>
      </c>
      <c r="B45" s="69">
        <v>1</v>
      </c>
      <c r="C45" s="129">
        <v>4</v>
      </c>
      <c r="D45" s="70">
        <v>9</v>
      </c>
      <c r="E45" s="71">
        <v>17</v>
      </c>
      <c r="F45" s="71">
        <v>15</v>
      </c>
      <c r="G45" s="71">
        <v>15</v>
      </c>
      <c r="H45" s="72">
        <v>19</v>
      </c>
      <c r="I45" s="141">
        <f>AVERAGE(D45:H46)</f>
        <v>15.6</v>
      </c>
      <c r="J45" s="143">
        <f>((I45)/($F$2*(10^(-C45))))*($F$3/$F$4)</f>
        <v>154074074.07407406</v>
      </c>
      <c r="K45" s="124">
        <f>LOG10(J45)</f>
        <v>8.1877295664677554</v>
      </c>
    </row>
    <row r="46" spans="1:11" ht="15.75" thickBot="1" x14ac:dyDescent="0.3">
      <c r="A46" s="155"/>
      <c r="B46" s="25">
        <v>2</v>
      </c>
      <c r="C46" s="156"/>
      <c r="D46" s="78">
        <v>18</v>
      </c>
      <c r="E46" s="79">
        <v>16</v>
      </c>
      <c r="F46" s="79">
        <v>17</v>
      </c>
      <c r="G46" s="79">
        <v>15</v>
      </c>
      <c r="H46" s="80">
        <v>15</v>
      </c>
      <c r="I46" s="142"/>
      <c r="J46" s="148"/>
      <c r="K46" s="150"/>
    </row>
    <row r="47" spans="1:11" ht="15.75" thickTop="1" x14ac:dyDescent="0.25">
      <c r="A47" s="144">
        <v>2</v>
      </c>
      <c r="B47" s="74">
        <v>1</v>
      </c>
      <c r="C47" s="81">
        <v>4</v>
      </c>
      <c r="D47" s="75">
        <v>39</v>
      </c>
      <c r="E47" s="76">
        <v>38</v>
      </c>
      <c r="F47" s="76">
        <v>36</v>
      </c>
      <c r="G47" s="76">
        <v>30</v>
      </c>
      <c r="H47" s="77">
        <v>28</v>
      </c>
      <c r="I47" s="82">
        <f>AVERAGE(D47:H47)</f>
        <v>34.200000000000003</v>
      </c>
      <c r="J47" s="143">
        <f>((I47+I48)/($F$2*(10^(-C47)+10^(-C48))))*($F$3/$F$4)</f>
        <v>342985409.65207636</v>
      </c>
      <c r="K47" s="124">
        <f>LOG10(J47)</f>
        <v>8.5352756458667773</v>
      </c>
    </row>
    <row r="48" spans="1:11" ht="15.75" thickBot="1" x14ac:dyDescent="0.3">
      <c r="A48" s="145"/>
      <c r="B48" s="59">
        <v>2</v>
      </c>
      <c r="C48" s="83">
        <v>5</v>
      </c>
      <c r="D48" s="73">
        <v>2</v>
      </c>
      <c r="E48" s="61">
        <v>3</v>
      </c>
      <c r="F48" s="61">
        <v>6</v>
      </c>
      <c r="G48" s="61">
        <v>4</v>
      </c>
      <c r="H48" s="62">
        <v>5</v>
      </c>
      <c r="I48" s="84">
        <f>AVERAGE(D48:H48)</f>
        <v>4</v>
      </c>
      <c r="J48" s="148"/>
      <c r="K48" s="150"/>
    </row>
    <row r="49" spans="1:11" ht="15.75" thickTop="1" x14ac:dyDescent="0.25">
      <c r="A49" s="144">
        <v>3</v>
      </c>
      <c r="B49" s="74">
        <v>1</v>
      </c>
      <c r="C49" s="146">
        <v>5</v>
      </c>
      <c r="D49" s="75">
        <v>3</v>
      </c>
      <c r="E49" s="76">
        <v>1</v>
      </c>
      <c r="F49" s="76">
        <v>3</v>
      </c>
      <c r="G49" s="76">
        <v>4</v>
      </c>
      <c r="H49" s="77">
        <v>6</v>
      </c>
      <c r="I49" s="141">
        <f>AVERAGE(D49:H50)</f>
        <v>2.9</v>
      </c>
      <c r="J49" s="143">
        <f>((I49)/($F$2*(10^(-C49))))*($F$3/$F$4)</f>
        <v>286419753.08641976</v>
      </c>
      <c r="K49" s="124">
        <f>LOG10(J49)</f>
        <v>8.4570029660122508</v>
      </c>
    </row>
    <row r="50" spans="1:11" ht="15.75" thickBot="1" x14ac:dyDescent="0.3">
      <c r="A50" s="145"/>
      <c r="B50" s="59">
        <v>2</v>
      </c>
      <c r="C50" s="130"/>
      <c r="D50" s="73">
        <v>1</v>
      </c>
      <c r="E50" s="61">
        <v>1</v>
      </c>
      <c r="F50" s="61">
        <v>5</v>
      </c>
      <c r="G50" s="61">
        <v>2</v>
      </c>
      <c r="H50" s="62">
        <v>3</v>
      </c>
      <c r="I50" s="151"/>
      <c r="J50" s="134"/>
      <c r="K50" s="135"/>
    </row>
    <row r="51" spans="1:11" ht="15.75" thickBot="1" x14ac:dyDescent="0.3">
      <c r="A51" s="152" t="s">
        <v>107</v>
      </c>
      <c r="B51" s="153"/>
      <c r="C51" s="153"/>
      <c r="D51" s="153"/>
      <c r="E51" s="153"/>
      <c r="F51" s="153"/>
      <c r="G51" s="153"/>
      <c r="H51" s="153"/>
      <c r="I51" s="153"/>
      <c r="J51" s="153"/>
      <c r="K51" s="154"/>
    </row>
    <row r="52" spans="1:11" ht="15.75" thickBot="1" x14ac:dyDescent="0.3">
      <c r="A52" s="64" t="s">
        <v>100</v>
      </c>
      <c r="B52" s="65" t="s">
        <v>92</v>
      </c>
      <c r="C52" s="66" t="s">
        <v>101</v>
      </c>
      <c r="D52" s="126" t="s">
        <v>94</v>
      </c>
      <c r="E52" s="127"/>
      <c r="F52" s="127"/>
      <c r="G52" s="127"/>
      <c r="H52" s="128"/>
      <c r="I52" s="67" t="s">
        <v>95</v>
      </c>
      <c r="J52" s="68" t="s">
        <v>102</v>
      </c>
      <c r="K52" s="53" t="s">
        <v>103</v>
      </c>
    </row>
    <row r="53" spans="1:11" ht="15.75" thickTop="1" x14ac:dyDescent="0.25">
      <c r="A53" s="139">
        <v>1</v>
      </c>
      <c r="B53" s="69">
        <v>1</v>
      </c>
      <c r="C53" s="129">
        <v>4</v>
      </c>
      <c r="D53" s="70">
        <v>10</v>
      </c>
      <c r="E53" s="71">
        <v>10</v>
      </c>
      <c r="F53" s="71">
        <v>7</v>
      </c>
      <c r="G53" s="71">
        <v>5</v>
      </c>
      <c r="H53" s="72">
        <v>9</v>
      </c>
      <c r="I53" s="141">
        <f>AVERAGE(D53:H54)</f>
        <v>9.5</v>
      </c>
      <c r="J53" s="143">
        <f>((I53)/($F$2*(10^(-C53))))*($F$3/$F$4)</f>
        <v>93827160.493827149</v>
      </c>
      <c r="K53" s="124">
        <f>LOG10(J53)</f>
        <v>7.9723285734021418</v>
      </c>
    </row>
    <row r="54" spans="1:11" ht="15.75" thickBot="1" x14ac:dyDescent="0.3">
      <c r="A54" s="155"/>
      <c r="B54" s="25">
        <v>2</v>
      </c>
      <c r="C54" s="156"/>
      <c r="D54" s="78">
        <v>6</v>
      </c>
      <c r="E54" s="79">
        <v>13</v>
      </c>
      <c r="F54" s="79">
        <v>8</v>
      </c>
      <c r="G54" s="79">
        <v>17</v>
      </c>
      <c r="H54" s="80">
        <v>10</v>
      </c>
      <c r="I54" s="142"/>
      <c r="J54" s="148"/>
      <c r="K54" s="150"/>
    </row>
    <row r="55" spans="1:11" ht="15.75" thickTop="1" x14ac:dyDescent="0.25">
      <c r="A55" s="144">
        <v>2</v>
      </c>
      <c r="B55" s="74">
        <v>1</v>
      </c>
      <c r="C55" s="146">
        <v>4</v>
      </c>
      <c r="D55" s="75">
        <v>21</v>
      </c>
      <c r="E55" s="76">
        <v>19</v>
      </c>
      <c r="F55" s="76">
        <v>18</v>
      </c>
      <c r="G55" s="76">
        <v>17</v>
      </c>
      <c r="H55" s="77">
        <v>8</v>
      </c>
      <c r="I55" s="141">
        <f>AVERAGE(D55:H56)</f>
        <v>16.5</v>
      </c>
      <c r="J55" s="143">
        <f>((I55)/($F$2*(10^(-C55))))*($F$3/$F$4)</f>
        <v>162962962.96296296</v>
      </c>
      <c r="K55" s="124">
        <f>LOG10(J55)</f>
        <v>8.2120889123272001</v>
      </c>
    </row>
    <row r="56" spans="1:11" ht="15.75" thickBot="1" x14ac:dyDescent="0.3">
      <c r="A56" s="145"/>
      <c r="B56" s="59">
        <v>2</v>
      </c>
      <c r="C56" s="130"/>
      <c r="D56" s="73">
        <v>13</v>
      </c>
      <c r="E56" s="61">
        <v>14</v>
      </c>
      <c r="F56" s="61">
        <v>15</v>
      </c>
      <c r="G56" s="61">
        <v>22</v>
      </c>
      <c r="H56" s="62">
        <v>18</v>
      </c>
      <c r="I56" s="142"/>
      <c r="J56" s="148"/>
      <c r="K56" s="150"/>
    </row>
    <row r="57" spans="1:11" ht="15.75" thickTop="1" x14ac:dyDescent="0.25">
      <c r="A57" s="144">
        <v>3</v>
      </c>
      <c r="B57" s="74">
        <v>1</v>
      </c>
      <c r="C57" s="146">
        <v>4</v>
      </c>
      <c r="D57" s="75">
        <v>11</v>
      </c>
      <c r="E57" s="76">
        <v>14</v>
      </c>
      <c r="F57" s="76">
        <v>10</v>
      </c>
      <c r="G57" s="76">
        <v>9</v>
      </c>
      <c r="H57" s="77">
        <v>26</v>
      </c>
      <c r="I57" s="141">
        <f>AVERAGE(D57:H58)</f>
        <v>13.3</v>
      </c>
      <c r="J57" s="143">
        <f>((I57)/($F$2*(10^(-C57))))*($F$3/$F$4)</f>
        <v>131358024.69135803</v>
      </c>
      <c r="K57" s="124">
        <f>LOG10(J57)</f>
        <v>8.1184566090803791</v>
      </c>
    </row>
    <row r="58" spans="1:11" ht="15.75" thickBot="1" x14ac:dyDescent="0.3">
      <c r="A58" s="145"/>
      <c r="B58" s="59">
        <v>2</v>
      </c>
      <c r="C58" s="130"/>
      <c r="D58" s="73">
        <v>10</v>
      </c>
      <c r="E58" s="61">
        <v>10</v>
      </c>
      <c r="F58" s="61">
        <v>14</v>
      </c>
      <c r="G58" s="61">
        <v>14</v>
      </c>
      <c r="H58" s="62">
        <v>15</v>
      </c>
      <c r="I58" s="151"/>
      <c r="J58" s="134"/>
      <c r="K58" s="135"/>
    </row>
    <row r="61" spans="1:11" x14ac:dyDescent="0.25">
      <c r="A61" s="85" t="s">
        <v>108</v>
      </c>
      <c r="B61" s="16"/>
      <c r="C61" s="16"/>
      <c r="D61" s="31"/>
    </row>
    <row r="62" spans="1:11" ht="26.25" x14ac:dyDescent="0.25">
      <c r="C62" s="86" t="s">
        <v>109</v>
      </c>
      <c r="D62" s="87" t="s">
        <v>110</v>
      </c>
      <c r="E62" s="88" t="s">
        <v>111</v>
      </c>
      <c r="F62" s="88" t="s">
        <v>112</v>
      </c>
      <c r="G62" s="88" t="s">
        <v>113</v>
      </c>
    </row>
    <row r="63" spans="1:11" x14ac:dyDescent="0.25">
      <c r="B63" s="89" t="s">
        <v>114</v>
      </c>
      <c r="C63" s="90">
        <f>AVERAGE(K23:K26)</f>
        <v>8.3683108720565045</v>
      </c>
      <c r="D63" s="90">
        <f>AVERAGE(K29:K34)</f>
        <v>8.303111087505771</v>
      </c>
      <c r="E63" s="91">
        <f>AVERAGE(K37:K42)</f>
        <v>4.464592917114782</v>
      </c>
      <c r="F63" s="91">
        <f>AVERAGE(K45:K50)</f>
        <v>8.393336059448929</v>
      </c>
      <c r="G63" s="91">
        <f>AVERAGE(K53:K58)</f>
        <v>8.1009580316032395</v>
      </c>
    </row>
    <row r="64" spans="1:11" x14ac:dyDescent="0.25">
      <c r="B64" s="92" t="s">
        <v>115</v>
      </c>
      <c r="C64" s="90">
        <f>_xlfn.STDEV.S(K23:K26)</f>
        <v>5.8360979028313241E-2</v>
      </c>
      <c r="D64" s="90">
        <f>_xlfn.STDEV.S(K29:K34)</f>
        <v>5.7338392053081021E-2</v>
      </c>
      <c r="E64" s="93">
        <f>_xlfn.STDEV.S(K37:K42)</f>
        <v>0.10128104309009364</v>
      </c>
      <c r="F64" s="93">
        <f>_xlfn.STDEV.S(K45:K50)</f>
        <v>0.18231065676453195</v>
      </c>
      <c r="G64" s="91">
        <f>_xlfn.STDEV.S(K53:K58)</f>
        <v>0.120834205383481</v>
      </c>
    </row>
    <row r="65" spans="1:7" ht="26.25" x14ac:dyDescent="0.25">
      <c r="A65" s="37"/>
      <c r="B65" s="92" t="s">
        <v>116</v>
      </c>
      <c r="C65" s="94"/>
      <c r="D65" s="95"/>
      <c r="E65" s="96">
        <f>$D$63-E63</f>
        <v>3.838518170390989</v>
      </c>
      <c r="F65" s="96">
        <f>D63-F63</f>
        <v>-9.0224971943158039E-2</v>
      </c>
      <c r="G65" s="96">
        <f>D63-G63</f>
        <v>0.20215305590253152</v>
      </c>
    </row>
  </sheetData>
  <mergeCells count="87">
    <mergeCell ref="A55:A56"/>
    <mergeCell ref="C55:C56"/>
    <mergeCell ref="I55:I56"/>
    <mergeCell ref="J55:J56"/>
    <mergeCell ref="K55:K56"/>
    <mergeCell ref="A57:A58"/>
    <mergeCell ref="C57:C58"/>
    <mergeCell ref="I57:I58"/>
    <mergeCell ref="J57:J58"/>
    <mergeCell ref="K57:K58"/>
    <mergeCell ref="A51:K51"/>
    <mergeCell ref="D52:H52"/>
    <mergeCell ref="A53:A54"/>
    <mergeCell ref="C53:C54"/>
    <mergeCell ref="I53:I54"/>
    <mergeCell ref="J53:J54"/>
    <mergeCell ref="K53:K54"/>
    <mergeCell ref="A47:A48"/>
    <mergeCell ref="J47:J48"/>
    <mergeCell ref="K47:K48"/>
    <mergeCell ref="A49:A50"/>
    <mergeCell ref="C49:C50"/>
    <mergeCell ref="I49:I50"/>
    <mergeCell ref="J49:J50"/>
    <mergeCell ref="K49:K50"/>
    <mergeCell ref="A43:K43"/>
    <mergeCell ref="D44:H44"/>
    <mergeCell ref="A45:A46"/>
    <mergeCell ref="C45:C46"/>
    <mergeCell ref="I45:I46"/>
    <mergeCell ref="J45:J46"/>
    <mergeCell ref="K45:K46"/>
    <mergeCell ref="A39:A40"/>
    <mergeCell ref="J39:J40"/>
    <mergeCell ref="K39:K40"/>
    <mergeCell ref="A41:A42"/>
    <mergeCell ref="C41:C42"/>
    <mergeCell ref="I41:I42"/>
    <mergeCell ref="J41:J42"/>
    <mergeCell ref="K41:K42"/>
    <mergeCell ref="A35:K35"/>
    <mergeCell ref="D36:H36"/>
    <mergeCell ref="A37:A38"/>
    <mergeCell ref="C37:C38"/>
    <mergeCell ref="I37:I38"/>
    <mergeCell ref="J37:J38"/>
    <mergeCell ref="K37:K38"/>
    <mergeCell ref="A31:A32"/>
    <mergeCell ref="C31:C32"/>
    <mergeCell ref="I31:I32"/>
    <mergeCell ref="J31:J32"/>
    <mergeCell ref="K31:K32"/>
    <mergeCell ref="A33:A34"/>
    <mergeCell ref="C33:C34"/>
    <mergeCell ref="I33:I34"/>
    <mergeCell ref="J33:J34"/>
    <mergeCell ref="K33:K34"/>
    <mergeCell ref="K29:K30"/>
    <mergeCell ref="A25:A26"/>
    <mergeCell ref="C25:C26"/>
    <mergeCell ref="I25:I26"/>
    <mergeCell ref="J25:J26"/>
    <mergeCell ref="K25:K26"/>
    <mergeCell ref="A27:K27"/>
    <mergeCell ref="D28:H28"/>
    <mergeCell ref="A29:A30"/>
    <mergeCell ref="C29:C30"/>
    <mergeCell ref="I29:I30"/>
    <mergeCell ref="J29:J30"/>
    <mergeCell ref="K23:K24"/>
    <mergeCell ref="D18:H18"/>
    <mergeCell ref="C19:C20"/>
    <mergeCell ref="I19:I20"/>
    <mergeCell ref="J19:J20"/>
    <mergeCell ref="K19:K20"/>
    <mergeCell ref="A21:K21"/>
    <mergeCell ref="D22:H22"/>
    <mergeCell ref="A23:A24"/>
    <mergeCell ref="C23:C24"/>
    <mergeCell ref="I23:I24"/>
    <mergeCell ref="J23:J24"/>
    <mergeCell ref="A17:K17"/>
    <mergeCell ref="D1:G1"/>
    <mergeCell ref="D2:E2"/>
    <mergeCell ref="D3:E3"/>
    <mergeCell ref="D4:E4"/>
    <mergeCell ref="F11:H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04"/>
  <sheetViews>
    <sheetView topLeftCell="A16" workbookViewId="0">
      <selection activeCell="J19" sqref="J19"/>
    </sheetView>
  </sheetViews>
  <sheetFormatPr defaultRowHeight="15" x14ac:dyDescent="0.25"/>
  <sheetData>
    <row r="3" spans="3:9" x14ac:dyDescent="0.25">
      <c r="C3" t="s">
        <v>0</v>
      </c>
      <c r="E3" s="106" t="s">
        <v>2</v>
      </c>
      <c r="F3" s="106"/>
      <c r="G3" s="106"/>
      <c r="H3" s="2"/>
      <c r="I3" s="2"/>
    </row>
    <row r="4" spans="3:9" x14ac:dyDescent="0.25">
      <c r="D4" t="s">
        <v>1</v>
      </c>
      <c r="E4" t="s">
        <v>3</v>
      </c>
      <c r="F4" t="s">
        <v>4</v>
      </c>
      <c r="G4" t="s">
        <v>5</v>
      </c>
      <c r="H4" t="s">
        <v>7</v>
      </c>
      <c r="I4" t="s">
        <v>6</v>
      </c>
    </row>
    <row r="5" spans="3:9" x14ac:dyDescent="0.25">
      <c r="D5">
        <v>0</v>
      </c>
      <c r="E5" s="1">
        <v>6.426511261364575</v>
      </c>
      <c r="F5" s="1">
        <v>6.36</v>
      </c>
      <c r="G5" s="1">
        <v>6.59</v>
      </c>
      <c r="H5" s="1">
        <f>AVERAGE(E5:G5)</f>
        <v>6.4588370871215259</v>
      </c>
      <c r="I5" s="1">
        <f t="shared" ref="I5:I10" si="0">STDEV(E5,F5,G5)</f>
        <v>0.11835843551750534</v>
      </c>
    </row>
    <row r="6" spans="3:9" x14ac:dyDescent="0.25">
      <c r="D6">
        <v>1</v>
      </c>
      <c r="E6" s="1">
        <v>6.66</v>
      </c>
      <c r="F6" s="1">
        <v>6.2988530764097064</v>
      </c>
      <c r="G6" s="1">
        <v>6.13</v>
      </c>
      <c r="H6" s="1">
        <f t="shared" ref="H6:H10" si="1">AVERAGE(E6:G6)</f>
        <v>6.3629510254699015</v>
      </c>
      <c r="I6" s="1">
        <f t="shared" si="0"/>
        <v>0.27075156565621677</v>
      </c>
    </row>
    <row r="7" spans="3:9" x14ac:dyDescent="0.25">
      <c r="D7">
        <v>2</v>
      </c>
      <c r="E7" s="1">
        <v>6.03</v>
      </c>
      <c r="F7" s="1">
        <v>6.143014800254095</v>
      </c>
      <c r="G7" s="1">
        <v>6.36</v>
      </c>
      <c r="H7" s="1">
        <f t="shared" si="1"/>
        <v>6.1776716000846976</v>
      </c>
      <c r="I7" s="1">
        <f t="shared" si="0"/>
        <v>0.16770754404878124</v>
      </c>
    </row>
    <row r="8" spans="3:9" x14ac:dyDescent="0.25">
      <c r="D8">
        <v>3</v>
      </c>
      <c r="E8" s="1">
        <v>5.7708520116421438</v>
      </c>
      <c r="F8" s="1">
        <v>5.51</v>
      </c>
      <c r="G8" s="1">
        <v>6.12</v>
      </c>
      <c r="H8" s="1">
        <f t="shared" si="1"/>
        <v>5.8002840038807149</v>
      </c>
      <c r="I8" s="1">
        <f t="shared" si="0"/>
        <v>0.30606319874390087</v>
      </c>
    </row>
    <row r="9" spans="3:9" x14ac:dyDescent="0.25">
      <c r="D9">
        <v>4</v>
      </c>
      <c r="E9" s="1">
        <v>1.31</v>
      </c>
      <c r="F9" s="1">
        <v>1.1599999999999999</v>
      </c>
      <c r="G9" s="1">
        <v>1.63</v>
      </c>
      <c r="H9" s="1">
        <f t="shared" si="1"/>
        <v>1.3666666666666665</v>
      </c>
      <c r="I9" s="1">
        <f t="shared" si="0"/>
        <v>0.24006943440041231</v>
      </c>
    </row>
    <row r="10" spans="3:9" x14ac:dyDescent="0.25">
      <c r="D10">
        <v>5</v>
      </c>
      <c r="E10" s="1">
        <v>1.03</v>
      </c>
      <c r="F10" s="1">
        <v>1.3010299956639813</v>
      </c>
      <c r="G10" s="1">
        <v>1.46</v>
      </c>
      <c r="H10" s="1">
        <f t="shared" si="1"/>
        <v>1.2636766652213272</v>
      </c>
      <c r="I10" s="1">
        <f t="shared" si="0"/>
        <v>0.21741999326503497</v>
      </c>
    </row>
    <row r="13" spans="3:9" x14ac:dyDescent="0.25">
      <c r="C13" t="s">
        <v>8</v>
      </c>
      <c r="E13" s="106" t="s">
        <v>2</v>
      </c>
      <c r="F13" s="106"/>
      <c r="G13" s="106"/>
      <c r="H13" s="2"/>
      <c r="I13" s="2"/>
    </row>
    <row r="14" spans="3:9" x14ac:dyDescent="0.25">
      <c r="D14" t="s">
        <v>1</v>
      </c>
      <c r="E14" t="s">
        <v>3</v>
      </c>
      <c r="F14" t="s">
        <v>4</v>
      </c>
      <c r="G14" t="s">
        <v>5</v>
      </c>
      <c r="H14" t="s">
        <v>7</v>
      </c>
      <c r="I14" t="s">
        <v>6</v>
      </c>
    </row>
    <row r="15" spans="3:9" x14ac:dyDescent="0.25">
      <c r="D15">
        <v>0</v>
      </c>
      <c r="E15" s="1">
        <v>6.2966651902615309</v>
      </c>
      <c r="F15" s="1">
        <v>6.61</v>
      </c>
      <c r="G15" s="1">
        <v>6.26</v>
      </c>
      <c r="H15" s="1">
        <f>AVERAGE(E15:G15)</f>
        <v>6.3888883967538446</v>
      </c>
      <c r="I15" s="1">
        <f t="shared" ref="I15:I20" si="2">STDEV(E15,F15,G15)</f>
        <v>0.19236382160321341</v>
      </c>
    </row>
    <row r="16" spans="3:9" x14ac:dyDescent="0.25">
      <c r="D16">
        <v>1</v>
      </c>
      <c r="E16" s="1">
        <v>6.23</v>
      </c>
      <c r="F16" s="1">
        <v>6.1</v>
      </c>
      <c r="G16" s="1">
        <v>6.143014800254095</v>
      </c>
      <c r="H16" s="1">
        <f t="shared" ref="H16:H20" si="3">AVERAGE(E16:G16)</f>
        <v>6.157671600084698</v>
      </c>
      <c r="I16" s="1">
        <f t="shared" si="2"/>
        <v>6.6227761067061838E-2</v>
      </c>
    </row>
    <row r="17" spans="3:9" x14ac:dyDescent="0.25">
      <c r="D17">
        <v>2</v>
      </c>
      <c r="E17" s="1">
        <v>6.0791812460476251</v>
      </c>
      <c r="F17" s="1">
        <v>6.13</v>
      </c>
      <c r="G17" s="1">
        <v>5.89</v>
      </c>
      <c r="H17" s="1">
        <f t="shared" si="3"/>
        <v>6.0330604153492082</v>
      </c>
      <c r="I17" s="1">
        <f t="shared" si="2"/>
        <v>0.12647271748576469</v>
      </c>
    </row>
    <row r="18" spans="3:9" x14ac:dyDescent="0.25">
      <c r="D18">
        <v>3</v>
      </c>
      <c r="E18" s="1">
        <v>5.86</v>
      </c>
      <c r="F18" s="1">
        <v>5.9030899869919438</v>
      </c>
      <c r="G18" s="1">
        <v>5.99</v>
      </c>
      <c r="H18" s="1">
        <f t="shared" si="3"/>
        <v>5.9176966623306484</v>
      </c>
      <c r="I18" s="1">
        <f t="shared" si="2"/>
        <v>6.6219455021449158E-2</v>
      </c>
    </row>
    <row r="19" spans="3:9" x14ac:dyDescent="0.25">
      <c r="D19">
        <v>4</v>
      </c>
      <c r="E19" s="1">
        <v>2.36</v>
      </c>
      <c r="F19" s="1">
        <v>2.9030899869919438</v>
      </c>
      <c r="G19" s="1">
        <v>2.81</v>
      </c>
      <c r="H19" s="1">
        <f t="shared" si="3"/>
        <v>2.6910299956639814</v>
      </c>
      <c r="I19" s="1">
        <f t="shared" si="2"/>
        <v>0.29043429539486498</v>
      </c>
    </row>
    <row r="20" spans="3:9" x14ac:dyDescent="0.25">
      <c r="D20">
        <v>5</v>
      </c>
      <c r="E20" s="1">
        <v>1.26</v>
      </c>
      <c r="F20" s="1">
        <v>1.36</v>
      </c>
      <c r="G20" s="1">
        <v>1.03</v>
      </c>
      <c r="H20" s="1">
        <f t="shared" si="3"/>
        <v>1.2166666666666668</v>
      </c>
      <c r="I20" s="1">
        <f t="shared" si="2"/>
        <v>0.16921386861995996</v>
      </c>
    </row>
    <row r="23" spans="3:9" x14ac:dyDescent="0.25">
      <c r="C23" t="s">
        <v>9</v>
      </c>
      <c r="E23" s="106" t="s">
        <v>2</v>
      </c>
      <c r="F23" s="106"/>
      <c r="G23" s="106"/>
      <c r="H23" s="2"/>
      <c r="I23" s="2"/>
    </row>
    <row r="24" spans="3:9" x14ac:dyDescent="0.25">
      <c r="D24" t="s">
        <v>1</v>
      </c>
      <c r="E24" t="s">
        <v>3</v>
      </c>
      <c r="F24" t="s">
        <v>4</v>
      </c>
      <c r="G24" t="s">
        <v>5</v>
      </c>
      <c r="H24" t="s">
        <v>7</v>
      </c>
      <c r="I24" t="s">
        <v>6</v>
      </c>
    </row>
    <row r="25" spans="3:9" x14ac:dyDescent="0.25">
      <c r="D25">
        <v>0</v>
      </c>
      <c r="E25" s="1">
        <v>6.13</v>
      </c>
      <c r="F25" s="1">
        <v>6.3541084391474012</v>
      </c>
      <c r="G25" s="1">
        <v>6.32</v>
      </c>
      <c r="H25" s="1">
        <f>AVERAGE(E25:G25)</f>
        <v>6.2680361463824674</v>
      </c>
      <c r="I25" s="1">
        <f t="shared" ref="I25:I30" si="4">STDEV(E25,F25,G25)</f>
        <v>0.12075317671332472</v>
      </c>
    </row>
    <row r="26" spans="3:9" x14ac:dyDescent="0.25">
      <c r="D26">
        <v>1</v>
      </c>
      <c r="E26" s="1">
        <v>6.76</v>
      </c>
      <c r="F26" s="1">
        <v>6.99</v>
      </c>
      <c r="G26" s="1">
        <v>6.16</v>
      </c>
      <c r="H26" s="1">
        <f t="shared" ref="H26:H30" si="5">AVERAGE(E26:G26)</f>
        <v>6.6366666666666667</v>
      </c>
      <c r="I26" s="1">
        <f t="shared" si="4"/>
        <v>0.42852460061626951</v>
      </c>
    </row>
    <row r="27" spans="3:9" x14ac:dyDescent="0.25">
      <c r="D27">
        <v>2</v>
      </c>
      <c r="E27" s="1">
        <v>6.344392273685111</v>
      </c>
      <c r="F27" s="1">
        <v>6.1</v>
      </c>
      <c r="G27" s="1">
        <v>6.45</v>
      </c>
      <c r="H27" s="1">
        <f t="shared" si="5"/>
        <v>6.298130757895037</v>
      </c>
      <c r="I27" s="1">
        <f t="shared" si="4"/>
        <v>0.17952742376137565</v>
      </c>
    </row>
    <row r="28" spans="3:9" x14ac:dyDescent="0.25">
      <c r="D28">
        <v>3</v>
      </c>
      <c r="E28" s="1">
        <v>6.03</v>
      </c>
      <c r="F28" s="1">
        <v>6.12</v>
      </c>
      <c r="G28" s="1">
        <v>6.69</v>
      </c>
      <c r="H28" s="1">
        <f t="shared" si="5"/>
        <v>6.28</v>
      </c>
      <c r="I28" s="1">
        <f t="shared" si="4"/>
        <v>0.3579106033634657</v>
      </c>
    </row>
    <row r="29" spans="3:9" x14ac:dyDescent="0.25">
      <c r="D29">
        <v>4</v>
      </c>
      <c r="E29" s="1">
        <v>6.37</v>
      </c>
      <c r="F29" s="1">
        <v>5.87</v>
      </c>
      <c r="G29" s="1">
        <v>6.51</v>
      </c>
      <c r="H29" s="1">
        <f>AVERAGE(E29:G29)</f>
        <v>6.25</v>
      </c>
      <c r="I29" s="1">
        <f t="shared" si="4"/>
        <v>0.33645207682521433</v>
      </c>
    </row>
    <row r="30" spans="3:9" x14ac:dyDescent="0.25">
      <c r="D30">
        <v>5</v>
      </c>
      <c r="E30" s="1">
        <v>6.11</v>
      </c>
      <c r="F30" s="1">
        <v>6.43</v>
      </c>
      <c r="G30" s="1">
        <v>6.03</v>
      </c>
      <c r="H30" s="1">
        <f t="shared" si="5"/>
        <v>6.19</v>
      </c>
      <c r="I30" s="1">
        <f t="shared" si="4"/>
        <v>0.21166010488516693</v>
      </c>
    </row>
    <row r="31" spans="3:9" x14ac:dyDescent="0.25">
      <c r="E31" s="1"/>
      <c r="F31" s="1"/>
      <c r="G31" s="1"/>
    </row>
    <row r="33" spans="3:9" x14ac:dyDescent="0.25">
      <c r="C33" t="s">
        <v>10</v>
      </c>
      <c r="E33" s="106" t="s">
        <v>2</v>
      </c>
      <c r="F33" s="106"/>
      <c r="G33" s="106"/>
      <c r="H33" s="2"/>
      <c r="I33" s="2"/>
    </row>
    <row r="34" spans="3:9" x14ac:dyDescent="0.25">
      <c r="D34" t="s">
        <v>1</v>
      </c>
      <c r="E34" t="s">
        <v>3</v>
      </c>
      <c r="F34" t="s">
        <v>4</v>
      </c>
      <c r="G34" t="s">
        <v>5</v>
      </c>
      <c r="H34" t="s">
        <v>7</v>
      </c>
      <c r="I34" t="s">
        <v>6</v>
      </c>
    </row>
    <row r="35" spans="3:9" x14ac:dyDescent="0.25">
      <c r="D35">
        <v>0</v>
      </c>
      <c r="E35" s="1">
        <v>6.4727564493172123</v>
      </c>
      <c r="F35" s="1">
        <v>6.4842998393467859</v>
      </c>
      <c r="G35" s="1">
        <v>6.5</v>
      </c>
      <c r="H35" s="1">
        <f>AVERAGE(E35:G35)</f>
        <v>6.4856854295546666</v>
      </c>
      <c r="I35" s="1">
        <f t="shared" ref="I35:I40" si="6">STDEV(E35,F35,G35)</f>
        <v>1.3674525901088341E-2</v>
      </c>
    </row>
    <row r="36" spans="3:9" x14ac:dyDescent="0.25">
      <c r="D36">
        <v>1</v>
      </c>
      <c r="E36" s="1">
        <v>6.4842998393467859</v>
      </c>
      <c r="F36" s="1">
        <v>6.46</v>
      </c>
      <c r="G36" s="1">
        <v>6.51</v>
      </c>
      <c r="H36" s="1">
        <f t="shared" ref="H36:H40" si="7">AVERAGE(E36:G36)</f>
        <v>6.4847666131155961</v>
      </c>
      <c r="I36" s="1">
        <f t="shared" si="6"/>
        <v>2.5003267952678342E-2</v>
      </c>
    </row>
    <row r="37" spans="3:9" x14ac:dyDescent="0.25">
      <c r="D37">
        <v>2</v>
      </c>
      <c r="E37" s="1">
        <v>6.4608978427565482</v>
      </c>
      <c r="F37" s="1">
        <v>6.4471580313422194</v>
      </c>
      <c r="G37" s="1">
        <v>6.9</v>
      </c>
      <c r="H37" s="1">
        <f t="shared" si="7"/>
        <v>6.6026852913662566</v>
      </c>
      <c r="I37" s="1">
        <f t="shared" si="6"/>
        <v>0.25757372261529621</v>
      </c>
    </row>
    <row r="38" spans="3:9" x14ac:dyDescent="0.25">
      <c r="D38">
        <v>3</v>
      </c>
      <c r="E38" s="1">
        <v>6.4885507165004439</v>
      </c>
      <c r="F38" s="1">
        <v>6.31</v>
      </c>
      <c r="G38" s="1">
        <v>6.29</v>
      </c>
      <c r="H38" s="1">
        <f t="shared" si="7"/>
        <v>6.3628502388334809</v>
      </c>
      <c r="I38" s="1">
        <f t="shared" si="6"/>
        <v>0.10931814837563313</v>
      </c>
    </row>
    <row r="39" spans="3:9" x14ac:dyDescent="0.25">
      <c r="D39">
        <v>4</v>
      </c>
      <c r="E39" s="1">
        <v>6.1</v>
      </c>
      <c r="F39" s="1">
        <v>6.69</v>
      </c>
      <c r="G39" s="1">
        <v>6.45</v>
      </c>
      <c r="H39" s="1">
        <f t="shared" si="7"/>
        <v>6.4133333333333331</v>
      </c>
      <c r="I39" s="1">
        <f t="shared" si="6"/>
        <v>0.29670411748631592</v>
      </c>
    </row>
    <row r="40" spans="3:9" x14ac:dyDescent="0.25">
      <c r="D40">
        <v>5</v>
      </c>
      <c r="E40" s="1">
        <v>6.47567118832443</v>
      </c>
      <c r="F40" s="1">
        <v>6.06</v>
      </c>
      <c r="G40" s="1">
        <v>6.67</v>
      </c>
      <c r="H40" s="1">
        <f t="shared" si="7"/>
        <v>6.4018903961081435</v>
      </c>
      <c r="I40" s="1">
        <f t="shared" si="6"/>
        <v>0.31162109038870789</v>
      </c>
    </row>
    <row r="42" spans="3:9" s="3" customFormat="1" x14ac:dyDescent="0.25"/>
    <row r="44" spans="3:9" x14ac:dyDescent="0.25">
      <c r="C44" t="s">
        <v>17</v>
      </c>
      <c r="E44" s="106" t="s">
        <v>2</v>
      </c>
      <c r="F44" s="106"/>
      <c r="G44" s="106"/>
      <c r="H44" s="2"/>
      <c r="I44" s="2"/>
    </row>
    <row r="45" spans="3:9" x14ac:dyDescent="0.25">
      <c r="D45" t="s">
        <v>1</v>
      </c>
      <c r="E45" t="s">
        <v>3</v>
      </c>
      <c r="F45" t="s">
        <v>4</v>
      </c>
      <c r="G45" t="s">
        <v>5</v>
      </c>
      <c r="H45" t="s">
        <v>7</v>
      </c>
      <c r="I45" t="s">
        <v>6</v>
      </c>
    </row>
    <row r="46" spans="3:9" x14ac:dyDescent="0.25">
      <c r="D46">
        <v>0</v>
      </c>
      <c r="E46" s="1">
        <v>6.503790683057181</v>
      </c>
      <c r="F46" s="1">
        <v>6.39</v>
      </c>
      <c r="G46" s="1">
        <v>6.46</v>
      </c>
      <c r="H46" s="1">
        <f>AVERAGE(E46:G46)</f>
        <v>6.4512635610190605</v>
      </c>
      <c r="I46" s="1">
        <f t="shared" ref="I46:I51" si="8">STDEV(E46,F46,G46)</f>
        <v>5.73962012001294E-2</v>
      </c>
    </row>
    <row r="47" spans="3:9" x14ac:dyDescent="0.25">
      <c r="D47">
        <v>1</v>
      </c>
      <c r="E47" s="1">
        <v>6.41</v>
      </c>
      <c r="F47" s="1">
        <v>6.4857214264815797</v>
      </c>
      <c r="G47" s="1">
        <v>6.46</v>
      </c>
      <c r="H47" s="1">
        <f t="shared" ref="H47:H51" si="9">AVERAGE(E47:G47)</f>
        <v>6.4519071421605263</v>
      </c>
      <c r="I47" s="1">
        <f t="shared" si="8"/>
        <v>3.8503952629681509E-2</v>
      </c>
    </row>
    <row r="48" spans="3:9" x14ac:dyDescent="0.25">
      <c r="D48">
        <v>2</v>
      </c>
      <c r="E48" s="1">
        <v>6.4623979978989565</v>
      </c>
      <c r="F48" s="1">
        <v>6.4653828514484184</v>
      </c>
      <c r="G48" s="1">
        <v>6.31</v>
      </c>
      <c r="H48" s="1">
        <f t="shared" si="9"/>
        <v>6.4125936164491248</v>
      </c>
      <c r="I48" s="1">
        <f t="shared" si="8"/>
        <v>8.8861211671688339E-2</v>
      </c>
    </row>
    <row r="49" spans="3:9" x14ac:dyDescent="0.25">
      <c r="D49">
        <v>3</v>
      </c>
      <c r="E49" s="1">
        <v>6.43</v>
      </c>
      <c r="F49" s="1">
        <v>6.453318340047038</v>
      </c>
      <c r="G49" s="1">
        <v>6.56</v>
      </c>
      <c r="H49" s="1">
        <f t="shared" si="9"/>
        <v>6.4811061133490115</v>
      </c>
      <c r="I49" s="1">
        <f t="shared" si="8"/>
        <v>6.9311761331042776E-2</v>
      </c>
    </row>
    <row r="50" spans="3:9" x14ac:dyDescent="0.25">
      <c r="D50">
        <v>4</v>
      </c>
      <c r="E50" s="1">
        <v>6.45</v>
      </c>
      <c r="F50" s="1">
        <v>6.4082399653118491</v>
      </c>
      <c r="G50" s="1">
        <v>6.39</v>
      </c>
      <c r="H50" s="1">
        <f t="shared" si="9"/>
        <v>6.416079988437283</v>
      </c>
      <c r="I50" s="1">
        <f t="shared" si="8"/>
        <v>3.0758730012071665E-2</v>
      </c>
    </row>
    <row r="51" spans="3:9" x14ac:dyDescent="0.25">
      <c r="D51">
        <v>5</v>
      </c>
      <c r="E51" s="1">
        <v>6.47567118832443</v>
      </c>
      <c r="F51" s="1">
        <v>6.3010299956639813</v>
      </c>
      <c r="G51" s="1">
        <v>6.3979400086720375</v>
      </c>
      <c r="H51" s="1">
        <f t="shared" si="9"/>
        <v>6.3915470642201493</v>
      </c>
      <c r="I51" s="1">
        <f t="shared" si="8"/>
        <v>8.7495936177285905E-2</v>
      </c>
    </row>
    <row r="54" spans="3:9" x14ac:dyDescent="0.25">
      <c r="C54" t="s">
        <v>18</v>
      </c>
      <c r="E54" s="106" t="s">
        <v>2</v>
      </c>
      <c r="F54" s="106"/>
      <c r="G54" s="106"/>
      <c r="H54" s="2"/>
      <c r="I54" s="2"/>
    </row>
    <row r="55" spans="3:9" x14ac:dyDescent="0.25">
      <c r="D55" t="s">
        <v>1</v>
      </c>
      <c r="E55" t="s">
        <v>3</v>
      </c>
      <c r="F55" t="s">
        <v>4</v>
      </c>
      <c r="G55" t="s">
        <v>5</v>
      </c>
      <c r="H55" t="s">
        <v>7</v>
      </c>
      <c r="I55" t="s">
        <v>6</v>
      </c>
    </row>
    <row r="56" spans="3:9" x14ac:dyDescent="0.25">
      <c r="D56">
        <v>0</v>
      </c>
      <c r="E56" s="1">
        <v>6.33</v>
      </c>
      <c r="F56" s="1">
        <v>6.49</v>
      </c>
      <c r="G56" s="1">
        <v>6.4416720749941652</v>
      </c>
      <c r="H56" s="1">
        <f>AVERAGE(E56:G56)</f>
        <v>6.4205573583313891</v>
      </c>
      <c r="I56" s="1">
        <f t="shared" ref="I56:I61" si="10">STDEV(E56,F56,G56)</f>
        <v>8.2063228335302635E-2</v>
      </c>
    </row>
    <row r="57" spans="3:9" x14ac:dyDescent="0.25">
      <c r="D57">
        <v>1</v>
      </c>
      <c r="E57" s="1">
        <v>6.26</v>
      </c>
      <c r="F57" s="1">
        <v>6.2949393374511864</v>
      </c>
      <c r="G57" s="1">
        <v>6.31</v>
      </c>
      <c r="H57" s="1">
        <f t="shared" ref="H57:H59" si="11">AVERAGE(E57:G57)</f>
        <v>6.2883131124837286</v>
      </c>
      <c r="I57" s="1">
        <f t="shared" si="10"/>
        <v>2.5650148985717731E-2</v>
      </c>
    </row>
    <row r="58" spans="3:9" x14ac:dyDescent="0.25">
      <c r="D58">
        <v>2</v>
      </c>
      <c r="E58" s="1">
        <v>5.1977620223401528</v>
      </c>
      <c r="F58" s="1">
        <v>5.31</v>
      </c>
      <c r="G58" s="1">
        <v>5.18</v>
      </c>
      <c r="H58" s="1">
        <f t="shared" si="11"/>
        <v>5.2292540074467171</v>
      </c>
      <c r="I58" s="1">
        <f t="shared" si="10"/>
        <v>7.0489778297736588E-2</v>
      </c>
    </row>
    <row r="59" spans="3:9" x14ac:dyDescent="0.25">
      <c r="D59">
        <v>3</v>
      </c>
      <c r="E59" s="1">
        <v>2.31</v>
      </c>
      <c r="F59" s="1">
        <v>2.7808075602740687</v>
      </c>
      <c r="G59" s="1">
        <v>2.82</v>
      </c>
      <c r="H59" s="1">
        <f t="shared" si="11"/>
        <v>2.6369358534246898</v>
      </c>
      <c r="I59" s="1">
        <f t="shared" si="10"/>
        <v>0.28381208752238729</v>
      </c>
    </row>
    <row r="60" spans="3:9" x14ac:dyDescent="0.25">
      <c r="D60">
        <v>4</v>
      </c>
      <c r="E60" s="1">
        <v>2.75</v>
      </c>
      <c r="F60" s="1">
        <v>3.01</v>
      </c>
      <c r="G60" s="1">
        <v>2.923125775358713</v>
      </c>
      <c r="H60" s="1">
        <f>AVERAGE(E60:G60)</f>
        <v>2.8943752584529041</v>
      </c>
      <c r="I60" s="1">
        <f t="shared" si="10"/>
        <v>0.13236292595271293</v>
      </c>
    </row>
    <row r="61" spans="3:9" x14ac:dyDescent="0.25">
      <c r="D61">
        <v>5</v>
      </c>
      <c r="E61" s="1">
        <v>1.58</v>
      </c>
      <c r="F61" s="1">
        <v>1.32</v>
      </c>
      <c r="G61" s="1">
        <v>1.0900000000000001</v>
      </c>
      <c r="H61" s="1">
        <f t="shared" ref="H61" si="12">AVERAGE(E61:G61)</f>
        <v>1.33</v>
      </c>
      <c r="I61" s="1">
        <f t="shared" si="10"/>
        <v>0.2451530134426258</v>
      </c>
    </row>
    <row r="62" spans="3:9" x14ac:dyDescent="0.25">
      <c r="E62" s="1"/>
      <c r="F62" s="1"/>
      <c r="G62" s="1"/>
    </row>
    <row r="64" spans="3:9" x14ac:dyDescent="0.25">
      <c r="C64" t="s">
        <v>10</v>
      </c>
      <c r="E64" s="106" t="s">
        <v>2</v>
      </c>
      <c r="F64" s="106"/>
      <c r="G64" s="106"/>
      <c r="H64" s="2"/>
      <c r="I64" s="2"/>
    </row>
    <row r="65" spans="3:9" x14ac:dyDescent="0.25">
      <c r="D65" t="s">
        <v>1</v>
      </c>
      <c r="E65" t="s">
        <v>3</v>
      </c>
      <c r="F65" t="s">
        <v>4</v>
      </c>
      <c r="G65" t="s">
        <v>5</v>
      </c>
      <c r="H65" t="s">
        <v>7</v>
      </c>
      <c r="I65" t="s">
        <v>6</v>
      </c>
    </row>
    <row r="66" spans="3:9" x14ac:dyDescent="0.25">
      <c r="D66">
        <v>0</v>
      </c>
      <c r="E66" s="1">
        <v>6.3222192947339195</v>
      </c>
      <c r="F66" s="1">
        <v>6.4487063199050798</v>
      </c>
      <c r="G66" s="1">
        <v>6.5</v>
      </c>
      <c r="H66" s="1">
        <f>AVERAGE(E66:G66)</f>
        <v>6.4236418715463328</v>
      </c>
      <c r="I66" s="1">
        <f t="shared" ref="I66:I71" si="13">STDEV(E66,F66,G66)</f>
        <v>9.1502266200747473E-2</v>
      </c>
    </row>
    <row r="67" spans="3:9" x14ac:dyDescent="0.25">
      <c r="D67">
        <v>1</v>
      </c>
      <c r="E67" s="1">
        <v>6.4471580313422194</v>
      </c>
      <c r="F67" s="1">
        <v>6.31</v>
      </c>
      <c r="G67" s="1">
        <v>6.51</v>
      </c>
      <c r="H67" s="1">
        <f t="shared" ref="H67:H71" si="14">AVERAGE(E67:G67)</f>
        <v>6.4223860104474069</v>
      </c>
      <c r="I67" s="1">
        <f t="shared" si="13"/>
        <v>0.10227531356299922</v>
      </c>
    </row>
    <row r="68" spans="3:9" x14ac:dyDescent="0.25">
      <c r="D68">
        <v>2</v>
      </c>
      <c r="E68" s="1">
        <v>6.3010299956639813</v>
      </c>
      <c r="F68" s="1">
        <v>6.4638929889859069</v>
      </c>
      <c r="G68" s="1">
        <v>6.39</v>
      </c>
      <c r="H68" s="1">
        <f t="shared" si="14"/>
        <v>6.3849743282166296</v>
      </c>
      <c r="I68" s="1">
        <f t="shared" si="13"/>
        <v>8.1547726400556533E-2</v>
      </c>
    </row>
    <row r="69" spans="3:9" x14ac:dyDescent="0.25">
      <c r="D69">
        <v>3</v>
      </c>
      <c r="E69" s="1">
        <v>6.4471580313422194</v>
      </c>
      <c r="F69" s="1">
        <v>6.3010299956639813</v>
      </c>
      <c r="G69" s="1">
        <v>6.29</v>
      </c>
      <c r="H69" s="1">
        <f t="shared" si="14"/>
        <v>6.3460626756687333</v>
      </c>
      <c r="I69" s="1">
        <f t="shared" si="13"/>
        <v>8.7724673867437764E-2</v>
      </c>
    </row>
    <row r="70" spans="3:9" x14ac:dyDescent="0.25">
      <c r="D70">
        <v>4</v>
      </c>
      <c r="E70" s="1">
        <v>6.69</v>
      </c>
      <c r="F70" s="1">
        <v>6.2</v>
      </c>
      <c r="G70" s="1">
        <v>6.45</v>
      </c>
      <c r="H70" s="1">
        <f t="shared" si="14"/>
        <v>6.4466666666666663</v>
      </c>
      <c r="I70" s="1">
        <f t="shared" si="13"/>
        <v>0.24501700621249414</v>
      </c>
    </row>
    <row r="71" spans="3:9" x14ac:dyDescent="0.25">
      <c r="D71">
        <v>5</v>
      </c>
      <c r="E71" s="1">
        <v>6.32</v>
      </c>
      <c r="F71" s="1">
        <v>6.4623979978989565</v>
      </c>
      <c r="G71" s="1">
        <v>6.76</v>
      </c>
      <c r="H71" s="1">
        <f t="shared" si="14"/>
        <v>6.5141326659663195</v>
      </c>
      <c r="I71" s="1">
        <f t="shared" si="13"/>
        <v>0.22451582774947074</v>
      </c>
    </row>
    <row r="73" spans="3:9" s="3" customFormat="1" x14ac:dyDescent="0.25"/>
    <row r="77" spans="3:9" x14ac:dyDescent="0.25">
      <c r="C77" t="s">
        <v>19</v>
      </c>
      <c r="E77" s="106" t="s">
        <v>2</v>
      </c>
      <c r="F77" s="106"/>
      <c r="G77" s="106"/>
      <c r="H77" s="2"/>
      <c r="I77" s="2"/>
    </row>
    <row r="78" spans="3:9" x14ac:dyDescent="0.25">
      <c r="D78" t="s">
        <v>1</v>
      </c>
      <c r="E78" t="s">
        <v>3</v>
      </c>
      <c r="F78" t="s">
        <v>4</v>
      </c>
      <c r="G78" t="s">
        <v>5</v>
      </c>
      <c r="H78" t="s">
        <v>7</v>
      </c>
      <c r="I78" t="s">
        <v>6</v>
      </c>
    </row>
    <row r="79" spans="3:9" x14ac:dyDescent="0.25">
      <c r="D79">
        <v>0</v>
      </c>
      <c r="E79" s="1">
        <v>6.56</v>
      </c>
      <c r="F79" s="1">
        <v>6.4785664955938431</v>
      </c>
      <c r="G79" s="1">
        <v>6.21</v>
      </c>
      <c r="H79" s="1">
        <f>AVERAGE(E79:G79)</f>
        <v>6.4161888318646136</v>
      </c>
      <c r="I79" s="1">
        <f t="shared" ref="I79:I84" si="15">STDEV(E79,F79,G79)</f>
        <v>0.18314810864226119</v>
      </c>
    </row>
    <row r="80" spans="3:9" x14ac:dyDescent="0.25">
      <c r="D80">
        <v>1</v>
      </c>
      <c r="E80" s="1">
        <v>6.5132176000679394</v>
      </c>
      <c r="F80" s="1">
        <v>6.68</v>
      </c>
      <c r="G80" s="1">
        <v>6.13</v>
      </c>
      <c r="H80" s="1">
        <f t="shared" ref="H80:H84" si="16">AVERAGE(E80:G80)</f>
        <v>6.4410725333559791</v>
      </c>
      <c r="I80" s="1">
        <f t="shared" si="15"/>
        <v>0.28200830304825208</v>
      </c>
    </row>
    <row r="81" spans="3:9" x14ac:dyDescent="0.25">
      <c r="D81">
        <v>2</v>
      </c>
      <c r="E81" s="1">
        <v>6.419955748489758</v>
      </c>
      <c r="F81" s="1">
        <v>6.35</v>
      </c>
      <c r="G81" s="1">
        <v>6.4623979978989565</v>
      </c>
      <c r="H81" s="1">
        <f t="shared" si="16"/>
        <v>6.4107845821295717</v>
      </c>
      <c r="I81" s="1">
        <f t="shared" si="15"/>
        <v>5.6757468250690529E-2</v>
      </c>
    </row>
    <row r="82" spans="3:9" x14ac:dyDescent="0.25">
      <c r="D82">
        <v>3</v>
      </c>
      <c r="E82" s="1">
        <v>6.03</v>
      </c>
      <c r="F82" s="1">
        <v>6.1760912590556813</v>
      </c>
      <c r="G82" s="1">
        <v>6.31</v>
      </c>
      <c r="H82" s="1">
        <f t="shared" si="16"/>
        <v>6.1720304196852274</v>
      </c>
      <c r="I82" s="1">
        <f t="shared" si="15"/>
        <v>0.14004416379233511</v>
      </c>
    </row>
    <row r="83" spans="3:9" x14ac:dyDescent="0.25">
      <c r="D83">
        <v>4</v>
      </c>
      <c r="E83" s="1">
        <v>5.6901960800285138</v>
      </c>
      <c r="F83" s="1">
        <v>5.6020599913279625</v>
      </c>
      <c r="G83" s="1">
        <v>5.3979400086720375</v>
      </c>
      <c r="H83" s="1">
        <f t="shared" si="16"/>
        <v>5.5633986933428377</v>
      </c>
      <c r="I83" s="1">
        <f t="shared" si="15"/>
        <v>0.14991472503593967</v>
      </c>
    </row>
    <row r="84" spans="3:9" x14ac:dyDescent="0.25">
      <c r="D84">
        <v>5</v>
      </c>
      <c r="E84" s="1">
        <v>4.4771212547196626</v>
      </c>
      <c r="F84" s="1">
        <v>4.3099999999999996</v>
      </c>
      <c r="G84" s="1">
        <v>4.6900000000000004</v>
      </c>
      <c r="H84" s="1">
        <f t="shared" si="16"/>
        <v>4.4923737515732212</v>
      </c>
      <c r="I84" s="1">
        <f t="shared" si="15"/>
        <v>0.19045860178842278</v>
      </c>
    </row>
    <row r="87" spans="3:9" x14ac:dyDescent="0.25">
      <c r="C87" t="s">
        <v>20</v>
      </c>
      <c r="E87" s="106" t="s">
        <v>2</v>
      </c>
      <c r="F87" s="106"/>
      <c r="G87" s="106"/>
      <c r="H87" s="2"/>
      <c r="I87" s="2"/>
    </row>
    <row r="88" spans="3:9" x14ac:dyDescent="0.25">
      <c r="D88" t="s">
        <v>1</v>
      </c>
      <c r="E88" t="s">
        <v>3</v>
      </c>
      <c r="F88" t="s">
        <v>4</v>
      </c>
      <c r="G88" t="s">
        <v>5</v>
      </c>
      <c r="H88" t="s">
        <v>7</v>
      </c>
      <c r="I88" t="s">
        <v>6</v>
      </c>
    </row>
    <row r="89" spans="3:9" x14ac:dyDescent="0.25">
      <c r="D89">
        <v>0</v>
      </c>
      <c r="E89" s="1">
        <v>6.4871383754771861</v>
      </c>
      <c r="F89" s="1">
        <v>6.5910646070264995</v>
      </c>
      <c r="G89" s="1">
        <v>6.21</v>
      </c>
      <c r="H89" s="1">
        <f>AVERAGE(E89:G89)</f>
        <v>6.4294009941678958</v>
      </c>
      <c r="I89" s="1">
        <f t="shared" ref="I89:I94" si="17">STDEV(E89,F89,G89)</f>
        <v>0.19698416835473345</v>
      </c>
    </row>
    <row r="90" spans="3:9" x14ac:dyDescent="0.25">
      <c r="D90">
        <v>1</v>
      </c>
      <c r="E90" s="1">
        <v>6.493458050995188</v>
      </c>
      <c r="F90" s="1">
        <v>6.88</v>
      </c>
      <c r="G90" s="1">
        <v>6.46</v>
      </c>
      <c r="H90" s="1">
        <f t="shared" ref="H90:H92" si="18">AVERAGE(E90:G90)</f>
        <v>6.611152683665062</v>
      </c>
      <c r="I90" s="1">
        <f t="shared" si="17"/>
        <v>0.23342883266527406</v>
      </c>
    </row>
    <row r="91" spans="3:9" x14ac:dyDescent="0.25">
      <c r="D91">
        <v>2</v>
      </c>
      <c r="E91" s="1">
        <v>6.1760912590556813</v>
      </c>
      <c r="F91" s="1">
        <v>6.02</v>
      </c>
      <c r="G91" s="1">
        <v>6.39</v>
      </c>
      <c r="H91" s="1">
        <f t="shared" si="18"/>
        <v>6.1953637530185608</v>
      </c>
      <c r="I91" s="1">
        <f t="shared" si="17"/>
        <v>0.18575137083656185</v>
      </c>
    </row>
    <row r="92" spans="3:9" x14ac:dyDescent="0.25">
      <c r="D92">
        <v>3</v>
      </c>
      <c r="E92" s="1">
        <v>3.3010299956639813</v>
      </c>
      <c r="F92" s="1">
        <v>3.71</v>
      </c>
      <c r="G92" s="1">
        <v>3.13</v>
      </c>
      <c r="H92" s="1">
        <f t="shared" si="18"/>
        <v>3.3803433318879939</v>
      </c>
      <c r="I92" s="1">
        <f t="shared" si="17"/>
        <v>0.29802341179383451</v>
      </c>
    </row>
    <row r="93" spans="3:9" x14ac:dyDescent="0.25">
      <c r="D93">
        <v>4</v>
      </c>
      <c r="E93" s="1">
        <v>1.4771212547196624</v>
      </c>
      <c r="F93" s="1">
        <v>1.89</v>
      </c>
      <c r="G93" s="1">
        <v>1.52</v>
      </c>
      <c r="H93" s="1">
        <f>AVERAGE(E93:G93)</f>
        <v>1.6290404182398877</v>
      </c>
      <c r="I93" s="1">
        <f t="shared" si="17"/>
        <v>0.22701227760522663</v>
      </c>
    </row>
    <row r="94" spans="3:9" x14ac:dyDescent="0.25">
      <c r="D94">
        <v>5</v>
      </c>
      <c r="E94" s="1">
        <v>1.03</v>
      </c>
      <c r="F94" s="1">
        <v>1.4771212547196624</v>
      </c>
      <c r="G94" s="1">
        <v>1.65</v>
      </c>
      <c r="H94" s="1">
        <f t="shared" ref="H94" si="19">AVERAGE(E94:G94)</f>
        <v>1.385707084906554</v>
      </c>
      <c r="I94" s="1">
        <f t="shared" si="17"/>
        <v>0.31994907849838339</v>
      </c>
    </row>
    <row r="95" spans="3:9" x14ac:dyDescent="0.25">
      <c r="E95" s="1"/>
      <c r="F95" s="1"/>
      <c r="G95" s="1"/>
    </row>
    <row r="97" spans="3:9" x14ac:dyDescent="0.25">
      <c r="C97" t="s">
        <v>10</v>
      </c>
      <c r="E97" s="106" t="s">
        <v>2</v>
      </c>
      <c r="F97" s="106"/>
      <c r="G97" s="106"/>
      <c r="H97" s="2"/>
      <c r="I97" s="2"/>
    </row>
    <row r="98" spans="3:9" x14ac:dyDescent="0.25">
      <c r="D98" t="s">
        <v>1</v>
      </c>
      <c r="E98" t="s">
        <v>3</v>
      </c>
      <c r="F98" t="s">
        <v>4</v>
      </c>
      <c r="G98" t="s">
        <v>5</v>
      </c>
      <c r="H98" t="s">
        <v>7</v>
      </c>
      <c r="I98" t="s">
        <v>6</v>
      </c>
    </row>
    <row r="99" spans="3:9" x14ac:dyDescent="0.25">
      <c r="D99">
        <v>0</v>
      </c>
      <c r="E99" s="1">
        <v>6.4727564493172123</v>
      </c>
      <c r="F99" s="1">
        <v>6.5921767573958672</v>
      </c>
      <c r="G99" s="1">
        <v>6.4623979978989565</v>
      </c>
      <c r="H99" s="1">
        <f>AVERAGE(E99:G99)</f>
        <v>6.5091104015373453</v>
      </c>
      <c r="I99" s="1">
        <f t="shared" ref="I99:I104" si="20">STDEV(E99,F99,G99)</f>
        <v>7.2123775453431654E-2</v>
      </c>
    </row>
    <row r="100" spans="3:9" x14ac:dyDescent="0.25">
      <c r="D100">
        <v>1</v>
      </c>
      <c r="E100" s="1">
        <v>6.4842998393467859</v>
      </c>
      <c r="F100" s="1">
        <v>6.4842998393467859</v>
      </c>
      <c r="G100" s="1">
        <v>6.31</v>
      </c>
      <c r="H100" s="1">
        <f t="shared" ref="H100:H104" si="21">AVERAGE(E100:G100)</f>
        <v>6.4261998928978565</v>
      </c>
      <c r="I100" s="1">
        <f t="shared" si="20"/>
        <v>0.10063205916657558</v>
      </c>
    </row>
    <row r="101" spans="3:9" x14ac:dyDescent="0.25">
      <c r="D101">
        <v>2</v>
      </c>
      <c r="E101" s="1">
        <v>6.4608978427565482</v>
      </c>
      <c r="F101" s="1">
        <v>6.5910646070264995</v>
      </c>
      <c r="G101" s="1">
        <v>6.4471580313422194</v>
      </c>
      <c r="H101" s="1">
        <f t="shared" si="21"/>
        <v>6.4997068270417557</v>
      </c>
      <c r="I101" s="1">
        <f t="shared" si="20"/>
        <v>7.941585847443175E-2</v>
      </c>
    </row>
    <row r="102" spans="3:9" x14ac:dyDescent="0.25">
      <c r="D102">
        <v>3</v>
      </c>
      <c r="E102" s="1">
        <v>6.4885507165004439</v>
      </c>
      <c r="F102" s="1">
        <v>6.69</v>
      </c>
      <c r="G102" s="1">
        <v>6.5</v>
      </c>
      <c r="H102" s="1">
        <f t="shared" si="21"/>
        <v>6.559516905500149</v>
      </c>
      <c r="I102" s="1">
        <f t="shared" si="20"/>
        <v>0.11314658627575266</v>
      </c>
    </row>
    <row r="103" spans="3:9" x14ac:dyDescent="0.25">
      <c r="D103">
        <v>4</v>
      </c>
      <c r="E103" s="1">
        <v>6.4487063199050798</v>
      </c>
      <c r="F103" s="1">
        <v>6.79</v>
      </c>
      <c r="G103" s="1">
        <v>6.31</v>
      </c>
      <c r="H103" s="1">
        <f t="shared" si="21"/>
        <v>6.5162354399683595</v>
      </c>
      <c r="I103" s="1">
        <f t="shared" si="20"/>
        <v>0.24702254257939854</v>
      </c>
    </row>
    <row r="104" spans="3:9" x14ac:dyDescent="0.25">
      <c r="D104">
        <v>5</v>
      </c>
      <c r="E104" s="1">
        <v>6.47567118832443</v>
      </c>
      <c r="F104" s="1">
        <v>6.54</v>
      </c>
      <c r="G104" s="1">
        <v>6.2</v>
      </c>
      <c r="H104" s="1">
        <f t="shared" si="21"/>
        <v>6.4052237294414764</v>
      </c>
      <c r="I104" s="1">
        <f t="shared" si="20"/>
        <v>0.18061598308925769</v>
      </c>
    </row>
  </sheetData>
  <mergeCells count="10">
    <mergeCell ref="E64:G64"/>
    <mergeCell ref="E77:G77"/>
    <mergeCell ref="E87:G87"/>
    <mergeCell ref="E97:G97"/>
    <mergeCell ref="E3:G3"/>
    <mergeCell ref="E13:G13"/>
    <mergeCell ref="E23:G23"/>
    <mergeCell ref="E33:G33"/>
    <mergeCell ref="E44:G44"/>
    <mergeCell ref="E54:G5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06"/>
  <sheetViews>
    <sheetView tabSelected="1" topLeftCell="A13" workbookViewId="0">
      <selection activeCell="J32" sqref="J32"/>
    </sheetView>
  </sheetViews>
  <sheetFormatPr defaultRowHeight="15" x14ac:dyDescent="0.25"/>
  <cols>
    <col min="2" max="2" width="12.140625" customWidth="1"/>
    <col min="3" max="3" width="11" customWidth="1"/>
    <col min="5" max="5" width="11.5703125" customWidth="1"/>
    <col min="6" max="6" width="11" customWidth="1"/>
  </cols>
  <sheetData>
    <row r="3" spans="2:8" x14ac:dyDescent="0.25">
      <c r="B3" t="s">
        <v>0</v>
      </c>
      <c r="D3" s="106" t="s">
        <v>2</v>
      </c>
      <c r="E3" s="106"/>
      <c r="F3" s="106"/>
      <c r="G3" s="2"/>
      <c r="H3" s="2"/>
    </row>
    <row r="4" spans="2:8" x14ac:dyDescent="0.25">
      <c r="C4" t="s">
        <v>1</v>
      </c>
      <c r="D4" t="s">
        <v>3</v>
      </c>
      <c r="E4" t="s">
        <v>4</v>
      </c>
      <c r="F4" t="s">
        <v>5</v>
      </c>
      <c r="G4" t="s">
        <v>7</v>
      </c>
      <c r="H4" t="s">
        <v>6</v>
      </c>
    </row>
    <row r="5" spans="2:8" x14ac:dyDescent="0.25">
      <c r="C5">
        <v>0</v>
      </c>
      <c r="D5" s="1">
        <v>6.3765769570565123</v>
      </c>
      <c r="E5" s="1">
        <v>6.4080000000000004</v>
      </c>
      <c r="F5" s="1">
        <v>6.3765769570565123</v>
      </c>
      <c r="G5" s="1">
        <f>AVERAGE(D5:F5)</f>
        <v>6.3870513047043405</v>
      </c>
      <c r="H5" s="1">
        <f t="shared" ref="H5:H10" si="0">STDEV(D5,E5,F5)</f>
        <v>1.8142102302180014E-2</v>
      </c>
    </row>
    <row r="6" spans="2:8" x14ac:dyDescent="0.25">
      <c r="C6">
        <v>1</v>
      </c>
      <c r="D6" s="1">
        <v>6.2504200023088936</v>
      </c>
      <c r="E6" s="1">
        <v>6.5</v>
      </c>
      <c r="F6" s="1">
        <v>6.1</v>
      </c>
      <c r="G6" s="1">
        <f t="shared" ref="G6:G10" si="1">AVERAGE(D6:F6)</f>
        <v>6.2834733341029647</v>
      </c>
      <c r="H6" s="1">
        <f t="shared" si="0"/>
        <v>0.20203809555877517</v>
      </c>
    </row>
    <row r="7" spans="2:8" x14ac:dyDescent="0.25">
      <c r="C7">
        <v>2</v>
      </c>
      <c r="D7" s="1">
        <v>5.5051499783199063</v>
      </c>
      <c r="E7" s="1">
        <v>5.3</v>
      </c>
      <c r="F7" s="1">
        <v>4.8</v>
      </c>
      <c r="G7" s="1">
        <f t="shared" si="1"/>
        <v>5.2017166594399695</v>
      </c>
      <c r="H7" s="1">
        <f t="shared" si="0"/>
        <v>0.36270350736499701</v>
      </c>
    </row>
    <row r="8" spans="2:8" x14ac:dyDescent="0.25">
      <c r="C8">
        <v>3</v>
      </c>
      <c r="D8" s="1">
        <v>4.3802112417116064</v>
      </c>
      <c r="E8" s="1">
        <v>4.5599999999999996</v>
      </c>
      <c r="F8" s="1">
        <v>4.3099999999999996</v>
      </c>
      <c r="G8" s="1">
        <f t="shared" si="1"/>
        <v>4.4167370805705346</v>
      </c>
      <c r="H8" s="1">
        <f t="shared" si="0"/>
        <v>0.12894030664715098</v>
      </c>
    </row>
    <row r="9" spans="2:8" x14ac:dyDescent="0.25">
      <c r="C9">
        <v>4</v>
      </c>
      <c r="D9" s="1">
        <v>3.255272505103306</v>
      </c>
      <c r="E9" s="1">
        <v>3.6</v>
      </c>
      <c r="F9" s="1">
        <v>3.16</v>
      </c>
      <c r="G9" s="1">
        <f t="shared" si="1"/>
        <v>3.3384241683677689</v>
      </c>
      <c r="H9" s="1">
        <f t="shared" si="0"/>
        <v>0.23148574324941687</v>
      </c>
    </row>
    <row r="10" spans="2:8" x14ac:dyDescent="0.25">
      <c r="C10">
        <v>5</v>
      </c>
      <c r="D10" s="1">
        <v>1.21</v>
      </c>
      <c r="E10" s="1">
        <v>1.62</v>
      </c>
      <c r="F10" s="1">
        <v>1.3010299956639813</v>
      </c>
      <c r="G10" s="1">
        <f t="shared" si="1"/>
        <v>1.3770099985546604</v>
      </c>
      <c r="H10" s="1">
        <f t="shared" si="0"/>
        <v>0.21530146453159762</v>
      </c>
    </row>
    <row r="13" spans="2:8" x14ac:dyDescent="0.25">
      <c r="B13" t="s">
        <v>8</v>
      </c>
      <c r="D13" s="106" t="s">
        <v>2</v>
      </c>
      <c r="E13" s="106"/>
      <c r="F13" s="106"/>
      <c r="G13" s="2"/>
      <c r="H13" s="2"/>
    </row>
    <row r="14" spans="2:8" x14ac:dyDescent="0.25">
      <c r="C14" t="s">
        <v>1</v>
      </c>
      <c r="D14" t="s">
        <v>3</v>
      </c>
      <c r="E14" t="s">
        <v>4</v>
      </c>
      <c r="F14" t="s">
        <v>5</v>
      </c>
      <c r="G14" t="s">
        <v>7</v>
      </c>
      <c r="H14" t="s">
        <v>6</v>
      </c>
    </row>
    <row r="15" spans="2:8" x14ac:dyDescent="0.25">
      <c r="C15">
        <v>0</v>
      </c>
      <c r="D15" s="1">
        <v>6.4082399653118491</v>
      </c>
      <c r="E15" s="1">
        <v>6.13</v>
      </c>
      <c r="F15" s="1">
        <v>6.39</v>
      </c>
      <c r="G15" s="1">
        <f>AVERAGE(D15:F15)</f>
        <v>6.3094133217706165</v>
      </c>
      <c r="H15" s="1">
        <f t="shared" ref="H15:H20" si="2">STDEV(D15,E15,F15)</f>
        <v>0.15564391766214125</v>
      </c>
    </row>
    <row r="16" spans="2:8" x14ac:dyDescent="0.25">
      <c r="C16">
        <v>1</v>
      </c>
      <c r="D16" s="1">
        <v>6.3</v>
      </c>
      <c r="E16" s="1">
        <v>6.3692158574101425</v>
      </c>
      <c r="F16" s="1">
        <v>6.44</v>
      </c>
      <c r="G16" s="1">
        <f t="shared" ref="G16:G20" si="3">AVERAGE(D16:F16)</f>
        <v>6.3697386191367142</v>
      </c>
      <c r="H16" s="1">
        <f t="shared" si="2"/>
        <v>7.0001463983741907E-2</v>
      </c>
    </row>
    <row r="17" spans="2:8" x14ac:dyDescent="0.25">
      <c r="C17">
        <v>2</v>
      </c>
      <c r="D17" s="1">
        <v>6.61</v>
      </c>
      <c r="E17" s="1">
        <v>6.3096301674258983</v>
      </c>
      <c r="F17" s="1">
        <v>6.11</v>
      </c>
      <c r="G17" s="1">
        <f t="shared" si="3"/>
        <v>6.3432100558086333</v>
      </c>
      <c r="H17" s="1">
        <f t="shared" si="2"/>
        <v>0.25168572998453387</v>
      </c>
    </row>
    <row r="18" spans="2:8" x14ac:dyDescent="0.25">
      <c r="C18">
        <v>3</v>
      </c>
      <c r="D18" s="1">
        <v>5.56</v>
      </c>
      <c r="E18" s="1">
        <v>5.982271233039568</v>
      </c>
      <c r="F18" s="1">
        <v>6.09</v>
      </c>
      <c r="G18" s="1">
        <f t="shared" si="3"/>
        <v>5.8774237443465225</v>
      </c>
      <c r="H18" s="1">
        <f t="shared" si="2"/>
        <v>0.28012452037251007</v>
      </c>
    </row>
    <row r="19" spans="2:8" x14ac:dyDescent="0.25">
      <c r="C19">
        <v>4</v>
      </c>
      <c r="D19" s="1">
        <v>5.78</v>
      </c>
      <c r="E19" s="1">
        <v>5.6020599913279625</v>
      </c>
      <c r="F19" s="1">
        <v>5.28</v>
      </c>
      <c r="G19" s="1">
        <f t="shared" si="3"/>
        <v>5.5540199971093216</v>
      </c>
      <c r="H19" s="1">
        <f t="shared" si="2"/>
        <v>0.25343812022542178</v>
      </c>
    </row>
    <row r="20" spans="2:8" x14ac:dyDescent="0.25">
      <c r="C20">
        <v>5</v>
      </c>
      <c r="D20" s="1">
        <v>4.3010299956639813</v>
      </c>
      <c r="E20" s="1">
        <v>4.1900000000000004</v>
      </c>
      <c r="F20" s="1">
        <v>4.62</v>
      </c>
      <c r="G20" s="1">
        <f t="shared" si="3"/>
        <v>4.3703433318879945</v>
      </c>
      <c r="H20" s="1">
        <f t="shared" si="2"/>
        <v>0.22322243152039448</v>
      </c>
    </row>
    <row r="23" spans="2:8" x14ac:dyDescent="0.25">
      <c r="B23" t="s">
        <v>9</v>
      </c>
      <c r="D23" s="106" t="s">
        <v>2</v>
      </c>
      <c r="E23" s="106"/>
      <c r="F23" s="106"/>
      <c r="G23" s="2"/>
      <c r="H23" s="2"/>
    </row>
    <row r="24" spans="2:8" x14ac:dyDescent="0.25">
      <c r="C24" t="s">
        <v>1</v>
      </c>
      <c r="D24" t="s">
        <v>3</v>
      </c>
      <c r="E24" t="s">
        <v>4</v>
      </c>
      <c r="F24" t="s">
        <v>5</v>
      </c>
      <c r="G24" t="s">
        <v>7</v>
      </c>
      <c r="H24" t="s">
        <v>6</v>
      </c>
    </row>
    <row r="25" spans="2:8" x14ac:dyDescent="0.25">
      <c r="C25">
        <v>0</v>
      </c>
      <c r="D25" s="1">
        <v>6.4082399653118491</v>
      </c>
      <c r="E25" s="1">
        <v>6.01</v>
      </c>
      <c r="F25" s="1">
        <v>6.48</v>
      </c>
      <c r="G25" s="1">
        <f>AVERAGE(D25:F25)</f>
        <v>6.2994133217706159</v>
      </c>
      <c r="H25" s="1">
        <f t="shared" ref="H25:H30" si="4">STDEV(D25,E25,F25)</f>
        <v>0.25319444851405815</v>
      </c>
    </row>
    <row r="26" spans="2:8" x14ac:dyDescent="0.25">
      <c r="C26">
        <v>1</v>
      </c>
      <c r="D26" s="1">
        <v>6.31</v>
      </c>
      <c r="E26" s="1">
        <v>6.4</v>
      </c>
      <c r="F26" s="1">
        <v>6.3692158574101425</v>
      </c>
      <c r="G26" s="1">
        <f t="shared" ref="G26:G30" si="5">AVERAGE(D26:F26)</f>
        <v>6.3597386191367145</v>
      </c>
      <c r="H26" s="1">
        <f t="shared" si="4"/>
        <v>4.5742360389124381E-2</v>
      </c>
    </row>
    <row r="27" spans="2:8" x14ac:dyDescent="0.25">
      <c r="C27">
        <v>2</v>
      </c>
      <c r="D27" s="1">
        <v>6.01</v>
      </c>
      <c r="E27" s="1">
        <v>6.69</v>
      </c>
      <c r="F27" s="1">
        <v>6.3096301674258983</v>
      </c>
      <c r="G27" s="1">
        <f t="shared" si="5"/>
        <v>6.3365433891419656</v>
      </c>
      <c r="H27" s="1">
        <f t="shared" si="4"/>
        <v>0.34079794765719157</v>
      </c>
    </row>
    <row r="28" spans="2:8" x14ac:dyDescent="0.25">
      <c r="C28">
        <v>3</v>
      </c>
      <c r="D28" s="1">
        <v>6.31</v>
      </c>
      <c r="E28" s="1">
        <v>6.3502480183341632</v>
      </c>
      <c r="F28" s="1">
        <v>6.51</v>
      </c>
      <c r="G28" s="1">
        <f t="shared" si="5"/>
        <v>6.3900826727780542</v>
      </c>
      <c r="H28" s="1">
        <f t="shared" si="4"/>
        <v>0.10578326791604697</v>
      </c>
    </row>
    <row r="29" spans="2:8" x14ac:dyDescent="0.25">
      <c r="C29">
        <v>4</v>
      </c>
      <c r="D29" s="1">
        <v>6.3384564936046051</v>
      </c>
      <c r="E29" s="1">
        <v>6.56</v>
      </c>
      <c r="F29" s="1">
        <v>6.09</v>
      </c>
      <c r="G29" s="1">
        <f t="shared" si="5"/>
        <v>6.3294854978682018</v>
      </c>
      <c r="H29" s="1">
        <f t="shared" si="4"/>
        <v>0.23512838848887829</v>
      </c>
    </row>
    <row r="30" spans="2:8" x14ac:dyDescent="0.25">
      <c r="C30">
        <v>5</v>
      </c>
      <c r="D30" s="1">
        <v>6.03</v>
      </c>
      <c r="E30" s="1">
        <v>6.3096301674258983</v>
      </c>
      <c r="F30" s="1">
        <v>6.58</v>
      </c>
      <c r="G30" s="1">
        <f t="shared" si="5"/>
        <v>6.3065433891419671</v>
      </c>
      <c r="H30" s="1">
        <f t="shared" si="4"/>
        <v>0.27501299269330998</v>
      </c>
    </row>
    <row r="33" spans="2:8" x14ac:dyDescent="0.25">
      <c r="B33" t="s">
        <v>10</v>
      </c>
      <c r="D33" s="106" t="s">
        <v>2</v>
      </c>
      <c r="E33" s="106"/>
      <c r="F33" s="106"/>
      <c r="G33" s="2"/>
      <c r="H33" s="2"/>
    </row>
    <row r="34" spans="2:8" x14ac:dyDescent="0.25">
      <c r="C34" t="s">
        <v>1</v>
      </c>
      <c r="D34" t="s">
        <v>3</v>
      </c>
      <c r="E34" t="s">
        <v>4</v>
      </c>
      <c r="F34" t="s">
        <v>5</v>
      </c>
      <c r="G34" t="s">
        <v>7</v>
      </c>
      <c r="H34" t="s">
        <v>6</v>
      </c>
    </row>
    <row r="35" spans="2:8" x14ac:dyDescent="0.25">
      <c r="C35">
        <v>0</v>
      </c>
      <c r="D35" s="1">
        <v>6.45</v>
      </c>
      <c r="E35" s="1">
        <v>6.4842998393467859</v>
      </c>
      <c r="F35" s="1">
        <v>6.5</v>
      </c>
      <c r="G35" s="1">
        <f>AVERAGE(D35:F35)</f>
        <v>6.4780999464489284</v>
      </c>
      <c r="H35" s="1">
        <f t="shared" ref="H35:H40" si="6">STDEV(D35,E35,F35)</f>
        <v>2.5570080249359226E-2</v>
      </c>
    </row>
    <row r="36" spans="2:8" x14ac:dyDescent="0.25">
      <c r="C36">
        <v>1</v>
      </c>
      <c r="D36" s="1">
        <v>6.4871383754771861</v>
      </c>
      <c r="E36" s="1">
        <v>6.46</v>
      </c>
      <c r="F36" s="1">
        <v>6.51</v>
      </c>
      <c r="G36" s="1">
        <f t="shared" ref="G36:G40" si="7">AVERAGE(D36:F36)</f>
        <v>6.4857127918257289</v>
      </c>
      <c r="H36" s="1">
        <f t="shared" si="6"/>
        <v>2.5030465767949119E-2</v>
      </c>
    </row>
    <row r="37" spans="2:8" x14ac:dyDescent="0.25">
      <c r="C37">
        <v>2</v>
      </c>
      <c r="D37" s="1">
        <v>6.31</v>
      </c>
      <c r="E37" s="1">
        <v>6.4471580313422194</v>
      </c>
      <c r="F37" s="1">
        <v>6.9</v>
      </c>
      <c r="G37" s="1">
        <f t="shared" si="7"/>
        <v>6.5523860104474068</v>
      </c>
      <c r="H37" s="1">
        <f t="shared" si="6"/>
        <v>0.30875507395008339</v>
      </c>
    </row>
    <row r="38" spans="2:8" x14ac:dyDescent="0.25">
      <c r="C38">
        <v>3</v>
      </c>
      <c r="D38" s="1">
        <v>6.4393326938302629</v>
      </c>
      <c r="E38" s="1">
        <v>6.31</v>
      </c>
      <c r="F38" s="1">
        <v>6.29</v>
      </c>
      <c r="G38" s="1">
        <f t="shared" si="7"/>
        <v>6.3464442312767533</v>
      </c>
      <c r="H38" s="1">
        <f t="shared" si="6"/>
        <v>8.1062937626673354E-2</v>
      </c>
    </row>
    <row r="39" spans="2:8" x14ac:dyDescent="0.25">
      <c r="C39">
        <v>4</v>
      </c>
      <c r="D39" s="1">
        <v>6.9</v>
      </c>
      <c r="E39" s="1">
        <v>6.4913616938342731</v>
      </c>
      <c r="F39" s="1">
        <v>6.45</v>
      </c>
      <c r="G39" s="1">
        <f t="shared" si="7"/>
        <v>6.6137872312780912</v>
      </c>
      <c r="H39" s="1">
        <f t="shared" si="6"/>
        <v>0.2487287863593714</v>
      </c>
    </row>
    <row r="40" spans="2:8" x14ac:dyDescent="0.25">
      <c r="C40">
        <v>5</v>
      </c>
      <c r="D40" s="1">
        <v>6.4116197059632301</v>
      </c>
      <c r="E40" s="1">
        <v>6.13</v>
      </c>
      <c r="F40" s="1">
        <v>6.49</v>
      </c>
      <c r="G40" s="1">
        <f t="shared" si="7"/>
        <v>6.3438732353210767</v>
      </c>
      <c r="H40" s="1">
        <f t="shared" si="6"/>
        <v>0.18932033227667641</v>
      </c>
    </row>
    <row r="42" spans="2:8" s="3" customFormat="1" x14ac:dyDescent="0.25"/>
    <row r="46" spans="2:8" x14ac:dyDescent="0.25">
      <c r="B46" t="s">
        <v>11</v>
      </c>
      <c r="D46" s="106" t="s">
        <v>2</v>
      </c>
      <c r="E46" s="106"/>
      <c r="F46" s="106"/>
      <c r="G46" s="2"/>
      <c r="H46" s="2"/>
    </row>
    <row r="47" spans="2:8" x14ac:dyDescent="0.25">
      <c r="C47" t="s">
        <v>1</v>
      </c>
      <c r="D47" t="s">
        <v>3</v>
      </c>
      <c r="E47" t="s">
        <v>4</v>
      </c>
      <c r="F47" t="s">
        <v>5</v>
      </c>
      <c r="G47" t="s">
        <v>7</v>
      </c>
      <c r="H47" t="s">
        <v>6</v>
      </c>
    </row>
    <row r="48" spans="2:8" x14ac:dyDescent="0.25">
      <c r="C48">
        <v>0</v>
      </c>
      <c r="D48" s="1">
        <v>6.3838153659804311</v>
      </c>
      <c r="E48" s="1">
        <v>6.02</v>
      </c>
      <c r="F48" s="1">
        <v>6.4082399653118491</v>
      </c>
      <c r="G48" s="1">
        <f>AVERAGE(D48:F48)</f>
        <v>6.2706851104307608</v>
      </c>
      <c r="H48" s="1">
        <f t="shared" ref="H48:H53" si="8">STDEV(D48,E48,F48)</f>
        <v>0.21744288608020029</v>
      </c>
    </row>
    <row r="49" spans="2:8" x14ac:dyDescent="0.25">
      <c r="C49">
        <v>1</v>
      </c>
      <c r="D49" s="1">
        <v>6.3729120029701063</v>
      </c>
      <c r="E49" s="1">
        <v>6.41</v>
      </c>
      <c r="F49" s="1">
        <v>6.28</v>
      </c>
      <c r="G49" s="1">
        <f t="shared" ref="G49:G53" si="9">AVERAGE(D49:F49)</f>
        <v>6.3543040009900364</v>
      </c>
      <c r="H49" s="1">
        <f t="shared" si="8"/>
        <v>6.6967852759870758E-2</v>
      </c>
    </row>
    <row r="50" spans="2:8" x14ac:dyDescent="0.25">
      <c r="C50">
        <v>2</v>
      </c>
      <c r="D50" s="1">
        <v>6.02</v>
      </c>
      <c r="E50" s="1">
        <v>6.3384564936046051</v>
      </c>
      <c r="F50" s="1">
        <v>6.36</v>
      </c>
      <c r="G50" s="1">
        <f t="shared" si="9"/>
        <v>6.2394854978682019</v>
      </c>
      <c r="H50" s="1">
        <f t="shared" si="8"/>
        <v>0.1903849875851337</v>
      </c>
    </row>
    <row r="51" spans="2:8" x14ac:dyDescent="0.25">
      <c r="C51">
        <v>3</v>
      </c>
      <c r="D51" s="1">
        <v>6.16</v>
      </c>
      <c r="E51" s="1">
        <v>6.56</v>
      </c>
      <c r="F51" s="1">
        <v>6.3222192947339195</v>
      </c>
      <c r="G51" s="1">
        <f t="shared" si="9"/>
        <v>6.3474064315779728</v>
      </c>
      <c r="H51" s="1">
        <f t="shared" si="8"/>
        <v>0.20118596843915509</v>
      </c>
    </row>
    <row r="52" spans="2:8" x14ac:dyDescent="0.25">
      <c r="C52">
        <v>4</v>
      </c>
      <c r="D52" s="1">
        <v>6.39</v>
      </c>
      <c r="E52" s="1">
        <v>6.15</v>
      </c>
      <c r="F52" s="1">
        <v>6.41</v>
      </c>
      <c r="G52" s="1">
        <f t="shared" si="9"/>
        <v>6.3166666666666664</v>
      </c>
      <c r="H52" s="1">
        <f t="shared" si="8"/>
        <v>0.14468356276140446</v>
      </c>
    </row>
    <row r="53" spans="2:8" x14ac:dyDescent="0.25">
      <c r="C53">
        <v>5</v>
      </c>
      <c r="D53" s="1">
        <v>6.008600171761918</v>
      </c>
      <c r="E53" s="1">
        <v>6.59</v>
      </c>
      <c r="F53" s="1">
        <v>6.3463529744506388</v>
      </c>
      <c r="G53" s="1">
        <f t="shared" si="9"/>
        <v>6.3149843820708513</v>
      </c>
      <c r="H53" s="1">
        <f t="shared" si="8"/>
        <v>0.2919664903884257</v>
      </c>
    </row>
    <row r="57" spans="2:8" x14ac:dyDescent="0.25">
      <c r="B57" t="s">
        <v>12</v>
      </c>
      <c r="D57" s="106" t="s">
        <v>2</v>
      </c>
      <c r="E57" s="106"/>
      <c r="F57" s="106"/>
      <c r="G57" s="2"/>
      <c r="H57" s="2"/>
    </row>
    <row r="58" spans="2:8" x14ac:dyDescent="0.25">
      <c r="C58" t="s">
        <v>1</v>
      </c>
      <c r="D58" t="s">
        <v>3</v>
      </c>
      <c r="E58" t="s">
        <v>4</v>
      </c>
      <c r="F58" t="s">
        <v>5</v>
      </c>
      <c r="G58" t="s">
        <v>7</v>
      </c>
      <c r="H58" t="s">
        <v>6</v>
      </c>
    </row>
    <row r="59" spans="2:8" x14ac:dyDescent="0.25">
      <c r="C59">
        <v>0</v>
      </c>
      <c r="D59" s="1">
        <v>6.13</v>
      </c>
      <c r="E59" s="1">
        <v>6.3838153659804311</v>
      </c>
      <c r="F59" s="1">
        <v>6.46</v>
      </c>
      <c r="G59" s="1">
        <f>AVERAGE(D59:F59)</f>
        <v>6.3246051219934776</v>
      </c>
      <c r="H59" s="1">
        <f t="shared" ref="H59:H64" si="10">STDEV(D59,E59,F59)</f>
        <v>0.17278422886579084</v>
      </c>
    </row>
    <row r="60" spans="2:8" x14ac:dyDescent="0.25">
      <c r="C60">
        <v>1</v>
      </c>
      <c r="D60" s="1">
        <v>6.39</v>
      </c>
      <c r="E60" s="1">
        <v>6.1522883443830567</v>
      </c>
      <c r="F60" s="1">
        <v>6.18</v>
      </c>
      <c r="G60" s="1">
        <f t="shared" ref="G60:G64" si="11">AVERAGE(D60:F60)</f>
        <v>6.2407627814610187</v>
      </c>
      <c r="H60" s="1">
        <f t="shared" si="10"/>
        <v>0.12998382404051931</v>
      </c>
    </row>
    <row r="61" spans="2:8" x14ac:dyDescent="0.25">
      <c r="C61">
        <v>2</v>
      </c>
      <c r="D61" s="1">
        <v>5.94</v>
      </c>
      <c r="E61" s="1">
        <v>5.9</v>
      </c>
      <c r="F61" s="1">
        <v>5.78</v>
      </c>
      <c r="G61" s="1">
        <f t="shared" si="11"/>
        <v>5.873333333333334</v>
      </c>
      <c r="H61" s="1">
        <f t="shared" si="10"/>
        <v>8.3266639978645376E-2</v>
      </c>
    </row>
    <row r="62" spans="2:8" x14ac:dyDescent="0.25">
      <c r="C62">
        <v>3</v>
      </c>
      <c r="D62" s="1">
        <v>4.3099999999999996</v>
      </c>
      <c r="E62" s="1">
        <v>4.5051499783199063</v>
      </c>
      <c r="F62" s="1">
        <v>4.46</v>
      </c>
      <c r="G62" s="1">
        <f t="shared" si="11"/>
        <v>4.4250499927733022</v>
      </c>
      <c r="H62" s="1">
        <f t="shared" si="10"/>
        <v>0.10216166484266342</v>
      </c>
    </row>
    <row r="63" spans="2:8" x14ac:dyDescent="0.25">
      <c r="C63">
        <v>4</v>
      </c>
      <c r="D63" s="1">
        <v>3.2</v>
      </c>
      <c r="E63" s="1">
        <v>3</v>
      </c>
      <c r="F63" s="1">
        <v>2.98</v>
      </c>
      <c r="G63" s="1">
        <f t="shared" si="11"/>
        <v>3.06</v>
      </c>
      <c r="H63" s="1">
        <f t="shared" si="10"/>
        <v>0.12165525060596449</v>
      </c>
    </row>
    <row r="64" spans="2:8" x14ac:dyDescent="0.25">
      <c r="C64">
        <v>5</v>
      </c>
      <c r="D64" s="1">
        <v>1.39</v>
      </c>
      <c r="E64" s="1">
        <v>1.3010299956639813</v>
      </c>
      <c r="F64" s="1">
        <v>1.01</v>
      </c>
      <c r="G64" s="1">
        <f t="shared" si="11"/>
        <v>1.2336766652213269</v>
      </c>
      <c r="H64" s="1">
        <f t="shared" si="10"/>
        <v>0.19875198952787573</v>
      </c>
    </row>
    <row r="67" spans="2:8" x14ac:dyDescent="0.25">
      <c r="B67" t="s">
        <v>10</v>
      </c>
      <c r="D67" s="106" t="s">
        <v>2</v>
      </c>
      <c r="E67" s="106"/>
      <c r="F67" s="106"/>
      <c r="G67" s="2"/>
      <c r="H67" s="2"/>
    </row>
    <row r="68" spans="2:8" x14ac:dyDescent="0.25">
      <c r="C68" t="s">
        <v>1</v>
      </c>
      <c r="D68" t="s">
        <v>3</v>
      </c>
      <c r="E68" t="s">
        <v>4</v>
      </c>
      <c r="F68" t="s">
        <v>5</v>
      </c>
      <c r="G68" t="s">
        <v>7</v>
      </c>
      <c r="H68" t="s">
        <v>6</v>
      </c>
    </row>
    <row r="69" spans="2:8" x14ac:dyDescent="0.25">
      <c r="C69">
        <v>0</v>
      </c>
      <c r="D69" s="1">
        <v>6.394451680826216</v>
      </c>
      <c r="E69" s="1">
        <v>6.4842998393467859</v>
      </c>
      <c r="F69" s="1">
        <v>6.5</v>
      </c>
      <c r="G69" s="1">
        <f>AVERAGE(D69:F69)</f>
        <v>6.4595838400576673</v>
      </c>
      <c r="H69" s="1">
        <f t="shared" ref="H69:H74" si="12">STDEV(D69,E69,F69)</f>
        <v>5.6949735607354057E-2</v>
      </c>
    </row>
    <row r="70" spans="2:8" x14ac:dyDescent="0.25">
      <c r="C70">
        <v>1</v>
      </c>
      <c r="D70" s="1">
        <v>6.4082399653118491</v>
      </c>
      <c r="E70" s="1">
        <v>6.46</v>
      </c>
      <c r="F70" s="1">
        <v>6.51</v>
      </c>
      <c r="G70" s="1">
        <f t="shared" ref="G70:G74" si="13">AVERAGE(D70:F70)</f>
        <v>6.459413321770616</v>
      </c>
      <c r="H70" s="1">
        <f t="shared" si="12"/>
        <v>5.0882554067597965E-2</v>
      </c>
    </row>
    <row r="71" spans="2:8" x14ac:dyDescent="0.25">
      <c r="C71">
        <v>2</v>
      </c>
      <c r="D71" s="1">
        <v>6.3765769570565123</v>
      </c>
      <c r="E71" s="1">
        <v>6.4471580313422194</v>
      </c>
      <c r="F71" s="1">
        <v>6.9</v>
      </c>
      <c r="G71" s="1">
        <f t="shared" si="13"/>
        <v>6.5745783294662443</v>
      </c>
      <c r="H71" s="1">
        <f t="shared" si="12"/>
        <v>0.2840244175270264</v>
      </c>
    </row>
    <row r="72" spans="2:8" x14ac:dyDescent="0.25">
      <c r="C72">
        <v>3</v>
      </c>
      <c r="D72" s="1">
        <v>6.46</v>
      </c>
      <c r="E72" s="1">
        <v>6.31</v>
      </c>
      <c r="F72" s="1">
        <v>6.16</v>
      </c>
      <c r="G72" s="1">
        <f t="shared" si="13"/>
        <v>6.31</v>
      </c>
      <c r="H72" s="1">
        <f t="shared" si="12"/>
        <v>0.14999999999999991</v>
      </c>
    </row>
    <row r="73" spans="2:8" x14ac:dyDescent="0.25">
      <c r="C73">
        <v>4</v>
      </c>
      <c r="D73" s="1">
        <v>6.3909351071033793</v>
      </c>
      <c r="E73" s="1">
        <v>6.26</v>
      </c>
      <c r="F73" s="1">
        <v>6.45</v>
      </c>
      <c r="G73" s="1">
        <f t="shared" si="13"/>
        <v>6.3669783690344595</v>
      </c>
      <c r="H73" s="1">
        <f t="shared" si="12"/>
        <v>9.7239107226347737E-2</v>
      </c>
    </row>
    <row r="74" spans="2:8" x14ac:dyDescent="0.25">
      <c r="C74">
        <v>5</v>
      </c>
      <c r="D74" s="1">
        <v>6.3802112417116064</v>
      </c>
      <c r="E74" s="1">
        <v>6.13</v>
      </c>
      <c r="F74" s="1">
        <v>6.21</v>
      </c>
      <c r="G74" s="1">
        <f t="shared" si="13"/>
        <v>6.2400704139038687</v>
      </c>
      <c r="H74" s="1">
        <f t="shared" si="12"/>
        <v>0.12778727915555005</v>
      </c>
    </row>
    <row r="76" spans="2:8" s="3" customFormat="1" x14ac:dyDescent="0.25"/>
    <row r="79" spans="2:8" x14ac:dyDescent="0.25">
      <c r="B79" t="s">
        <v>15</v>
      </c>
      <c r="D79" s="106" t="s">
        <v>2</v>
      </c>
      <c r="E79" s="106"/>
      <c r="F79" s="106"/>
      <c r="G79" s="2"/>
      <c r="H79" s="2"/>
    </row>
    <row r="80" spans="2:8" x14ac:dyDescent="0.25">
      <c r="C80" t="s">
        <v>1</v>
      </c>
      <c r="D80" t="s">
        <v>3</v>
      </c>
      <c r="E80" t="s">
        <v>4</v>
      </c>
      <c r="F80" t="s">
        <v>5</v>
      </c>
      <c r="G80" t="s">
        <v>7</v>
      </c>
      <c r="H80" t="s">
        <v>6</v>
      </c>
    </row>
    <row r="81" spans="2:8" x14ac:dyDescent="0.25">
      <c r="C81">
        <v>0</v>
      </c>
      <c r="D81" s="1">
        <v>6.4116197059632301</v>
      </c>
      <c r="E81" s="1">
        <v>6.4842998393467859</v>
      </c>
      <c r="F81" s="1">
        <v>6.5</v>
      </c>
      <c r="G81" s="1">
        <f>AVERAGE(D81:F81)</f>
        <v>6.4653065151033386</v>
      </c>
      <c r="H81" s="1">
        <f t="shared" ref="H81:H86" si="14">STDEV(D81,E81,F81)</f>
        <v>4.7152188367763158E-2</v>
      </c>
    </row>
    <row r="82" spans="2:8" x14ac:dyDescent="0.25">
      <c r="C82">
        <v>1</v>
      </c>
      <c r="D82" s="1">
        <v>6.3729120029701063</v>
      </c>
      <c r="E82" s="1">
        <v>6.46</v>
      </c>
      <c r="F82" s="1">
        <v>6.51</v>
      </c>
      <c r="G82" s="1">
        <f t="shared" ref="G82:G86" si="15">AVERAGE(D82:F82)</f>
        <v>6.4476373343233684</v>
      </c>
      <c r="H82" s="1">
        <f t="shared" si="14"/>
        <v>6.9375113400924546E-2</v>
      </c>
    </row>
    <row r="83" spans="2:8" x14ac:dyDescent="0.25">
      <c r="C83">
        <v>2</v>
      </c>
      <c r="D83" s="1">
        <v>6.3838153659804311</v>
      </c>
      <c r="E83" s="1">
        <v>6.4471580313422194</v>
      </c>
      <c r="F83" s="1">
        <v>6.9</v>
      </c>
      <c r="G83" s="1">
        <f t="shared" si="15"/>
        <v>6.5769911324408836</v>
      </c>
      <c r="H83" s="1">
        <f t="shared" si="14"/>
        <v>0.28152108216819421</v>
      </c>
    </row>
    <row r="84" spans="2:8" x14ac:dyDescent="0.25">
      <c r="C84">
        <v>3</v>
      </c>
      <c r="D84" s="1">
        <v>6.3384564936046051</v>
      </c>
      <c r="E84" s="1">
        <v>6.31</v>
      </c>
      <c r="F84" s="1">
        <v>6.16</v>
      </c>
      <c r="G84" s="1">
        <f t="shared" si="15"/>
        <v>6.2694854978682022</v>
      </c>
      <c r="H84" s="1">
        <f t="shared" si="14"/>
        <v>9.5878822946744602E-2</v>
      </c>
    </row>
    <row r="85" spans="2:8" x14ac:dyDescent="0.25">
      <c r="C85">
        <v>4</v>
      </c>
      <c r="D85" s="1">
        <v>6.0492180226701819</v>
      </c>
      <c r="E85" s="1">
        <v>6.26</v>
      </c>
      <c r="F85" s="1">
        <v>6.45</v>
      </c>
      <c r="G85" s="1">
        <f t="shared" si="15"/>
        <v>6.253072674223394</v>
      </c>
      <c r="H85" s="1">
        <f t="shared" si="14"/>
        <v>0.20048077019981531</v>
      </c>
    </row>
    <row r="86" spans="2:8" x14ac:dyDescent="0.25">
      <c r="C86">
        <v>5</v>
      </c>
      <c r="D86" s="1">
        <v>5.12</v>
      </c>
      <c r="E86" s="1">
        <v>5.29</v>
      </c>
      <c r="F86" s="1">
        <v>5.62</v>
      </c>
      <c r="G86" s="1">
        <f t="shared" si="15"/>
        <v>5.3433333333333337</v>
      </c>
      <c r="H86" s="1">
        <f t="shared" si="14"/>
        <v>0.25423086620891128</v>
      </c>
    </row>
    <row r="89" spans="2:8" x14ac:dyDescent="0.25">
      <c r="B89" t="s">
        <v>16</v>
      </c>
      <c r="D89" s="106" t="s">
        <v>2</v>
      </c>
      <c r="E89" s="106"/>
      <c r="F89" s="106"/>
      <c r="G89" s="2"/>
      <c r="H89" s="2"/>
    </row>
    <row r="90" spans="2:8" x14ac:dyDescent="0.25">
      <c r="C90" t="s">
        <v>1</v>
      </c>
      <c r="D90" t="s">
        <v>3</v>
      </c>
      <c r="E90" t="s">
        <v>4</v>
      </c>
      <c r="F90" t="s">
        <v>5</v>
      </c>
      <c r="G90" t="s">
        <v>7</v>
      </c>
      <c r="H90" t="s">
        <v>6</v>
      </c>
    </row>
    <row r="91" spans="2:8" x14ac:dyDescent="0.25">
      <c r="C91">
        <v>0</v>
      </c>
      <c r="D91" s="1">
        <v>6.3654879848908994</v>
      </c>
      <c r="E91" s="1">
        <v>6.23</v>
      </c>
      <c r="F91" s="1">
        <v>6.54</v>
      </c>
      <c r="G91" s="1">
        <f>AVERAGE(D91:F91)</f>
        <v>6.3784959949636333</v>
      </c>
      <c r="H91" s="1">
        <f t="shared" ref="H91:H96" si="16">STDEV(D91,E91,F91)</f>
        <v>0.15540883579944609</v>
      </c>
    </row>
    <row r="92" spans="2:8" x14ac:dyDescent="0.25">
      <c r="C92">
        <v>1</v>
      </c>
      <c r="D92" s="1">
        <v>6.2600713879850751</v>
      </c>
      <c r="E92" s="1">
        <v>6.39</v>
      </c>
      <c r="F92" s="1">
        <v>6.13</v>
      </c>
      <c r="G92" s="1">
        <f t="shared" ref="G92:G96" si="17">AVERAGE(D92:F92)</f>
        <v>6.2600237959950249</v>
      </c>
      <c r="H92" s="1">
        <f t="shared" si="16"/>
        <v>0.13000000653364641</v>
      </c>
    </row>
    <row r="93" spans="2:8" x14ac:dyDescent="0.25">
      <c r="C93">
        <v>2</v>
      </c>
      <c r="D93" s="1">
        <v>6.1271047983648073</v>
      </c>
      <c r="E93" s="1">
        <v>5.89</v>
      </c>
      <c r="F93" s="1">
        <v>6.18</v>
      </c>
      <c r="G93" s="1">
        <f t="shared" si="17"/>
        <v>6.0657015994549353</v>
      </c>
      <c r="H93" s="1">
        <f t="shared" si="16"/>
        <v>0.15444340266671788</v>
      </c>
    </row>
    <row r="94" spans="2:8" x14ac:dyDescent="0.25">
      <c r="C94">
        <v>3</v>
      </c>
      <c r="D94" s="1">
        <v>6.1</v>
      </c>
      <c r="E94" s="1">
        <v>6.008600171761918</v>
      </c>
      <c r="F94" s="1">
        <v>6.23</v>
      </c>
      <c r="G94" s="1">
        <f t="shared" si="17"/>
        <v>6.1128667239206393</v>
      </c>
      <c r="H94" s="1">
        <f t="shared" si="16"/>
        <v>0.11125931612364232</v>
      </c>
    </row>
    <row r="95" spans="2:8" x14ac:dyDescent="0.25">
      <c r="C95">
        <v>4</v>
      </c>
      <c r="D95" s="1">
        <v>4.16</v>
      </c>
      <c r="E95" s="1">
        <v>4.21</v>
      </c>
      <c r="F95" s="1">
        <v>4.67</v>
      </c>
      <c r="G95" s="1">
        <f t="shared" si="17"/>
        <v>4.3466666666666667</v>
      </c>
      <c r="H95" s="1">
        <f t="shared" si="16"/>
        <v>0.2811286775363433</v>
      </c>
    </row>
    <row r="96" spans="2:8" x14ac:dyDescent="0.25">
      <c r="C96">
        <v>5</v>
      </c>
      <c r="D96" s="1">
        <v>1.3010299956639813</v>
      </c>
      <c r="E96" s="1">
        <v>1.03</v>
      </c>
      <c r="F96" s="1">
        <v>1.46</v>
      </c>
      <c r="G96" s="1">
        <f t="shared" si="17"/>
        <v>1.2636766652213272</v>
      </c>
      <c r="H96" s="1">
        <f t="shared" si="16"/>
        <v>0.21741999326503497</v>
      </c>
    </row>
    <row r="99" spans="2:8" x14ac:dyDescent="0.25">
      <c r="B99" t="s">
        <v>10</v>
      </c>
      <c r="D99" s="106" t="s">
        <v>2</v>
      </c>
      <c r="E99" s="106"/>
      <c r="F99" s="106"/>
      <c r="G99" s="2"/>
      <c r="H99" s="2"/>
    </row>
    <row r="100" spans="2:8" x14ac:dyDescent="0.25">
      <c r="C100" t="s">
        <v>1</v>
      </c>
      <c r="D100" t="s">
        <v>3</v>
      </c>
      <c r="E100" t="s">
        <v>4</v>
      </c>
      <c r="F100" t="s">
        <v>5</v>
      </c>
      <c r="G100" t="s">
        <v>7</v>
      </c>
      <c r="H100" t="s">
        <v>6</v>
      </c>
    </row>
    <row r="101" spans="2:8" x14ac:dyDescent="0.25">
      <c r="C101">
        <v>0</v>
      </c>
      <c r="D101" s="1">
        <v>6.2</v>
      </c>
      <c r="E101" s="1">
        <v>6.3654879848908994</v>
      </c>
      <c r="F101" s="1">
        <v>6.4082399653118491</v>
      </c>
      <c r="G101" s="1">
        <f>AVERAGE(D101:F101)</f>
        <v>6.3245759834009165</v>
      </c>
      <c r="H101" s="1">
        <f t="shared" ref="H101:H106" si="18">STDEV(D101,E101,F101)</f>
        <v>0.10998324730479321</v>
      </c>
    </row>
    <row r="102" spans="2:8" x14ac:dyDescent="0.25">
      <c r="C102">
        <v>1</v>
      </c>
      <c r="D102" s="1">
        <v>6.4014005407815437</v>
      </c>
      <c r="E102" s="1">
        <v>6.3424226808222066</v>
      </c>
      <c r="F102" s="1">
        <v>6.3</v>
      </c>
      <c r="G102" s="1">
        <f t="shared" ref="G102:G106" si="19">AVERAGE(D102:F102)</f>
        <v>6.3479410738679176</v>
      </c>
      <c r="H102" s="1">
        <f t="shared" si="18"/>
        <v>5.0925012656381288E-2</v>
      </c>
    </row>
    <row r="103" spans="2:8" x14ac:dyDescent="0.25">
      <c r="C103">
        <v>2</v>
      </c>
      <c r="D103" s="1">
        <v>6.11</v>
      </c>
      <c r="E103" s="1">
        <v>6.3541084391474012</v>
      </c>
      <c r="F103" s="1">
        <v>6.49</v>
      </c>
      <c r="G103" s="1">
        <f t="shared" si="19"/>
        <v>6.3180361463824681</v>
      </c>
      <c r="H103" s="1">
        <f t="shared" si="18"/>
        <v>0.19255105226663735</v>
      </c>
    </row>
    <row r="104" spans="2:8" x14ac:dyDescent="0.25">
      <c r="C104">
        <v>3</v>
      </c>
      <c r="D104" s="1">
        <v>6.51</v>
      </c>
      <c r="E104" s="1">
        <v>6.3344537511509307</v>
      </c>
      <c r="F104" s="1">
        <v>6.3</v>
      </c>
      <c r="G104" s="1">
        <f t="shared" si="19"/>
        <v>6.3814845837169765</v>
      </c>
      <c r="H104" s="1">
        <f t="shared" si="18"/>
        <v>0.11262293020913455</v>
      </c>
    </row>
    <row r="105" spans="2:8" x14ac:dyDescent="0.25">
      <c r="C105">
        <v>4</v>
      </c>
      <c r="D105" s="1">
        <v>6.29</v>
      </c>
      <c r="E105" s="1">
        <v>6.39</v>
      </c>
      <c r="F105" s="1">
        <v>6.46</v>
      </c>
      <c r="G105" s="1">
        <f t="shared" si="19"/>
        <v>6.38</v>
      </c>
      <c r="H105" s="1">
        <f t="shared" si="18"/>
        <v>8.5440037453175258E-2</v>
      </c>
    </row>
    <row r="106" spans="2:8" x14ac:dyDescent="0.25">
      <c r="C106">
        <v>5</v>
      </c>
      <c r="D106" s="1">
        <v>6.01</v>
      </c>
      <c r="E106" s="1">
        <v>6.3344537511509307</v>
      </c>
      <c r="F106" s="1">
        <v>6.3463529744506388</v>
      </c>
      <c r="G106" s="1">
        <f t="shared" si="19"/>
        <v>6.2302689085338558</v>
      </c>
      <c r="H106" s="1">
        <f t="shared" si="18"/>
        <v>0.19085122983309921</v>
      </c>
    </row>
  </sheetData>
  <mergeCells count="10">
    <mergeCell ref="D99:F99"/>
    <mergeCell ref="D3:F3"/>
    <mergeCell ref="D13:F13"/>
    <mergeCell ref="D23:F23"/>
    <mergeCell ref="D33:F33"/>
    <mergeCell ref="D46:F46"/>
    <mergeCell ref="D57:F57"/>
    <mergeCell ref="D67:F67"/>
    <mergeCell ref="D79:F79"/>
    <mergeCell ref="D89:F8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Table 1. </vt:lpstr>
      <vt:lpstr>Table 2.</vt:lpstr>
      <vt:lpstr>Table 3.</vt:lpstr>
      <vt:lpstr>Table 4.</vt:lpstr>
      <vt:lpstr>Figure 2 S. epidermidis</vt:lpstr>
      <vt:lpstr>Figure 2 P. aeruginosa</vt:lpstr>
      <vt:lpstr>'Table 2.'!_Hlk531524518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Walsh, Danica</dc:creator>
  <cp:lastModifiedBy>Walsh, Danica</cp:lastModifiedBy>
  <dcterms:created xsi:type="dcterms:W3CDTF">2019-09-16T19:57:25Z</dcterms:created>
  <dcterms:modified xsi:type="dcterms:W3CDTF">2019-09-17T17:00:13Z</dcterms:modified>
</cp:coreProperties>
</file>